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direzionicentrali" sheetId="1" r:id="rId1"/>
  </sheets>
  <calcPr calcId="145621"/>
</workbook>
</file>

<file path=xl/calcChain.xml><?xml version="1.0" encoding="utf-8"?>
<calcChain xmlns="http://schemas.openxmlformats.org/spreadsheetml/2006/main">
  <c r="A299" i="1" l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</calcChain>
</file>

<file path=xl/sharedStrings.xml><?xml version="1.0" encoding="utf-8"?>
<sst xmlns="http://schemas.openxmlformats.org/spreadsheetml/2006/main" count="1576" uniqueCount="688">
  <si>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</si>
  <si>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</si>
  <si>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</si>
  <si>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</si>
  <si>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</si>
  <si>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</si>
  <si>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</si>
  <si>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</si>
  <si>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</si>
  <si>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</si>
  <si>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</si>
  <si>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</si>
  <si>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</si>
  <si>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</si>
  <si>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</si>
  <si>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Amministrazione, Pianificazione e Controllo</t>
  </si>
  <si>
    <t>Servizio di verifica e reintegro del materiale delle cassette di pronto soccorso dei complessi immobiliari delle Direzioni centrali</t>
  </si>
  <si>
    <t>22-PROCEDURA NEGOZIATA DERIVANTE DA AVVISI CON CUI SI INDICE LA GARA</t>
  </si>
  <si>
    <t xml:space="preserve">AIESI HOSPITAL SERVICE SAS DI PIANTADOSI VALERIO E C.  (CF: 06111530637)
CLICK UFFICIO SRL (CF: 06067681004)
FAS S.R.L. (CF: 06198830587)
MEDIKRON SRL (CF: 04707001006)
SWAN ITALIA SRL (CF: 09973101000)
</t>
  </si>
  <si>
    <t>SWAN ITALIA SRL (CF: 09973101000)</t>
  </si>
  <si>
    <t>IBFD Subscription</t>
  </si>
  <si>
    <t>23-AFFIDAMENTO IN ECONOMIA - AFFIDAMENTO DIRETTO</t>
  </si>
  <si>
    <t xml:space="preserve">IBFD (IdEstero: 41197411)
</t>
  </si>
  <si>
    <t>IBFD (IdEstero: 41197411)</t>
  </si>
  <si>
    <t>Pubblicazione procedura aperta per affidamento del servizio di copertura assicurativa All Risk Property</t>
  </si>
  <si>
    <t xml:space="preserve">INTESTO SRL (CF: 04090050966)
</t>
  </si>
  <si>
    <t>INTESTO SRL (CF: 04090050966)</t>
  </si>
  <si>
    <t>abbonamento lexitalia.it</t>
  </si>
  <si>
    <t xml:space="preserve">GIURICONSULT SRL (CF: 05247730822)
</t>
  </si>
  <si>
    <t>GIURICONSULT SRL (CF: 05247730822)</t>
  </si>
  <si>
    <t>Fornitura e posa in opera di arredi e sedute per Ufficio</t>
  </si>
  <si>
    <t xml:space="preserve">ARDECO GROUP SRL (CF: 11646441003)
CORRIDI S.R.L. (CF: 00402140586)
FALMAR PROJECT S.R.L. (CF: 02409360415)
STUDIO ROMA DI ANTONIO CASTRO &amp; C. S.A.S. (CF: 06475111008)
V.G.M. Srl (CF: 02597150586)
</t>
  </si>
  <si>
    <t>CORRIDI S.R.L. (CF: 00402140586)</t>
  </si>
  <si>
    <t>Fornitura di n. 2000 kg di sale per addolcire acqua a servizio dell'impianto termomeccanico</t>
  </si>
  <si>
    <t xml:space="preserve">TUTO CHIMICA SNC DI GUGLIELMINI VITTORIO &amp; C. (CF: 02109050241)
</t>
  </si>
  <si>
    <t>TUTO CHIMICA SNC DI GUGLIELMINI VITTORIO &amp; C. (CF: 02109050241)</t>
  </si>
  <si>
    <t>Materiale di consumo igienico-sanitario per la sede di Largo Leopardi</t>
  </si>
  <si>
    <t xml:space="preserve">ARCOBALENO GROUP SRL (CF: 08274561003)
COS.MET. S.R.L. (CF: 02290170592)
DETERCHIMICA 3000 srl (CF: 04792781009)
ECOKLEEN S.R.L. (CF: 12513791009)
HOSPITAL LINE SRL (CF: 07928330583)
</t>
  </si>
  <si>
    <t>ARCOBALENO GROUP SRL (CF: 08274561003)</t>
  </si>
  <si>
    <t>Intervento singolo di manutenzione straordinaria da eseguirsi sulle porte scorrevoli automatiche GEZE Slimdrive installate presso l'ingresso della sede di Via Giorgione 159 Roma dellâ€™Agenzia delle Entrate</t>
  </si>
  <si>
    <t xml:space="preserve">GEZE ITALIA S.R.L. (CF: 12522900153)
</t>
  </si>
  <si>
    <t>GEZE ITALIA S.R.L. (CF: 12522900153)</t>
  </si>
  <si>
    <t>FORNITURA DI CARTA IN RISME E MATERIALE DI CANCELLERIA PER UFFICIO PER GLI UFFICI DI STAFF E PER LE DIREZIONI CENTRALI DELL'AGENZIA DELLE ENTRATE - LOTTO 1 - FORNITURA DI CARTA IN RISME</t>
  </si>
  <si>
    <t xml:space="preserve">Comitalia srl (CF: 01525700546)
KEY FOR S.R.L. (CF: 00338330541)
MAGGIOLI S.P.A. (CF: 06188330150)
MORGANTI SERVICE S.R.L. (CF: 09652401002)
MYO S.r.l. (CF: 03222970406)
</t>
  </si>
  <si>
    <t>MYO S.r.l. (CF: 03222970406)</t>
  </si>
  <si>
    <t>FORNITURA DI CARTA IN RISME E MATERIALE DI CANCELLERIA PER UFFICIO PER GLI UFFICI DI STAFF E PER LE DIREZIONI CENTRALI DELL'AGENZIA DELLE ENTRATE - LOTTO 2 - FORNITURA DI MATERIALE DI CANCELLERIA</t>
  </si>
  <si>
    <t>Pubblicazione procedura aperta per l'affidamento della stampa e della distribuzione di Modelli di dichiarazione fiscale 730 e Unico  - Persone Fisiche - per l'anno 2014</t>
  </si>
  <si>
    <t xml:space="preserve">CSAMED SRL (CF: 02362600344)
</t>
  </si>
  <si>
    <t>CSAMED SRL (CF: 02362600344)</t>
  </si>
  <si>
    <t>Lavaggio tappeti e lavaggio tende presso la sede dell'Agenzia sita in Largo Leopardi</t>
  </si>
  <si>
    <t xml:space="preserve">TORRENTI DAVIDE (CF: TRRDVD34P29H501I)
</t>
  </si>
  <si>
    <t>TORRENTI DAVIDE (CF: TRRDVD34P29H501I)</t>
  </si>
  <si>
    <t>Abbonamento a Convenzione Club ad Hoc - anno 2014-15</t>
  </si>
  <si>
    <t xml:space="preserve">Scenari Immobiliari srl (CF: 06346211003)
</t>
  </si>
  <si>
    <t>Scenari Immobiliari srl (CF: 06346211003)</t>
  </si>
  <si>
    <t>Servizio di manutenzione fax e fotoriproduttori</t>
  </si>
  <si>
    <t xml:space="preserve">OPEN ROMA SERVICE SRL (CF: 05810151000)
</t>
  </si>
  <si>
    <t>OPEN ROMA SERVICE SRL (CF: 05810151000)</t>
  </si>
  <si>
    <t>Materiale di consumo per stampanti e multifunzione per gli Uffici Centrali dell'Agenzia</t>
  </si>
  <si>
    <t xml:space="preserve">ECO LASER INFORMATICA SRL  (CF: 04427081007)
ERREBIAN SPA (CF: 08397890586)
R.C.M. ITALIA s.r.l. (CF: 06736060630)
SECURSYSTEM S.R.L. (CF: 00921360442)
XPRES SRL (CF: 08454941009)
</t>
  </si>
  <si>
    <t>SECURSYSTEM S.R.L. (CF: 00921360442)</t>
  </si>
  <si>
    <t>Adesione socio effettivo Ente UNI anno 2014</t>
  </si>
  <si>
    <t xml:space="preserve">Ente Nazionale Italiano di Unificazione (CF: 80037830157)
</t>
  </si>
  <si>
    <t>Ente Nazionale Italiano di Unificazione (CF: 80037830157)</t>
  </si>
  <si>
    <t>Abbonamento a Il Quotidiano Immobiliare Anno 2014-2015 Formula Platinum</t>
  </si>
  <si>
    <t xml:space="preserve">DAILY REAL ESTATE S.R.L. (CF: 03276200163)
</t>
  </si>
  <si>
    <t>DAILY REAL ESTATE S.R.L. (CF: 03276200163)</t>
  </si>
  <si>
    <t>Spedizione di circa n. 7000 comunicazioni ai fornitori dell'Agenzia su fatturazione elettronica</t>
  </si>
  <si>
    <t xml:space="preserve">POSTE ITALIANE SPA (CF: 97103880585)
</t>
  </si>
  <si>
    <t>POSTE ITALIANE SPA (CF: 97103880585)</t>
  </si>
  <si>
    <t>Abbonamenti on line (Big Suite Gold - Corriere tributario - G.T. Giurisprudenza Tributaria - Dialoghi Tributari - FiscalitÃ  e commercio internazionale)</t>
  </si>
  <si>
    <t xml:space="preserve">IPSO SERVICE DI F. ORLANDI &amp; C. SAS (CF: 05837421006)
</t>
  </si>
  <si>
    <t>IPSO SERVICE DI F. ORLANDI &amp; C. SAS (CF: 05837421006)</t>
  </si>
  <si>
    <t>Acquisto volumi Memento pratico Fiscale 2014, Memento pratico SocietÃ  commerciali 2014 - Memento pratico Contabile 2014</t>
  </si>
  <si>
    <t>Memento pratico fiscale 2014, Codice tributario</t>
  </si>
  <si>
    <t>Fornitura di n. 11 lampade da tavolo</t>
  </si>
  <si>
    <t xml:space="preserve">DuecÃ¬ Italia srl (CF: 02693490126)
</t>
  </si>
  <si>
    <t>DuecÃ¬ Italia srl (CF: 02693490126)</t>
  </si>
  <si>
    <t>Stampa e distribuzione di Modelli di dichiarazione fiscale 730 e Unico - Persone Fisiche - per l'anno 2014</t>
  </si>
  <si>
    <t>01-PROCEDURA APERTA</t>
  </si>
  <si>
    <t xml:space="preserve">RAGGRUPPAMENTO:
- GRAFICHE MERCURIO SPA (CF: 03458110651) Ruolo: 02-MANDATARIA
- A.C.M. S.P.A. (CF: 05122940637) Ruolo: 01-MANDANTE
arti grafiche boccia spa (CF: 00170870653)
PUNTOWEB SRL (CF: 06307771003)
</t>
  </si>
  <si>
    <t>arti grafiche boccia spa (CF: 00170870653)</t>
  </si>
  <si>
    <t>Acquisto di n. 2 bandiere</t>
  </si>
  <si>
    <t xml:space="preserve">AP PROMOTION S.N.C. DI MERLIN PIETRO &amp; C. (CF: 02037150238)
</t>
  </si>
  <si>
    <t>AP PROMOTION S.N.C. DI MERLIN PIETRO &amp; C. (CF: 02037150238)</t>
  </si>
  <si>
    <t>Fornitura di lucchetti e catenelle per la sede di Largo Leopardi</t>
  </si>
  <si>
    <t xml:space="preserve">PANZIRONI SECURITY SYSTEM S.R.L. (CF: 07326171001)
</t>
  </si>
  <si>
    <t>PANZIRONI SECURITY SYSTEM S.R.L. (CF: 07326171001)</t>
  </si>
  <si>
    <t>Fornitura di n. 1 fax</t>
  </si>
  <si>
    <t xml:space="preserve">CARTO COPY SERVICE (CF: 04864781002)
</t>
  </si>
  <si>
    <t>CARTO COPY SERVICE (CF: 04864781002)</t>
  </si>
  <si>
    <t>Fornitura di n. 1.900 porta etichette metalliche</t>
  </si>
  <si>
    <t xml:space="preserve">GBR ROSSETTO SPA (CF: 00304720287)
GRILLINI COSTRUZIONI S.R.L. (CF: 08853751009)
Manutan Italia Spa (CF: 09816660154)
PANZIRONI SECURITY SYSTEM S.R.L. (CF: 07326171001)
</t>
  </si>
  <si>
    <t>Memento pratico fiscale 2014 - Memento pratico accertamento 2013</t>
  </si>
  <si>
    <t>Pubblicazione procedura aperta per l'affidamento dei servizi di riscossione tributi con modalitÃ  elettroniche e di ritiro valori presso gli Uffici dell'Agenzia - Territorio</t>
  </si>
  <si>
    <t xml:space="preserve">VIVENDA Srl (CF: 08959351001)
</t>
  </si>
  <si>
    <t>VIVENDA Srl (CF: 08959351001)</t>
  </si>
  <si>
    <t>gasolio leopardi marzo 2014</t>
  </si>
  <si>
    <t xml:space="preserve">Repsol Italia Spa (CF: 00151550340)
</t>
  </si>
  <si>
    <t>Repsol Italia Spa (CF: 00151550340)</t>
  </si>
  <si>
    <t>Fornitura di quotidiani e riviste</t>
  </si>
  <si>
    <t xml:space="preserve">STAIANO MARINA (CF: STNMRN56P56H501Q)
</t>
  </si>
  <si>
    <t>STAIANO MARINA (CF: STNMRN56P56H501Q)</t>
  </si>
  <si>
    <t>Abbonamento "Informativa fiscale"</t>
  </si>
  <si>
    <t xml:space="preserve">SEAC S.P.A. (CF: 00665310221)
</t>
  </si>
  <si>
    <t>SEAC S.P.A. (CF: 00665310221)</t>
  </si>
  <si>
    <t>Materiale di consumo per stampanti e apparecchiature multifunzione â€“ Agenzia delle Entrate - Direzioni Regionali di Toscana, Lazio e Campania (lotto 2)</t>
  </si>
  <si>
    <t xml:space="preserve">ERREBIAN SPA (CF: 08397890586)
ICR - SOCIETA' PER AZIONI  (CF: 05466391009)
LYRECO ITALIA S.P.A. (CF: 11582010150)
MIDA SRL (CF: 01513020238)
MYO S.r.l. (CF: 03222970406)
</t>
  </si>
  <si>
    <t>ERREBIAN SPA (CF: 08397890586)</t>
  </si>
  <si>
    <t>Intervento per la riparazione delle elettropompe di circolazione dell'impianto termomeccanico lato freddo - sede via Colombo</t>
  </si>
  <si>
    <t xml:space="preserve">Tarducci Sergio (CF: TRDSRG46E04H501T)
</t>
  </si>
  <si>
    <t>Tarducci Sergio (CF: TRDSRG46E04H501T)</t>
  </si>
  <si>
    <t>Abbonamento a guida al pubblico impiego</t>
  </si>
  <si>
    <t xml:space="preserve">IL SOLE 24ORE S.P.A. (CF: 00777910159)
</t>
  </si>
  <si>
    <t>IL SOLE 24ORE S.P.A. (CF: 00777910159)</t>
  </si>
  <si>
    <t>Fornitura di materiale di cancelleria per uffici centrali</t>
  </si>
  <si>
    <t xml:space="preserve">DAY OFFICE SRL (CF: 05609451009)
FABRIACART S.R.L. (CF: 02610060424)
MARCHEGIANI S.R.L. (CF: 12019251003)
ORESTINI SRL (CF: 01392870588)
TECNOFFICE SNC DI ARLOTTI CLAUDIO &amp; C (CF: 01311880395)
</t>
  </si>
  <si>
    <t>ORESTINI SRL (CF: 01392870588)</t>
  </si>
  <si>
    <t>Fornitura di defibrillatori per le sedi delle Direzioni Centrali dell'Agenzia</t>
  </si>
  <si>
    <t xml:space="preserve">CARDIOLINE S.P.A. (CF: 03153711209)
DOCTORPOINT S.R.L. (CF: 02191520036)
MACROMED FOR HOSPITAL S.R.L. (CF: 06674351009)
MORTARA INSTRUMENT EUROPE S.R.L. (CF: 03896820374)
SUNNEXT SRL (CF: 07394350966)
</t>
  </si>
  <si>
    <t>MACROMED FOR HOSPITAL S.R.L. (CF: 06674351009)</t>
  </si>
  <si>
    <t>Fornitura di n. 150 giubbotti catarifrangente gialli senza maniche ad alta visibilitÃ </t>
  </si>
  <si>
    <t xml:space="preserve">Manutan Italia Spa (CF: 09816660154)
</t>
  </si>
  <si>
    <t>Manutan Italia Spa (CF: 09816660154)</t>
  </si>
  <si>
    <t>Abbonamento a sito appaltiecontratti</t>
  </si>
  <si>
    <t xml:space="preserve">MAGGIOLI S.P.A. (CF: 06188330150)
</t>
  </si>
  <si>
    <t>MAGGIOLI S.P.A. (CF: 06188330150)</t>
  </si>
  <si>
    <t>Pubblicazione procedura aperta per l'affidamento dei servizi di riscossione tributi con modalitÃ  elettroniche e ritiro valori presso le sedi dell'Agenzia</t>
  </si>
  <si>
    <t>Acquisto n. 1 fax BROTHER MFC 8220</t>
  </si>
  <si>
    <t>Fornitura e consegna di lastre di cartongesso</t>
  </si>
  <si>
    <t xml:space="preserve">Commerciale Isonzo srl (CF: 00394280580)
</t>
  </si>
  <si>
    <t>Commerciale Isonzo srl (CF: 00394280580)</t>
  </si>
  <si>
    <t>Corso di formazione per l'utilizzo di defibrillatori semi-automatici (BLSD-A) per il personale dell'Agenzia</t>
  </si>
  <si>
    <t xml:space="preserve">ASSOCIAZIONE ITALIANA DELLA CROCE ROSSA (CF: 01906810583)
AZIENDA OSPEDALIERA SAN CAMILLO FORLANINI (CF: 04733051009)
AZIENDA REGIONALE EMERGENZA SANITARIA ARES 118 (CF: 08173691000)
FONDAZIONE PTV POLICLINICO TOR VERGATA (CF: 97503840585)
UNIVERSITA' DEGLI STUDI DI ROMA FORO ITALICO (CF: 80229010584)
</t>
  </si>
  <si>
    <t>AZIENDA REGIONALE EMERGENZA SANITARIA ARES 118 (CF: 08173691000)</t>
  </si>
  <si>
    <t>Fornitura di acqua minerale in bottiglie da cl.50</t>
  </si>
  <si>
    <t xml:space="preserve">VERITAS SRL (CF: 06358321005)
</t>
  </si>
  <si>
    <t>VERITAS SRL (CF: 06358321005)</t>
  </si>
  <si>
    <t xml:space="preserve">A.B.S. S.R.L. (CF: 08405280580)
Digital Group Srl (CF: 08337001005)
EURO INFORMATICA SISTEMI S.R.L. (CF: 00883310583)
OPEN ROMA SERVICE SRL (CF: 05810151000)
</t>
  </si>
  <si>
    <t>Digital Group Srl (CF: 08337001005)</t>
  </si>
  <si>
    <t>Procedura aperta per l'affidamento del servizio di facchinaggio, trasporto e trasloco a ridotto impatto ambientale per le sedi degli uffici dell Direzioni Regionali dell'Agenzia</t>
  </si>
  <si>
    <t>Abbonamento online Cooperative e Enti non profit</t>
  </si>
  <si>
    <t>Fornitura Codice del processo tributario</t>
  </si>
  <si>
    <t>Iscrizione alle Giornate di studio La previdenza tra riforme e sostenibilitÃ  18 e 19 giugno 2014</t>
  </si>
  <si>
    <t xml:space="preserve">UNIVERSITA' DEGLI STUDI DI ROMA LA SAPIENZA (CF: 80209930587)
</t>
  </si>
  <si>
    <t>UNIVERSITA' DEGLI STUDI DI ROMA LA SAPIENZA (CF: 80209930587)</t>
  </si>
  <si>
    <t>Lavori di insonorizzazione stanza n. 7.03 presso la sede di via Giorgione 159</t>
  </si>
  <si>
    <t xml:space="preserve">GRILLINI COSTRUZIONI S.R.L. (CF: 08853751009)
Manutan Italia Spa (CF: 09816660154)
PANZIRONI SECURITY SYSTEM S.R.L. (CF: 07326171001)
ROMANA APPALTI E COSTRUZIONI S.R.L. (CF: 04550851002)
SGRULLETTI COSTRUZIONI S.R.L. (CF: 06339341007)
</t>
  </si>
  <si>
    <t>Servizi didattici per lo svolgimento del percorso di formazione manageriale destinato ai Direttori provinciali dell'Agenzia</t>
  </si>
  <si>
    <t xml:space="preserve">luiss guido carli (CF: 02508710585)
</t>
  </si>
  <si>
    <t>luiss guido carli (CF: 02508710585)</t>
  </si>
  <si>
    <t>Pubblicazione avviso GURI procedur aperta per l'affidamento dei servizi di riscossione tributi con modalitÃ  elettroniche e ritiro valori presso le sedi dell'Agenzia</t>
  </si>
  <si>
    <t>Gas naturale 6 Via Colombo</t>
  </si>
  <si>
    <t>26-AFFIDAMENTO DIRETTO IN ADESIONE AD ACCORDO QUADRO/CONVENZIONE</t>
  </si>
  <si>
    <t xml:space="preserve">ESTRA ENERGIE SRL (CF: 01219980529)
</t>
  </si>
  <si>
    <t>ESTRA ENERGIE SRL (CF: 01219980529)</t>
  </si>
  <si>
    <t>Abbonamento Italgiureweb</t>
  </si>
  <si>
    <t xml:space="preserve">Ministero della Giustizia (CF: 80184430587)
</t>
  </si>
  <si>
    <t>Ministero della Giustizia (CF: 80184430587)</t>
  </si>
  <si>
    <t>Gasolio da riscaldamento Leopardi Gennaio 2014</t>
  </si>
  <si>
    <t>Gasolio da riscaldamento Leopardi Febbraio 2014</t>
  </si>
  <si>
    <t>Servizio telematico per l'acquisizione on-line delle domande di partecipazione alla selezione pubblica per l'assunzione a tempo indeterminato di 140 funzionari tecnici per le esigenze dell'Agenzia delle Entrate</t>
  </si>
  <si>
    <t xml:space="preserve">CENTRO SERVIZI SRL (CF: 00442840773)
METODO SAS DI ROSSI ATTILIO &amp; C. (CF: 03612300107)
PRAXI S.P.A. (CF: 01132750017)
SELEXI S.R.L. (CF: 12852900153)
</t>
  </si>
  <si>
    <t>SELEXI S.R.L. (CF: 12852900153)</t>
  </si>
  <si>
    <t>Servizi di fotoriproduzione e rilegatura per gli Uffici di Staff e per le Direzioni Centrali</t>
  </si>
  <si>
    <t xml:space="preserve">CENTRO COPIE L'ISTANTANEA S.R.L. (CF: 08301580588)
COPY-NET S.N.C. DI VENTI C., ANGELETTI S., NAPPI R (CF: 06522821005)
COPYANDO SRL (CF: 06350681000)
FRATELLI PITTINI SNC (CF: 03875751004)
PIODA IMAGING S.R.L.  (CF: 05426511001)
</t>
  </si>
  <si>
    <t>CENTRO COPIE L'ISTANTANEA S.R.L. (CF: 08301580588)</t>
  </si>
  <si>
    <t>Fornitura di 200 metri di catenella zincata filo 3, n. 100 squadrucce e n. 100 ganci a S</t>
  </si>
  <si>
    <t xml:space="preserve">PEDONE SRL (CF: 05684610727)
</t>
  </si>
  <si>
    <t>PEDONE SRL (CF: 05684610727)</t>
  </si>
  <si>
    <t>Corsi per addetti antincendio in attivitÃ  a rischio di incendio medio per gli addetti alle squadre antincendio degli uffici centrali</t>
  </si>
  <si>
    <t xml:space="preserve">COMANDO PROVINCIALE VIGILI DEL FUOCO DI ROMA (CF: 80187110582)
</t>
  </si>
  <si>
    <t>COMANDO PROVINCIALE VIGILI DEL FUOCO DI ROMA (CF: 80187110582)</t>
  </si>
  <si>
    <t>Intervento per la riparazione di lettori ottici (PDA) utilizzati presso il Centro di Gestione Documentale</t>
  </si>
  <si>
    <t xml:space="preserve">ZETES S.R.L. (CF: 05074800961)
</t>
  </si>
  <si>
    <t>ZETES S.R.L. (CF: 05074800961)</t>
  </si>
  <si>
    <t>servizi organizzativi per il 10/04/2014 in occasione dell'incontro dei Direttori Centrali, Regionali e Provinciali</t>
  </si>
  <si>
    <t xml:space="preserve">CAFFE' TOMEUCCI EUR S.R.L. (CF: 11229291007)
CSA - Consorzio Servizi Abruzzesi (CF: 01947920680)
GIOLITTI CATERING S.R.L. (CF: 03901021000)
PALOMBINI EUR S.R.L. (CF: 01202140586)
</t>
  </si>
  <si>
    <t>GIOLITTI CATERING S.R.L. (CF: 03901021000)</t>
  </si>
  <si>
    <t>Noleggio 32 Task alfa 3501i - giorgione - licini</t>
  </si>
  <si>
    <t xml:space="preserve">KYOCERA DOCUMENT SOLUTION ITALIA SPA (CF: 01788080156)
</t>
  </si>
  <si>
    <t>KYOCERA DOCUMENT SOLUTION ITALIA SPA (CF: 01788080156)</t>
  </si>
  <si>
    <t>Fornitura di n. 2 rastrelliere portabici</t>
  </si>
  <si>
    <t xml:space="preserve">OFFICE DEPOT ITALIA SRL (CF: 03675290286)
</t>
  </si>
  <si>
    <t>OFFICE DEPOT ITALIA SRL (CF: 03675290286)</t>
  </si>
  <si>
    <t>Manutenzione di due muletti presso il Centro di Gestione Documentale</t>
  </si>
  <si>
    <t xml:space="preserve">Jungheinrich italiana S.r.l. (CF: 00868800152)
</t>
  </si>
  <si>
    <t>Jungheinrich italiana S.r.l. (CF: 00868800152)</t>
  </si>
  <si>
    <t>Sondaggio congiunturale sul mercato delle abitazioni in Italia</t>
  </si>
  <si>
    <t xml:space="preserve">QUESTLAB SRL (CF: 03448440275)
</t>
  </si>
  <si>
    <t>QUESTLAB SRL (CF: 03448440275)</t>
  </si>
  <si>
    <t>Lavori di ripristino della corretta funzionalitÃ  degli impianti elevatori della sede di via Giorgione</t>
  </si>
  <si>
    <t xml:space="preserve">Newtek Soc. Coop. (CF: 02494790641)
</t>
  </si>
  <si>
    <t>Newtek Soc. Coop. (CF: 02494790641)</t>
  </si>
  <si>
    <t>Fornitura e posa in opera di apparecchi illuminanti e sportelli in materiale ignifugo per la sede di via Giorgione</t>
  </si>
  <si>
    <t xml:space="preserve">AESSE IMPIANTI SRL (CF: 10818191008)
DIEFFE IMPIANTI (CF: 07651571007)
EMERGE SPA (CF: 05303071004)
GVM SRL (CF: 11585151001)
INELSY SRL (CF: 06315970589)
</t>
  </si>
  <si>
    <t>INELSY SRL (CF: 06315970589)</t>
  </si>
  <si>
    <t>Fornitura di carta in risme e materiale di cancelleria per gli Uffici di Staff e per le Direzioni Centrali</t>
  </si>
  <si>
    <t xml:space="preserve">MYO S.r.l. (CF: 03222970406)
</t>
  </si>
  <si>
    <t>Lavori per spostamento uffici via Colombo, implementazione quadro elettrico sala server via Giorgione, installazione luci emergenza via Licini</t>
  </si>
  <si>
    <t>Abbonamenti online</t>
  </si>
  <si>
    <t>Richiesta di iscrizione a EMMAP Action Lab</t>
  </si>
  <si>
    <t xml:space="preserve">UniversitÃ  commerciale Luigi Bocconi (CF: 80024610158)
</t>
  </si>
  <si>
    <t>UniversitÃ  commerciale Luigi Bocconi (CF: 80024610158)</t>
  </si>
  <si>
    <t>Abbonamento annuale al quotidiaano Il Sole 24 Ore</t>
  </si>
  <si>
    <t>Energia elettrica 11 - Colombo - giorgione -Licini</t>
  </si>
  <si>
    <t xml:space="preserve">GALA SPA (CF: 06832931007)
</t>
  </si>
  <si>
    <t>GALA SPA (CF: 06832931007)</t>
  </si>
  <si>
    <t>Assegnazione codifica DOI - Anno 2014</t>
  </si>
  <si>
    <t xml:space="preserve">MEDRA SRL (CF: 04547330961)
</t>
  </si>
  <si>
    <t>MEDRA SRL (CF: 04547330961)</t>
  </si>
  <si>
    <t>La settimana fiscale Carta + digitale</t>
  </si>
  <si>
    <t>Derattizzazione, disinfestazione, deblattizzazione e disinfezione del complesso immobiliare presso il Centro di gestione documentale</t>
  </si>
  <si>
    <t xml:space="preserve">ECO IN SRL (CF: 06566891005)
FIROTEK SRL (CF: 04156061006)
HAMPTON TECNICO SANITARIA SRL  (CF: 04467331007)
MA.GI.TEC SRL (CF: 07149411006)
SEA SUD - S.R.L. (CF: 08081050588)
</t>
  </si>
  <si>
    <t>HAMPTON TECNICO SANITARIA SRL  (CF: 04467331007)</t>
  </si>
  <si>
    <t>Adeguamento della rete dati per il nuovo sistema di lettori presso le sedi centrali di Via Giorgione, via Colombo e Largo Leopardi</t>
  </si>
  <si>
    <t xml:space="preserve">EASYCOM SISTEMI SRL (CF: 05814281001)
ELETTROSTAFF S.R.L. (CF: 05060361002)
MI.CO.R. - S.R.L. (CF: 00442410585)
Romeo Puri Impianti (CF: PRURMO52E19C263V)
SGRULLETTI COSTRUZIONI S.R.L. (CF: 06339341007)
</t>
  </si>
  <si>
    <t>MI.CO.R. - S.R.L. (CF: 00442410585)</t>
  </si>
  <si>
    <t>Cartucce per stampanti ZEBRA</t>
  </si>
  <si>
    <t xml:space="preserve">Plus Technologies Srl (CF: 11094740153)
</t>
  </si>
  <si>
    <t>Plus Technologies Srl (CF: 11094740153)</t>
  </si>
  <si>
    <t>Abbonamento alla banca dati Cassazione.net</t>
  </si>
  <si>
    <t xml:space="preserve">Cassazione Srl (CF: 06810661006)
</t>
  </si>
  <si>
    <t>Cassazione Srl (CF: 06810661006)</t>
  </si>
  <si>
    <t>Materiale di cancelleria</t>
  </si>
  <si>
    <t xml:space="preserve">ARCOBALENO GROUP SRL (CF: 08274561003)
COM.TECH (CF: 07444730589)
DE.DA. UFFICIO (CF: 11803631008)
EVOLUZIONE UFFICIO S.A.S. DI BONURA ANDREA E C. (CF: 05014371008)
MYO S.r.l. (CF: 03222970406)
</t>
  </si>
  <si>
    <t>Materiale di consumo per stampanti e apparecchiature multifunzione â€“ Lotto 1 Agenzia delle Entrate - Direzioni Regionali di Lombardia ed Emilia Romagna</t>
  </si>
  <si>
    <t xml:space="preserve">ERREBIAN SPA (CF: 08397890586)
LYRECO ITALIA S.P.A. (CF: 11582010150)
MIDA SRL (CF: 01513020238)
MYO S.r.l. (CF: 03222970406)
Sanzo srl (CF: 02019480785)
</t>
  </si>
  <si>
    <t>Fornitura di componenti per impianti di rilevazione fumi per la sede del Centro di Gestione Documentale</t>
  </si>
  <si>
    <t xml:space="preserve">1984 GROUP SRL (CF: 04691100285)
9 MILLIMETRI SAS DI MACCAPANI ENRICO &amp; C. (CF: 02412360022)
ALKIMIE S.R.L. (CF: 11861041009)
BENDUE SRL (CF: 02096910563)
ELCOM S.P.A. (CF: 00927100941)
</t>
  </si>
  <si>
    <t>ELCOM S.P.A. (CF: 00927100941)</t>
  </si>
  <si>
    <t>Materiale di consumo per stampanti e apparecchiature multifunzione â€“ Agenzia delle Entrate - Direzioni Regionali di Puglia e Sicilia (lotto 3)</t>
  </si>
  <si>
    <t xml:space="preserve">ECO LASER INFORMATICA SRL  (CF: 04427081007)
ERREBIAN SPA (CF: 08397890586)
ICR - SOCIETA' PER AZIONI  (CF: 05466391009)
MYO S.r.l. (CF: 03222970406)
Sanzo srl (CF: 02019480785)
</t>
  </si>
  <si>
    <t>Acquisto arredi</t>
  </si>
  <si>
    <t xml:space="preserve">CROCCO ARREDAMENTI Srl (CF: 01884990613)
</t>
  </si>
  <si>
    <t>CROCCO ARREDAMENTI Srl (CF: 01884990613)</t>
  </si>
  <si>
    <t>Noleggio fotocopiatore via Licini</t>
  </si>
  <si>
    <t xml:space="preserve">OLIVETTI SPA (CF: 02298700010)
</t>
  </si>
  <si>
    <t>OLIVETTI SPA (CF: 02298700010)</t>
  </si>
  <si>
    <t>Riparazione tubazione impianto termomeccanico stanza 501 e riparazione guaina impermeabilizzazione piano copertura sede via Giorgione</t>
  </si>
  <si>
    <t xml:space="preserve">Climater srl (CF: 03628680583)
</t>
  </si>
  <si>
    <t>Climater srl (CF: 03628680583)</t>
  </si>
  <si>
    <t>Materiale di consumo originale per stampanti e apparecchiature multifunzione per gli Uffici Centrali</t>
  </si>
  <si>
    <t xml:space="preserve">Comitalia srl (CF: 01525700546)
ENTER SRL  (CF: 04232600371)
LOGICA S.R.L.  (CF: 00354960718)
PC PROJECT S.R.L. (CF: 08619981007)
PROMO RIGENERA SRL (CF: 01431180551)
</t>
  </si>
  <si>
    <t>ENTER SRL  (CF: 04232600371)</t>
  </si>
  <si>
    <t>Fornitura di di timbri di varie tipologie, biglietti da visita e prodotti vari per ufficio per lâ€™Agenzia delle Entrate</t>
  </si>
  <si>
    <t xml:space="preserve">CARTOTECNICA DE GREGORI SRL (CF: 00718250582)
CCG Srl (CF: 03351040583)
ERRE. BI. ENNE DI AGOSTINELLI RICCARDO &amp; C. SAS  (CF: 07211741009)
EUROLIT S.R.L. (CF: 04477501003)
FA.SE CARTA S.R.L. (CF: 05850821009)
</t>
  </si>
  <si>
    <t>CCG Srl (CF: 03351040583)</t>
  </si>
  <si>
    <t>Materiale di consumo non originale per stampanti e apparecchiature multifunzione per gli Uffici Centrali</t>
  </si>
  <si>
    <t>PROMO RIGENERA SRL (CF: 01431180551)</t>
  </si>
  <si>
    <t>Abbonamento annuale on line PLURIS</t>
  </si>
  <si>
    <t xml:space="preserve">ISABELLA PIERRO &amp; C. S.A.S. (CF: 01433330287)
</t>
  </si>
  <si>
    <t>ISABELLA PIERRO &amp; C. S.A.S. (CF: 01433330287)</t>
  </si>
  <si>
    <t>Servizio di stampa dei questionari per la selezione pubblica per l'assunzione a tempo indeterminato di 140 funzionari tecnici, di 12 funzionari amministrativo-tributari e di 18 unitÃ  di seconda fascia per le esigenze dell'Agenzia</t>
  </si>
  <si>
    <t xml:space="preserve">PRAXI S.P.A. (CF: 01132750017)
</t>
  </si>
  <si>
    <t>PRAXI S.P.A. (CF: 01132750017)</t>
  </si>
  <si>
    <t>fornitura di una scheda NOTIFIER LIB 600 cod. CEIA602 con versione EPROM 2.03</t>
  </si>
  <si>
    <t xml:space="preserve">1984 GROUP SRL (CF: 04691100285)
2M S.R.L. (CF: 02264980422)
3M ITALIA SRL (CF: 00100190610)
ABBA' S.A.S. DI ABBA' MARCO &amp; C. (CF: 08376770015)
RICCARDI SRL (CF: 01470780063)
</t>
  </si>
  <si>
    <t>RICCARDI SRL (CF: 01470780063)</t>
  </si>
  <si>
    <t>Revisione del camper in dotazione all'Agenzia</t>
  </si>
  <si>
    <t xml:space="preserve">F.LLI SILVESTRI S.N.C (CF: 04805021005)
</t>
  </si>
  <si>
    <t>F.LLI SILVESTRI S.N.C (CF: 04805021005)</t>
  </si>
  <si>
    <t>Iscrizione al convegno Euronot@ries e ANORC sul nuovo regolamento elDAS 910/2014/UE e l'impatto sulla normativa italiana</t>
  </si>
  <si>
    <t xml:space="preserve">EURONOTARIES GEIE (CF: 97454120151)
</t>
  </si>
  <si>
    <t>EURONOTARIES GEIE (CF: 97454120151)</t>
  </si>
  <si>
    <t>Fornitura di carta in risma</t>
  </si>
  <si>
    <t xml:space="preserve">BRAGIOLA SPA (CF: 00149520546)
MEC OFFICE SRL (CF: 01249500339)
MYO S.r.l. (CF: 03222970406)
OFFICELAND SRL (CF: 07357011001)
TECNOFFICE SNC DI PANICCIA ANDERLINI LORETI &amp; C. (CF: 04422531006)
</t>
  </si>
  <si>
    <t>Fornitura di cancelleria per ufficio</t>
  </si>
  <si>
    <t>Acquisto di n.1 fax BROTHER MFC 8220</t>
  </si>
  <si>
    <t>Trasporto in sicurezza di documenti riservati</t>
  </si>
  <si>
    <t xml:space="preserve">ITALPOL VIGILANZA S.R.L. (CF: 05849251003)
</t>
  </si>
  <si>
    <t>ITALPOL VIGILANZA S.R.L. (CF: 05849251003)</t>
  </si>
  <si>
    <t>Fornitura di n. 30 dispenser per rotoli carta asciugamani</t>
  </si>
  <si>
    <t xml:space="preserve">CIA PACKING S.R.L. (CF: 07468691006)
</t>
  </si>
  <si>
    <t>CIA PACKING S.R.L. (CF: 07468691006)</t>
  </si>
  <si>
    <t>Riparazione di alcuni fan-coils presso la sede di via Giorgione</t>
  </si>
  <si>
    <t>Evento internazionale Conferenza Plenaria del Comitato Permanente del Catasto nella UE</t>
  </si>
  <si>
    <t xml:space="preserve">MA.MA.S.R.L. (CF: 12875441003)
</t>
  </si>
  <si>
    <t>MA.MA.S.R.L. (CF: 12875441003)</t>
  </si>
  <si>
    <t>Evento Presidenza Italiana del Comitato Permanente del Catasto nell'UE per il 20 novembre 2014 nell'ambito del Semestre italiano di Presidenza del Consiglio dell'Unione Europea</t>
  </si>
  <si>
    <t xml:space="preserve">STUDIO EGA SRL  (CF: 00122620578)
</t>
  </si>
  <si>
    <t>STUDIO EGA SRL  (CF: 00122620578)</t>
  </si>
  <si>
    <t>Fornitura di n. 60 copri water e n. 30 cerniere wc universali per le Direzioni Centrali</t>
  </si>
  <si>
    <t xml:space="preserve">ARCOBALENO GROUP SRL (CF: 08274561003)
ARES Srl (CF: 04922281003)
ARJOHUNTLEIGH S.P.A (CF: 05503160011)
AZ MEDICAL SRL (CF: 10186301007)
UMBERTO CECCARELLI GENERAL TRADE SRL (CF: 07506810584)
</t>
  </si>
  <si>
    <t>UMBERTO CECCARELLI GENERAL TRADE SRL (CF: 07506810584)</t>
  </si>
  <si>
    <t>Gasolio Leopardi Dicembre 2014</t>
  </si>
  <si>
    <t>Fornitura in opera di un gruppo di azionamento per una delle porte delle sede di via Colombo</t>
  </si>
  <si>
    <t xml:space="preserve">EASYCOM SISTEMI SRL (CF: 05814281001)
</t>
  </si>
  <si>
    <t>EASYCOM SISTEMI SRL (CF: 05814281001)</t>
  </si>
  <si>
    <t>Lavori di sistemazione della stanza 6.01 nella sede di Via Giorgione</t>
  </si>
  <si>
    <t xml:space="preserve">EBM SRL (CF: 05799001218)
IMPRESA LONI SILVIO SRL (CF: 04291241000)
Working Progress Srl (CF: 07180021219)
</t>
  </si>
  <si>
    <t>Working Progress Srl (CF: 07180021219)</t>
  </si>
  <si>
    <t>Fornitura volume Ipsoa</t>
  </si>
  <si>
    <t>Fornitura volumi Ipsoa</t>
  </si>
  <si>
    <t>Copertura assicurativa ResponsabilitÃ  civile Auto e Natanti per l'anno 2015</t>
  </si>
  <si>
    <t xml:space="preserve">UNIPOLSAI ASSICURAZIONI Spa (CF: 00818570012)
</t>
  </si>
  <si>
    <t>UNIPOLSAI ASSICURAZIONI Spa (CF: 00818570012)</t>
  </si>
  <si>
    <t>Servizio per il giorno 17 dicembre 2014 in occasione della riunione dei Direttori Centrali e Regionali</t>
  </si>
  <si>
    <t xml:space="preserve">GIOLITTI CATERING S.R.L. (CF: 03901021000)
PALOMBINI EUR S.R.L. (CF: 01202140586)
</t>
  </si>
  <si>
    <t>Abbonamento annuale 2015 Prezzari Informativi per l'edilizia</t>
  </si>
  <si>
    <t xml:space="preserve">DEI Srl (CF: 04083101008)
</t>
  </si>
  <si>
    <t>DEI Srl (CF: 04083101008)</t>
  </si>
  <si>
    <t>Gasolio Leopardi</t>
  </si>
  <si>
    <t>Cancelleria uso ufficio</t>
  </si>
  <si>
    <t>Abbonamento annuale al Bollettino Tributario d'informazioni</t>
  </si>
  <si>
    <t xml:space="preserve">BOLLETTINO TRIBUTARIO SNC DI G. SALVATORES E C.  (CF: 00882700156)
</t>
  </si>
  <si>
    <t>BOLLETTINO TRIBUTARIO SNC DI G. SALVATORES E C.  (CF: 00882700156)</t>
  </si>
  <si>
    <t>Noleggio quadriennale FIAT DOBLO'</t>
  </si>
  <si>
    <t xml:space="preserve">Leasys S.p.A (CF: 08023020019)
</t>
  </si>
  <si>
    <t>Leasys S.p.A (CF: 08023020019)</t>
  </si>
  <si>
    <t>Fornitura di n. 3.920 tessere di riconoscimento in PVC per l'Agenzia delle Entrate</t>
  </si>
  <si>
    <t xml:space="preserve">Istituto Poligrafico e Zecca dello Stato  (CF: 00399810589)
</t>
  </si>
  <si>
    <t>Istituto Poligrafico e Zecca dello Stato  (CF: 00399810589)</t>
  </si>
  <si>
    <t>Coffee break per il giorno 17 febbraio per 60 persone in occasione dell'incontro dei Direttori Centrali e Regionali</t>
  </si>
  <si>
    <t xml:space="preserve">GIOLITTI CATERING S.R.L. (CF: 03901021000)
</t>
  </si>
  <si>
    <t>Pubblicazione avviso di gara Fornitura e stampa di prodotti tipografici</t>
  </si>
  <si>
    <t xml:space="preserve">INFO SRL (CF: 04656100726)
</t>
  </si>
  <si>
    <t>INFO SRL (CF: 04656100726)</t>
  </si>
  <si>
    <t>Servizio telematico per l'acquisizione on-line delle domande di partecipazione alla selezione pubblica per l'assunzione a tempo indeterminato di 12 funzionari amministrativi e 18 impiegati per le esigenze degli Uffici dell'Agenzia delle Entrate di Bolzano</t>
  </si>
  <si>
    <t xml:space="preserve">SELEXI S.R.L. (CF: 12852900153)
</t>
  </si>
  <si>
    <t>Pubblicazione esito procedura aperta per l'affidamento della fornitura di materiale di consumo per stampanti ed apparecchiature multifunzione</t>
  </si>
  <si>
    <t>Servizio di riparazione e manutenzione del camper in dotazione per il progetto Il Fisco mette le ruote</t>
  </si>
  <si>
    <t>Servizio telematico per l'acquisizione on-line delle domande di partecipazione alla selezione pubblica per l'assunzione a tempo indeterminato di 403 dirigenti di seconda fascia per le esigenze dell'Agenzia</t>
  </si>
  <si>
    <t>Servizi organizzativi per il 01-10-2014</t>
  </si>
  <si>
    <t xml:space="preserve">Ars Panis srl (CF: 02906080581)
CAFFE' TOMEUCCI EUR S.R.L. (CF: 11229291007)
GIOLITTI CATERING S.R.L. (CF: 03901021000)
PALOMBINI EUR S.R.L. (CF: 01202140586)
TORNATORA MARIO E CESARI LUCIANO snc (CF: 02855760589)
</t>
  </si>
  <si>
    <t>Ars Panis srl (CF: 02906080581)</t>
  </si>
  <si>
    <t>Progettazione di prove d'esame oggettive attitudinali e tecnico-professionali per le selezioni pubbliche per l'assunzione a tempo indeterminato di personale per gli Uffici dell'Agenzia delle Entrate</t>
  </si>
  <si>
    <t xml:space="preserve">C &amp; S Consulenza e Selezione Srl (CF: 11312051003)
CENTRO SERVIZI SRL (CF: 00442840773)
PRAXI S.P.A. (CF: 01132750017)
SELEXI S.R.L. (CF: 12852900153)
STUDIO STAFF R.U. SRL  (CF: 05791151003)
</t>
  </si>
  <si>
    <t>Servizio telematico per l'acquisizione online delle domande di partecipazione alla selezione pubblica per l'assunzione a tempo indeterminato di 3 dirigenti di seconda fascia per le esigenze della DP Bolzano</t>
  </si>
  <si>
    <t>abbonamento al sito lexitalia.it</t>
  </si>
  <si>
    <t>La settimana fiscale</t>
  </si>
  <si>
    <t>Energia elettrica 11 - Leopardi</t>
  </si>
  <si>
    <t>ALBERGO PRINCIPE AMEDEO - CONVENZIONE</t>
  </si>
  <si>
    <t xml:space="preserve">ALBERGO PRINCIPE AMEDEO S.R.L. (CF: 04955750486)
</t>
  </si>
  <si>
    <t>ALBERGO PRINCIPE AMEDEO S.R.L. (CF: 04955750486)</t>
  </si>
  <si>
    <t>NOVO HOTEL IMPERO - CONVENZIONE</t>
  </si>
  <si>
    <t xml:space="preserve">FENICE HOTEL S.R.L. (CF: 00612890327)
</t>
  </si>
  <si>
    <t>FENICE HOTEL S.R.L. (CF: 00612890327)</t>
  </si>
  <si>
    <t>hotel alloro suite - convenzione</t>
  </si>
  <si>
    <t xml:space="preserve">G.A.R.BO S.R.L. (CF: 03315100374)
</t>
  </si>
  <si>
    <t>G.A.R.BO S.R.L. (CF: 03315100374)</t>
  </si>
  <si>
    <t>MERCURE TORINO - CONVENZIONE</t>
  </si>
  <si>
    <t xml:space="preserve">NIZZA 11 S.R.L. (CF: 08171440012)
</t>
  </si>
  <si>
    <t>NIZZA 11 S.R.L. (CF: 08171440012)</t>
  </si>
  <si>
    <t>T HOTEL CAGLIARI - CONVENZIONE</t>
  </si>
  <si>
    <t xml:space="preserve">MI.NO.TER S.P.A. (CF: 00303050926)
</t>
  </si>
  <si>
    <t>MI.NO.TER S.P.A. (CF: 00303050926)</t>
  </si>
  <si>
    <t>MERCURE PALAZZO CARACCIOLO - CONVENZIONE</t>
  </si>
  <si>
    <t xml:space="preserve">GARN S.R.L. (CF: 12332461008)
</t>
  </si>
  <si>
    <t>GARN S.R.L. (CF: 12332461008)</t>
  </si>
  <si>
    <t>HOTEL EDEN - CONVENZIONE</t>
  </si>
  <si>
    <t xml:space="preserve">EDEN S.R.L. (CF: 00179760707)
</t>
  </si>
  <si>
    <t>EDEN S.R.L. (CF: 00179760707)</t>
  </si>
  <si>
    <t>GARDENA HOTEL - CATENA ALBERGHIERA</t>
  </si>
  <si>
    <t xml:space="preserve">GARDENA HOTELS S.R.L. (CF: 02492910274)
</t>
  </si>
  <si>
    <t>GARDENA HOTELS S.R.L. (CF: 02492910274)</t>
  </si>
  <si>
    <t>MERCURE SIRACUSA PROMETEO HOTEL - CONVENZIONE</t>
  </si>
  <si>
    <t xml:space="preserve">TRE GI TOUR S.R.L. (CF: 01215210897)
</t>
  </si>
  <si>
    <t>TRE GI TOUR S.R.L. (CF: 01215210897)</t>
  </si>
  <si>
    <t>MERCURE DELFINO HOTEL - CONVENZIONE</t>
  </si>
  <si>
    <t xml:space="preserve">DELFINA S.R.L. (CF: 00813600731)
</t>
  </si>
  <si>
    <t>DELFINA S.R.L. (CF: 00813600731)</t>
  </si>
  <si>
    <t>ACQUISTO CUFFIE PLANTRONICS E ACCESSORI</t>
  </si>
  <si>
    <t xml:space="preserve">EZDIRECT SRL (CF: 01164670455)
IMET SPA (CF: 00647220540)
LAND (CF: 04554571002)
ONEDIRECT SRL (CF: 05080100968)
VIRTUAL LOGIC SRL (CF: 03878640238)
</t>
  </si>
  <si>
    <t>LAND (CF: 04554571002)</t>
  </si>
  <si>
    <t xml:space="preserve">ACQUISTO UNA STAMPANTE PORTATILE </t>
  </si>
  <si>
    <t xml:space="preserve">SYSTEMAX ITALY SRL (CF: 08376630151)
</t>
  </si>
  <si>
    <t>SYSTEMAX ITALY SRL (CF: 08376630151)</t>
  </si>
  <si>
    <t xml:space="preserve">Acquisto n. 7 Ricetrasmittenti PMR 446 </t>
  </si>
  <si>
    <t xml:space="preserve">EZDIRECT SRL (CF: 01164670455)
MINERVA ELETTRONICA (CF: 03829220585)
ONEDIRECT SRL (CF: 05080100968)
PAM UFFICIO (CF: 01261820839)
SYSTEMAX ITALY SRL (CF: 08376630151)
</t>
  </si>
  <si>
    <t>ACQUISTO SOFTWARE TERMO</t>
  </si>
  <si>
    <t xml:space="preserve">BLUMATICA (CF: 03965190659)
MEMOGRAPH impresa individuale (CF: PNRGNN63P67B111F)
NAMIRIAL SPA (CF: 02046570426)
SELDA SRL (CF: 00354060444)
TECNO PROGETT SOFTWARE SAS DI SANI SERGIO &amp; C (CF: 01680960976)
</t>
  </si>
  <si>
    <t>NAMIRIAL SPA (CF: 02046570426)</t>
  </si>
  <si>
    <t>ACQUISTO N. 10 RIPIANI RACK 19</t>
  </si>
  <si>
    <t xml:space="preserve">DUEPIGRECOERRE SRL (CF: 07507741002)
</t>
  </si>
  <si>
    <t>DUEPIGRECOERRE SRL (CF: 07507741002)</t>
  </si>
  <si>
    <t>ACQUISTO FOTOCAMERA DIGITALE</t>
  </si>
  <si>
    <t>ACQUISTO AUTODESK SUBSCRIPTION PER AUTOCAD LT 2014</t>
  </si>
  <si>
    <t xml:space="preserve">A.G._INFORMATICA SRL (CF: 04641681004)
KORA SISTEMI INFORMATICI SRL (CF: 02048930206)
ONE TEAM (CF: 12272790150)
TECHNE SRL (CF: 01121580490)
W2K (CF: 06810761004)
</t>
  </si>
  <si>
    <t>TECHNE SRL (CF: 01121580490)</t>
  </si>
  <si>
    <t>ACQUISTO N. 270 WEBCAM</t>
  </si>
  <si>
    <t xml:space="preserve">Cartoidee di Cultraro Vasta Giuseppe (CF: CLTGPP73S03C351D)
COM.TECH (CF: 07444730589)
EUROTECNO SRL (CF: 04585871009)
SYSTEMAX ITALY SRL (CF: 08376630151)
TEAM OFFICE SRL  (CF: 04272801004)
</t>
  </si>
  <si>
    <t>ACQUISTO VIDEO SAMSUNG</t>
  </si>
  <si>
    <t xml:space="preserve">ALFA MULTISERVIZI S.R.L. (CF: 12357411003)
</t>
  </si>
  <si>
    <t>ALFA MULTISERVIZI S.R.L. (CF: 12357411003)</t>
  </si>
  <si>
    <t>ACQUISTO 270 SPEAKERPHONE</t>
  </si>
  <si>
    <t xml:space="preserve">ADVANCED TELECOM SYSTEMS SPA (CF: 02480050364)
EZDIRECT SRL (CF: 01164670455)
NET SERVICE (CF: 05243130720)
ONEDIRECT SRL (CF: 05080100968)
T.T. TECNOSISTEMI  (CF: 03509620484)
</t>
  </si>
  <si>
    <t>ONEDIRECT SRL (CF: 05080100968)</t>
  </si>
  <si>
    <t>ACQUISTO 10 TELEFONI DIGITALI</t>
  </si>
  <si>
    <t xml:space="preserve">B! SocietÃ  per Azioni (CF: 07787120588)
JNET (CF: 08885811003)
ONEDIRECT SRL (CF: 05080100968)
TETRAKTIS SRL (CF: 04982251003)
WESKOM (CF: 10676671000)
</t>
  </si>
  <si>
    <t>ACQUISTO 4 TELEFONI DIGITALI NORTEL</t>
  </si>
  <si>
    <t xml:space="preserve">PIEMME TELECOM (CF: 02384630162)
</t>
  </si>
  <si>
    <t>PIEMME TELECOM (CF: 02384630162)</t>
  </si>
  <si>
    <t>ACQUISTO 100 TELEFONI ANALOGICI</t>
  </si>
  <si>
    <t xml:space="preserve">NET SERVICE (CF: 05243130720)
ONEDIRECT SRL (CF: 05080100968)
PAM UFFICIO (CF: 01261820839)
PIEMME TELECOM (CF: 02384630162)
SYSTEMAX ITALY SRL (CF: 08376630151)
</t>
  </si>
  <si>
    <t>ACQUISTO CERCAPERSONE</t>
  </si>
  <si>
    <t xml:space="preserve">B! SocietÃ  per Azioni (CF: 07787120588)
</t>
  </si>
  <si>
    <t>B! SocietÃ  per Azioni (CF: 07787120588)</t>
  </si>
  <si>
    <t>ACQUISTO RICETRASMITTENTI</t>
  </si>
  <si>
    <t xml:space="preserve">B! SocietÃ  per Azioni (CF: 07787120588)
CARTOLERIA FAVIA S.R.L. (CF: 00260370721)
COM.TECH (CF: 07444730589)
GIOVANNETTI (CF: 08216451008)
TEAM OFFICE SRL  (CF: 04272801004)
</t>
  </si>
  <si>
    <t>TEAM OFFICE SRL  (CF: 04272801004)</t>
  </si>
  <si>
    <t>ACQUISTO UN PC PORTATILE</t>
  </si>
  <si>
    <t xml:space="preserve">MATONTI ANTONIO (CF: MTNNTN65E09A674W)
MICRON SOLUZIONI INFORMATICHE (CF: 05346711004)
PAM UFFICIO (CF: 01261820839)
PIXEL  S.R.L. (CF: 04220350872)
TRADECO S.R.L. (CF: 03086270489)
</t>
  </si>
  <si>
    <t>PAM UFFICIO (CF: 01261820839)</t>
  </si>
  <si>
    <t>Aggiornamenti e canone di assistenza programma TEA 1.123</t>
  </si>
  <si>
    <t xml:space="preserve">NAMIRIAL SPA (CF: 02046570426)
</t>
  </si>
  <si>
    <t>Acquisto Memorie di Massa e Docking Station</t>
  </si>
  <si>
    <t xml:space="preserve">COM.TECH (CF: 07444730589)
EUROTECNO SRL (CF: 04585871009)
HELIOS2000 di Giorgio Arcangelo (CF: GRGRNG69B02A662P)
LYNDY ITALIA SRL  (CF: 09555570150)
NADA 2008 SRL (CF: 09234221001)
</t>
  </si>
  <si>
    <t>NADA 2008 SRL (CF: 09234221001)</t>
  </si>
  <si>
    <t>ACQUISTO 20 TELEFONI DIGITALI</t>
  </si>
  <si>
    <t xml:space="preserve">B! SocietÃ  per Azioni (CF: 07787120588)
MINERVA ELETTRONICA (CF: 03829220585)
ONEDIRECT SRL (CF: 05080100968)
TECNONET SPA (CF: 04187501004)
WESKOM (CF: 10676671000)
</t>
  </si>
  <si>
    <t>Acquisto HW vario</t>
  </si>
  <si>
    <t xml:space="preserve">DPS INFORMATICA S.N.C. DI PRESELLO GIANNI &amp; C. (CF: 01486330309)
NADA 2008 SRL (CF: 09234221001)
PAM UFFICIO (CF: 01261820839)
Quasartek srl (CF: 06467211006)
VIRTUAL LOGIC SRL (CF: 03878640238)
</t>
  </si>
  <si>
    <t>DPS INFORMATICA S.N.C. DI PRESELLO GIANNI &amp; C. (CF: 01486330309)</t>
  </si>
  <si>
    <t>UPGRADE SOFTWARE IPOVISIONE</t>
  </si>
  <si>
    <t xml:space="preserve">CENTRO REGIONALE TIFLOTECNICO TOSCANA CONSI. REG. TOSCANO - (CF: 94014440484)
COMPUTER SHOP (CF: 08874011003)
PAM UFFICIO (CF: 01261820839)
SUBVISION (CF: 08426690155)
SVAI DI MICHELE PECORELLI (CF: PCRMHL68H18A662J)
</t>
  </si>
  <si>
    <t>SUBVISION (CF: 08426690155)</t>
  </si>
  <si>
    <t>Acquisto SW per calcoli strutturali</t>
  </si>
  <si>
    <t xml:space="preserve">S.T.S. SRL (CF: 02248590875)
SELDA SRL (CF: 00354060444)
</t>
  </si>
  <si>
    <t>S.T.S. SRL (CF: 02248590875)</t>
  </si>
  <si>
    <t>Servizio di diagnosi in camera bianca</t>
  </si>
  <si>
    <t xml:space="preserve">DRM INFORMATICA SAS (CF: 06351960015)
</t>
  </si>
  <si>
    <t>DRM INFORMATICA SAS (CF: 06351960015)</t>
  </si>
  <si>
    <t>ACQUISTO SOFTWARE PER GESTIONE DATI SPAZIALI</t>
  </si>
  <si>
    <t xml:space="preserve">G.S.I. GESTIONE SERVIZI INFORMATICI SNC DI GARDIN ERICA E MONICA (CF: 02016160026)
LOGO SRL (CF: 08766041001)
S.I.T. S.R.L. (CF: 01703630028)
</t>
  </si>
  <si>
    <t>LOGO SRL (CF: 08766041001)</t>
  </si>
  <si>
    <t>ACQUISTO SW VARI</t>
  </si>
  <si>
    <t xml:space="preserve">C2 SRL (CF: 01121130197)
COM.TECH (CF: 07444730589)
INFOTEAM (CF: 01538680685)
UNLIMITED TECHNOLOGY (CF: 04866651211)
VIRTUAL LOGIC SRL (CF: 03878640238)
</t>
  </si>
  <si>
    <t>INFOTEAM (CF: 01538680685)</t>
  </si>
  <si>
    <t>ACQUISTO 26 VIDEOPROIETTORI</t>
  </si>
  <si>
    <t xml:space="preserve">DPS INFORMATICA S.N.C. DI PRESELLO GIANNI &amp; C. (CF: 01486330309)
EUROTECNO SRL (CF: 04585871009)
F.E.R.T. (CF: 00813330586)
MA.PO SRL UNIPERSONALE (CF: 02509001208)
MEDIA MEDIA SERVICE SRL (CF: 09305091002)
VIRTUAL LOGIC SRL (CF: 03878640238)
</t>
  </si>
  <si>
    <t>ACQUISTO VIDEOPROIETTORE</t>
  </si>
  <si>
    <t xml:space="preserve">Cartoidee di Cultraro Vasta Giuseppe (CF: CLTGPP73S03C351D)
COM.TECH (CF: 07444730589)
EUROTECNO SRL (CF: 04585871009)
Quasartek srl (CF: 06467211006)
VIRTUAL LOGIC SRL (CF: 03878640238)
</t>
  </si>
  <si>
    <t>Cartoidee di Cultraro Vasta Giuseppe (CF: CLTGPP73S03C351D)</t>
  </si>
  <si>
    <t>ACQUISTO 15 HD ESTERNI</t>
  </si>
  <si>
    <t xml:space="preserve">A.G._INFORMATICA SRL (CF: 04641681004)
C2 SRL (CF: 01121130197)
Cartoidee di Cultraro Vasta Giuseppe (CF: CLTGPP73S03C351D)
DPS INFORMATICA S.N.C. DI PRESELLO GIANNI &amp; C. (CF: 01486330309)
KORA SISTEMI INFORMATICI SRL (CF: 02048930206)
</t>
  </si>
  <si>
    <t>Abbonamento annuale alla banca dati Orbis Full - Rinnovo 2013-2014</t>
  </si>
  <si>
    <t>04-PROCEDURA NEGOZIATA SENZA PREVIA PUBBLICAZIONE DEL BANDO</t>
  </si>
  <si>
    <t xml:space="preserve">BUREAU VAN DIJK EDIZIONI ELETTRONICHE SPA (CF: 11139860156)
</t>
  </si>
  <si>
    <t>BUREAU VAN DIJK EDIZIONI ELETTRONICHE SPA (CF: 11139860156)</t>
  </si>
  <si>
    <t>Abbonamento triennale alle banche dati "Leggi d'Italia Professionale"</t>
  </si>
  <si>
    <t xml:space="preserve">WOLTERS KLUWER ITALIA SRL (CF: 10209790152)
</t>
  </si>
  <si>
    <t>WOLTERS KLUWER ITALIA SRL (CF: 10209790152)</t>
  </si>
  <si>
    <t>Fornitura di libri e pubblicazioni per gli Uffici centrali dell'Agenzia</t>
  </si>
  <si>
    <t xml:space="preserve">110 E LODE DI TRAMENTOZZI MARCO &amp; C SNC (CF: 05482151007)
DEGI S.R.L. (CF: 06434261001)
LIBRERIA KAPPA DI CAPPABIANCA RICCARDO SNC (CF: 04485721007)
Libreria LA SCALETTA (CF: 03678881008)
MEDICHINI SNC DI CARLA E MEDICHINI  (CF: 04968400582)
</t>
  </si>
  <si>
    <t>DEGI S.R.L. (CF: 06434261001)</t>
  </si>
  <si>
    <t>Fornitura, messa in opera, attivazione e collaudo delle apparecchiature e componenti del sistema di rivelazione incendi da installarsi presso la sede di via del Giorgione</t>
  </si>
  <si>
    <t xml:space="preserve">DAB SISTEMI INTEGRATI SRL (CF: 00971430582)
DIEFFE IMPIANTI (CF: 07651571007)
EASYCOM SISTEMI SRL (CF: 05814281001)
ELETTROSTAFF S.R.L. (CF: 05060361002)
MI.CO.R. - S.R.L. (CF: 00442410585)
</t>
  </si>
  <si>
    <t>DAB SISTEMI INTEGRATI SRL (CF: 00971430582)</t>
  </si>
  <si>
    <t>Pubblicazione legale dei bandi di gara e degli avvisi dell'Agenzia sulla Gazzetta Ufficiale nonchÃ© dei relativi estratti sui quotidiani</t>
  </si>
  <si>
    <t xml:space="preserve">INFO SRL (CF: 04656100726)
INTEL MEDIA PUBBLICITA' Srl (CF: 04757180726)
LEXMEDIA SRL (CF: 09147251004)
Publinforma s.r.l. (CF: 05866880726)
</t>
  </si>
  <si>
    <t>Conferimento di incarico di CTP</t>
  </si>
  <si>
    <t xml:space="preserve">NOVIELLI ROBERTO (CF: NVLRRT45A19H501Q)
RUGGERO RACCAH (CF: RCCRGR60E07Z326Y)
TREVISI MANUELA (CF: TRVMNL78H41H501U)
Vento Antonio (CF: VNTNTN45H20I725V)
</t>
  </si>
  <si>
    <t>TREVISI MANUELA (CF: TRVMNL78H41H501U)</t>
  </si>
  <si>
    <t>Fornitura di n. 350 scatoloni ad uso postale</t>
  </si>
  <si>
    <t xml:space="preserve">Bergamo toner di Manighetti Omar (CF: MNGMRO77A31A794N)
</t>
  </si>
  <si>
    <t>Bergamo toner di Manighetti Omar (CF: MNGMRO77A31A794N)</t>
  </si>
  <si>
    <t>iscrizione all'Associazione per lo Sviluppo delle Comunicazioni Aziendali in Italia (ASCAI) - Anno 2014</t>
  </si>
  <si>
    <t xml:space="preserve">ASCAI (CF: 80097920013)
</t>
  </si>
  <si>
    <t>ASCAI (CF: 80097920013)</t>
  </si>
  <si>
    <t>Verifiche periodiche impianti elevatori ai sensi dell'art. 13 DPR 162/99</t>
  </si>
  <si>
    <t xml:space="preserve">E.L.T.I. Srl (CF: 05384711007)
</t>
  </si>
  <si>
    <t>E.L.T.I. Srl (CF: 05384711007)</t>
  </si>
  <si>
    <t>Fornitura di n. 1 pelapatate professionale per uso mensa</t>
  </si>
  <si>
    <t xml:space="preserve">A.G.S. SOLUTION S.R.L (CF: 12459241001)
ABL S.R.L. (CF: 04494751003)
AERTEKNO SRL (CF: 06197881003)
ATTREZZATURA PER AUTOFFICINA - A.P.A. - S.R.L. (CF: 00434290581)
SIVER SRL (CF: 04934860588)
</t>
  </si>
  <si>
    <t>SIVER SRL (CF: 04934860588)</t>
  </si>
  <si>
    <t>Pulizia e lucidatura Camper Laika</t>
  </si>
  <si>
    <t>Contratto servizio di manutenzione e presidio centrali telefoniche Ericsson e Nortel</t>
  </si>
  <si>
    <t xml:space="preserve">Fastweb S.p.A. (CF: 12878470157)
</t>
  </si>
  <si>
    <t>Fastweb S.p.A. (CF: 12878470157)</t>
  </si>
  <si>
    <t>ACQUISTO PORTATILE</t>
  </si>
  <si>
    <t xml:space="preserve">BAGNETTI SRL (CF: 04002141002)
MED COMPUTER SRL (CF: 00940570435)
SYSTEMAX ITALY SRL (CF: 08376630151)
TESEO SRL (CF: 03531170870)
TOP SOFT (CF: 01385180037)
</t>
  </si>
  <si>
    <t>MED COMPUTER SRL (CF: 00940570435)</t>
  </si>
  <si>
    <t>08-AFFIDAMENTO IN ECONOMIA - COTTIMO FIDUCIARIO</t>
  </si>
  <si>
    <t>Noleggio annuale di n. 16 colonnine di refrigeratori con microfiltraggio dell'acqua allacciati alla rete idrica e di un refrigeratore d'acqua a boccione ed accessori</t>
  </si>
  <si>
    <t xml:space="preserve">H2O S.R.L. (CF: 05712111003)
LORENZONI S.R.L. (CF: 00866750573)
WATER TIME (CF: 02484930363)
</t>
  </si>
  <si>
    <t>H2O S.R.L. (CF: 05712111003)</t>
  </si>
  <si>
    <t>noleggio autovettura EY954ED</t>
  </si>
  <si>
    <t xml:space="preserve">ALD AUTOMOTIVE ITALIA S.R.L. (CF: 07978810583)
</t>
  </si>
  <si>
    <t>ALD AUTOMOTIVE ITALIA S.R.L. (CF: 07978810583)</t>
  </si>
  <si>
    <t>Noleggio autovettura EY955ED</t>
  </si>
  <si>
    <t>Noleggio autovettura EY956ED</t>
  </si>
  <si>
    <t>Noleggio autovettura EY957ED</t>
  </si>
  <si>
    <t>Noleggio autoveicolo EY958ED</t>
  </si>
  <si>
    <t>CTP presso Corte di Appello di Venezia (comprensivo di cpa e rimborsi)</t>
  </si>
  <si>
    <t xml:space="preserve">Chinellato Gianfranco (CF: CHNGFR51L19G224A)
LACCHINI MARCO (CF: LCCMRC65L05E506Y)
MORSILLO ANDREA (CF: MRSNDR60A27H501J)
</t>
  </si>
  <si>
    <t>Chinellato Gianfranco (CF: CHNGFR51L19G224A)</t>
  </si>
  <si>
    <t>Fornitura di quotidiani e riviste per le sedi centrali di via Colombo e via Giorgione</t>
  </si>
  <si>
    <t xml:space="preserve">SCIFONI RAFFAELE (CF: SCFRFL39B24H501L)
</t>
  </si>
  <si>
    <t>SCIFONI RAFFAELE (CF: SCFRFL39B24H501L)</t>
  </si>
  <si>
    <t>Noleggio ALFA ROMEO GIULIETTA 1.6 JTDM 105cv</t>
  </si>
  <si>
    <t>Consulenza congruitÃ  costi studi di settore (con contributi CPA)</t>
  </si>
  <si>
    <t xml:space="preserve">Laghi Enrico (CF: LGHNRC69B23H501Z)
</t>
  </si>
  <si>
    <t>Laghi Enrico (CF: LGHNRC69B23H501Z)</t>
  </si>
  <si>
    <t>Fotocopiatore TaskAlfa 4551</t>
  </si>
  <si>
    <t>Toner per Direzioni Centrali</t>
  </si>
  <si>
    <t xml:space="preserve">CAPRIOLI SOLUTIONS S.R.L. (CF: 10892451005)
CARTO COPY SERVICE (CF: 04864781002)
ECO LASER INFORMATICA SRL  (CF: 04427081007)
ERREBIAN SPA (CF: 08397890586)
PRINT COMPANY SRL (CF: 04486831003)
</t>
  </si>
  <si>
    <t>Servizio di raccolta, ritiro e avvio al riciclo dei rifiuti cartacei e di plastica  e servizio di raccolta, ritiro e distruzione dei rifiuti non avviati a riciclo</t>
  </si>
  <si>
    <t xml:space="preserve">DTV di Della Torre e Veneziano S.R.L. (CF: 04672390582)
EURO.ECO S.R.L. (CF: 01805200597)
GE.P.I.R. SRL (CF: 07437040582)
ITALIANA DISTRUZIONI RISERVATE S.R.L. (CF: 10844431006)
MA.RE. DI TESTA ARMANDO E C. S.N.C. (CF: 02566500589)
</t>
  </si>
  <si>
    <t>DTV di Della Torre e Veneziano S.R.L. (CF: 04672390582)</t>
  </si>
  <si>
    <t>Abbonamento on line al bollettino tributario d'informazioni</t>
  </si>
  <si>
    <t>Formazione dei Consiglieri di fiducia</t>
  </si>
  <si>
    <t xml:space="preserve">UniversitÃ  degli studi di Verona (CF: 93009870234)
</t>
  </si>
  <si>
    <t>UniversitÃ  degli studi di Verona (CF: 93009870234)</t>
  </si>
  <si>
    <t>Composizione grafica, stampa, consegna e distribuzione della rivista periodica Territorio Italia per l'anno 2014 (con spese di spedizione)</t>
  </si>
  <si>
    <t xml:space="preserve">ARCHILAB SRL (CF: 11503781004)
REVELOX DI RICCARDO CIAMBRONE &amp; C. S.N.C. (CF: 03437560588)
ROTOFORM SRL (CF: 08653830581)
TIBURTINI S.R.L. (CF: 05023781007)
TIPOLITOGRAFIA TRULLO SRL (CF: 05054751002)
</t>
  </si>
  <si>
    <t>REVELOX DI RICCARDO CIAMBRONE &amp; C. S.N.C. (CF: 03437560588)</t>
  </si>
  <si>
    <t>Autolavaggio</t>
  </si>
  <si>
    <t xml:space="preserve">FARCOMENI SAS DI PIETRO E MASSIMO FARCOMENI (CF: 06358591003)
ROMANA SERVICE AUTO SRL (CF: 04080451000)
TROIANO II S R L  (CF: 02995530587)
</t>
  </si>
  <si>
    <t>ROMANA SERVICE AUTO SRL (CF: 04080451000)</t>
  </si>
  <si>
    <t>Servizio di pick up mail  per la sede di Via Giorgione</t>
  </si>
  <si>
    <t>Servizio di pick up mail  per la sede di Via Colombo</t>
  </si>
  <si>
    <t>Servizi di riscossione tributi con modalitÃ  elettroniche e di ritiro valori presso gli Uffici dell'Agenzia delle Entrate-Territorio - Lotto 1</t>
  </si>
  <si>
    <t xml:space="preserve">BANCA NAZIONALE DEL LAVORO SPA (CF: 09339391006)
</t>
  </si>
  <si>
    <t>BANCA NAZIONALE DEL LAVORO SPA (CF: 09339391006)</t>
  </si>
  <si>
    <t>Servizi di riscossione tributi con modalitÃ  elettroniche e di ritiro valori presso gli Uffici dell'Agenzia delle Entrate-Territorio - Lotto 2</t>
  </si>
  <si>
    <t>Servizi di riscossione tributi con modalitÃ  elettroniche e di ritiro valori presso gli Uffici dell'Agenzia delle Entrate-Territorio - Lotto 3</t>
  </si>
  <si>
    <t>Servizio di trasporto per il personale in servizio presso gli Uffici Centrali dell'Agenzia delle Entrate</t>
  </si>
  <si>
    <t xml:space="preserve">AUTOLINEE SELLITTO SRL (CF: 00077980647)
AUTOSERVIZI TROIANI SRL (CF: 00373430552)
CILIA BUS SRL (CF: 07353491009)
Corsi &amp; Pampanelli Autolinee Snc (CF: 00117970608)
TODDE BUS SRL (CF: 10572311008)
</t>
  </si>
  <si>
    <t>CILIA BUS SRL (CF: 07353491009)</t>
  </si>
  <si>
    <t>LAVORI PER LA MANUTENZIONE OPERE DA FABBRO E LATTONIERE, VETRAIO E FALEGNAME PER LE SEDI CENTRALI DELLâ€™AGENZIA DELLE ENTRATE</t>
  </si>
  <si>
    <t xml:space="preserve">CEPIE ENERGY PROJECT (CF: 03572240822)
CONSORZIO ARTIGIANI ROMAGNOLO SOC. COOP. (CF: 01685300400)
DAP COSTRUZIONI GENERALI SRL (CF: 06302801219)
ELETTROBETON SUD S.R.L. (CF: 00479480584)
ELETTROSTAFF S.R.L. (CF: 05060361002)
GRILLINI COSTRUZIONI S.R.L. (CF: 08853751009)
IM.A.R. S.R.L. (CF: 05129041009)
MAIORANA COSTRUZIONI EDILI S.R.L. (CF: 09586281009)
PANZIRONI SECURITY SYSTEM S.R.L. (CF: 07326171001)
PENSUTI COSTRUZIONI S.R.L. (CF: 08141490584)
ROMANA APPALTI E COSTRUZIONI S.R.L. (CF: 04550851002)
S. I. &amp;M. S.R.L. (CF: 04326561000)
S.P. SERVICES DI PANCI STEFANO (CF: 10823410583)
SGRULLETTI COSTRUZIONI S.R.L. (CF: 06339341007)
VITALE COSTRUZIONI S.R.L. (CF: 04535820874)
</t>
  </si>
  <si>
    <t>Affitto di locali presso la struttura Fiera di Roma per l'espletamento delle prove d'esame inerenti le procedure selettive per l'assunzione a tempo indeterminato di n. 140 unitÃ  per la terza area funzionale</t>
  </si>
  <si>
    <t xml:space="preserve">Ergife Spa (CF: 01469730582)
FIERA ROMA S.R.L. (CF: 07540411001)
</t>
  </si>
  <si>
    <t>FIERA ROMA S.R.L. (CF: 07540411001)</t>
  </si>
  <si>
    <t>Abbonamento Sky pacchetto Ufficio per esigenze di comunicazione</t>
  </si>
  <si>
    <t xml:space="preserve">SKY ITALIA SRL (CF: 04619241005)
</t>
  </si>
  <si>
    <t>SKY ITALIA SRL (CF: 04619241005)</t>
  </si>
  <si>
    <t>ACQUISTO UPS</t>
  </si>
  <si>
    <t xml:space="preserve">C2 SRL (CF: 01121130197)
</t>
  </si>
  <si>
    <t>C2 SRL (CF: 01121130197)</t>
  </si>
  <si>
    <t>Biglietteria e occasionale prenotazione alberghiera per i viaggi di missione del personale delle Direzioni Centrali</t>
  </si>
  <si>
    <t xml:space="preserve">Cisalpina tours S.p.A. (CF: 00637950015)
GANIMEDE VIAGGI SRL (CF: 06072231217)
REGENT INTERNATIONAL S R L (CF: 01262990581)
SENECA S.P.A. (CF: 01691390692)
</t>
  </si>
  <si>
    <t>REGENT INTERNATIONAL S R L (CF: 01262990581)</t>
  </si>
  <si>
    <t>Traduzione di atti giuridico-fiscali</t>
  </si>
  <si>
    <t xml:space="preserve">CAMERA WORK SRL (CF: 02384310427)
EUROSTREET SOCIETA COOPERATIVA (CF: 00654080076)
INTERMEDIATE SRL (CF: 09229211009)
ISSELSERVICE SRL (CF: 01227690110)
TRANSLATED SRL (CF: 07173521001)
</t>
  </si>
  <si>
    <t>INTERMEDIATE SRL (CF: 09229211009)</t>
  </si>
  <si>
    <t>SAN GALLO HOTEL FIRENZE - CONVENZIONE</t>
  </si>
  <si>
    <t xml:space="preserve">SAN GALLO S.R.L. (CF: 04002470278)
</t>
  </si>
  <si>
    <t>SAN GALLO S.R.L. (CF: 04002470278)</t>
  </si>
  <si>
    <t>Servizi assicurativi - Lotto 1 - ResponsabilitÃ  civile verso terzi (RCT) e ResponsabilitÃ  civile verso prestatori di lavoro (RCO)</t>
  </si>
  <si>
    <t xml:space="preserve">GENERALI ITALIA S.P.A. (CF: 00409920584)
XL INSURANCE COMPANY LIMITED (CF: 12525420159)
</t>
  </si>
  <si>
    <t>GENERALI ITALIA S.P.A. (CF: 00409920584)</t>
  </si>
  <si>
    <t>Servizio Web Hosting e Housing Sito Internet "FISCO OGGI"</t>
  </si>
  <si>
    <t xml:space="preserve">ARUBA SPA (CF: 04552920482)
Fastweb S.p.A. (CF: 12878470157)
ITNET SRL (CF: 03458800103)
SEEWEB SRL (CF: 02043220603)
Telecom Italia S.p.A. (CF: 00488410010)
</t>
  </si>
  <si>
    <t>ARUBA SPA (CF: 04552920482)</t>
  </si>
  <si>
    <t>Copertura assicurativa all risks property</t>
  </si>
  <si>
    <t xml:space="preserve">GENERALI ITALIA S.P.A. (CF: 00409920584)
UNIPOLSAI ASSICURAZIONI Spa (CF: 00818570012)
</t>
  </si>
  <si>
    <t>Vigilanza e reception presso le sedi della Direzione Regionale Lazio - Lotto 2</t>
  </si>
  <si>
    <t>02-PROCEDURA RISTRETTA</t>
  </si>
  <si>
    <t xml:space="preserve">RAGGRUPPAMENTO:
- CITTA' DI ROMA METRONOTTE SOCIETA' COOPERATIVA  (CF: 03707541003) Ruolo: 04-CAPOGRUPPO
- METROSERVICE (CF: 09802301003) Ruolo: 05-CONSORZIATA
RAGGRUPPAMENTO:
- ISTITUTO VIGILANZA ARGO S.R.L. (CF: 04995770585) Ruolo: 02-MANDATARIA
- KSM SERVICE SRL (CF: 05580970829) Ruolo: 01-MANDANTE
RAGGRUPPAMENTO:
- ITALPOL VIGILANZA S.R.L. (CF: 05849251003) Ruolo: 02-MANDATARIA
- ITALSERVIZI 2007 S.R.L (CF: 09322791006) Ruolo: 01-MANDANTE
ISTITUTO DI VIGILANZA DELL'URBE S.P.A. (CF: 05800441007)
SECURITY SERVICE SRL (CF: 04607470582)
</t>
  </si>
  <si>
    <t xml:space="preserve">RAGGRUPPAMENTO:
- ISTITUTO VIGILANZA ARGO S.R.L. (CF: 04995770585) Ruolo: 02-MANDATARIA
- KSM SERVICE SRL (CF: 05580970829) Ruolo: 01-MANDANTE
</t>
  </si>
  <si>
    <t>Vigilanza presso le sedi della Direzione Regionale Campania - Lotto 5</t>
  </si>
  <si>
    <t xml:space="preserve">ISTITUTO DI VIGILANZA COSMOPOL (CF: 01764680649)
ISTITUTO DI VIGILANZA ITALIA S.R.L. (CF: 05202230636)
ISTITUTO DI VIGILANZA LA LEONESSA SPA (CF: 01288300633)
ISTITUTO DI VIGILANZA LA TORRE S.R.L. (CF: 02985610654)
ISTITUTO VIGILANZA ARGO S.R.L. (CF: 04995770585)
SECURITY SERVICE SRL (CF: 04607470582)
</t>
  </si>
  <si>
    <t>ISTITUTO VIGILANZA ARGO S.R.L. (CF: 04995770585)</t>
  </si>
  <si>
    <t>Dati aggiornati al 31-12-2018</t>
  </si>
  <si>
    <t>06363391001</t>
  </si>
  <si>
    <t>STARHOTEL CATENA ALBERGHIERA - CONVENZIONE</t>
  </si>
  <si>
    <t>03-PROCEDURA NEGOZIATA PREVIA PUBBLICAZIONE DEL BANDO</t>
  </si>
  <si>
    <t>STARHOTELS S.P.A. (CF: 03360930154)</t>
  </si>
  <si>
    <t>ROSCIOLI CATENA ALBERGHIERA - CONVENZIONE</t>
  </si>
  <si>
    <t>ROSCIOLI HOTELS SOC. CONS. A R.L. (CF: 08649620583)</t>
  </si>
  <si>
    <t>Convenzione alberghiera</t>
  </si>
  <si>
    <t>SPACE HOTELS SOCIETA COOPERATIVA (CF: 80038950582)</t>
  </si>
  <si>
    <t>CATENA ALBERGHIERA BEST WESTERN ITALIA SPA</t>
  </si>
  <si>
    <t>BEST WESTERN ITALIA SPA (CF: 02747690010)</t>
  </si>
  <si>
    <t>NH ITALIA S.P.A. (CF: 04440220962)</t>
  </si>
  <si>
    <t>VICTORIA HOTEL - CONVENZIONE</t>
  </si>
  <si>
    <t>VICTORIA HOTEL S.R.L. (CF: 01818500686)</t>
  </si>
  <si>
    <t>DOUBLETREE HOTEL - CONVENZIONE</t>
  </si>
  <si>
    <t>PROMA S.R.L. (CF: 03190900922)</t>
  </si>
  <si>
    <t>HOTEL ESPLANADE - CONVENZIONE</t>
  </si>
  <si>
    <t>ESPLANADE S.P.A. (CF: 00062380688)</t>
  </si>
  <si>
    <t>HOTEL EUROPA TARANTO - CONVENZIONE</t>
  </si>
  <si>
    <t>S.I.A.M. S.P.A. (CF: 00318420734)</t>
  </si>
  <si>
    <t>HOTEL ANNUNZIATA - CONVENZIONE</t>
  </si>
  <si>
    <t>ALBERGO ANNUNZIATA SRL (CF: 00651540387)</t>
  </si>
  <si>
    <t>RIVOLI HOTEL - CONVENZIONE</t>
  </si>
  <si>
    <t>HOTEL RIVOLI S.P.A (CF: 04236000487)</t>
  </si>
  <si>
    <t>B &amp; H CATENA ALBERGHIERA - CONVENZIONE</t>
  </si>
  <si>
    <t>COMPAGNIA TURISTICO ALBERGHIERA S.R.L. (CF: 03262740404)</t>
  </si>
  <si>
    <t>CATENA ALBERGHIERA MONRIF HOTEL - CONVENZIONE</t>
  </si>
  <si>
    <t>E.G.A. S.R.L. (CF: 00470050378)</t>
  </si>
  <si>
    <t>HOTEL GALILEO - CONVENZIONE</t>
  </si>
  <si>
    <t>EUROHOTEL S.R.L. (CF: 04080110481)</t>
  </si>
  <si>
    <t>HOTEL SAN DOMENICO - CONVENZIONE</t>
  </si>
  <si>
    <t>TURIS.MAR.PI SRL (CF: 01776440586)</t>
  </si>
  <si>
    <t>LEONARDO DA VINCI HOTEL - CONVENZIONE</t>
  </si>
  <si>
    <t>LEONARDO DA VINCI S.R.L. (CF: 01160600902)</t>
  </si>
  <si>
    <t>CONCERTO HOTEL - CATENA ALBERGHIERA</t>
  </si>
  <si>
    <t>CONCERTO HOTELS (CF: 05016120486)</t>
  </si>
  <si>
    <t>BASTIANI GRAND HOTEL - CONVENZIONE</t>
  </si>
  <si>
    <t>SPLENDIDO S.P.A. HOTEL BASTIANI (CF: 00511840522)</t>
  </si>
  <si>
    <t>MARCELLA ROYAL HOTEL - CONVENZIONE</t>
  </si>
  <si>
    <t>LA CARLINA S.R.L. (CF: 06308961009)</t>
  </si>
  <si>
    <t>GRAND HOTEL ADRIATICO - CONVENZIONE</t>
  </si>
  <si>
    <t>ALBERGHIERA ADRIATICA AL.A. (CF: 00182150276)</t>
  </si>
  <si>
    <t>HOTEL FERRARA - CONVENZIONE</t>
  </si>
  <si>
    <t>HOTEL FERRARA S.R.L. (CF: 00165300385)</t>
  </si>
  <si>
    <t>HOLIDAY INN - CONVENZIONE</t>
  </si>
  <si>
    <t>CITY HOTELS COMPANY TORINO S.R.L. (CF: 03542750405)</t>
  </si>
  <si>
    <t>GRAND HOTEL PASSETTO - CONVENZIONE</t>
  </si>
  <si>
    <t>GRAND HOTEL PASSETTO DI ORNELLA PIERMATTEI &amp; C.  (CF: 01327080428)</t>
  </si>
  <si>
    <t>HOTEL PULITZER - CONVENZIONE</t>
  </si>
  <si>
    <t>ALVARES S.R.L. (CF: 08753091001)</t>
  </si>
  <si>
    <t>HOTEL CALA DEL PORTO - CONVENZIONE</t>
  </si>
  <si>
    <t>LO PREIATO GIUSEPPE S.A.S (CF: 01931900797)</t>
  </si>
  <si>
    <t>HOTEL TONIC - CONVENZIONE</t>
  </si>
  <si>
    <t>HOTEL TONIC S.R.L. (CF: 05912350823)</t>
  </si>
  <si>
    <t>JOYFULL HOTEL - CONVENZIONE</t>
  </si>
  <si>
    <t>HOTEL JOYFULL (CF: 07592161215)</t>
  </si>
  <si>
    <t>IL CHIOSTRO - CONVENZIONE</t>
  </si>
  <si>
    <t>OPERA DIOCESANA PRESERVAZIONE DELLA FEDE (CF: 00435530035)</t>
  </si>
  <si>
    <t>GRAND HOTEL LEON D'ORO - CONVENZIONE</t>
  </si>
  <si>
    <t>G.E.AL. S.P.A. GESTIONE ESERCIZI ALBERGHIERI (CF: 00267800720)</t>
  </si>
  <si>
    <t>GRAND HOTEL MINERVA - CONVENZIONE</t>
  </si>
  <si>
    <t>IMMOBILIARE MINERVA S.P.A. (CF: 00907460489)</t>
  </si>
  <si>
    <t>DORIA GRAND HOTEL - CONVENZIONE</t>
  </si>
  <si>
    <t>EUROFINANZIARIA SPA (CF: 03692290962)</t>
  </si>
  <si>
    <t>HOLIDAY INN BOLOGNA - CONVENZIONE</t>
  </si>
  <si>
    <t>CITY HOTELS COMPANY BOLOGNA S.R.L. (CF: 03388550406)</t>
  </si>
  <si>
    <t>NORD NUOVA ROMA - CONVENZIONE</t>
  </si>
  <si>
    <t>NORD NUOVA ROMA (CF: 00443580584)</t>
  </si>
  <si>
    <t>PALATINO HOTEL - CONVENZIONE</t>
  </si>
  <si>
    <t>MONTECARLO IMMOBILIARE S.P.A. (CF: 00434210480)</t>
  </si>
  <si>
    <t>HOTEL DEI DUCHI - CONVENZIONE</t>
  </si>
  <si>
    <t>HOTEL MAJORANA - CONVENZIONE</t>
  </si>
  <si>
    <t>G COSTRUZIONI SAS DI GAZZARUSO PATRIZIA &amp; C (CF: 02350560781)</t>
  </si>
  <si>
    <t>VILLA ROMANAZZI CARDUCCI HOTEL - CONVENZIONE</t>
  </si>
  <si>
    <t>TOUREXP S.R.L. (CF: 07497270723)</t>
  </si>
  <si>
    <t>ACCOR HOTEL - ANGIOINO - BOLOGNA CENTRO - DELTA COLOSSEO - CONVENZIONE 2014</t>
  </si>
  <si>
    <t>ACCOR HOSPITALITY ITALIA S.R.L. (CF: 09421280158)</t>
  </si>
  <si>
    <t>SAN PAOLO PALACE - CONVENZIONE</t>
  </si>
  <si>
    <t>SEA BEACH IMMOBILIARE S.R.L. (CF: 03841970829)</t>
  </si>
  <si>
    <t>SHERATON HOTEL ROMA - CONVENZIONE</t>
  </si>
  <si>
    <t>AERHOTEL S.R.L. (CF: 00441990587)</t>
  </si>
  <si>
    <t>BENNY HOTEL - CONVENZIONE</t>
  </si>
  <si>
    <t>BENNY HOTEL S.R.L. (CF: 02186690794)</t>
  </si>
  <si>
    <t>SANGALLO PALACE HOTEL PERUGIA - CONVENZIONE</t>
  </si>
  <si>
    <t>SAN GALLO PALACE HOTEL S.R.L. (CF: 00316610542)</t>
  </si>
  <si>
    <t>HOTEL ELVETIA - CONVENZIONE</t>
  </si>
  <si>
    <t>HOTEL ELVETIA SRL (CF: 01347300996)</t>
  </si>
  <si>
    <t>BETTOJA HOTEL MASSIMO D'AZEGLIO, ATLANTICO, MEDITERRANEO - CONVENZIONE</t>
  </si>
  <si>
    <t>AZIENDE ALBERGHIERE BETTOJA S.P.A. (CF: 00458710589)</t>
  </si>
  <si>
    <t>UNA HOTELS CATENA ALBERGHIERA - CONVENZIONE</t>
  </si>
  <si>
    <t>UNA S.P.A. (CF: 00729680157)</t>
  </si>
  <si>
    <t>HOTEL SAN GIORGIO - CONVENZIONE</t>
  </si>
  <si>
    <t>ALMA S.R.L. (CF: 01616970701)</t>
  </si>
  <si>
    <t>HOTEL PLAZA - CONVENZIONE</t>
  </si>
  <si>
    <t>HOTEL PLAZA S.P.A. (CF: 00182020271)</t>
  </si>
  <si>
    <t>AMBRA PALACE HOTEL - CONVENZIONE</t>
  </si>
  <si>
    <t>AMBRA PALACE SNC DI PERFETTI LINO &amp; C. (CF: 01716650682)</t>
  </si>
  <si>
    <t>HOTEL PARADISE - CONVENZIONE</t>
  </si>
  <si>
    <t>PARADISE S.N.C. DI GRAZIA MONICA E MAZZONI MARISA (CF: 01925721209)</t>
  </si>
  <si>
    <t>GRANDE ALBERGO ROMA - CONVENZIONE</t>
  </si>
  <si>
    <t>ELPI S.R.L. (CF: 01181550334)</t>
  </si>
  <si>
    <t>OLY HOTEL - Convenzione alberghiera</t>
  </si>
  <si>
    <t>OLY HOTEL SRL (CF: 05454500587)</t>
  </si>
  <si>
    <t>H10 ROMA CITTA' - CONVENZIONE</t>
  </si>
  <si>
    <t>BARCINO GESTIONI S.R.L. (CF: 10135531001)</t>
  </si>
  <si>
    <t>HOTEL MERCURE PALERMO - CONVENZIONE</t>
  </si>
  <si>
    <t>HOTEL PRINCIPE D'ARAGONA S.R.L. (CF: 05701170820)</t>
  </si>
  <si>
    <t>ALBERMONACO - CONVENZIONE</t>
  </si>
  <si>
    <t>PAGANELLA S.R.L. (CF: 00383510229)</t>
  </si>
  <si>
    <t>HOTEL SAN MICHELE - CONVENZIONE</t>
  </si>
  <si>
    <t>HOTEL SAN MICHELE S.R.L. (CF: 01575690662)</t>
  </si>
  <si>
    <t>VILLA DELL'OMBRELLINO - CONVENZIONE</t>
  </si>
  <si>
    <t>VILLA DELL'OMBRELLINO SRL (CF: 08441281006)</t>
  </si>
  <si>
    <t>ULIVI E PALME HOTEL - CONVENZIONE</t>
  </si>
  <si>
    <t>ULIVI E PALME S.R.L. (CF: 00201730926)</t>
  </si>
  <si>
    <t>E-HOTEL - CONVENZIONE</t>
  </si>
  <si>
    <t>HOSPITALITY GROUP SRL (CF: 02559490806)</t>
  </si>
  <si>
    <t>HOTEL AUGUSTUS - CONVENZIONE</t>
  </si>
  <si>
    <t>S.I.A.M. S.R.L. (CF: 00776590150)</t>
  </si>
  <si>
    <t>HOTEL MONDIAL - CONVENZIONE</t>
  </si>
  <si>
    <t>P &amp; P s.r.l. (CF: 03314210273)</t>
  </si>
  <si>
    <t>GRAND HOTEL BAGLIONI - CONVENZIONE</t>
  </si>
  <si>
    <t>COMPAGNIA ITALIANA ALBERGHI S.p.a. (CF: 00102590908)</t>
  </si>
  <si>
    <t>PERUGIA HOTEL - CONVENZIONE</t>
  </si>
  <si>
    <t>PERUGIA HOTEL S.R.L. (CF: 01180080549)</t>
  </si>
  <si>
    <t>HOTEL BUONCONSIGLIO - CONVENZIONE</t>
  </si>
  <si>
    <t>TOURISTAL S.R.L. (CF: 00225560226)</t>
  </si>
  <si>
    <t>DONNA LAURA PALACE HOTEL - CONVENZIONE</t>
  </si>
  <si>
    <t>DONNA LAURA 2011 S.R.L. (CF: 11651411008)</t>
  </si>
  <si>
    <t>ADAGIO ROMA BALDUINA - CONVENZIONE</t>
  </si>
  <si>
    <t>ADAGIO ITALIA S.R.L. (CF: 08402250966)</t>
  </si>
  <si>
    <t>HOTEL PALAZZO DAL BORGO - CONVENZIONE</t>
  </si>
  <si>
    <t>HOTEL APRILE SAS (CF: 02036520480)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</si>
</sst>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abSelected="1" workbookViewId="0">
      <selection activeCell="H286" sqref="H28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555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"Z340D991C7"</f>
        <v>Z340D991C7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2700</v>
      </c>
      <c r="I3" s="2">
        <v>41689</v>
      </c>
      <c r="J3" s="2">
        <v>42052</v>
      </c>
      <c r="K3">
        <v>2493.75</v>
      </c>
    </row>
    <row r="4" spans="1:11" x14ac:dyDescent="0.25">
      <c r="A4" t="str">
        <f>"Z770E0E1E7"</f>
        <v>Z770E0E1E7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34816</v>
      </c>
      <c r="I4" s="2">
        <v>41640</v>
      </c>
      <c r="J4" s="2">
        <v>42004</v>
      </c>
      <c r="K4">
        <v>19379.59</v>
      </c>
    </row>
    <row r="5" spans="1:11" x14ac:dyDescent="0.25">
      <c r="A5" t="str">
        <f>"ZBB0DDFE54"</f>
        <v>ZBB0DDFE54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450</v>
      </c>
      <c r="I5" s="2">
        <v>41689</v>
      </c>
      <c r="J5" s="2">
        <v>41689</v>
      </c>
      <c r="K5">
        <v>450</v>
      </c>
    </row>
    <row r="6" spans="1:11" x14ac:dyDescent="0.25">
      <c r="A6" t="str">
        <f>"ZCE0D99702"</f>
        <v>ZCE0D99702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1600</v>
      </c>
      <c r="I6" s="2">
        <v>41669</v>
      </c>
      <c r="J6" s="2">
        <v>42034</v>
      </c>
      <c r="K6">
        <v>1600</v>
      </c>
    </row>
    <row r="7" spans="1:11" x14ac:dyDescent="0.25">
      <c r="A7" t="str">
        <f>"X480C321B3"</f>
        <v>X480C321B3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84526</v>
      </c>
      <c r="I7" s="2">
        <v>41683</v>
      </c>
      <c r="J7" s="2">
        <v>41698</v>
      </c>
      <c r="K7">
        <v>84526</v>
      </c>
    </row>
    <row r="8" spans="1:11" x14ac:dyDescent="0.25">
      <c r="A8" t="str">
        <f>"ZE00D3DC2D"</f>
        <v>ZE00D3DC2D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35</v>
      </c>
      <c r="H8">
        <v>800</v>
      </c>
      <c r="I8" s="2">
        <v>41648</v>
      </c>
      <c r="J8" s="2">
        <v>41654</v>
      </c>
      <c r="K8">
        <v>800</v>
      </c>
    </row>
    <row r="9" spans="1:11" x14ac:dyDescent="0.25">
      <c r="A9" t="str">
        <f>"X1E0DAB6E4"</f>
        <v>X1E0DAB6E4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8568.06</v>
      </c>
      <c r="I9" s="2">
        <v>41701</v>
      </c>
      <c r="J9" s="2">
        <v>42065</v>
      </c>
      <c r="K9">
        <v>7023</v>
      </c>
    </row>
    <row r="10" spans="1:11" ht="105" x14ac:dyDescent="0.25">
      <c r="A10" t="str">
        <f>"XAC0DAB6ED"</f>
        <v>XAC0DAB6ED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1140</v>
      </c>
      <c r="I10" s="2">
        <v>41709</v>
      </c>
      <c r="J10" s="2">
        <v>41709</v>
      </c>
      <c r="K10">
        <v>1140</v>
      </c>
    </row>
    <row r="11" spans="1:11" x14ac:dyDescent="0.25">
      <c r="A11" t="str">
        <f>"XCB0C321B6"</f>
        <v>XCB0C321B6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21693.3</v>
      </c>
      <c r="I11" s="2">
        <v>41681</v>
      </c>
      <c r="J11" s="2">
        <v>41860</v>
      </c>
      <c r="K11">
        <v>19833.169999999998</v>
      </c>
    </row>
    <row r="12" spans="1:11" x14ac:dyDescent="0.25">
      <c r="A12" t="str">
        <f>"XA30C321B7"</f>
        <v>XA30C321B7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43</v>
      </c>
      <c r="G12" t="s">
        <v>44</v>
      </c>
      <c r="H12">
        <v>10287.39</v>
      </c>
      <c r="I12" s="2">
        <v>41681</v>
      </c>
      <c r="J12" s="2">
        <v>41860</v>
      </c>
      <c r="K12">
        <v>9528.73</v>
      </c>
    </row>
    <row r="13" spans="1:11" x14ac:dyDescent="0.25">
      <c r="A13" t="str">
        <f>"ZAE0E05BB2"</f>
        <v>ZAE0E05BB2</v>
      </c>
      <c r="B13" t="str">
        <f t="shared" si="0"/>
        <v>06363391001</v>
      </c>
      <c r="C13" t="s">
        <v>15</v>
      </c>
      <c r="D13" t="s">
        <v>46</v>
      </c>
      <c r="E13" t="s">
        <v>21</v>
      </c>
      <c r="F13" s="1" t="s">
        <v>47</v>
      </c>
      <c r="G13" t="s">
        <v>48</v>
      </c>
      <c r="H13">
        <v>341.85</v>
      </c>
      <c r="I13" s="2">
        <v>41701</v>
      </c>
      <c r="J13" s="2">
        <v>41701</v>
      </c>
      <c r="K13">
        <v>341.85</v>
      </c>
    </row>
    <row r="14" spans="1:11" x14ac:dyDescent="0.25">
      <c r="A14" t="str">
        <f>"ZF30E1C575"</f>
        <v>ZF30E1C575</v>
      </c>
      <c r="B14" t="str">
        <f t="shared" si="0"/>
        <v>06363391001</v>
      </c>
      <c r="C14" t="s">
        <v>15</v>
      </c>
      <c r="D14" t="s">
        <v>49</v>
      </c>
      <c r="E14" t="s">
        <v>21</v>
      </c>
      <c r="F14" s="1" t="s">
        <v>50</v>
      </c>
      <c r="G14" t="s">
        <v>51</v>
      </c>
      <c r="H14">
        <v>1339.58</v>
      </c>
      <c r="I14" s="2">
        <v>41701</v>
      </c>
      <c r="J14" s="2">
        <v>41711</v>
      </c>
      <c r="K14">
        <v>1339.58</v>
      </c>
    </row>
    <row r="15" spans="1:11" x14ac:dyDescent="0.25">
      <c r="A15" t="str">
        <f>"ZAC0E20C86"</f>
        <v>ZAC0E20C86</v>
      </c>
      <c r="B15" t="str">
        <f t="shared" si="0"/>
        <v>06363391001</v>
      </c>
      <c r="C15" t="s">
        <v>15</v>
      </c>
      <c r="D15" t="s">
        <v>52</v>
      </c>
      <c r="E15" t="s">
        <v>21</v>
      </c>
      <c r="F15" s="1" t="s">
        <v>53</v>
      </c>
      <c r="G15" t="s">
        <v>54</v>
      </c>
      <c r="H15">
        <v>7500</v>
      </c>
      <c r="I15" s="2">
        <v>41699</v>
      </c>
      <c r="J15" s="2">
        <v>42063</v>
      </c>
      <c r="K15">
        <v>7500</v>
      </c>
    </row>
    <row r="16" spans="1:11" x14ac:dyDescent="0.25">
      <c r="A16" t="str">
        <f>"Z260E2CAE5"</f>
        <v>Z260E2CAE5</v>
      </c>
      <c r="B16" t="str">
        <f t="shared" si="0"/>
        <v>06363391001</v>
      </c>
      <c r="C16" t="s">
        <v>15</v>
      </c>
      <c r="D16" t="s">
        <v>55</v>
      </c>
      <c r="E16" t="s">
        <v>21</v>
      </c>
      <c r="F16" s="1" t="s">
        <v>56</v>
      </c>
      <c r="G16" t="s">
        <v>57</v>
      </c>
      <c r="H16">
        <v>2500</v>
      </c>
      <c r="I16" s="2">
        <v>41704</v>
      </c>
      <c r="J16" s="2">
        <v>41795</v>
      </c>
      <c r="K16">
        <v>152</v>
      </c>
    </row>
    <row r="17" spans="1:11" x14ac:dyDescent="0.25">
      <c r="A17" t="str">
        <f>"Z030DD3E91"</f>
        <v>Z030DD3E91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35000</v>
      </c>
      <c r="I17" s="2">
        <v>41711</v>
      </c>
      <c r="J17" s="2">
        <v>41895</v>
      </c>
      <c r="K17">
        <v>34994.949999999997</v>
      </c>
    </row>
    <row r="18" spans="1:11" x14ac:dyDescent="0.25">
      <c r="A18" t="str">
        <f>"ZF50E32ECF"</f>
        <v>ZF50E32ECF</v>
      </c>
      <c r="B18" t="str">
        <f t="shared" si="0"/>
        <v>06363391001</v>
      </c>
      <c r="C18" t="s">
        <v>15</v>
      </c>
      <c r="D18" t="s">
        <v>61</v>
      </c>
      <c r="E18" t="s">
        <v>21</v>
      </c>
      <c r="F18" s="1" t="s">
        <v>62</v>
      </c>
      <c r="G18" t="s">
        <v>63</v>
      </c>
      <c r="H18">
        <v>750</v>
      </c>
      <c r="I18" s="2">
        <v>41640</v>
      </c>
      <c r="J18" s="2">
        <v>42004</v>
      </c>
      <c r="K18">
        <v>750</v>
      </c>
    </row>
    <row r="19" spans="1:11" x14ac:dyDescent="0.25">
      <c r="A19" t="str">
        <f>"Z370E4EFA3"</f>
        <v>Z370E4EFA3</v>
      </c>
      <c r="B19" t="str">
        <f t="shared" si="0"/>
        <v>06363391001</v>
      </c>
      <c r="C19" t="s">
        <v>15</v>
      </c>
      <c r="D19" t="s">
        <v>64</v>
      </c>
      <c r="E19" t="s">
        <v>21</v>
      </c>
      <c r="F19" s="1" t="s">
        <v>65</v>
      </c>
      <c r="G19" t="s">
        <v>66</v>
      </c>
      <c r="H19">
        <v>2600</v>
      </c>
      <c r="I19" s="2">
        <v>41760</v>
      </c>
      <c r="J19" s="2">
        <v>42124</v>
      </c>
      <c r="K19">
        <v>2600</v>
      </c>
    </row>
    <row r="20" spans="1:11" x14ac:dyDescent="0.25">
      <c r="A20" t="str">
        <f>"Z550E2CCC7"</f>
        <v>Z550E2CCC7</v>
      </c>
      <c r="B20" t="str">
        <f t="shared" si="0"/>
        <v>06363391001</v>
      </c>
      <c r="C20" t="s">
        <v>15</v>
      </c>
      <c r="D20" t="s">
        <v>67</v>
      </c>
      <c r="E20" t="s">
        <v>21</v>
      </c>
      <c r="F20" s="1" t="s">
        <v>68</v>
      </c>
      <c r="G20" t="s">
        <v>69</v>
      </c>
      <c r="H20">
        <v>0</v>
      </c>
      <c r="I20" s="2">
        <v>41705</v>
      </c>
      <c r="J20" s="2">
        <v>41716</v>
      </c>
      <c r="K20">
        <v>6216.04</v>
      </c>
    </row>
    <row r="21" spans="1:11" ht="135" x14ac:dyDescent="0.25">
      <c r="A21" t="str">
        <f>"Z540DAA321"</f>
        <v>Z540DAA321</v>
      </c>
      <c r="B21" t="str">
        <f t="shared" si="0"/>
        <v>06363391001</v>
      </c>
      <c r="C21" t="s">
        <v>15</v>
      </c>
      <c r="D21" t="s">
        <v>70</v>
      </c>
      <c r="E21" t="s">
        <v>21</v>
      </c>
      <c r="F21" s="1" t="s">
        <v>71</v>
      </c>
      <c r="G21" t="s">
        <v>72</v>
      </c>
      <c r="H21">
        <v>4398</v>
      </c>
      <c r="I21" s="2">
        <v>41678</v>
      </c>
      <c r="J21" s="2">
        <v>42042</v>
      </c>
      <c r="K21">
        <v>4398</v>
      </c>
    </row>
    <row r="22" spans="1:11" ht="135" x14ac:dyDescent="0.25">
      <c r="A22" t="str">
        <f>"ZB50E18A96"</f>
        <v>ZB50E18A96</v>
      </c>
      <c r="B22" t="str">
        <f t="shared" si="0"/>
        <v>06363391001</v>
      </c>
      <c r="C22" t="s">
        <v>15</v>
      </c>
      <c r="D22" t="s">
        <v>73</v>
      </c>
      <c r="E22" t="s">
        <v>21</v>
      </c>
      <c r="F22" s="1" t="s">
        <v>71</v>
      </c>
      <c r="G22" t="s">
        <v>72</v>
      </c>
      <c r="H22">
        <v>282</v>
      </c>
      <c r="I22" s="2">
        <v>41701</v>
      </c>
      <c r="J22" s="2">
        <v>41708</v>
      </c>
      <c r="K22">
        <v>282</v>
      </c>
    </row>
    <row r="23" spans="1:11" x14ac:dyDescent="0.25">
      <c r="A23" t="str">
        <f>"Z29DEOAD81"</f>
        <v>Z29DEOAD81</v>
      </c>
      <c r="B23" t="str">
        <f t="shared" si="0"/>
        <v>06363391001</v>
      </c>
      <c r="C23" t="s">
        <v>15</v>
      </c>
      <c r="D23" t="s">
        <v>74</v>
      </c>
      <c r="E23" t="s">
        <v>21</v>
      </c>
      <c r="F23" s="1" t="s">
        <v>71</v>
      </c>
      <c r="G23" t="s">
        <v>72</v>
      </c>
      <c r="H23">
        <v>129.30000000000001</v>
      </c>
      <c r="I23" s="2">
        <v>41696</v>
      </c>
      <c r="J23" s="2">
        <v>41703</v>
      </c>
      <c r="K23">
        <v>129.30000000000001</v>
      </c>
    </row>
    <row r="24" spans="1:11" ht="90" x14ac:dyDescent="0.25">
      <c r="A24" t="str">
        <f>"Z1B0E61227"</f>
        <v>Z1B0E61227</v>
      </c>
      <c r="B24" t="str">
        <f t="shared" si="0"/>
        <v>06363391001</v>
      </c>
      <c r="C24" t="s">
        <v>15</v>
      </c>
      <c r="D24" t="s">
        <v>75</v>
      </c>
      <c r="E24" t="s">
        <v>21</v>
      </c>
      <c r="F24" s="1" t="s">
        <v>76</v>
      </c>
      <c r="G24" t="s">
        <v>77</v>
      </c>
      <c r="H24">
        <v>1595</v>
      </c>
      <c r="I24" s="2">
        <v>41717</v>
      </c>
      <c r="J24" s="2">
        <v>41732</v>
      </c>
      <c r="K24">
        <v>1595</v>
      </c>
    </row>
    <row r="25" spans="1:11" x14ac:dyDescent="0.25">
      <c r="A25" t="str">
        <f>"5415351902"</f>
        <v>5415351902</v>
      </c>
      <c r="B25" t="str">
        <f t="shared" si="0"/>
        <v>06363391001</v>
      </c>
      <c r="C25" t="s">
        <v>15</v>
      </c>
      <c r="D25" t="s">
        <v>78</v>
      </c>
      <c r="E25" t="s">
        <v>79</v>
      </c>
      <c r="F25" s="1" t="s">
        <v>80</v>
      </c>
      <c r="G25" t="s">
        <v>81</v>
      </c>
      <c r="H25">
        <v>1681300</v>
      </c>
      <c r="I25" s="2">
        <v>41722</v>
      </c>
      <c r="J25" s="2">
        <v>41743</v>
      </c>
      <c r="K25">
        <v>1356082.82</v>
      </c>
    </row>
    <row r="26" spans="1:11" x14ac:dyDescent="0.25">
      <c r="A26" t="str">
        <f>"Z730EA11F3"</f>
        <v>Z730EA11F3</v>
      </c>
      <c r="B26" t="str">
        <f t="shared" si="0"/>
        <v>06363391001</v>
      </c>
      <c r="C26" t="s">
        <v>15</v>
      </c>
      <c r="D26" t="s">
        <v>82</v>
      </c>
      <c r="E26" t="s">
        <v>21</v>
      </c>
      <c r="F26" s="1" t="s">
        <v>83</v>
      </c>
      <c r="G26" t="s">
        <v>84</v>
      </c>
      <c r="H26">
        <v>624</v>
      </c>
      <c r="I26" s="2">
        <v>41733</v>
      </c>
      <c r="J26" s="2">
        <v>41738</v>
      </c>
      <c r="K26">
        <v>624</v>
      </c>
    </row>
    <row r="27" spans="1:11" x14ac:dyDescent="0.25">
      <c r="A27" t="str">
        <f>"X2D0DAB703"</f>
        <v>X2D0DAB703</v>
      </c>
      <c r="B27" t="str">
        <f t="shared" si="0"/>
        <v>06363391001</v>
      </c>
      <c r="C27" t="s">
        <v>15</v>
      </c>
      <c r="D27" t="s">
        <v>85</v>
      </c>
      <c r="E27" t="s">
        <v>21</v>
      </c>
      <c r="F27" s="1" t="s">
        <v>86</v>
      </c>
      <c r="G27" t="s">
        <v>87</v>
      </c>
      <c r="H27">
        <v>170</v>
      </c>
      <c r="I27" s="2">
        <v>41737</v>
      </c>
      <c r="J27" s="2">
        <v>41739</v>
      </c>
      <c r="K27">
        <v>170</v>
      </c>
    </row>
    <row r="28" spans="1:11" x14ac:dyDescent="0.25">
      <c r="A28" t="str">
        <f>"Z0C0EB3AB9"</f>
        <v>Z0C0EB3AB9</v>
      </c>
      <c r="B28" t="str">
        <f t="shared" si="0"/>
        <v>06363391001</v>
      </c>
      <c r="C28" t="s">
        <v>15</v>
      </c>
      <c r="D28" t="s">
        <v>88</v>
      </c>
      <c r="E28" t="s">
        <v>21</v>
      </c>
      <c r="F28" s="1" t="s">
        <v>89</v>
      </c>
      <c r="G28" t="s">
        <v>90</v>
      </c>
      <c r="H28">
        <v>233.9</v>
      </c>
      <c r="I28" s="2">
        <v>41737</v>
      </c>
      <c r="J28" s="2">
        <v>41744</v>
      </c>
      <c r="K28">
        <v>233.9</v>
      </c>
    </row>
    <row r="29" spans="1:11" x14ac:dyDescent="0.25">
      <c r="A29" t="str">
        <f>"XD80DAB705"</f>
        <v>XD80DAB705</v>
      </c>
      <c r="B29" t="str">
        <f t="shared" si="0"/>
        <v>06363391001</v>
      </c>
      <c r="C29" t="s">
        <v>15</v>
      </c>
      <c r="D29" t="s">
        <v>91</v>
      </c>
      <c r="E29" t="s">
        <v>21</v>
      </c>
      <c r="F29" s="1" t="s">
        <v>92</v>
      </c>
      <c r="G29" t="s">
        <v>87</v>
      </c>
      <c r="H29">
        <v>2945</v>
      </c>
      <c r="I29" s="2">
        <v>41739</v>
      </c>
      <c r="J29" s="2">
        <v>41759</v>
      </c>
      <c r="K29">
        <v>2945</v>
      </c>
    </row>
    <row r="30" spans="1:11" x14ac:dyDescent="0.25">
      <c r="A30" t="str">
        <f>"Z240EB23C7"</f>
        <v>Z240EB23C7</v>
      </c>
      <c r="B30" t="str">
        <f t="shared" si="0"/>
        <v>06363391001</v>
      </c>
      <c r="C30" t="s">
        <v>15</v>
      </c>
      <c r="D30" t="s">
        <v>93</v>
      </c>
      <c r="E30" t="s">
        <v>21</v>
      </c>
      <c r="F30" s="1" t="s">
        <v>71</v>
      </c>
      <c r="G30" t="s">
        <v>72</v>
      </c>
      <c r="H30">
        <v>121</v>
      </c>
      <c r="I30" s="2">
        <v>41737</v>
      </c>
      <c r="J30" s="2">
        <v>41761</v>
      </c>
      <c r="K30">
        <v>121</v>
      </c>
    </row>
    <row r="31" spans="1:11" x14ac:dyDescent="0.25">
      <c r="A31" t="str">
        <f>"Z760ECC30C"</f>
        <v>Z760ECC30C</v>
      </c>
      <c r="B31" t="str">
        <f t="shared" si="0"/>
        <v>06363391001</v>
      </c>
      <c r="C31" t="s">
        <v>15</v>
      </c>
      <c r="D31" t="s">
        <v>33</v>
      </c>
      <c r="E31" t="s">
        <v>21</v>
      </c>
      <c r="F31" s="1" t="s">
        <v>34</v>
      </c>
      <c r="G31" t="s">
        <v>35</v>
      </c>
      <c r="H31">
        <v>800</v>
      </c>
      <c r="I31" s="2">
        <v>41743</v>
      </c>
      <c r="J31" s="2">
        <v>41758</v>
      </c>
      <c r="K31">
        <v>800</v>
      </c>
    </row>
    <row r="32" spans="1:11" ht="75" x14ac:dyDescent="0.25">
      <c r="A32" t="str">
        <f>"Z6B0EC4972"</f>
        <v>Z6B0EC4972</v>
      </c>
      <c r="B32" t="str">
        <f t="shared" si="0"/>
        <v>06363391001</v>
      </c>
      <c r="C32" t="s">
        <v>15</v>
      </c>
      <c r="D32" t="s">
        <v>94</v>
      </c>
      <c r="E32" t="s">
        <v>21</v>
      </c>
      <c r="F32" s="1" t="s">
        <v>95</v>
      </c>
      <c r="G32" t="s">
        <v>96</v>
      </c>
      <c r="H32">
        <v>3256.7</v>
      </c>
      <c r="I32" s="2">
        <v>41740</v>
      </c>
      <c r="J32" s="2">
        <v>41751</v>
      </c>
      <c r="K32">
        <v>3256.7</v>
      </c>
    </row>
    <row r="33" spans="1:11" x14ac:dyDescent="0.25">
      <c r="A33" t="str">
        <f>"Z2D0E400A6"</f>
        <v>Z2D0E400A6</v>
      </c>
      <c r="B33" t="str">
        <f t="shared" si="0"/>
        <v>06363391001</v>
      </c>
      <c r="C33" t="s">
        <v>15</v>
      </c>
      <c r="D33" t="s">
        <v>97</v>
      </c>
      <c r="E33" t="s">
        <v>21</v>
      </c>
      <c r="F33" s="1" t="s">
        <v>98</v>
      </c>
      <c r="G33" t="s">
        <v>99</v>
      </c>
      <c r="H33">
        <v>0</v>
      </c>
      <c r="I33" s="2">
        <v>41709</v>
      </c>
      <c r="J33" s="2">
        <v>41716</v>
      </c>
      <c r="K33">
        <v>7047.06</v>
      </c>
    </row>
    <row r="34" spans="1:11" x14ac:dyDescent="0.25">
      <c r="A34" t="str">
        <f>"Z840EDE243"</f>
        <v>Z840EDE243</v>
      </c>
      <c r="B34" t="str">
        <f t="shared" si="0"/>
        <v>06363391001</v>
      </c>
      <c r="C34" t="s">
        <v>15</v>
      </c>
      <c r="D34" t="s">
        <v>100</v>
      </c>
      <c r="E34" t="s">
        <v>21</v>
      </c>
      <c r="F34" s="1" t="s">
        <v>101</v>
      </c>
      <c r="G34" t="s">
        <v>102</v>
      </c>
      <c r="H34">
        <v>1000</v>
      </c>
      <c r="I34" s="2">
        <v>41760</v>
      </c>
      <c r="J34" s="2">
        <v>41912</v>
      </c>
      <c r="K34">
        <v>0</v>
      </c>
    </row>
    <row r="35" spans="1:11" x14ac:dyDescent="0.25">
      <c r="A35" t="str">
        <f>"ZE20DBC36C"</f>
        <v>ZE20DBC36C</v>
      </c>
      <c r="B35" t="str">
        <f t="shared" si="0"/>
        <v>06363391001</v>
      </c>
      <c r="C35" t="s">
        <v>15</v>
      </c>
      <c r="D35" t="s">
        <v>103</v>
      </c>
      <c r="E35" t="s">
        <v>21</v>
      </c>
      <c r="F35" s="1" t="s">
        <v>104</v>
      </c>
      <c r="G35" t="s">
        <v>105</v>
      </c>
      <c r="H35">
        <v>288</v>
      </c>
      <c r="I35" s="2">
        <v>41677</v>
      </c>
      <c r="J35" s="2">
        <v>42041</v>
      </c>
      <c r="K35">
        <v>288</v>
      </c>
    </row>
    <row r="36" spans="1:11" ht="405" x14ac:dyDescent="0.25">
      <c r="A36" t="str">
        <f>"535453915E"</f>
        <v>535453915E</v>
      </c>
      <c r="B36" t="str">
        <f t="shared" si="0"/>
        <v>06363391001</v>
      </c>
      <c r="C36" t="s">
        <v>15</v>
      </c>
      <c r="D36" t="s">
        <v>106</v>
      </c>
      <c r="E36" t="s">
        <v>79</v>
      </c>
      <c r="F36" s="1" t="s">
        <v>107</v>
      </c>
      <c r="G36" t="s">
        <v>108</v>
      </c>
      <c r="H36">
        <v>859275</v>
      </c>
      <c r="I36" s="2">
        <v>41746</v>
      </c>
      <c r="J36" s="2">
        <v>42110</v>
      </c>
      <c r="K36">
        <v>584175.16</v>
      </c>
    </row>
    <row r="37" spans="1:11" x14ac:dyDescent="0.25">
      <c r="A37" t="str">
        <f>"Z990F16024"</f>
        <v>Z990F16024</v>
      </c>
      <c r="B37" t="str">
        <f t="shared" si="0"/>
        <v>06363391001</v>
      </c>
      <c r="C37" t="s">
        <v>15</v>
      </c>
      <c r="D37" t="s">
        <v>109</v>
      </c>
      <c r="E37" t="s">
        <v>21</v>
      </c>
      <c r="F37" s="1" t="s">
        <v>110</v>
      </c>
      <c r="G37" t="s">
        <v>111</v>
      </c>
      <c r="H37">
        <v>4455</v>
      </c>
      <c r="I37" s="2">
        <v>41771</v>
      </c>
      <c r="J37" s="2">
        <v>41789</v>
      </c>
      <c r="K37">
        <v>3789.48</v>
      </c>
    </row>
    <row r="38" spans="1:11" ht="105" x14ac:dyDescent="0.25">
      <c r="A38" t="str">
        <f>"Z102EABCE1"</f>
        <v>Z102EABCE1</v>
      </c>
      <c r="B38" t="str">
        <f t="shared" si="0"/>
        <v>06363391001</v>
      </c>
      <c r="C38" t="s">
        <v>15</v>
      </c>
      <c r="D38" t="s">
        <v>112</v>
      </c>
      <c r="E38" t="s">
        <v>21</v>
      </c>
      <c r="F38" s="1" t="s">
        <v>113</v>
      </c>
      <c r="G38" t="s">
        <v>114</v>
      </c>
      <c r="H38">
        <v>173</v>
      </c>
      <c r="I38" s="2">
        <v>41752</v>
      </c>
      <c r="J38" s="2">
        <v>42116</v>
      </c>
      <c r="K38">
        <v>173</v>
      </c>
    </row>
    <row r="39" spans="1:11" ht="409.5" x14ac:dyDescent="0.25">
      <c r="A39" t="str">
        <f>"ZE60E9A2C7"</f>
        <v>ZE60E9A2C7</v>
      </c>
      <c r="B39" t="str">
        <f t="shared" si="0"/>
        <v>06363391001</v>
      </c>
      <c r="C39" t="s">
        <v>15</v>
      </c>
      <c r="D39" t="s">
        <v>115</v>
      </c>
      <c r="E39" t="s">
        <v>17</v>
      </c>
      <c r="F39" s="1" t="s">
        <v>116</v>
      </c>
      <c r="G39" t="s">
        <v>117</v>
      </c>
      <c r="H39">
        <v>1284.3699999999999</v>
      </c>
      <c r="I39" s="2">
        <v>41765</v>
      </c>
      <c r="J39" s="2">
        <v>41780</v>
      </c>
      <c r="K39">
        <v>1233.3</v>
      </c>
    </row>
    <row r="40" spans="1:11" ht="409.5" x14ac:dyDescent="0.25">
      <c r="A40" t="str">
        <f>"ZAD0E61249"</f>
        <v>ZAD0E61249</v>
      </c>
      <c r="B40" t="str">
        <f t="shared" si="0"/>
        <v>06363391001</v>
      </c>
      <c r="C40" t="s">
        <v>15</v>
      </c>
      <c r="D40" t="s">
        <v>118</v>
      </c>
      <c r="E40" t="s">
        <v>17</v>
      </c>
      <c r="F40" s="1" t="s">
        <v>119</v>
      </c>
      <c r="G40" t="s">
        <v>120</v>
      </c>
      <c r="H40">
        <v>13090</v>
      </c>
      <c r="I40" s="2">
        <v>41774</v>
      </c>
      <c r="J40" s="2">
        <v>41789</v>
      </c>
      <c r="K40">
        <v>13090</v>
      </c>
    </row>
    <row r="41" spans="1:11" ht="90" x14ac:dyDescent="0.25">
      <c r="A41" t="str">
        <f>"ZD40F35D38"</f>
        <v>ZD40F35D38</v>
      </c>
      <c r="B41" t="str">
        <f t="shared" si="0"/>
        <v>06363391001</v>
      </c>
      <c r="C41" t="s">
        <v>15</v>
      </c>
      <c r="D41" t="s">
        <v>121</v>
      </c>
      <c r="E41" t="s">
        <v>21</v>
      </c>
      <c r="F41" s="1" t="s">
        <v>122</v>
      </c>
      <c r="G41" t="s">
        <v>123</v>
      </c>
      <c r="H41">
        <v>750</v>
      </c>
      <c r="I41" s="2">
        <v>41773</v>
      </c>
      <c r="J41" s="2">
        <v>41793</v>
      </c>
      <c r="K41">
        <v>750</v>
      </c>
    </row>
    <row r="42" spans="1:11" ht="90" x14ac:dyDescent="0.25">
      <c r="A42" t="str">
        <f>"ZE10F4B3F7"</f>
        <v>ZE10F4B3F7</v>
      </c>
      <c r="B42" t="str">
        <f t="shared" si="0"/>
        <v>06363391001</v>
      </c>
      <c r="C42" t="s">
        <v>15</v>
      </c>
      <c r="D42" t="s">
        <v>124</v>
      </c>
      <c r="E42" t="s">
        <v>21</v>
      </c>
      <c r="F42" s="1" t="s">
        <v>125</v>
      </c>
      <c r="G42" t="s">
        <v>126</v>
      </c>
      <c r="H42">
        <v>420</v>
      </c>
      <c r="I42" s="2">
        <v>41791</v>
      </c>
      <c r="J42" s="2">
        <v>42155</v>
      </c>
      <c r="K42">
        <v>420</v>
      </c>
    </row>
    <row r="43" spans="1:11" ht="75" x14ac:dyDescent="0.25">
      <c r="A43" t="str">
        <f>"Z140F4CC21"</f>
        <v>Z140F4CC21</v>
      </c>
      <c r="B43" t="str">
        <f t="shared" si="0"/>
        <v>06363391001</v>
      </c>
      <c r="C43" t="s">
        <v>15</v>
      </c>
      <c r="D43" t="s">
        <v>127</v>
      </c>
      <c r="E43" t="s">
        <v>21</v>
      </c>
      <c r="F43" s="1" t="s">
        <v>95</v>
      </c>
      <c r="G43" t="s">
        <v>96</v>
      </c>
      <c r="H43">
        <v>266.8</v>
      </c>
      <c r="I43" s="2">
        <v>41780</v>
      </c>
      <c r="J43" s="2">
        <v>41780</v>
      </c>
      <c r="K43">
        <v>266.8</v>
      </c>
    </row>
    <row r="44" spans="1:11" ht="105" x14ac:dyDescent="0.25">
      <c r="A44" t="str">
        <f>"Z710F64B11"</f>
        <v>Z710F64B11</v>
      </c>
      <c r="B44" t="str">
        <f t="shared" si="0"/>
        <v>06363391001</v>
      </c>
      <c r="C44" t="s">
        <v>15</v>
      </c>
      <c r="D44" t="s">
        <v>128</v>
      </c>
      <c r="E44" t="s">
        <v>21</v>
      </c>
      <c r="F44" s="1" t="s">
        <v>89</v>
      </c>
      <c r="G44" t="s">
        <v>90</v>
      </c>
      <c r="H44">
        <v>238.5</v>
      </c>
      <c r="I44" s="2">
        <v>41786</v>
      </c>
      <c r="J44" s="2">
        <v>41795</v>
      </c>
      <c r="K44">
        <v>238.5</v>
      </c>
    </row>
    <row r="45" spans="1:11" ht="105" x14ac:dyDescent="0.25">
      <c r="A45" t="str">
        <f>"ZC50F693B6"</f>
        <v>ZC50F693B6</v>
      </c>
      <c r="B45" t="str">
        <f t="shared" si="0"/>
        <v>06363391001</v>
      </c>
      <c r="C45" t="s">
        <v>15</v>
      </c>
      <c r="D45" t="s">
        <v>129</v>
      </c>
      <c r="E45" t="s">
        <v>21</v>
      </c>
      <c r="F45" s="1" t="s">
        <v>130</v>
      </c>
      <c r="G45" t="s">
        <v>131</v>
      </c>
      <c r="H45">
        <v>234.88</v>
      </c>
      <c r="I45" s="2">
        <v>41786</v>
      </c>
      <c r="J45" s="2">
        <v>41787</v>
      </c>
      <c r="K45">
        <v>0</v>
      </c>
    </row>
    <row r="46" spans="1:11" ht="409.5" x14ac:dyDescent="0.25">
      <c r="A46" t="str">
        <f>"ZF40F3108B"</f>
        <v>ZF40F3108B</v>
      </c>
      <c r="B46" t="str">
        <f t="shared" si="0"/>
        <v>06363391001</v>
      </c>
      <c r="C46" t="s">
        <v>15</v>
      </c>
      <c r="D46" t="s">
        <v>132</v>
      </c>
      <c r="E46" t="s">
        <v>21</v>
      </c>
      <c r="F46" s="1" t="s">
        <v>133</v>
      </c>
      <c r="G46" t="s">
        <v>134</v>
      </c>
      <c r="H46">
        <v>3524.4</v>
      </c>
      <c r="I46" s="2">
        <v>41773</v>
      </c>
      <c r="J46" s="2">
        <v>41820</v>
      </c>
      <c r="K46">
        <v>3524.4</v>
      </c>
    </row>
    <row r="47" spans="1:11" ht="75" x14ac:dyDescent="0.25">
      <c r="A47" t="str">
        <f>"ZF90F1D147"</f>
        <v>ZF90F1D147</v>
      </c>
      <c r="B47" t="str">
        <f t="shared" si="0"/>
        <v>06363391001</v>
      </c>
      <c r="C47" t="s">
        <v>15</v>
      </c>
      <c r="D47" t="s">
        <v>135</v>
      </c>
      <c r="E47" t="s">
        <v>21</v>
      </c>
      <c r="F47" s="1" t="s">
        <v>136</v>
      </c>
      <c r="G47" t="s">
        <v>137</v>
      </c>
      <c r="H47">
        <v>88</v>
      </c>
      <c r="I47" s="2">
        <v>41767</v>
      </c>
      <c r="J47" s="2">
        <v>41773</v>
      </c>
      <c r="K47">
        <v>72.16</v>
      </c>
    </row>
    <row r="48" spans="1:11" ht="375" x14ac:dyDescent="0.25">
      <c r="A48" t="str">
        <f>"Z360F78690"</f>
        <v>Z360F78690</v>
      </c>
      <c r="B48" t="str">
        <f t="shared" si="0"/>
        <v>06363391001</v>
      </c>
      <c r="C48" t="s">
        <v>15</v>
      </c>
      <c r="D48" t="s">
        <v>55</v>
      </c>
      <c r="E48" t="s">
        <v>17</v>
      </c>
      <c r="F48" s="1" t="s">
        <v>138</v>
      </c>
      <c r="G48" t="s">
        <v>139</v>
      </c>
      <c r="H48">
        <v>3000</v>
      </c>
      <c r="I48" s="2">
        <v>41799</v>
      </c>
      <c r="J48" s="2">
        <v>42529</v>
      </c>
      <c r="K48">
        <v>520.84</v>
      </c>
    </row>
    <row r="49" spans="1:11" ht="75" x14ac:dyDescent="0.25">
      <c r="A49" t="str">
        <f>"XB80F07361"</f>
        <v>XB80F07361</v>
      </c>
      <c r="B49" t="str">
        <f t="shared" si="0"/>
        <v>06363391001</v>
      </c>
      <c r="C49" t="s">
        <v>15</v>
      </c>
      <c r="D49" t="s">
        <v>140</v>
      </c>
      <c r="E49" t="s">
        <v>21</v>
      </c>
      <c r="F49" s="1" t="s">
        <v>25</v>
      </c>
      <c r="G49" t="s">
        <v>26</v>
      </c>
      <c r="H49">
        <v>1900</v>
      </c>
      <c r="I49" s="2">
        <v>41794</v>
      </c>
      <c r="J49" s="2">
        <v>41796</v>
      </c>
      <c r="K49">
        <v>1900</v>
      </c>
    </row>
    <row r="50" spans="1:11" ht="135" x14ac:dyDescent="0.25">
      <c r="A50" t="str">
        <f>"Z070EC6857"</f>
        <v>Z070EC6857</v>
      </c>
      <c r="B50" t="str">
        <f t="shared" si="0"/>
        <v>06363391001</v>
      </c>
      <c r="C50" t="s">
        <v>15</v>
      </c>
      <c r="D50" t="s">
        <v>141</v>
      </c>
      <c r="E50" t="s">
        <v>21</v>
      </c>
      <c r="F50" s="1" t="s">
        <v>71</v>
      </c>
      <c r="G50" t="s">
        <v>72</v>
      </c>
      <c r="H50">
        <v>87.5</v>
      </c>
      <c r="I50" s="2">
        <v>41747</v>
      </c>
      <c r="J50" s="2">
        <v>42111</v>
      </c>
      <c r="K50">
        <v>87.5</v>
      </c>
    </row>
    <row r="51" spans="1:11" ht="135" x14ac:dyDescent="0.25">
      <c r="A51" t="str">
        <f>"Z990EE0059"</f>
        <v>Z990EE0059</v>
      </c>
      <c r="B51" t="str">
        <f t="shared" si="0"/>
        <v>06363391001</v>
      </c>
      <c r="C51" t="s">
        <v>15</v>
      </c>
      <c r="D51" t="s">
        <v>142</v>
      </c>
      <c r="E51" t="s">
        <v>21</v>
      </c>
      <c r="F51" s="1" t="s">
        <v>71</v>
      </c>
      <c r="G51" t="s">
        <v>72</v>
      </c>
      <c r="H51">
        <v>63</v>
      </c>
      <c r="I51" s="2">
        <v>41746</v>
      </c>
      <c r="J51" s="2">
        <v>41753</v>
      </c>
      <c r="K51">
        <v>63</v>
      </c>
    </row>
    <row r="52" spans="1:11" ht="150" x14ac:dyDescent="0.25">
      <c r="A52" t="str">
        <f>"Z720F65815"</f>
        <v>Z720F65815</v>
      </c>
      <c r="B52" t="str">
        <f t="shared" si="0"/>
        <v>06363391001</v>
      </c>
      <c r="C52" t="s">
        <v>15</v>
      </c>
      <c r="D52" t="s">
        <v>143</v>
      </c>
      <c r="E52" t="s">
        <v>21</v>
      </c>
      <c r="F52" s="1" t="s">
        <v>144</v>
      </c>
      <c r="G52" t="s">
        <v>145</v>
      </c>
      <c r="H52">
        <v>500</v>
      </c>
      <c r="I52" s="2">
        <v>41808</v>
      </c>
      <c r="J52" s="2">
        <v>41809</v>
      </c>
      <c r="K52">
        <v>500</v>
      </c>
    </row>
    <row r="53" spans="1:11" ht="409.5" x14ac:dyDescent="0.25">
      <c r="A53" t="str">
        <f>"ZA50F759F7"</f>
        <v>ZA50F759F7</v>
      </c>
      <c r="B53" t="str">
        <f t="shared" si="0"/>
        <v>06363391001</v>
      </c>
      <c r="C53" t="s">
        <v>15</v>
      </c>
      <c r="D53" t="s">
        <v>146</v>
      </c>
      <c r="E53" t="s">
        <v>21</v>
      </c>
      <c r="F53" s="1" t="s">
        <v>147</v>
      </c>
      <c r="G53" t="s">
        <v>87</v>
      </c>
      <c r="H53">
        <v>2260</v>
      </c>
      <c r="I53" s="2">
        <v>41804</v>
      </c>
      <c r="J53" s="2">
        <v>41804</v>
      </c>
      <c r="K53">
        <v>2260</v>
      </c>
    </row>
    <row r="54" spans="1:11" ht="90" x14ac:dyDescent="0.25">
      <c r="A54" t="str">
        <f>"Z850F800D8"</f>
        <v>Z850F800D8</v>
      </c>
      <c r="B54" t="str">
        <f t="shared" si="0"/>
        <v>06363391001</v>
      </c>
      <c r="C54" t="s">
        <v>15</v>
      </c>
      <c r="D54" t="s">
        <v>148</v>
      </c>
      <c r="E54" t="s">
        <v>21</v>
      </c>
      <c r="F54" s="1" t="s">
        <v>149</v>
      </c>
      <c r="G54" t="s">
        <v>150</v>
      </c>
      <c r="H54">
        <v>18000</v>
      </c>
      <c r="I54" s="2">
        <v>41883</v>
      </c>
      <c r="J54" s="2">
        <v>41912</v>
      </c>
      <c r="K54">
        <v>18000</v>
      </c>
    </row>
    <row r="55" spans="1:11" ht="75" x14ac:dyDescent="0.25">
      <c r="A55" t="str">
        <f>"ZED0F9FD4E"</f>
        <v>ZED0F9FD4E</v>
      </c>
      <c r="B55" t="str">
        <f t="shared" si="0"/>
        <v>06363391001</v>
      </c>
      <c r="C55" t="s">
        <v>15</v>
      </c>
      <c r="D55" t="s">
        <v>151</v>
      </c>
      <c r="E55" t="s">
        <v>21</v>
      </c>
      <c r="F55" s="1" t="s">
        <v>95</v>
      </c>
      <c r="G55" t="s">
        <v>96</v>
      </c>
      <c r="H55">
        <v>285.86</v>
      </c>
      <c r="I55" s="2">
        <v>41806</v>
      </c>
      <c r="J55" s="2">
        <v>41806</v>
      </c>
      <c r="K55">
        <v>285.86</v>
      </c>
    </row>
    <row r="56" spans="1:11" ht="90" x14ac:dyDescent="0.25">
      <c r="A56" t="str">
        <f>"559605068B"</f>
        <v>559605068B</v>
      </c>
      <c r="B56" t="str">
        <f t="shared" si="0"/>
        <v>06363391001</v>
      </c>
      <c r="C56" t="s">
        <v>15</v>
      </c>
      <c r="D56" t="s">
        <v>152</v>
      </c>
      <c r="E56" t="s">
        <v>153</v>
      </c>
      <c r="F56" s="1" t="s">
        <v>154</v>
      </c>
      <c r="G56" t="s">
        <v>155</v>
      </c>
      <c r="H56">
        <v>0</v>
      </c>
      <c r="I56" s="2">
        <v>41730</v>
      </c>
      <c r="J56" s="2">
        <v>42094</v>
      </c>
      <c r="K56">
        <v>50680.86</v>
      </c>
    </row>
    <row r="57" spans="1:11" ht="105" x14ac:dyDescent="0.25">
      <c r="A57" t="str">
        <f>"0000000000"</f>
        <v>0000000000</v>
      </c>
      <c r="B57" t="str">
        <f t="shared" si="0"/>
        <v>06363391001</v>
      </c>
      <c r="C57" t="s">
        <v>15</v>
      </c>
      <c r="D57" t="s">
        <v>156</v>
      </c>
      <c r="E57" t="s">
        <v>21</v>
      </c>
      <c r="F57" s="1" t="s">
        <v>157</v>
      </c>
      <c r="G57" t="s">
        <v>158</v>
      </c>
      <c r="H57">
        <v>1342.78</v>
      </c>
      <c r="I57" s="2">
        <v>41821</v>
      </c>
      <c r="J57" s="2">
        <v>42185</v>
      </c>
      <c r="K57">
        <v>1342.78</v>
      </c>
    </row>
    <row r="58" spans="1:11" ht="90" x14ac:dyDescent="0.25">
      <c r="A58" t="str">
        <f>"ZF80D344CA"</f>
        <v>ZF80D344CA</v>
      </c>
      <c r="B58" t="str">
        <f t="shared" si="0"/>
        <v>06363391001</v>
      </c>
      <c r="C58" t="s">
        <v>15</v>
      </c>
      <c r="D58" t="s">
        <v>159</v>
      </c>
      <c r="E58" t="s">
        <v>153</v>
      </c>
      <c r="F58" s="1" t="s">
        <v>98</v>
      </c>
      <c r="G58" t="s">
        <v>99</v>
      </c>
      <c r="H58">
        <v>0</v>
      </c>
      <c r="I58" s="2">
        <v>41647</v>
      </c>
      <c r="J58" s="2">
        <v>41670</v>
      </c>
      <c r="K58">
        <v>8278.61</v>
      </c>
    </row>
    <row r="59" spans="1:11" ht="90" x14ac:dyDescent="0.25">
      <c r="A59" t="str">
        <f>"Z0B0DBD5F3"</f>
        <v>Z0B0DBD5F3</v>
      </c>
      <c r="B59" t="str">
        <f t="shared" si="0"/>
        <v>06363391001</v>
      </c>
      <c r="C59" t="s">
        <v>15</v>
      </c>
      <c r="D59" t="s">
        <v>160</v>
      </c>
      <c r="E59" t="s">
        <v>153</v>
      </c>
      <c r="F59" s="1" t="s">
        <v>98</v>
      </c>
      <c r="G59" t="s">
        <v>99</v>
      </c>
      <c r="H59">
        <v>0</v>
      </c>
      <c r="I59" s="2">
        <v>41677</v>
      </c>
      <c r="J59" s="2">
        <v>41684</v>
      </c>
      <c r="K59">
        <v>8299.58</v>
      </c>
    </row>
    <row r="60" spans="1:11" ht="345" x14ac:dyDescent="0.25">
      <c r="A60" t="str">
        <f>"X0A0C321A8"</f>
        <v>X0A0C321A8</v>
      </c>
      <c r="B60" t="str">
        <f t="shared" si="0"/>
        <v>06363391001</v>
      </c>
      <c r="C60" t="s">
        <v>15</v>
      </c>
      <c r="D60" t="s">
        <v>161</v>
      </c>
      <c r="E60" t="s">
        <v>17</v>
      </c>
      <c r="F60" s="1" t="s">
        <v>162</v>
      </c>
      <c r="G60" t="s">
        <v>163</v>
      </c>
      <c r="H60">
        <v>19110</v>
      </c>
      <c r="I60" s="2">
        <v>41701</v>
      </c>
      <c r="J60" s="2">
        <v>41820</v>
      </c>
      <c r="K60">
        <v>19110</v>
      </c>
    </row>
    <row r="61" spans="1:11" ht="409.5" x14ac:dyDescent="0.25">
      <c r="A61" t="str">
        <f>"ZC50F9936B"</f>
        <v>ZC50F9936B</v>
      </c>
      <c r="B61" t="str">
        <f t="shared" si="0"/>
        <v>06363391001</v>
      </c>
      <c r="C61" t="s">
        <v>15</v>
      </c>
      <c r="D61" t="s">
        <v>164</v>
      </c>
      <c r="E61" t="s">
        <v>17</v>
      </c>
      <c r="F61" s="1" t="s">
        <v>165</v>
      </c>
      <c r="G61" t="s">
        <v>166</v>
      </c>
      <c r="H61">
        <v>12000</v>
      </c>
      <c r="I61" s="2">
        <v>41836</v>
      </c>
      <c r="J61" s="2">
        <v>42199</v>
      </c>
      <c r="K61">
        <v>2205.0700000000002</v>
      </c>
    </row>
    <row r="62" spans="1:11" ht="75" x14ac:dyDescent="0.25">
      <c r="A62" t="str">
        <f>"Z1C1038830"</f>
        <v>Z1C1038830</v>
      </c>
      <c r="B62" t="str">
        <f t="shared" si="0"/>
        <v>06363391001</v>
      </c>
      <c r="C62" t="s">
        <v>15</v>
      </c>
      <c r="D62" t="s">
        <v>167</v>
      </c>
      <c r="E62" t="s">
        <v>21</v>
      </c>
      <c r="F62" s="1" t="s">
        <v>168</v>
      </c>
      <c r="G62" t="s">
        <v>169</v>
      </c>
      <c r="H62">
        <v>156</v>
      </c>
      <c r="I62" s="2">
        <v>41841</v>
      </c>
      <c r="J62" s="2">
        <v>41872</v>
      </c>
      <c r="K62">
        <v>156</v>
      </c>
    </row>
    <row r="63" spans="1:11" ht="180" x14ac:dyDescent="0.25">
      <c r="A63" t="str">
        <f>"Z8F1027547"</f>
        <v>Z8F1027547</v>
      </c>
      <c r="B63" t="str">
        <f t="shared" si="0"/>
        <v>06363391001</v>
      </c>
      <c r="C63" t="s">
        <v>15</v>
      </c>
      <c r="D63" t="s">
        <v>170</v>
      </c>
      <c r="E63" t="s">
        <v>21</v>
      </c>
      <c r="F63" s="1" t="s">
        <v>171</v>
      </c>
      <c r="G63" t="s">
        <v>172</v>
      </c>
      <c r="H63">
        <v>6850</v>
      </c>
      <c r="I63" s="2">
        <v>41883</v>
      </c>
      <c r="J63" s="2">
        <v>41912</v>
      </c>
      <c r="K63">
        <v>0</v>
      </c>
    </row>
    <row r="64" spans="1:11" ht="90" x14ac:dyDescent="0.25">
      <c r="A64" t="str">
        <f>"ZBB103C4B1"</f>
        <v>ZBB103C4B1</v>
      </c>
      <c r="B64" t="str">
        <f t="shared" si="0"/>
        <v>06363391001</v>
      </c>
      <c r="C64" t="s">
        <v>15</v>
      </c>
      <c r="D64" t="s">
        <v>173</v>
      </c>
      <c r="E64" t="s">
        <v>21</v>
      </c>
      <c r="F64" s="1" t="s">
        <v>174</v>
      </c>
      <c r="G64" t="s">
        <v>175</v>
      </c>
      <c r="H64">
        <v>970</v>
      </c>
      <c r="I64" s="2">
        <v>41842</v>
      </c>
      <c r="J64" s="2">
        <v>41857</v>
      </c>
      <c r="K64">
        <v>970</v>
      </c>
    </row>
    <row r="65" spans="1:11" ht="405" x14ac:dyDescent="0.25">
      <c r="A65" t="str">
        <f>"X050DAB704"</f>
        <v>X050DAB704</v>
      </c>
      <c r="B65" t="str">
        <f t="shared" si="0"/>
        <v>06363391001</v>
      </c>
      <c r="C65" t="s">
        <v>15</v>
      </c>
      <c r="D65" t="s">
        <v>176</v>
      </c>
      <c r="E65" t="s">
        <v>21</v>
      </c>
      <c r="F65" s="1" t="s">
        <v>177</v>
      </c>
      <c r="G65" t="s">
        <v>178</v>
      </c>
      <c r="H65">
        <v>1122.5</v>
      </c>
      <c r="I65" s="2">
        <v>41739</v>
      </c>
      <c r="J65" s="2">
        <v>41739</v>
      </c>
      <c r="K65">
        <v>1122.5</v>
      </c>
    </row>
    <row r="66" spans="1:11" ht="135" x14ac:dyDescent="0.25">
      <c r="A66" t="str">
        <f>"5626593B6B"</f>
        <v>5626593B6B</v>
      </c>
      <c r="B66" t="str">
        <f t="shared" si="0"/>
        <v>06363391001</v>
      </c>
      <c r="C66" t="s">
        <v>15</v>
      </c>
      <c r="D66" t="s">
        <v>179</v>
      </c>
      <c r="E66" t="s">
        <v>153</v>
      </c>
      <c r="F66" s="1" t="s">
        <v>180</v>
      </c>
      <c r="G66" t="s">
        <v>181</v>
      </c>
      <c r="H66">
        <v>59624.160000000003</v>
      </c>
      <c r="I66" s="2">
        <v>41772</v>
      </c>
      <c r="J66" s="2">
        <v>43234</v>
      </c>
      <c r="K66">
        <v>58020.72</v>
      </c>
    </row>
    <row r="67" spans="1:11" ht="105" x14ac:dyDescent="0.25">
      <c r="A67" t="str">
        <f>"Z4310A7E68"</f>
        <v>Z4310A7E68</v>
      </c>
      <c r="B67" t="str">
        <f t="shared" ref="B67:B130" si="1">"06363391001"</f>
        <v>06363391001</v>
      </c>
      <c r="C67" t="s">
        <v>15</v>
      </c>
      <c r="D67" t="s">
        <v>182</v>
      </c>
      <c r="E67" t="s">
        <v>21</v>
      </c>
      <c r="F67" s="1" t="s">
        <v>183</v>
      </c>
      <c r="G67" t="s">
        <v>184</v>
      </c>
      <c r="H67">
        <v>177.64</v>
      </c>
      <c r="I67" s="2">
        <v>41888</v>
      </c>
      <c r="J67" s="2">
        <v>41891</v>
      </c>
      <c r="K67">
        <v>177.64</v>
      </c>
    </row>
    <row r="68" spans="1:11" ht="105" x14ac:dyDescent="0.25">
      <c r="A68" t="str">
        <f>"XCE0F0736D"</f>
        <v>XCE0F0736D</v>
      </c>
      <c r="B68" t="str">
        <f t="shared" si="1"/>
        <v>06363391001</v>
      </c>
      <c r="C68" t="s">
        <v>15</v>
      </c>
      <c r="D68" t="s">
        <v>185</v>
      </c>
      <c r="E68" t="s">
        <v>21</v>
      </c>
      <c r="F68" s="1" t="s">
        <v>186</v>
      </c>
      <c r="G68" t="s">
        <v>187</v>
      </c>
      <c r="H68">
        <v>2130.12</v>
      </c>
      <c r="I68" s="2">
        <v>41886</v>
      </c>
      <c r="J68" s="2">
        <v>42616</v>
      </c>
      <c r="K68">
        <v>2114.36</v>
      </c>
    </row>
    <row r="69" spans="1:11" ht="90" x14ac:dyDescent="0.25">
      <c r="A69" t="str">
        <f>"ZA81076013"</f>
        <v>ZA81076013</v>
      </c>
      <c r="B69" t="str">
        <f t="shared" si="1"/>
        <v>06363391001</v>
      </c>
      <c r="C69" t="s">
        <v>15</v>
      </c>
      <c r="D69" t="s">
        <v>188</v>
      </c>
      <c r="E69" t="s">
        <v>21</v>
      </c>
      <c r="F69" s="1" t="s">
        <v>189</v>
      </c>
      <c r="G69" t="s">
        <v>190</v>
      </c>
      <c r="H69">
        <v>17400</v>
      </c>
      <c r="I69" s="2">
        <v>41548</v>
      </c>
      <c r="J69" s="2">
        <v>41851</v>
      </c>
      <c r="K69">
        <v>17400</v>
      </c>
    </row>
    <row r="70" spans="1:11" ht="105" x14ac:dyDescent="0.25">
      <c r="A70" t="str">
        <f>"ZEB10BF520"</f>
        <v>ZEB10BF520</v>
      </c>
      <c r="B70" t="str">
        <f t="shared" si="1"/>
        <v>06363391001</v>
      </c>
      <c r="C70" t="s">
        <v>15</v>
      </c>
      <c r="D70" t="s">
        <v>191</v>
      </c>
      <c r="E70" t="s">
        <v>21</v>
      </c>
      <c r="F70" s="1" t="s">
        <v>192</v>
      </c>
      <c r="G70" t="s">
        <v>193</v>
      </c>
      <c r="H70">
        <v>3017.41</v>
      </c>
      <c r="I70" s="2">
        <v>41894</v>
      </c>
      <c r="J70" s="2">
        <v>41955</v>
      </c>
      <c r="K70">
        <v>0</v>
      </c>
    </row>
    <row r="71" spans="1:11" ht="345" x14ac:dyDescent="0.25">
      <c r="A71" t="str">
        <f>"Z4D10A359B"</f>
        <v>Z4D10A359B</v>
      </c>
      <c r="B71" t="str">
        <f t="shared" si="1"/>
        <v>06363391001</v>
      </c>
      <c r="C71" t="s">
        <v>15</v>
      </c>
      <c r="D71" t="s">
        <v>194</v>
      </c>
      <c r="E71" t="s">
        <v>17</v>
      </c>
      <c r="F71" s="1" t="s">
        <v>195</v>
      </c>
      <c r="G71" t="s">
        <v>196</v>
      </c>
      <c r="H71">
        <v>2988</v>
      </c>
      <c r="I71" s="2">
        <v>41899</v>
      </c>
      <c r="J71" s="2">
        <v>41900</v>
      </c>
      <c r="K71">
        <v>2988</v>
      </c>
    </row>
    <row r="72" spans="1:11" ht="75" x14ac:dyDescent="0.25">
      <c r="A72" t="str">
        <f>"X5B1063BBB"</f>
        <v>X5B1063BBB</v>
      </c>
      <c r="B72" t="str">
        <f t="shared" si="1"/>
        <v>06363391001</v>
      </c>
      <c r="C72" t="s">
        <v>15</v>
      </c>
      <c r="D72" t="s">
        <v>197</v>
      </c>
      <c r="E72" t="s">
        <v>21</v>
      </c>
      <c r="F72" s="1" t="s">
        <v>198</v>
      </c>
      <c r="G72" t="s">
        <v>44</v>
      </c>
      <c r="H72">
        <v>12623.21</v>
      </c>
      <c r="I72" s="2">
        <v>41898</v>
      </c>
      <c r="J72" s="2">
        <v>41908</v>
      </c>
      <c r="K72">
        <v>12602.11</v>
      </c>
    </row>
    <row r="73" spans="1:11" ht="105" x14ac:dyDescent="0.25">
      <c r="A73" t="str">
        <f>"Z7810D7FA7"</f>
        <v>Z7810D7FA7</v>
      </c>
      <c r="B73" t="str">
        <f t="shared" si="1"/>
        <v>06363391001</v>
      </c>
      <c r="C73" t="s">
        <v>15</v>
      </c>
      <c r="D73" t="s">
        <v>199</v>
      </c>
      <c r="E73" t="s">
        <v>21</v>
      </c>
      <c r="F73" s="1" t="s">
        <v>192</v>
      </c>
      <c r="G73" t="s">
        <v>193</v>
      </c>
      <c r="H73">
        <v>3572.12</v>
      </c>
      <c r="I73" s="2">
        <v>41901</v>
      </c>
      <c r="J73" s="2">
        <v>41932</v>
      </c>
      <c r="K73">
        <v>3572.12</v>
      </c>
    </row>
    <row r="74" spans="1:11" ht="135" x14ac:dyDescent="0.25">
      <c r="A74" t="str">
        <f>"Z6810D1F2D"</f>
        <v>Z6810D1F2D</v>
      </c>
      <c r="B74" t="str">
        <f t="shared" si="1"/>
        <v>06363391001</v>
      </c>
      <c r="C74" t="s">
        <v>15</v>
      </c>
      <c r="D74" t="s">
        <v>200</v>
      </c>
      <c r="E74" t="s">
        <v>21</v>
      </c>
      <c r="F74" s="1" t="s">
        <v>71</v>
      </c>
      <c r="G74" t="s">
        <v>72</v>
      </c>
      <c r="H74">
        <v>2506</v>
      </c>
      <c r="I74" s="2">
        <v>41901</v>
      </c>
      <c r="J74" s="2">
        <v>42266</v>
      </c>
      <c r="K74">
        <v>2506</v>
      </c>
    </row>
    <row r="75" spans="1:11" ht="135" x14ac:dyDescent="0.25">
      <c r="A75" t="str">
        <f>"Z4110539B9"</f>
        <v>Z4110539B9</v>
      </c>
      <c r="B75" t="str">
        <f t="shared" si="1"/>
        <v>06363391001</v>
      </c>
      <c r="C75" t="s">
        <v>15</v>
      </c>
      <c r="D75" t="s">
        <v>201</v>
      </c>
      <c r="E75" t="s">
        <v>21</v>
      </c>
      <c r="F75" s="1" t="s">
        <v>202</v>
      </c>
      <c r="G75" t="s">
        <v>203</v>
      </c>
      <c r="H75">
        <v>1200</v>
      </c>
      <c r="I75" s="2">
        <v>41932</v>
      </c>
      <c r="J75" s="2">
        <v>41934</v>
      </c>
      <c r="K75">
        <v>1200</v>
      </c>
    </row>
    <row r="76" spans="1:11" ht="105" x14ac:dyDescent="0.25">
      <c r="A76" t="str">
        <f>"Z1C10E8FF0"</f>
        <v>Z1C10E8FF0</v>
      </c>
      <c r="B76" t="str">
        <f t="shared" si="1"/>
        <v>06363391001</v>
      </c>
      <c r="C76" t="s">
        <v>15</v>
      </c>
      <c r="D76" t="s">
        <v>204</v>
      </c>
      <c r="E76" t="s">
        <v>21</v>
      </c>
      <c r="F76" s="1" t="s">
        <v>113</v>
      </c>
      <c r="G76" t="s">
        <v>114</v>
      </c>
      <c r="H76">
        <v>0</v>
      </c>
      <c r="I76" s="2">
        <v>41914</v>
      </c>
      <c r="J76" s="2">
        <v>42278</v>
      </c>
      <c r="K76">
        <v>22283.79</v>
      </c>
    </row>
    <row r="77" spans="1:11" ht="75" x14ac:dyDescent="0.25">
      <c r="A77" t="str">
        <f>"57793484D7"</f>
        <v>57793484D7</v>
      </c>
      <c r="B77" t="str">
        <f t="shared" si="1"/>
        <v>06363391001</v>
      </c>
      <c r="C77" t="s">
        <v>15</v>
      </c>
      <c r="D77" t="s">
        <v>205</v>
      </c>
      <c r="E77" t="s">
        <v>153</v>
      </c>
      <c r="F77" s="1" t="s">
        <v>206</v>
      </c>
      <c r="G77" t="s">
        <v>207</v>
      </c>
      <c r="H77">
        <v>0</v>
      </c>
      <c r="I77" s="2">
        <v>41913</v>
      </c>
      <c r="J77" s="2">
        <v>42277</v>
      </c>
      <c r="K77">
        <v>899435.36</v>
      </c>
    </row>
    <row r="78" spans="1:11" ht="75" x14ac:dyDescent="0.25">
      <c r="A78" t="str">
        <f>"Z750E645DD"</f>
        <v>Z750E645DD</v>
      </c>
      <c r="B78" t="str">
        <f t="shared" si="1"/>
        <v>06363391001</v>
      </c>
      <c r="C78" t="s">
        <v>15</v>
      </c>
      <c r="D78" t="s">
        <v>208</v>
      </c>
      <c r="E78" t="s">
        <v>21</v>
      </c>
      <c r="F78" s="1" t="s">
        <v>209</v>
      </c>
      <c r="G78" t="s">
        <v>210</v>
      </c>
      <c r="H78">
        <v>150</v>
      </c>
      <c r="I78" s="2">
        <v>41718</v>
      </c>
      <c r="J78" s="2">
        <v>42082</v>
      </c>
      <c r="K78">
        <v>150</v>
      </c>
    </row>
    <row r="79" spans="1:11" ht="105" x14ac:dyDescent="0.25">
      <c r="A79" t="str">
        <f>"Z1B0D3BE9C"</f>
        <v>Z1B0D3BE9C</v>
      </c>
      <c r="B79" t="str">
        <f t="shared" si="1"/>
        <v>06363391001</v>
      </c>
      <c r="C79" t="s">
        <v>15</v>
      </c>
      <c r="D79" t="s">
        <v>211</v>
      </c>
      <c r="E79" t="s">
        <v>21</v>
      </c>
      <c r="F79" s="1" t="s">
        <v>113</v>
      </c>
      <c r="G79" t="s">
        <v>114</v>
      </c>
      <c r="H79">
        <v>249</v>
      </c>
      <c r="I79" s="2">
        <v>41648</v>
      </c>
      <c r="J79" s="2">
        <v>42012</v>
      </c>
      <c r="K79">
        <v>0</v>
      </c>
    </row>
    <row r="80" spans="1:11" ht="405" x14ac:dyDescent="0.25">
      <c r="A80" t="str">
        <f>"5872633A0D"</f>
        <v>5872633A0D</v>
      </c>
      <c r="B80" t="str">
        <f t="shared" si="1"/>
        <v>06363391001</v>
      </c>
      <c r="C80" t="s">
        <v>15</v>
      </c>
      <c r="D80" t="s">
        <v>212</v>
      </c>
      <c r="E80" t="s">
        <v>17</v>
      </c>
      <c r="F80" s="1" t="s">
        <v>213</v>
      </c>
      <c r="G80" t="s">
        <v>214</v>
      </c>
      <c r="H80">
        <v>15100</v>
      </c>
      <c r="I80" s="2">
        <v>41921</v>
      </c>
      <c r="J80" s="2">
        <v>42651</v>
      </c>
      <c r="K80">
        <v>13900</v>
      </c>
    </row>
    <row r="81" spans="1:11" ht="409.5" x14ac:dyDescent="0.25">
      <c r="A81" t="str">
        <f>"Z7110B58B4"</f>
        <v>Z7110B58B4</v>
      </c>
      <c r="B81" t="str">
        <f t="shared" si="1"/>
        <v>06363391001</v>
      </c>
      <c r="C81" t="s">
        <v>15</v>
      </c>
      <c r="D81" t="s">
        <v>215</v>
      </c>
      <c r="E81" t="s">
        <v>21</v>
      </c>
      <c r="F81" s="1" t="s">
        <v>216</v>
      </c>
      <c r="G81" t="s">
        <v>217</v>
      </c>
      <c r="H81">
        <v>6129.27</v>
      </c>
      <c r="I81" s="2">
        <v>41928</v>
      </c>
      <c r="J81" s="2">
        <v>41958</v>
      </c>
      <c r="K81">
        <v>6129.26</v>
      </c>
    </row>
    <row r="82" spans="1:11" ht="105" x14ac:dyDescent="0.25">
      <c r="A82" t="str">
        <f>"X8E1063BC0"</f>
        <v>X8E1063BC0</v>
      </c>
      <c r="B82" t="str">
        <f t="shared" si="1"/>
        <v>06363391001</v>
      </c>
      <c r="C82" t="s">
        <v>15</v>
      </c>
      <c r="D82" t="s">
        <v>218</v>
      </c>
      <c r="E82" t="s">
        <v>21</v>
      </c>
      <c r="F82" s="1" t="s">
        <v>219</v>
      </c>
      <c r="G82" t="s">
        <v>220</v>
      </c>
      <c r="H82">
        <v>292</v>
      </c>
      <c r="I82" s="2">
        <v>41932</v>
      </c>
      <c r="J82" s="2">
        <v>41939</v>
      </c>
      <c r="K82">
        <v>0</v>
      </c>
    </row>
    <row r="83" spans="1:11" ht="90" x14ac:dyDescent="0.25">
      <c r="A83" t="str">
        <f>"Z6F114B278"</f>
        <v>Z6F114B278</v>
      </c>
      <c r="B83" t="str">
        <f t="shared" si="1"/>
        <v>06363391001</v>
      </c>
      <c r="C83" t="s">
        <v>15</v>
      </c>
      <c r="D83" t="s">
        <v>221</v>
      </c>
      <c r="E83" t="s">
        <v>21</v>
      </c>
      <c r="F83" s="1" t="s">
        <v>222</v>
      </c>
      <c r="G83" t="s">
        <v>223</v>
      </c>
      <c r="H83">
        <v>299</v>
      </c>
      <c r="I83" s="2">
        <v>41930</v>
      </c>
      <c r="J83" s="2">
        <v>42294</v>
      </c>
      <c r="K83">
        <v>245.08</v>
      </c>
    </row>
    <row r="84" spans="1:11" ht="409.5" x14ac:dyDescent="0.25">
      <c r="A84" t="str">
        <f>"ZCF111B034"</f>
        <v>ZCF111B034</v>
      </c>
      <c r="B84" t="str">
        <f t="shared" si="1"/>
        <v>06363391001</v>
      </c>
      <c r="C84" t="s">
        <v>15</v>
      </c>
      <c r="D84" t="s">
        <v>224</v>
      </c>
      <c r="E84" t="s">
        <v>17</v>
      </c>
      <c r="F84" s="1" t="s">
        <v>225</v>
      </c>
      <c r="G84" t="s">
        <v>44</v>
      </c>
      <c r="H84">
        <v>714.7</v>
      </c>
      <c r="I84" s="2">
        <v>41934</v>
      </c>
      <c r="J84" s="2">
        <v>41953</v>
      </c>
      <c r="K84">
        <v>714.68</v>
      </c>
    </row>
    <row r="85" spans="1:11" ht="360" x14ac:dyDescent="0.25">
      <c r="A85" t="str">
        <f>"535452991B"</f>
        <v>535452991B</v>
      </c>
      <c r="B85" t="str">
        <f t="shared" si="1"/>
        <v>06363391001</v>
      </c>
      <c r="C85" t="s">
        <v>15</v>
      </c>
      <c r="D85" t="s">
        <v>226</v>
      </c>
      <c r="E85" t="s">
        <v>79</v>
      </c>
      <c r="F85" s="1" t="s">
        <v>227</v>
      </c>
      <c r="G85" t="s">
        <v>44</v>
      </c>
      <c r="H85">
        <v>564110</v>
      </c>
      <c r="I85" s="2">
        <v>41747</v>
      </c>
      <c r="J85" s="2">
        <v>42110</v>
      </c>
      <c r="K85">
        <v>250015.97</v>
      </c>
    </row>
    <row r="86" spans="1:11" ht="409.5" x14ac:dyDescent="0.25">
      <c r="A86" t="str">
        <f>"ZF811007ED"</f>
        <v>ZF811007ED</v>
      </c>
      <c r="B86" t="str">
        <f t="shared" si="1"/>
        <v>06363391001</v>
      </c>
      <c r="C86" t="s">
        <v>15</v>
      </c>
      <c r="D86" t="s">
        <v>228</v>
      </c>
      <c r="E86" t="s">
        <v>17</v>
      </c>
      <c r="F86" s="1" t="s">
        <v>229</v>
      </c>
      <c r="G86" t="s">
        <v>230</v>
      </c>
      <c r="H86">
        <v>8654.5300000000007</v>
      </c>
      <c r="I86" s="2">
        <v>41912</v>
      </c>
      <c r="J86" s="2">
        <v>41957</v>
      </c>
      <c r="K86">
        <v>8654.5300000000007</v>
      </c>
    </row>
    <row r="87" spans="1:11" ht="409.5" x14ac:dyDescent="0.25">
      <c r="A87" t="str">
        <f>"535454999C"</f>
        <v>535454999C</v>
      </c>
      <c r="B87" t="str">
        <f t="shared" si="1"/>
        <v>06363391001</v>
      </c>
      <c r="C87" t="s">
        <v>15</v>
      </c>
      <c r="D87" t="s">
        <v>231</v>
      </c>
      <c r="E87" t="s">
        <v>79</v>
      </c>
      <c r="F87" s="1" t="s">
        <v>232</v>
      </c>
      <c r="G87" t="s">
        <v>108</v>
      </c>
      <c r="H87">
        <v>453815</v>
      </c>
      <c r="I87" s="2">
        <v>41743</v>
      </c>
      <c r="J87" s="2">
        <v>42110</v>
      </c>
      <c r="K87">
        <v>334580.65000000002</v>
      </c>
    </row>
    <row r="88" spans="1:11" ht="105" x14ac:dyDescent="0.25">
      <c r="A88" t="str">
        <f>"Z06117D4A0"</f>
        <v>Z06117D4A0</v>
      </c>
      <c r="B88" t="str">
        <f t="shared" si="1"/>
        <v>06363391001</v>
      </c>
      <c r="C88" t="s">
        <v>15</v>
      </c>
      <c r="D88" t="s">
        <v>233</v>
      </c>
      <c r="E88" t="s">
        <v>21</v>
      </c>
      <c r="F88" s="1" t="s">
        <v>234</v>
      </c>
      <c r="G88" t="s">
        <v>235</v>
      </c>
      <c r="H88">
        <v>767</v>
      </c>
      <c r="I88" s="2">
        <v>41942</v>
      </c>
      <c r="J88" s="2">
        <v>41957</v>
      </c>
      <c r="K88">
        <v>767</v>
      </c>
    </row>
    <row r="89" spans="1:11" ht="75" x14ac:dyDescent="0.25">
      <c r="A89" t="str">
        <f>"Z9D0E05FF0"</f>
        <v>Z9D0E05FF0</v>
      </c>
      <c r="B89" t="str">
        <f t="shared" si="1"/>
        <v>06363391001</v>
      </c>
      <c r="C89" t="s">
        <v>15</v>
      </c>
      <c r="D89" t="s">
        <v>236</v>
      </c>
      <c r="E89" t="s">
        <v>153</v>
      </c>
      <c r="F89" s="1" t="s">
        <v>237</v>
      </c>
      <c r="G89" t="s">
        <v>238</v>
      </c>
      <c r="H89">
        <v>1263.8399999999999</v>
      </c>
      <c r="I89" s="2">
        <v>41758</v>
      </c>
      <c r="J89" s="2">
        <v>43340</v>
      </c>
      <c r="K89">
        <v>1081.42</v>
      </c>
    </row>
    <row r="90" spans="1:11" ht="105" x14ac:dyDescent="0.25">
      <c r="A90" t="str">
        <f>"Z17116E221"</f>
        <v>Z17116E221</v>
      </c>
      <c r="B90" t="str">
        <f t="shared" si="1"/>
        <v>06363391001</v>
      </c>
      <c r="C90" t="s">
        <v>15</v>
      </c>
      <c r="D90" t="s">
        <v>112</v>
      </c>
      <c r="E90" t="s">
        <v>21</v>
      </c>
      <c r="F90" s="1" t="s">
        <v>113</v>
      </c>
      <c r="G90" t="s">
        <v>114</v>
      </c>
      <c r="H90">
        <v>173</v>
      </c>
      <c r="I90" s="2">
        <v>41939</v>
      </c>
      <c r="J90" s="2">
        <v>42303</v>
      </c>
      <c r="K90">
        <v>173</v>
      </c>
    </row>
    <row r="91" spans="1:11" ht="75" x14ac:dyDescent="0.25">
      <c r="A91" t="str">
        <f>"Z97119CB78"</f>
        <v>Z97119CB78</v>
      </c>
      <c r="B91" t="str">
        <f t="shared" si="1"/>
        <v>06363391001</v>
      </c>
      <c r="C91" t="s">
        <v>15</v>
      </c>
      <c r="D91" t="s">
        <v>239</v>
      </c>
      <c r="E91" t="s">
        <v>21</v>
      </c>
      <c r="F91" s="1" t="s">
        <v>240</v>
      </c>
      <c r="G91" t="s">
        <v>241</v>
      </c>
      <c r="H91">
        <v>2150</v>
      </c>
      <c r="I91" s="2">
        <v>41949</v>
      </c>
      <c r="J91" s="2">
        <v>41964</v>
      </c>
      <c r="K91">
        <v>2150</v>
      </c>
    </row>
    <row r="92" spans="1:11" ht="390" x14ac:dyDescent="0.25">
      <c r="A92" t="str">
        <f>"X331063BBC"</f>
        <v>X331063BBC</v>
      </c>
      <c r="B92" t="str">
        <f t="shared" si="1"/>
        <v>06363391001</v>
      </c>
      <c r="C92" t="s">
        <v>15</v>
      </c>
      <c r="D92" t="s">
        <v>242</v>
      </c>
      <c r="E92" t="s">
        <v>17</v>
      </c>
      <c r="F92" s="1" t="s">
        <v>243</v>
      </c>
      <c r="G92" t="s">
        <v>244</v>
      </c>
      <c r="H92">
        <v>17500</v>
      </c>
      <c r="I92" s="2">
        <v>41954</v>
      </c>
      <c r="J92" s="2">
        <v>42134</v>
      </c>
      <c r="K92">
        <v>16268.32</v>
      </c>
    </row>
    <row r="93" spans="1:11" ht="409.5" x14ac:dyDescent="0.25">
      <c r="A93" t="str">
        <f>"ZB31121F4B"</f>
        <v>ZB31121F4B</v>
      </c>
      <c r="B93" t="str">
        <f t="shared" si="1"/>
        <v>06363391001</v>
      </c>
      <c r="C93" t="s">
        <v>15</v>
      </c>
      <c r="D93" t="s">
        <v>245</v>
      </c>
      <c r="E93" t="s">
        <v>17</v>
      </c>
      <c r="F93" s="1" t="s">
        <v>246</v>
      </c>
      <c r="G93" t="s">
        <v>247</v>
      </c>
      <c r="H93">
        <v>2600</v>
      </c>
      <c r="I93" s="2">
        <v>41955</v>
      </c>
      <c r="J93" s="2">
        <v>42319</v>
      </c>
      <c r="K93">
        <v>354.9</v>
      </c>
    </row>
    <row r="94" spans="1:11" ht="390" x14ac:dyDescent="0.25">
      <c r="A94" t="str">
        <f>"X0B1063BBD"</f>
        <v>X0B1063BBD</v>
      </c>
      <c r="B94" t="str">
        <f t="shared" si="1"/>
        <v>06363391001</v>
      </c>
      <c r="C94" t="s">
        <v>15</v>
      </c>
      <c r="D94" t="s">
        <v>248</v>
      </c>
      <c r="E94" t="s">
        <v>17</v>
      </c>
      <c r="F94" s="1" t="s">
        <v>243</v>
      </c>
      <c r="G94" t="s">
        <v>249</v>
      </c>
      <c r="H94">
        <v>17500</v>
      </c>
      <c r="I94" s="2">
        <v>41954</v>
      </c>
      <c r="J94" s="2">
        <v>42134</v>
      </c>
      <c r="K94">
        <v>4623.95</v>
      </c>
    </row>
    <row r="95" spans="1:11" ht="120" x14ac:dyDescent="0.25">
      <c r="A95" t="str">
        <f>"ZB0115CFA8"</f>
        <v>ZB0115CFA8</v>
      </c>
      <c r="B95" t="str">
        <f t="shared" si="1"/>
        <v>06363391001</v>
      </c>
      <c r="C95" t="s">
        <v>15</v>
      </c>
      <c r="D95" t="s">
        <v>250</v>
      </c>
      <c r="E95" t="s">
        <v>21</v>
      </c>
      <c r="F95" s="1" t="s">
        <v>251</v>
      </c>
      <c r="G95" t="s">
        <v>252</v>
      </c>
      <c r="H95">
        <v>1700</v>
      </c>
      <c r="I95" s="2">
        <v>41935</v>
      </c>
      <c r="J95" s="2">
        <v>42299</v>
      </c>
      <c r="K95">
        <v>1700</v>
      </c>
    </row>
    <row r="96" spans="1:11" ht="90" x14ac:dyDescent="0.25">
      <c r="A96" t="str">
        <f>"Z7111B62E8"</f>
        <v>Z7111B62E8</v>
      </c>
      <c r="B96" t="str">
        <f t="shared" si="1"/>
        <v>06363391001</v>
      </c>
      <c r="C96" t="s">
        <v>15</v>
      </c>
      <c r="D96" t="s">
        <v>253</v>
      </c>
      <c r="E96" t="s">
        <v>21</v>
      </c>
      <c r="F96" s="1" t="s">
        <v>254</v>
      </c>
      <c r="G96" t="s">
        <v>255</v>
      </c>
      <c r="H96">
        <v>34590</v>
      </c>
      <c r="I96" s="2">
        <v>41961</v>
      </c>
      <c r="J96" s="2">
        <v>41991</v>
      </c>
      <c r="K96">
        <v>28890.92</v>
      </c>
    </row>
    <row r="97" spans="1:11" ht="390" x14ac:dyDescent="0.25">
      <c r="A97" t="str">
        <f>"Z621167BC9"</f>
        <v>Z621167BC9</v>
      </c>
      <c r="B97" t="str">
        <f t="shared" si="1"/>
        <v>06363391001</v>
      </c>
      <c r="C97" t="s">
        <v>15</v>
      </c>
      <c r="D97" t="s">
        <v>256</v>
      </c>
      <c r="E97" t="s">
        <v>17</v>
      </c>
      <c r="F97" s="1" t="s">
        <v>257</v>
      </c>
      <c r="G97" t="s">
        <v>258</v>
      </c>
      <c r="H97">
        <v>1250</v>
      </c>
      <c r="I97" s="2">
        <v>41957</v>
      </c>
      <c r="J97" s="2">
        <v>41974</v>
      </c>
      <c r="K97">
        <v>0</v>
      </c>
    </row>
    <row r="98" spans="1:11" ht="105" x14ac:dyDescent="0.25">
      <c r="A98" t="str">
        <f>"XB61063BBF"</f>
        <v>XB61063BBF</v>
      </c>
      <c r="B98" t="str">
        <f t="shared" si="1"/>
        <v>06363391001</v>
      </c>
      <c r="C98" t="s">
        <v>15</v>
      </c>
      <c r="D98" t="s">
        <v>259</v>
      </c>
      <c r="E98" t="s">
        <v>21</v>
      </c>
      <c r="F98" s="1" t="s">
        <v>260</v>
      </c>
      <c r="G98" t="s">
        <v>261</v>
      </c>
      <c r="H98">
        <v>65.680000000000007</v>
      </c>
      <c r="I98" s="2">
        <v>41914</v>
      </c>
      <c r="J98" s="2">
        <v>41925</v>
      </c>
      <c r="K98">
        <v>0</v>
      </c>
    </row>
    <row r="99" spans="1:11" ht="90" x14ac:dyDescent="0.25">
      <c r="A99" t="str">
        <f>"ZA111D65D8"</f>
        <v>ZA111D65D8</v>
      </c>
      <c r="B99" t="str">
        <f t="shared" si="1"/>
        <v>06363391001</v>
      </c>
      <c r="C99" t="s">
        <v>15</v>
      </c>
      <c r="D99" t="s">
        <v>262</v>
      </c>
      <c r="E99" t="s">
        <v>21</v>
      </c>
      <c r="F99" s="1" t="s">
        <v>263</v>
      </c>
      <c r="G99" t="s">
        <v>264</v>
      </c>
      <c r="H99">
        <v>245.9</v>
      </c>
      <c r="I99" s="2">
        <v>41974</v>
      </c>
      <c r="J99" s="2">
        <v>41975</v>
      </c>
      <c r="K99">
        <v>245.9</v>
      </c>
    </row>
    <row r="100" spans="1:11" ht="409.5" x14ac:dyDescent="0.25">
      <c r="A100" t="str">
        <f>"Z7D0FB3357"</f>
        <v>Z7D0FB3357</v>
      </c>
      <c r="B100" t="str">
        <f t="shared" si="1"/>
        <v>06363391001</v>
      </c>
      <c r="C100" t="s">
        <v>15</v>
      </c>
      <c r="D100" t="s">
        <v>265</v>
      </c>
      <c r="E100" t="s">
        <v>17</v>
      </c>
      <c r="F100" s="1" t="s">
        <v>266</v>
      </c>
      <c r="G100" t="s">
        <v>44</v>
      </c>
      <c r="H100">
        <v>32000</v>
      </c>
      <c r="I100" s="2">
        <v>41960</v>
      </c>
      <c r="J100" s="2">
        <v>42140</v>
      </c>
      <c r="K100">
        <v>20305.03</v>
      </c>
    </row>
    <row r="101" spans="1:11" ht="409.5" x14ac:dyDescent="0.25">
      <c r="A101" t="str">
        <f>"ZEE0FB3367"</f>
        <v>ZEE0FB3367</v>
      </c>
      <c r="B101" t="str">
        <f t="shared" si="1"/>
        <v>06363391001</v>
      </c>
      <c r="C101" t="s">
        <v>15</v>
      </c>
      <c r="D101" t="s">
        <v>267</v>
      </c>
      <c r="E101" t="s">
        <v>17</v>
      </c>
      <c r="F101" s="1" t="s">
        <v>266</v>
      </c>
      <c r="G101" t="s">
        <v>44</v>
      </c>
      <c r="H101">
        <v>18000</v>
      </c>
      <c r="I101" s="2">
        <v>41960</v>
      </c>
      <c r="J101" s="2">
        <v>42140</v>
      </c>
      <c r="K101">
        <v>8258.4500000000007</v>
      </c>
    </row>
    <row r="102" spans="1:11" ht="105" x14ac:dyDescent="0.25">
      <c r="A102" t="str">
        <f>"Z3211E3D0B"</f>
        <v>Z3211E3D0B</v>
      </c>
      <c r="B102" t="str">
        <f t="shared" si="1"/>
        <v>06363391001</v>
      </c>
      <c r="C102" t="s">
        <v>15</v>
      </c>
      <c r="D102" t="s">
        <v>268</v>
      </c>
      <c r="E102" t="s">
        <v>21</v>
      </c>
      <c r="F102" s="1" t="s">
        <v>89</v>
      </c>
      <c r="G102" t="s">
        <v>90</v>
      </c>
      <c r="H102">
        <v>238.3</v>
      </c>
      <c r="I102" s="2">
        <v>41967</v>
      </c>
      <c r="J102" s="2">
        <v>41976</v>
      </c>
      <c r="K102">
        <v>238.3</v>
      </c>
    </row>
    <row r="103" spans="1:11" ht="105" x14ac:dyDescent="0.25">
      <c r="A103" t="str">
        <f>"Z9411E3910"</f>
        <v>Z9411E3910</v>
      </c>
      <c r="B103" t="str">
        <f t="shared" si="1"/>
        <v>06363391001</v>
      </c>
      <c r="C103" t="s">
        <v>15</v>
      </c>
      <c r="D103" t="s">
        <v>269</v>
      </c>
      <c r="E103" t="s">
        <v>21</v>
      </c>
      <c r="F103" s="1" t="s">
        <v>270</v>
      </c>
      <c r="G103" t="s">
        <v>271</v>
      </c>
      <c r="H103">
        <v>1722</v>
      </c>
      <c r="I103" s="2">
        <v>41977</v>
      </c>
      <c r="J103" s="2">
        <v>41978</v>
      </c>
      <c r="K103">
        <v>0</v>
      </c>
    </row>
    <row r="104" spans="1:11" ht="105" x14ac:dyDescent="0.25">
      <c r="A104" t="str">
        <f>"Z1F11EA0D5"</f>
        <v>Z1F11EA0D5</v>
      </c>
      <c r="B104" t="str">
        <f t="shared" si="1"/>
        <v>06363391001</v>
      </c>
      <c r="C104" t="s">
        <v>15</v>
      </c>
      <c r="D104" t="s">
        <v>272</v>
      </c>
      <c r="E104" t="s">
        <v>21</v>
      </c>
      <c r="F104" s="1" t="s">
        <v>273</v>
      </c>
      <c r="G104" t="s">
        <v>274</v>
      </c>
      <c r="H104">
        <v>450</v>
      </c>
      <c r="I104" s="2">
        <v>41968</v>
      </c>
      <c r="J104" s="2">
        <v>41990</v>
      </c>
      <c r="K104">
        <v>0</v>
      </c>
    </row>
    <row r="105" spans="1:11" ht="75" x14ac:dyDescent="0.25">
      <c r="A105" t="str">
        <f>"ZBE11EA08C"</f>
        <v>ZBE11EA08C</v>
      </c>
      <c r="B105" t="str">
        <f t="shared" si="1"/>
        <v>06363391001</v>
      </c>
      <c r="C105" t="s">
        <v>15</v>
      </c>
      <c r="D105" t="s">
        <v>275</v>
      </c>
      <c r="E105" t="s">
        <v>21</v>
      </c>
      <c r="F105" s="1" t="s">
        <v>240</v>
      </c>
      <c r="G105" t="s">
        <v>241</v>
      </c>
      <c r="H105">
        <v>2750</v>
      </c>
      <c r="I105" s="2">
        <v>41968</v>
      </c>
      <c r="J105" s="2">
        <v>42002</v>
      </c>
      <c r="K105">
        <v>2750</v>
      </c>
    </row>
    <row r="106" spans="1:11" ht="75" x14ac:dyDescent="0.25">
      <c r="A106" t="str">
        <f>"Z551195F7A"</f>
        <v>Z551195F7A</v>
      </c>
      <c r="B106" t="str">
        <f t="shared" si="1"/>
        <v>06363391001</v>
      </c>
      <c r="C106" t="s">
        <v>15</v>
      </c>
      <c r="D106" t="s">
        <v>276</v>
      </c>
      <c r="E106" t="s">
        <v>21</v>
      </c>
      <c r="F106" s="1" t="s">
        <v>277</v>
      </c>
      <c r="G106" t="s">
        <v>278</v>
      </c>
      <c r="H106">
        <v>0</v>
      </c>
      <c r="I106" s="2">
        <v>41962</v>
      </c>
      <c r="J106" s="2">
        <v>41962</v>
      </c>
      <c r="K106">
        <v>0</v>
      </c>
    </row>
    <row r="107" spans="1:11" ht="90" x14ac:dyDescent="0.25">
      <c r="A107" t="str">
        <f>"ZFA11BF3AF"</f>
        <v>ZFA11BF3AF</v>
      </c>
      <c r="B107" t="str">
        <f t="shared" si="1"/>
        <v>06363391001</v>
      </c>
      <c r="C107" t="s">
        <v>15</v>
      </c>
      <c r="D107" t="s">
        <v>279</v>
      </c>
      <c r="E107" t="s">
        <v>21</v>
      </c>
      <c r="F107" s="1" t="s">
        <v>280</v>
      </c>
      <c r="G107" t="s">
        <v>281</v>
      </c>
      <c r="H107">
        <v>7060</v>
      </c>
      <c r="I107" s="2">
        <v>41963</v>
      </c>
      <c r="J107" s="2">
        <v>41963</v>
      </c>
      <c r="K107">
        <v>7060</v>
      </c>
    </row>
    <row r="108" spans="1:11" ht="409.5" x14ac:dyDescent="0.25">
      <c r="A108" t="str">
        <f>"ZA811A4E88"</f>
        <v>ZA811A4E88</v>
      </c>
      <c r="B108" t="str">
        <f t="shared" si="1"/>
        <v>06363391001</v>
      </c>
      <c r="C108" t="s">
        <v>15</v>
      </c>
      <c r="D108" t="s">
        <v>282</v>
      </c>
      <c r="E108" t="s">
        <v>17</v>
      </c>
      <c r="F108" s="1" t="s">
        <v>283</v>
      </c>
      <c r="G108" t="s">
        <v>284</v>
      </c>
      <c r="H108">
        <v>999</v>
      </c>
      <c r="I108" s="2">
        <v>41969</v>
      </c>
      <c r="J108" s="2">
        <v>41985</v>
      </c>
      <c r="K108">
        <v>999</v>
      </c>
    </row>
    <row r="109" spans="1:11" ht="90" x14ac:dyDescent="0.25">
      <c r="A109" t="str">
        <f>"ZAA11E2485"</f>
        <v>ZAA11E2485</v>
      </c>
      <c r="B109" t="str">
        <f t="shared" si="1"/>
        <v>06363391001</v>
      </c>
      <c r="C109" t="s">
        <v>15</v>
      </c>
      <c r="D109" t="s">
        <v>285</v>
      </c>
      <c r="E109" t="s">
        <v>153</v>
      </c>
      <c r="F109" s="1" t="s">
        <v>98</v>
      </c>
      <c r="G109" t="s">
        <v>99</v>
      </c>
      <c r="H109">
        <v>0</v>
      </c>
      <c r="I109" s="2">
        <v>41978</v>
      </c>
      <c r="J109" s="2">
        <v>41978</v>
      </c>
      <c r="K109">
        <v>0</v>
      </c>
    </row>
    <row r="110" spans="1:11" ht="105" x14ac:dyDescent="0.25">
      <c r="A110" t="str">
        <f>"ZC011EAFCB"</f>
        <v>ZC011EAFCB</v>
      </c>
      <c r="B110" t="str">
        <f t="shared" si="1"/>
        <v>06363391001</v>
      </c>
      <c r="C110" t="s">
        <v>15</v>
      </c>
      <c r="D110" t="s">
        <v>286</v>
      </c>
      <c r="E110" t="s">
        <v>21</v>
      </c>
      <c r="F110" s="1" t="s">
        <v>287</v>
      </c>
      <c r="G110" t="s">
        <v>288</v>
      </c>
      <c r="H110">
        <v>1531</v>
      </c>
      <c r="I110" s="2">
        <v>41969</v>
      </c>
      <c r="J110" s="2">
        <v>41996</v>
      </c>
      <c r="K110">
        <v>0</v>
      </c>
    </row>
    <row r="111" spans="1:11" ht="240" x14ac:dyDescent="0.25">
      <c r="A111" t="str">
        <f>"Z2212022F7"</f>
        <v>Z2212022F7</v>
      </c>
      <c r="B111" t="str">
        <f t="shared" si="1"/>
        <v>06363391001</v>
      </c>
      <c r="C111" t="s">
        <v>15</v>
      </c>
      <c r="D111" t="s">
        <v>289</v>
      </c>
      <c r="E111" t="s">
        <v>21</v>
      </c>
      <c r="F111" s="1" t="s">
        <v>290</v>
      </c>
      <c r="G111" t="s">
        <v>291</v>
      </c>
      <c r="H111">
        <v>3806.71</v>
      </c>
      <c r="I111" s="2">
        <v>41974</v>
      </c>
      <c r="J111" s="2">
        <v>41978</v>
      </c>
      <c r="K111">
        <v>3806.71</v>
      </c>
    </row>
    <row r="112" spans="1:11" ht="135" x14ac:dyDescent="0.25">
      <c r="A112" t="str">
        <f>"Z81119EEB8"</f>
        <v>Z81119EEB8</v>
      </c>
      <c r="B112" t="str">
        <f t="shared" si="1"/>
        <v>06363391001</v>
      </c>
      <c r="C112" t="s">
        <v>15</v>
      </c>
      <c r="D112" t="s">
        <v>292</v>
      </c>
      <c r="E112" t="s">
        <v>21</v>
      </c>
      <c r="F112" s="1" t="s">
        <v>71</v>
      </c>
      <c r="G112" t="s">
        <v>72</v>
      </c>
      <c r="H112">
        <v>44.5</v>
      </c>
      <c r="I112" s="2">
        <v>41950</v>
      </c>
      <c r="J112" s="2">
        <v>41957</v>
      </c>
      <c r="K112">
        <v>0</v>
      </c>
    </row>
    <row r="113" spans="1:11" ht="135" x14ac:dyDescent="0.25">
      <c r="A113" t="str">
        <f>"ZA711B67A8"</f>
        <v>ZA711B67A8</v>
      </c>
      <c r="B113" t="str">
        <f t="shared" si="1"/>
        <v>06363391001</v>
      </c>
      <c r="C113" t="s">
        <v>15</v>
      </c>
      <c r="D113" t="s">
        <v>293</v>
      </c>
      <c r="E113" t="s">
        <v>21</v>
      </c>
      <c r="F113" s="1" t="s">
        <v>71</v>
      </c>
      <c r="G113" t="s">
        <v>72</v>
      </c>
      <c r="H113">
        <v>65</v>
      </c>
      <c r="I113" s="2">
        <v>41956</v>
      </c>
      <c r="J113" s="2">
        <v>41963</v>
      </c>
      <c r="K113">
        <v>0</v>
      </c>
    </row>
    <row r="114" spans="1:11" ht="120" x14ac:dyDescent="0.25">
      <c r="A114" t="str">
        <f>"Z1D12336E5"</f>
        <v>Z1D12336E5</v>
      </c>
      <c r="B114" t="str">
        <f t="shared" si="1"/>
        <v>06363391001</v>
      </c>
      <c r="C114" t="s">
        <v>15</v>
      </c>
      <c r="D114" t="s">
        <v>294</v>
      </c>
      <c r="E114" t="s">
        <v>21</v>
      </c>
      <c r="F114" s="1" t="s">
        <v>295</v>
      </c>
      <c r="G114" t="s">
        <v>296</v>
      </c>
      <c r="H114">
        <v>835</v>
      </c>
      <c r="I114" s="2">
        <v>42005</v>
      </c>
      <c r="J114" s="2">
        <v>42369</v>
      </c>
      <c r="K114">
        <v>835</v>
      </c>
    </row>
    <row r="115" spans="1:11" ht="195" x14ac:dyDescent="0.25">
      <c r="A115" t="str">
        <f>"X5411B7C6D"</f>
        <v>X5411B7C6D</v>
      </c>
      <c r="B115" t="str">
        <f t="shared" si="1"/>
        <v>06363391001</v>
      </c>
      <c r="C115" t="s">
        <v>15</v>
      </c>
      <c r="D115" t="s">
        <v>297</v>
      </c>
      <c r="E115" t="s">
        <v>21</v>
      </c>
      <c r="F115" s="1" t="s">
        <v>298</v>
      </c>
      <c r="G115" t="s">
        <v>178</v>
      </c>
      <c r="H115">
        <v>1560</v>
      </c>
      <c r="I115" s="2">
        <v>41990</v>
      </c>
      <c r="J115" s="2">
        <v>41990</v>
      </c>
      <c r="K115">
        <v>0</v>
      </c>
    </row>
    <row r="116" spans="1:11" ht="75" x14ac:dyDescent="0.25">
      <c r="A116" t="str">
        <f>"ZF01229FE8"</f>
        <v>ZF01229FE8</v>
      </c>
      <c r="B116" t="str">
        <f t="shared" si="1"/>
        <v>06363391001</v>
      </c>
      <c r="C116" t="s">
        <v>15</v>
      </c>
      <c r="D116" t="s">
        <v>299</v>
      </c>
      <c r="E116" t="s">
        <v>21</v>
      </c>
      <c r="F116" s="1" t="s">
        <v>300</v>
      </c>
      <c r="G116" t="s">
        <v>301</v>
      </c>
      <c r="H116">
        <v>499</v>
      </c>
      <c r="I116" s="2">
        <v>41640</v>
      </c>
      <c r="J116" s="2">
        <v>42369</v>
      </c>
      <c r="K116">
        <v>0</v>
      </c>
    </row>
    <row r="117" spans="1:11" ht="90" x14ac:dyDescent="0.25">
      <c r="A117" t="str">
        <f>"Z0E1245EE0"</f>
        <v>Z0E1245EE0</v>
      </c>
      <c r="B117" t="str">
        <f t="shared" si="1"/>
        <v>06363391001</v>
      </c>
      <c r="C117" t="s">
        <v>15</v>
      </c>
      <c r="D117" t="s">
        <v>302</v>
      </c>
      <c r="E117" t="s">
        <v>153</v>
      </c>
      <c r="F117" s="1" t="s">
        <v>98</v>
      </c>
      <c r="G117" t="s">
        <v>99</v>
      </c>
      <c r="H117">
        <v>0</v>
      </c>
      <c r="I117" s="2">
        <v>41988</v>
      </c>
      <c r="J117" s="2">
        <v>42003</v>
      </c>
      <c r="K117">
        <v>0</v>
      </c>
    </row>
    <row r="118" spans="1:11" ht="75" x14ac:dyDescent="0.25">
      <c r="A118" t="str">
        <f>"Z39123A564"</f>
        <v>Z39123A564</v>
      </c>
      <c r="B118" t="str">
        <f t="shared" si="1"/>
        <v>06363391001</v>
      </c>
      <c r="C118" t="s">
        <v>15</v>
      </c>
      <c r="D118" t="s">
        <v>303</v>
      </c>
      <c r="E118" t="s">
        <v>21</v>
      </c>
      <c r="F118" s="1" t="s">
        <v>198</v>
      </c>
      <c r="G118" t="s">
        <v>44</v>
      </c>
      <c r="H118">
        <v>199.42</v>
      </c>
      <c r="I118" s="2">
        <v>41984</v>
      </c>
      <c r="J118" s="2">
        <v>41989</v>
      </c>
      <c r="K118">
        <v>199.42</v>
      </c>
    </row>
    <row r="119" spans="1:11" ht="165" x14ac:dyDescent="0.25">
      <c r="A119" t="str">
        <f>"Z42122EE82"</f>
        <v>Z42122EE82</v>
      </c>
      <c r="B119" t="str">
        <f t="shared" si="1"/>
        <v>06363391001</v>
      </c>
      <c r="C119" t="s">
        <v>15</v>
      </c>
      <c r="D119" t="s">
        <v>304</v>
      </c>
      <c r="E119" t="s">
        <v>21</v>
      </c>
      <c r="F119" s="1" t="s">
        <v>305</v>
      </c>
      <c r="G119" t="s">
        <v>306</v>
      </c>
      <c r="H119">
        <v>350</v>
      </c>
      <c r="I119" s="2">
        <v>42005</v>
      </c>
      <c r="J119" s="2">
        <v>42369</v>
      </c>
      <c r="K119">
        <v>350</v>
      </c>
    </row>
    <row r="120" spans="1:11" ht="90" x14ac:dyDescent="0.25">
      <c r="A120" t="str">
        <f>"ZE40E1D215"</f>
        <v>ZE40E1D215</v>
      </c>
      <c r="B120" t="str">
        <f t="shared" si="1"/>
        <v>06363391001</v>
      </c>
      <c r="C120" t="s">
        <v>15</v>
      </c>
      <c r="D120" t="s">
        <v>307</v>
      </c>
      <c r="E120" t="s">
        <v>153</v>
      </c>
      <c r="F120" s="1" t="s">
        <v>308</v>
      </c>
      <c r="G120" t="s">
        <v>309</v>
      </c>
      <c r="H120">
        <v>15462.24</v>
      </c>
      <c r="I120" s="2">
        <v>41915</v>
      </c>
      <c r="J120" s="2">
        <v>43376</v>
      </c>
      <c r="K120">
        <v>14954.49</v>
      </c>
    </row>
    <row r="121" spans="1:11" ht="90" x14ac:dyDescent="0.25">
      <c r="A121" t="str">
        <f>"Z3D0E5148D"</f>
        <v>Z3D0E5148D</v>
      </c>
      <c r="B121" t="str">
        <f t="shared" si="1"/>
        <v>06363391001</v>
      </c>
      <c r="C121" t="s">
        <v>15</v>
      </c>
      <c r="D121" t="s">
        <v>307</v>
      </c>
      <c r="E121" t="s">
        <v>153</v>
      </c>
      <c r="F121" s="1" t="s">
        <v>308</v>
      </c>
      <c r="G121" t="s">
        <v>309</v>
      </c>
      <c r="H121">
        <v>20029.919999999998</v>
      </c>
      <c r="I121" s="2">
        <v>41968</v>
      </c>
      <c r="J121" s="2">
        <v>43429</v>
      </c>
      <c r="K121">
        <v>18469.28</v>
      </c>
    </row>
    <row r="122" spans="1:11" ht="150" x14ac:dyDescent="0.25">
      <c r="A122" t="str">
        <f>"0000000000"</f>
        <v>0000000000</v>
      </c>
      <c r="B122" t="str">
        <f t="shared" si="1"/>
        <v>06363391001</v>
      </c>
      <c r="C122" t="s">
        <v>15</v>
      </c>
      <c r="D122" t="s">
        <v>310</v>
      </c>
      <c r="E122" t="s">
        <v>21</v>
      </c>
      <c r="F122" s="1" t="s">
        <v>311</v>
      </c>
      <c r="G122" t="s">
        <v>312</v>
      </c>
      <c r="H122">
        <v>10578.88</v>
      </c>
      <c r="I122" s="2">
        <v>41676</v>
      </c>
      <c r="J122" s="2">
        <v>41768</v>
      </c>
      <c r="K122">
        <v>10578.88</v>
      </c>
    </row>
    <row r="123" spans="1:11" ht="105" x14ac:dyDescent="0.25">
      <c r="A123" t="str">
        <f>"XF10DAB6E5"</f>
        <v>XF10DAB6E5</v>
      </c>
      <c r="B123" t="str">
        <f t="shared" si="1"/>
        <v>06363391001</v>
      </c>
      <c r="C123" t="s">
        <v>15</v>
      </c>
      <c r="D123" t="s">
        <v>313</v>
      </c>
      <c r="E123" t="s">
        <v>21</v>
      </c>
      <c r="F123" s="1" t="s">
        <v>314</v>
      </c>
      <c r="G123" t="s">
        <v>178</v>
      </c>
      <c r="H123">
        <v>600</v>
      </c>
      <c r="I123" s="2">
        <v>41684</v>
      </c>
      <c r="J123" s="2">
        <v>41687</v>
      </c>
      <c r="K123">
        <v>600</v>
      </c>
    </row>
    <row r="124" spans="1:11" ht="75" x14ac:dyDescent="0.25">
      <c r="A124" t="str">
        <f>"Z160E769EE"</f>
        <v>Z160E769EE</v>
      </c>
      <c r="B124" t="str">
        <f t="shared" si="1"/>
        <v>06363391001</v>
      </c>
      <c r="C124" t="s">
        <v>15</v>
      </c>
      <c r="D124" t="s">
        <v>315</v>
      </c>
      <c r="E124" t="s">
        <v>21</v>
      </c>
      <c r="F124" s="1" t="s">
        <v>316</v>
      </c>
      <c r="G124" t="s">
        <v>317</v>
      </c>
      <c r="H124">
        <v>2266.35</v>
      </c>
      <c r="I124" s="2">
        <v>41731</v>
      </c>
      <c r="J124" s="2">
        <v>41731</v>
      </c>
      <c r="K124">
        <v>2266.35</v>
      </c>
    </row>
    <row r="125" spans="1:11" ht="90" x14ac:dyDescent="0.25">
      <c r="A125" t="str">
        <f>"Z8E0E898E2"</f>
        <v>Z8E0E898E2</v>
      </c>
      <c r="B125" t="str">
        <f t="shared" si="1"/>
        <v>06363391001</v>
      </c>
      <c r="C125" t="s">
        <v>15</v>
      </c>
      <c r="D125" t="s">
        <v>318</v>
      </c>
      <c r="E125" t="s">
        <v>21</v>
      </c>
      <c r="F125" s="1" t="s">
        <v>319</v>
      </c>
      <c r="G125" t="s">
        <v>163</v>
      </c>
      <c r="H125">
        <v>9800</v>
      </c>
      <c r="I125" s="2">
        <v>41726</v>
      </c>
      <c r="J125" s="2">
        <v>41820</v>
      </c>
      <c r="K125">
        <v>9800</v>
      </c>
    </row>
    <row r="126" spans="1:11" ht="75" x14ac:dyDescent="0.25">
      <c r="A126" t="str">
        <f>"ZAB0EAFF9C"</f>
        <v>ZAB0EAFF9C</v>
      </c>
      <c r="B126" t="str">
        <f t="shared" si="1"/>
        <v>06363391001</v>
      </c>
      <c r="C126" t="s">
        <v>15</v>
      </c>
      <c r="D126" t="s">
        <v>320</v>
      </c>
      <c r="E126" t="s">
        <v>21</v>
      </c>
      <c r="F126" s="1" t="s">
        <v>25</v>
      </c>
      <c r="G126" t="s">
        <v>26</v>
      </c>
      <c r="H126">
        <v>550</v>
      </c>
      <c r="I126" s="2">
        <v>41737</v>
      </c>
      <c r="J126" s="2">
        <v>41745</v>
      </c>
      <c r="K126">
        <v>550</v>
      </c>
    </row>
    <row r="127" spans="1:11" ht="105" x14ac:dyDescent="0.25">
      <c r="A127" t="str">
        <f>"Z650F328C0"</f>
        <v>Z650F328C0</v>
      </c>
      <c r="B127" t="str">
        <f t="shared" si="1"/>
        <v>06363391001</v>
      </c>
      <c r="C127" t="s">
        <v>15</v>
      </c>
      <c r="D127" t="s">
        <v>321</v>
      </c>
      <c r="E127" t="s">
        <v>21</v>
      </c>
      <c r="F127" s="1" t="s">
        <v>260</v>
      </c>
      <c r="G127" t="s">
        <v>261</v>
      </c>
      <c r="H127">
        <v>106</v>
      </c>
      <c r="I127" s="2">
        <v>41773</v>
      </c>
      <c r="J127" s="2">
        <v>41773</v>
      </c>
      <c r="K127">
        <v>0</v>
      </c>
    </row>
    <row r="128" spans="1:11" ht="90" x14ac:dyDescent="0.25">
      <c r="A128" t="str">
        <f>"Z960F1EC85"</f>
        <v>Z960F1EC85</v>
      </c>
      <c r="B128" t="str">
        <f t="shared" si="1"/>
        <v>06363391001</v>
      </c>
      <c r="C128" t="s">
        <v>15</v>
      </c>
      <c r="D128" t="s">
        <v>322</v>
      </c>
      <c r="E128" t="s">
        <v>21</v>
      </c>
      <c r="F128" s="1" t="s">
        <v>254</v>
      </c>
      <c r="G128" t="s">
        <v>255</v>
      </c>
      <c r="H128">
        <v>28500</v>
      </c>
      <c r="I128" s="2">
        <v>41774</v>
      </c>
      <c r="J128" s="2">
        <v>42004</v>
      </c>
      <c r="K128">
        <v>27075</v>
      </c>
    </row>
    <row r="129" spans="1:11" ht="409.5" x14ac:dyDescent="0.25">
      <c r="A129" t="str">
        <f>"XDE1063BBE"</f>
        <v>XDE1063BBE</v>
      </c>
      <c r="B129" t="str">
        <f t="shared" si="1"/>
        <v>06363391001</v>
      </c>
      <c r="C129" t="s">
        <v>15</v>
      </c>
      <c r="D129" t="s">
        <v>323</v>
      </c>
      <c r="E129" t="s">
        <v>21</v>
      </c>
      <c r="F129" s="1" t="s">
        <v>324</v>
      </c>
      <c r="G129" t="s">
        <v>325</v>
      </c>
      <c r="H129">
        <v>1508</v>
      </c>
      <c r="I129" s="2">
        <v>41913</v>
      </c>
      <c r="J129" s="2">
        <v>41913</v>
      </c>
      <c r="K129">
        <v>0</v>
      </c>
    </row>
    <row r="130" spans="1:11" ht="409.5" x14ac:dyDescent="0.25">
      <c r="A130" t="str">
        <f>"Z380F409E5"</f>
        <v>Z380F409E5</v>
      </c>
      <c r="B130" t="str">
        <f t="shared" si="1"/>
        <v>06363391001</v>
      </c>
      <c r="C130" t="s">
        <v>15</v>
      </c>
      <c r="D130" t="s">
        <v>326</v>
      </c>
      <c r="E130" t="s">
        <v>21</v>
      </c>
      <c r="F130" s="1" t="s">
        <v>327</v>
      </c>
      <c r="G130" t="s">
        <v>255</v>
      </c>
      <c r="H130">
        <v>15360</v>
      </c>
      <c r="I130" s="2">
        <v>41914</v>
      </c>
      <c r="J130" s="2">
        <v>42004</v>
      </c>
      <c r="K130">
        <v>15360</v>
      </c>
    </row>
    <row r="131" spans="1:11" ht="90" x14ac:dyDescent="0.25">
      <c r="A131" t="str">
        <f>"ZD211093B2"</f>
        <v>ZD211093B2</v>
      </c>
      <c r="B131" t="str">
        <f t="shared" ref="B131:B184" si="2">"06363391001"</f>
        <v>06363391001</v>
      </c>
      <c r="C131" t="s">
        <v>15</v>
      </c>
      <c r="D131" t="s">
        <v>328</v>
      </c>
      <c r="E131" t="s">
        <v>21</v>
      </c>
      <c r="F131" s="1" t="s">
        <v>254</v>
      </c>
      <c r="G131" t="s">
        <v>255</v>
      </c>
      <c r="H131">
        <v>7950</v>
      </c>
      <c r="I131" s="2">
        <v>41914</v>
      </c>
      <c r="J131" s="2">
        <v>41943</v>
      </c>
      <c r="K131">
        <v>3325</v>
      </c>
    </row>
    <row r="132" spans="1:11" ht="90" x14ac:dyDescent="0.25">
      <c r="A132" t="str">
        <f>"Z3F0E54427"</f>
        <v>Z3F0E54427</v>
      </c>
      <c r="B132" t="str">
        <f t="shared" si="2"/>
        <v>06363391001</v>
      </c>
      <c r="C132" t="s">
        <v>15</v>
      </c>
      <c r="D132" t="s">
        <v>329</v>
      </c>
      <c r="E132" t="s">
        <v>21</v>
      </c>
      <c r="F132" s="1" t="s">
        <v>28</v>
      </c>
      <c r="G132" t="s">
        <v>29</v>
      </c>
      <c r="H132">
        <v>550</v>
      </c>
      <c r="I132" s="2">
        <v>41719</v>
      </c>
      <c r="J132" s="2">
        <v>42083</v>
      </c>
      <c r="K132">
        <v>550</v>
      </c>
    </row>
    <row r="133" spans="1:11" ht="105" x14ac:dyDescent="0.25">
      <c r="A133" t="str">
        <f>"Z020E76D5D"</f>
        <v>Z020E76D5D</v>
      </c>
      <c r="B133" t="str">
        <f t="shared" si="2"/>
        <v>06363391001</v>
      </c>
      <c r="C133" t="s">
        <v>15</v>
      </c>
      <c r="D133" t="s">
        <v>330</v>
      </c>
      <c r="E133" t="s">
        <v>21</v>
      </c>
      <c r="F133" s="1" t="s">
        <v>113</v>
      </c>
      <c r="G133" t="s">
        <v>114</v>
      </c>
      <c r="H133">
        <v>199.99</v>
      </c>
      <c r="I133" s="2">
        <v>41725</v>
      </c>
      <c r="J133" s="2">
        <v>42089</v>
      </c>
      <c r="K133">
        <v>163.93</v>
      </c>
    </row>
    <row r="134" spans="1:11" ht="75" x14ac:dyDescent="0.25">
      <c r="A134" t="str">
        <f>"5915608227"</f>
        <v>5915608227</v>
      </c>
      <c r="B134" t="str">
        <f t="shared" si="2"/>
        <v>06363391001</v>
      </c>
      <c r="C134" t="s">
        <v>15</v>
      </c>
      <c r="D134" t="s">
        <v>331</v>
      </c>
      <c r="E134" t="s">
        <v>153</v>
      </c>
      <c r="F134" s="1" t="s">
        <v>206</v>
      </c>
      <c r="G134" t="s">
        <v>207</v>
      </c>
      <c r="H134">
        <v>0</v>
      </c>
      <c r="I134" s="2">
        <v>41974</v>
      </c>
      <c r="J134" s="2">
        <v>42338</v>
      </c>
      <c r="K134">
        <v>101094.16</v>
      </c>
    </row>
    <row r="135" spans="1:11" ht="120" x14ac:dyDescent="0.25">
      <c r="A135" t="str">
        <f>"X8F0DAB6F4"</f>
        <v>X8F0DAB6F4</v>
      </c>
      <c r="B135" t="str">
        <f t="shared" si="2"/>
        <v>06363391001</v>
      </c>
      <c r="C135" t="s">
        <v>15</v>
      </c>
      <c r="D135" t="s">
        <v>332</v>
      </c>
      <c r="E135" t="s">
        <v>21</v>
      </c>
      <c r="F135" s="1" t="s">
        <v>333</v>
      </c>
      <c r="G135" t="s">
        <v>334</v>
      </c>
      <c r="H135">
        <v>0</v>
      </c>
      <c r="I135" s="2">
        <v>41640</v>
      </c>
      <c r="J135" s="2">
        <v>42004</v>
      </c>
      <c r="K135">
        <v>14274.64</v>
      </c>
    </row>
    <row r="136" spans="1:11" ht="105" x14ac:dyDescent="0.25">
      <c r="A136" t="str">
        <f>"X100DAB70A"</f>
        <v>X100DAB70A</v>
      </c>
      <c r="B136" t="str">
        <f t="shared" si="2"/>
        <v>06363391001</v>
      </c>
      <c r="C136" t="s">
        <v>15</v>
      </c>
      <c r="D136" t="s">
        <v>335</v>
      </c>
      <c r="E136" t="s">
        <v>21</v>
      </c>
      <c r="F136" s="1" t="s">
        <v>336</v>
      </c>
      <c r="G136" t="s">
        <v>337</v>
      </c>
      <c r="H136">
        <v>0</v>
      </c>
      <c r="I136" s="2">
        <v>41640</v>
      </c>
      <c r="J136" s="2">
        <v>42369</v>
      </c>
      <c r="K136">
        <v>420.01</v>
      </c>
    </row>
    <row r="137" spans="1:11" ht="90" x14ac:dyDescent="0.25">
      <c r="A137" t="str">
        <f>"X880DAB707"</f>
        <v>X880DAB707</v>
      </c>
      <c r="B137" t="str">
        <f t="shared" si="2"/>
        <v>06363391001</v>
      </c>
      <c r="C137" t="s">
        <v>15</v>
      </c>
      <c r="D137" t="s">
        <v>338</v>
      </c>
      <c r="E137" t="s">
        <v>21</v>
      </c>
      <c r="F137" s="1" t="s">
        <v>339</v>
      </c>
      <c r="G137" t="s">
        <v>340</v>
      </c>
      <c r="H137">
        <v>0</v>
      </c>
      <c r="I137" s="2">
        <v>41640</v>
      </c>
      <c r="J137" s="2">
        <v>42369</v>
      </c>
      <c r="K137">
        <v>121.3</v>
      </c>
    </row>
    <row r="138" spans="1:11" ht="90" x14ac:dyDescent="0.25">
      <c r="A138" t="str">
        <f>"XBB0DAB70C"</f>
        <v>XBB0DAB70C</v>
      </c>
      <c r="B138" t="str">
        <f t="shared" si="2"/>
        <v>06363391001</v>
      </c>
      <c r="C138" t="s">
        <v>15</v>
      </c>
      <c r="D138" t="s">
        <v>341</v>
      </c>
      <c r="E138" t="s">
        <v>21</v>
      </c>
      <c r="F138" s="1" t="s">
        <v>342</v>
      </c>
      <c r="G138" t="s">
        <v>343</v>
      </c>
      <c r="H138">
        <v>0</v>
      </c>
      <c r="I138" s="2">
        <v>41640</v>
      </c>
      <c r="J138" s="2">
        <v>42369</v>
      </c>
      <c r="K138">
        <v>1593.3</v>
      </c>
    </row>
    <row r="139" spans="1:11" ht="90" x14ac:dyDescent="0.25">
      <c r="A139" t="str">
        <f>"X6B0DAB70E"</f>
        <v>X6B0DAB70E</v>
      </c>
      <c r="B139" t="str">
        <f t="shared" si="2"/>
        <v>06363391001</v>
      </c>
      <c r="C139" t="s">
        <v>15</v>
      </c>
      <c r="D139" t="s">
        <v>344</v>
      </c>
      <c r="E139" t="s">
        <v>21</v>
      </c>
      <c r="F139" s="1" t="s">
        <v>345</v>
      </c>
      <c r="G139" t="s">
        <v>346</v>
      </c>
      <c r="H139">
        <v>0</v>
      </c>
      <c r="I139" s="2">
        <v>41640</v>
      </c>
      <c r="J139" s="2">
        <v>42369</v>
      </c>
      <c r="K139">
        <v>30731.86</v>
      </c>
    </row>
    <row r="140" spans="1:11" ht="90" x14ac:dyDescent="0.25">
      <c r="A140" t="str">
        <f>"X350F0735E"</f>
        <v>X350F0735E</v>
      </c>
      <c r="B140" t="str">
        <f t="shared" si="2"/>
        <v>06363391001</v>
      </c>
      <c r="C140" t="s">
        <v>15</v>
      </c>
      <c r="D140" t="s">
        <v>347</v>
      </c>
      <c r="E140" t="s">
        <v>21</v>
      </c>
      <c r="F140" s="1" t="s">
        <v>348</v>
      </c>
      <c r="G140" t="s">
        <v>349</v>
      </c>
      <c r="H140">
        <v>0</v>
      </c>
      <c r="I140" s="2">
        <v>41640</v>
      </c>
      <c r="J140" s="2">
        <v>42369</v>
      </c>
      <c r="K140">
        <v>372.96</v>
      </c>
    </row>
    <row r="141" spans="1:11" ht="90" x14ac:dyDescent="0.25">
      <c r="A141" t="str">
        <f>"X2A0F07358"</f>
        <v>X2A0F07358</v>
      </c>
      <c r="B141" t="str">
        <f t="shared" si="2"/>
        <v>06363391001</v>
      </c>
      <c r="C141" t="s">
        <v>15</v>
      </c>
      <c r="D141" t="s">
        <v>350</v>
      </c>
      <c r="E141" t="s">
        <v>21</v>
      </c>
      <c r="F141" s="1" t="s">
        <v>351</v>
      </c>
      <c r="G141" t="s">
        <v>352</v>
      </c>
      <c r="H141">
        <v>0</v>
      </c>
      <c r="I141" s="2">
        <v>41640</v>
      </c>
      <c r="J141" s="2">
        <v>42369</v>
      </c>
      <c r="K141">
        <v>0</v>
      </c>
    </row>
    <row r="142" spans="1:11" ht="120" x14ac:dyDescent="0.25">
      <c r="A142" t="str">
        <f>"XA20F07355"</f>
        <v>XA20F07355</v>
      </c>
      <c r="B142" t="str">
        <f t="shared" si="2"/>
        <v>06363391001</v>
      </c>
      <c r="C142" t="s">
        <v>15</v>
      </c>
      <c r="D142" t="s">
        <v>353</v>
      </c>
      <c r="E142" t="s">
        <v>21</v>
      </c>
      <c r="F142" s="1" t="s">
        <v>354</v>
      </c>
      <c r="G142" t="s">
        <v>355</v>
      </c>
      <c r="H142">
        <v>0</v>
      </c>
      <c r="I142" s="2">
        <v>41791</v>
      </c>
      <c r="J142" s="2">
        <v>42369</v>
      </c>
      <c r="K142">
        <v>1888.54</v>
      </c>
    </row>
    <row r="143" spans="1:11" ht="105" x14ac:dyDescent="0.25">
      <c r="A143" t="str">
        <f>"X5D0F0735D"</f>
        <v>X5D0F0735D</v>
      </c>
      <c r="B143" t="str">
        <f t="shared" si="2"/>
        <v>06363391001</v>
      </c>
      <c r="C143" t="s">
        <v>15</v>
      </c>
      <c r="D143" t="s">
        <v>356</v>
      </c>
      <c r="E143" t="s">
        <v>21</v>
      </c>
      <c r="F143" s="1" t="s">
        <v>357</v>
      </c>
      <c r="G143" t="s">
        <v>358</v>
      </c>
      <c r="H143">
        <v>0</v>
      </c>
      <c r="I143" s="2">
        <v>41640</v>
      </c>
      <c r="J143" s="2">
        <v>42369</v>
      </c>
      <c r="K143">
        <v>12041.52</v>
      </c>
    </row>
    <row r="144" spans="1:11" ht="90" x14ac:dyDescent="0.25">
      <c r="A144" t="str">
        <f>"X0D0F0735F"</f>
        <v>X0D0F0735F</v>
      </c>
      <c r="B144" t="str">
        <f t="shared" si="2"/>
        <v>06363391001</v>
      </c>
      <c r="C144" t="s">
        <v>15</v>
      </c>
      <c r="D144" t="s">
        <v>359</v>
      </c>
      <c r="E144" t="s">
        <v>21</v>
      </c>
      <c r="F144" s="1" t="s">
        <v>360</v>
      </c>
      <c r="G144" t="s">
        <v>361</v>
      </c>
      <c r="H144">
        <v>0</v>
      </c>
      <c r="I144" s="2">
        <v>41640</v>
      </c>
      <c r="J144" s="2">
        <v>42369</v>
      </c>
      <c r="K144">
        <v>76.36</v>
      </c>
    </row>
    <row r="145" spans="1:11" ht="345" x14ac:dyDescent="0.25">
      <c r="A145" t="str">
        <f>"5541147B26"</f>
        <v>5541147B26</v>
      </c>
      <c r="B145" t="str">
        <f t="shared" si="2"/>
        <v>06363391001</v>
      </c>
      <c r="C145" t="s">
        <v>15</v>
      </c>
      <c r="D145" t="s">
        <v>362</v>
      </c>
      <c r="E145" t="s">
        <v>17</v>
      </c>
      <c r="F145" s="1" t="s">
        <v>363</v>
      </c>
      <c r="G145" t="s">
        <v>364</v>
      </c>
      <c r="H145">
        <v>5265.14</v>
      </c>
      <c r="I145" s="2">
        <v>41654</v>
      </c>
      <c r="J145" s="2">
        <v>41689</v>
      </c>
      <c r="K145">
        <v>5265.14</v>
      </c>
    </row>
    <row r="146" spans="1:11" ht="90" x14ac:dyDescent="0.25">
      <c r="A146" t="str">
        <f>"5572451409"</f>
        <v>5572451409</v>
      </c>
      <c r="B146" t="str">
        <f t="shared" si="2"/>
        <v>06363391001</v>
      </c>
      <c r="C146" t="s">
        <v>15</v>
      </c>
      <c r="D146" t="s">
        <v>365</v>
      </c>
      <c r="E146" t="s">
        <v>21</v>
      </c>
      <c r="F146" s="1" t="s">
        <v>366</v>
      </c>
      <c r="G146" t="s">
        <v>367</v>
      </c>
      <c r="H146">
        <v>191.97</v>
      </c>
      <c r="I146" s="2">
        <v>41663</v>
      </c>
      <c r="J146" s="2">
        <v>41684</v>
      </c>
      <c r="K146">
        <v>191.97</v>
      </c>
    </row>
    <row r="147" spans="1:11" ht="405" x14ac:dyDescent="0.25">
      <c r="A147" t="str">
        <f>"55784201D0"</f>
        <v>55784201D0</v>
      </c>
      <c r="B147" t="str">
        <f t="shared" si="2"/>
        <v>06363391001</v>
      </c>
      <c r="C147" t="s">
        <v>15</v>
      </c>
      <c r="D147" t="s">
        <v>368</v>
      </c>
      <c r="E147" t="s">
        <v>17</v>
      </c>
      <c r="F147" s="1" t="s">
        <v>369</v>
      </c>
      <c r="G147" t="s">
        <v>367</v>
      </c>
      <c r="H147">
        <v>954.8</v>
      </c>
      <c r="I147" s="2">
        <v>41677</v>
      </c>
      <c r="J147" s="2">
        <v>41703</v>
      </c>
      <c r="K147">
        <v>954.8</v>
      </c>
    </row>
    <row r="148" spans="1:11" ht="409.5" x14ac:dyDescent="0.25">
      <c r="A148" t="str">
        <f>"564861863F"</f>
        <v>564861863F</v>
      </c>
      <c r="B148" t="str">
        <f t="shared" si="2"/>
        <v>06363391001</v>
      </c>
      <c r="C148" t="s">
        <v>15</v>
      </c>
      <c r="D148" t="s">
        <v>370</v>
      </c>
      <c r="E148" t="s">
        <v>17</v>
      </c>
      <c r="F148" s="1" t="s">
        <v>371</v>
      </c>
      <c r="G148" t="s">
        <v>372</v>
      </c>
      <c r="H148">
        <v>600</v>
      </c>
      <c r="I148" s="2">
        <v>41708</v>
      </c>
      <c r="J148" s="2">
        <v>41719</v>
      </c>
      <c r="K148">
        <v>600</v>
      </c>
    </row>
    <row r="149" spans="1:11" ht="90" x14ac:dyDescent="0.25">
      <c r="A149" t="str">
        <f>"5649121A1D"</f>
        <v>5649121A1D</v>
      </c>
      <c r="B149" t="str">
        <f t="shared" si="2"/>
        <v>06363391001</v>
      </c>
      <c r="C149" t="s">
        <v>15</v>
      </c>
      <c r="D149" t="s">
        <v>373</v>
      </c>
      <c r="E149" t="s">
        <v>21</v>
      </c>
      <c r="F149" s="1" t="s">
        <v>374</v>
      </c>
      <c r="G149" t="s">
        <v>375</v>
      </c>
      <c r="H149">
        <v>190</v>
      </c>
      <c r="I149" s="2">
        <v>41709</v>
      </c>
      <c r="J149" s="2">
        <v>41725</v>
      </c>
      <c r="K149">
        <v>190</v>
      </c>
    </row>
    <row r="150" spans="1:11" ht="90" x14ac:dyDescent="0.25">
      <c r="A150" t="str">
        <f>"5672788982"</f>
        <v>5672788982</v>
      </c>
      <c r="B150" t="str">
        <f t="shared" si="2"/>
        <v>06363391001</v>
      </c>
      <c r="C150" t="s">
        <v>15</v>
      </c>
      <c r="D150" t="s">
        <v>376</v>
      </c>
      <c r="E150" t="s">
        <v>21</v>
      </c>
      <c r="F150" s="1" t="s">
        <v>366</v>
      </c>
      <c r="G150" t="s">
        <v>367</v>
      </c>
      <c r="H150">
        <v>79.459999999999994</v>
      </c>
      <c r="I150" s="2">
        <v>41722</v>
      </c>
      <c r="J150" s="2">
        <v>41726</v>
      </c>
      <c r="K150">
        <v>79.459999999999994</v>
      </c>
    </row>
    <row r="151" spans="1:11" ht="390" x14ac:dyDescent="0.25">
      <c r="A151" t="str">
        <f>"5661490956"</f>
        <v>5661490956</v>
      </c>
      <c r="B151" t="str">
        <f t="shared" si="2"/>
        <v>06363391001</v>
      </c>
      <c r="C151" t="s">
        <v>15</v>
      </c>
      <c r="D151" t="s">
        <v>377</v>
      </c>
      <c r="E151" t="s">
        <v>17</v>
      </c>
      <c r="F151" s="1" t="s">
        <v>378</v>
      </c>
      <c r="G151" t="s">
        <v>379</v>
      </c>
      <c r="H151">
        <v>4475</v>
      </c>
      <c r="I151" s="2">
        <v>41725</v>
      </c>
      <c r="J151" s="2">
        <v>41759</v>
      </c>
      <c r="K151">
        <v>4475</v>
      </c>
    </row>
    <row r="152" spans="1:11" ht="409.5" x14ac:dyDescent="0.25">
      <c r="A152" t="str">
        <f>"5760168102"</f>
        <v>5760168102</v>
      </c>
      <c r="B152" t="str">
        <f t="shared" si="2"/>
        <v>06363391001</v>
      </c>
      <c r="C152" t="s">
        <v>15</v>
      </c>
      <c r="D152" t="s">
        <v>380</v>
      </c>
      <c r="E152" t="s">
        <v>17</v>
      </c>
      <c r="F152" s="1" t="s">
        <v>381</v>
      </c>
      <c r="G152" t="s">
        <v>367</v>
      </c>
      <c r="H152">
        <v>19121.400000000001</v>
      </c>
      <c r="I152" s="2">
        <v>41786</v>
      </c>
      <c r="J152" s="2">
        <v>41877</v>
      </c>
      <c r="K152">
        <v>19121.400000000001</v>
      </c>
    </row>
    <row r="153" spans="1:11" ht="120" x14ac:dyDescent="0.25">
      <c r="A153" t="str">
        <f>"5696144EB7"</f>
        <v>5696144EB7</v>
      </c>
      <c r="B153" t="str">
        <f t="shared" si="2"/>
        <v>06363391001</v>
      </c>
      <c r="C153" t="s">
        <v>15</v>
      </c>
      <c r="D153" t="s">
        <v>382</v>
      </c>
      <c r="E153" t="s">
        <v>21</v>
      </c>
      <c r="F153" s="1" t="s">
        <v>383</v>
      </c>
      <c r="G153" t="s">
        <v>384</v>
      </c>
      <c r="H153">
        <v>294.64999999999998</v>
      </c>
      <c r="I153" s="2">
        <v>41732</v>
      </c>
      <c r="J153" s="2">
        <v>41744</v>
      </c>
      <c r="K153">
        <v>294.64999999999998</v>
      </c>
    </row>
    <row r="154" spans="1:11" ht="409.5" x14ac:dyDescent="0.25">
      <c r="A154" t="str">
        <f>"57638943CC"</f>
        <v>57638943CC</v>
      </c>
      <c r="B154" t="str">
        <f t="shared" si="2"/>
        <v>06363391001</v>
      </c>
      <c r="C154" t="s">
        <v>15</v>
      </c>
      <c r="D154" t="s">
        <v>385</v>
      </c>
      <c r="E154" t="s">
        <v>17</v>
      </c>
      <c r="F154" s="1" t="s">
        <v>386</v>
      </c>
      <c r="G154" t="s">
        <v>387</v>
      </c>
      <c r="H154">
        <v>16200</v>
      </c>
      <c r="I154" s="2">
        <v>41787</v>
      </c>
      <c r="J154" s="2">
        <v>41869</v>
      </c>
      <c r="K154">
        <v>16200</v>
      </c>
    </row>
    <row r="155" spans="1:11" ht="375" x14ac:dyDescent="0.25">
      <c r="A155" t="str">
        <f>"5764589155"</f>
        <v>5764589155</v>
      </c>
      <c r="B155" t="str">
        <f t="shared" si="2"/>
        <v>06363391001</v>
      </c>
      <c r="C155" t="s">
        <v>15</v>
      </c>
      <c r="D155" t="s">
        <v>388</v>
      </c>
      <c r="E155" t="s">
        <v>17</v>
      </c>
      <c r="F155" s="1" t="s">
        <v>389</v>
      </c>
      <c r="G155" t="s">
        <v>387</v>
      </c>
      <c r="H155">
        <v>940</v>
      </c>
      <c r="I155" s="2">
        <v>41787</v>
      </c>
      <c r="J155" s="2">
        <v>41803</v>
      </c>
      <c r="K155">
        <v>940</v>
      </c>
    </row>
    <row r="156" spans="1:11" ht="90" x14ac:dyDescent="0.25">
      <c r="A156" t="str">
        <f>"5784668B09"</f>
        <v>5784668B09</v>
      </c>
      <c r="B156" t="str">
        <f t="shared" si="2"/>
        <v>06363391001</v>
      </c>
      <c r="C156" t="s">
        <v>15</v>
      </c>
      <c r="D156" t="s">
        <v>390</v>
      </c>
      <c r="E156" t="s">
        <v>21</v>
      </c>
      <c r="F156" s="1" t="s">
        <v>391</v>
      </c>
      <c r="G156" t="s">
        <v>392</v>
      </c>
      <c r="H156">
        <v>780</v>
      </c>
      <c r="I156" s="2">
        <v>41793</v>
      </c>
      <c r="J156" s="2">
        <v>41796</v>
      </c>
      <c r="K156">
        <v>780</v>
      </c>
    </row>
    <row r="157" spans="1:11" ht="390" x14ac:dyDescent="0.25">
      <c r="A157" t="str">
        <f>"57878458C8"</f>
        <v>57878458C8</v>
      </c>
      <c r="B157" t="str">
        <f t="shared" si="2"/>
        <v>06363391001</v>
      </c>
      <c r="C157" t="s">
        <v>15</v>
      </c>
      <c r="D157" t="s">
        <v>393</v>
      </c>
      <c r="E157" t="s">
        <v>17</v>
      </c>
      <c r="F157" s="1" t="s">
        <v>394</v>
      </c>
      <c r="G157" t="s">
        <v>367</v>
      </c>
      <c r="H157">
        <v>2777</v>
      </c>
      <c r="I157" s="2">
        <v>41806</v>
      </c>
      <c r="J157" s="2">
        <v>41813</v>
      </c>
      <c r="K157">
        <v>2777</v>
      </c>
    </row>
    <row r="158" spans="1:11" ht="120" x14ac:dyDescent="0.25">
      <c r="A158" t="str">
        <f>"5816398378"</f>
        <v>5816398378</v>
      </c>
      <c r="B158" t="str">
        <f t="shared" si="2"/>
        <v>06363391001</v>
      </c>
      <c r="C158" t="s">
        <v>15</v>
      </c>
      <c r="D158" t="s">
        <v>395</v>
      </c>
      <c r="E158" t="s">
        <v>21</v>
      </c>
      <c r="F158" s="1" t="s">
        <v>396</v>
      </c>
      <c r="G158" t="s">
        <v>397</v>
      </c>
      <c r="H158">
        <v>150</v>
      </c>
      <c r="I158" s="2">
        <v>41810</v>
      </c>
      <c r="J158" s="2">
        <v>41823</v>
      </c>
      <c r="K158">
        <v>150</v>
      </c>
    </row>
    <row r="159" spans="1:11" ht="409.5" x14ac:dyDescent="0.25">
      <c r="A159" t="str">
        <f>"5813997619"</f>
        <v>5813997619</v>
      </c>
      <c r="B159" t="str">
        <f t="shared" si="2"/>
        <v>06363391001</v>
      </c>
      <c r="C159" t="s">
        <v>15</v>
      </c>
      <c r="D159" t="s">
        <v>398</v>
      </c>
      <c r="E159" t="s">
        <v>17</v>
      </c>
      <c r="F159" s="1" t="s">
        <v>399</v>
      </c>
      <c r="G159" t="s">
        <v>400</v>
      </c>
      <c r="H159">
        <v>990</v>
      </c>
      <c r="I159" s="2">
        <v>41820</v>
      </c>
      <c r="J159" s="2">
        <v>41828</v>
      </c>
      <c r="K159">
        <v>990</v>
      </c>
    </row>
    <row r="160" spans="1:11" ht="409.5" x14ac:dyDescent="0.25">
      <c r="A160" t="str">
        <f>"5824816638"</f>
        <v>5824816638</v>
      </c>
      <c r="B160" t="str">
        <f t="shared" si="2"/>
        <v>06363391001</v>
      </c>
      <c r="C160" t="s">
        <v>15</v>
      </c>
      <c r="D160" t="s">
        <v>401</v>
      </c>
      <c r="E160" t="s">
        <v>17</v>
      </c>
      <c r="F160" s="1" t="s">
        <v>402</v>
      </c>
      <c r="G160" t="s">
        <v>403</v>
      </c>
      <c r="H160">
        <v>1450</v>
      </c>
      <c r="I160" s="2">
        <v>41820</v>
      </c>
      <c r="J160" s="2">
        <v>41827</v>
      </c>
      <c r="K160">
        <v>1450</v>
      </c>
    </row>
    <row r="161" spans="1:11" ht="90" x14ac:dyDescent="0.25">
      <c r="A161" t="str">
        <f>"590525201D"</f>
        <v>590525201D</v>
      </c>
      <c r="B161" t="str">
        <f t="shared" si="2"/>
        <v>06363391001</v>
      </c>
      <c r="C161" t="s">
        <v>15</v>
      </c>
      <c r="D161" t="s">
        <v>404</v>
      </c>
      <c r="E161" t="s">
        <v>21</v>
      </c>
      <c r="F161" s="1" t="s">
        <v>405</v>
      </c>
      <c r="G161" t="s">
        <v>372</v>
      </c>
      <c r="H161">
        <v>195</v>
      </c>
      <c r="I161" s="2">
        <v>41883</v>
      </c>
      <c r="J161" s="2">
        <v>41891</v>
      </c>
      <c r="K161">
        <v>195</v>
      </c>
    </row>
    <row r="162" spans="1:11" ht="409.5" x14ac:dyDescent="0.25">
      <c r="A162" t="str">
        <f>"5914883BDA"</f>
        <v>5914883BDA</v>
      </c>
      <c r="B162" t="str">
        <f t="shared" si="2"/>
        <v>06363391001</v>
      </c>
      <c r="C162" t="s">
        <v>15</v>
      </c>
      <c r="D162" t="s">
        <v>406</v>
      </c>
      <c r="E162" t="s">
        <v>17</v>
      </c>
      <c r="F162" s="1" t="s">
        <v>407</v>
      </c>
      <c r="G162" t="s">
        <v>408</v>
      </c>
      <c r="H162">
        <v>1396</v>
      </c>
      <c r="I162" s="2">
        <v>41898</v>
      </c>
      <c r="J162" s="2">
        <v>41915</v>
      </c>
      <c r="K162">
        <v>1396</v>
      </c>
    </row>
    <row r="163" spans="1:11" ht="409.5" x14ac:dyDescent="0.25">
      <c r="A163" t="str">
        <f>"5944609E85"</f>
        <v>5944609E85</v>
      </c>
      <c r="B163" t="str">
        <f t="shared" si="2"/>
        <v>06363391001</v>
      </c>
      <c r="C163" t="s">
        <v>15</v>
      </c>
      <c r="D163" t="s">
        <v>409</v>
      </c>
      <c r="E163" t="s">
        <v>17</v>
      </c>
      <c r="F163" s="1" t="s">
        <v>410</v>
      </c>
      <c r="G163" t="s">
        <v>387</v>
      </c>
      <c r="H163">
        <v>1888</v>
      </c>
      <c r="I163" s="2">
        <v>41922</v>
      </c>
      <c r="J163" s="2">
        <v>41939</v>
      </c>
      <c r="K163">
        <v>1888</v>
      </c>
    </row>
    <row r="164" spans="1:11" ht="409.5" x14ac:dyDescent="0.25">
      <c r="A164" t="str">
        <f>"5977471D1A"</f>
        <v>5977471D1A</v>
      </c>
      <c r="B164" t="str">
        <f t="shared" si="2"/>
        <v>06363391001</v>
      </c>
      <c r="C164" t="s">
        <v>15</v>
      </c>
      <c r="D164" t="s">
        <v>411</v>
      </c>
      <c r="E164" t="s">
        <v>17</v>
      </c>
      <c r="F164" s="1" t="s">
        <v>412</v>
      </c>
      <c r="G164" t="s">
        <v>413</v>
      </c>
      <c r="H164">
        <v>1494</v>
      </c>
      <c r="I164" s="2">
        <v>41947</v>
      </c>
      <c r="J164" s="2">
        <v>41976</v>
      </c>
      <c r="K164">
        <v>0</v>
      </c>
    </row>
    <row r="165" spans="1:11" ht="409.5" x14ac:dyDescent="0.25">
      <c r="A165" t="str">
        <f>"5979972CFE"</f>
        <v>5979972CFE</v>
      </c>
      <c r="B165" t="str">
        <f t="shared" si="2"/>
        <v>06363391001</v>
      </c>
      <c r="C165" t="s">
        <v>15</v>
      </c>
      <c r="D165" t="s">
        <v>414</v>
      </c>
      <c r="E165" t="s">
        <v>17</v>
      </c>
      <c r="F165" s="1" t="s">
        <v>415</v>
      </c>
      <c r="G165" t="s">
        <v>416</v>
      </c>
      <c r="H165">
        <v>12590</v>
      </c>
      <c r="I165" s="2">
        <v>41947</v>
      </c>
      <c r="J165" s="2">
        <v>41961</v>
      </c>
      <c r="K165">
        <v>12590</v>
      </c>
    </row>
    <row r="166" spans="1:11" ht="135" x14ac:dyDescent="0.25">
      <c r="A166" t="str">
        <f>"59871944C9"</f>
        <v>59871944C9</v>
      </c>
      <c r="B166" t="str">
        <f t="shared" si="2"/>
        <v>06363391001</v>
      </c>
      <c r="C166" t="s">
        <v>15</v>
      </c>
      <c r="D166" t="s">
        <v>417</v>
      </c>
      <c r="E166" t="s">
        <v>17</v>
      </c>
      <c r="F166" s="1" t="s">
        <v>418</v>
      </c>
      <c r="G166" t="s">
        <v>419</v>
      </c>
      <c r="H166">
        <v>6150</v>
      </c>
      <c r="I166" s="2">
        <v>41953</v>
      </c>
      <c r="J166" s="2">
        <v>41962</v>
      </c>
      <c r="K166">
        <v>6150</v>
      </c>
    </row>
    <row r="167" spans="1:11" ht="105" x14ac:dyDescent="0.25">
      <c r="A167" t="str">
        <f>"5999301BCA"</f>
        <v>5999301BCA</v>
      </c>
      <c r="B167" t="str">
        <f t="shared" si="2"/>
        <v>06363391001</v>
      </c>
      <c r="C167" t="s">
        <v>15</v>
      </c>
      <c r="D167" t="s">
        <v>420</v>
      </c>
      <c r="E167" t="s">
        <v>21</v>
      </c>
      <c r="F167" s="1" t="s">
        <v>421</v>
      </c>
      <c r="G167" t="s">
        <v>422</v>
      </c>
      <c r="H167">
        <v>150</v>
      </c>
      <c r="I167" s="2">
        <v>41953</v>
      </c>
      <c r="J167" s="2">
        <v>41976</v>
      </c>
      <c r="K167">
        <v>150</v>
      </c>
    </row>
    <row r="168" spans="1:11" ht="330" x14ac:dyDescent="0.25">
      <c r="A168" t="str">
        <f>"60273316E2"</f>
        <v>60273316E2</v>
      </c>
      <c r="B168" t="str">
        <f t="shared" si="2"/>
        <v>06363391001</v>
      </c>
      <c r="C168" t="s">
        <v>15</v>
      </c>
      <c r="D168" t="s">
        <v>423</v>
      </c>
      <c r="E168" t="s">
        <v>17</v>
      </c>
      <c r="F168" s="1" t="s">
        <v>424</v>
      </c>
      <c r="G168" t="s">
        <v>425</v>
      </c>
      <c r="H168">
        <v>14496</v>
      </c>
      <c r="I168" s="2">
        <v>41983</v>
      </c>
      <c r="J168" s="2">
        <v>41992</v>
      </c>
      <c r="K168">
        <v>0</v>
      </c>
    </row>
    <row r="169" spans="1:11" ht="360" x14ac:dyDescent="0.25">
      <c r="A169" t="str">
        <f>"603138692C"</f>
        <v>603138692C</v>
      </c>
      <c r="B169" t="str">
        <f t="shared" si="2"/>
        <v>06363391001</v>
      </c>
      <c r="C169" t="s">
        <v>15</v>
      </c>
      <c r="D169" t="s">
        <v>426</v>
      </c>
      <c r="E169" t="s">
        <v>17</v>
      </c>
      <c r="F169" s="1" t="s">
        <v>427</v>
      </c>
      <c r="G169" t="s">
        <v>428</v>
      </c>
      <c r="H169">
        <v>1910.85</v>
      </c>
      <c r="I169" s="2">
        <v>41985</v>
      </c>
      <c r="J169" s="2">
        <v>41996</v>
      </c>
      <c r="K169">
        <v>1910.85</v>
      </c>
    </row>
    <row r="170" spans="1:11" ht="409.5" x14ac:dyDescent="0.25">
      <c r="A170" t="str">
        <f>"6038428C69"</f>
        <v>6038428C69</v>
      </c>
      <c r="B170" t="str">
        <f t="shared" si="2"/>
        <v>06363391001</v>
      </c>
      <c r="C170" t="s">
        <v>15</v>
      </c>
      <c r="D170" t="s">
        <v>429</v>
      </c>
      <c r="E170" t="s">
        <v>17</v>
      </c>
      <c r="F170" s="1" t="s">
        <v>430</v>
      </c>
      <c r="G170" t="s">
        <v>413</v>
      </c>
      <c r="H170">
        <v>13948.22</v>
      </c>
      <c r="I170" s="2">
        <v>41985</v>
      </c>
      <c r="J170" s="2">
        <v>42024</v>
      </c>
      <c r="K170">
        <v>13948.22</v>
      </c>
    </row>
    <row r="171" spans="1:11" ht="409.5" x14ac:dyDescent="0.25">
      <c r="A171" t="str">
        <f>"5954069D29"</f>
        <v>5954069D29</v>
      </c>
      <c r="B171" t="str">
        <f t="shared" si="2"/>
        <v>06363391001</v>
      </c>
      <c r="C171" t="s">
        <v>15</v>
      </c>
      <c r="D171" t="s">
        <v>431</v>
      </c>
      <c r="E171" t="s">
        <v>17</v>
      </c>
      <c r="F171" s="1" t="s">
        <v>432</v>
      </c>
      <c r="G171" t="s">
        <v>433</v>
      </c>
      <c r="H171">
        <v>433.5</v>
      </c>
      <c r="I171" s="2">
        <v>41934</v>
      </c>
      <c r="J171" s="2">
        <v>41950</v>
      </c>
      <c r="K171">
        <v>433.5</v>
      </c>
    </row>
    <row r="172" spans="1:11" ht="409.5" x14ac:dyDescent="0.25">
      <c r="A172" t="str">
        <f>"6039694129"</f>
        <v>6039694129</v>
      </c>
      <c r="B172" t="str">
        <f t="shared" si="2"/>
        <v>06363391001</v>
      </c>
      <c r="C172" t="s">
        <v>15</v>
      </c>
      <c r="D172" t="s">
        <v>434</v>
      </c>
      <c r="E172" t="s">
        <v>17</v>
      </c>
      <c r="F172" s="1" t="s">
        <v>435</v>
      </c>
      <c r="G172" t="s">
        <v>433</v>
      </c>
      <c r="H172">
        <v>1701</v>
      </c>
      <c r="I172" s="2">
        <v>41989</v>
      </c>
      <c r="J172" s="2">
        <v>42024</v>
      </c>
      <c r="K172">
        <v>1701</v>
      </c>
    </row>
    <row r="173" spans="1:11" ht="135" x14ac:dyDescent="0.25">
      <c r="A173" t="str">
        <f>"55143834CE"</f>
        <v>55143834CE</v>
      </c>
      <c r="B173" t="str">
        <f t="shared" si="2"/>
        <v>06363391001</v>
      </c>
      <c r="C173" t="s">
        <v>15</v>
      </c>
      <c r="D173" t="s">
        <v>436</v>
      </c>
      <c r="E173" t="s">
        <v>437</v>
      </c>
      <c r="F173" s="1" t="s">
        <v>438</v>
      </c>
      <c r="G173" t="s">
        <v>439</v>
      </c>
      <c r="H173">
        <v>250000</v>
      </c>
      <c r="I173" s="2">
        <v>41590</v>
      </c>
      <c r="J173" s="2">
        <v>41954</v>
      </c>
      <c r="K173">
        <v>0</v>
      </c>
    </row>
    <row r="174" spans="1:11" ht="120" x14ac:dyDescent="0.25">
      <c r="A174" t="str">
        <f>"5795121D1F"</f>
        <v>5795121D1F</v>
      </c>
      <c r="B174" t="str">
        <f t="shared" si="2"/>
        <v>06363391001</v>
      </c>
      <c r="C174" t="s">
        <v>15</v>
      </c>
      <c r="D174" t="s">
        <v>440</v>
      </c>
      <c r="E174" t="s">
        <v>437</v>
      </c>
      <c r="F174" s="1" t="s">
        <v>441</v>
      </c>
      <c r="G174" t="s">
        <v>442</v>
      </c>
      <c r="H174">
        <v>243675</v>
      </c>
      <c r="I174" s="2">
        <v>41791</v>
      </c>
      <c r="J174" s="2">
        <v>42886</v>
      </c>
      <c r="K174">
        <v>243675</v>
      </c>
    </row>
    <row r="175" spans="1:11" ht="409.5" x14ac:dyDescent="0.25">
      <c r="A175" t="str">
        <f>"ZCC10639D5"</f>
        <v>ZCC10639D5</v>
      </c>
      <c r="B175" t="str">
        <f t="shared" si="2"/>
        <v>06363391001</v>
      </c>
      <c r="C175" t="s">
        <v>15</v>
      </c>
      <c r="D175" t="s">
        <v>443</v>
      </c>
      <c r="E175" t="s">
        <v>17</v>
      </c>
      <c r="F175" s="1" t="s">
        <v>444</v>
      </c>
      <c r="G175" t="s">
        <v>445</v>
      </c>
      <c r="H175">
        <v>3000</v>
      </c>
      <c r="I175" s="2">
        <v>41858</v>
      </c>
      <c r="J175" s="2">
        <v>42222</v>
      </c>
      <c r="K175">
        <v>0</v>
      </c>
    </row>
    <row r="176" spans="1:11" ht="409.5" x14ac:dyDescent="0.25">
      <c r="A176" t="str">
        <f>"Z010FC0127"</f>
        <v>Z010FC0127</v>
      </c>
      <c r="B176" t="str">
        <f t="shared" si="2"/>
        <v>06363391001</v>
      </c>
      <c r="C176" t="s">
        <v>15</v>
      </c>
      <c r="D176" t="s">
        <v>446</v>
      </c>
      <c r="E176" t="s">
        <v>17</v>
      </c>
      <c r="F176" s="1" t="s">
        <v>447</v>
      </c>
      <c r="G176" t="s">
        <v>448</v>
      </c>
      <c r="H176">
        <v>19322.52</v>
      </c>
      <c r="I176" s="2">
        <v>41842</v>
      </c>
      <c r="J176" s="2">
        <v>41872</v>
      </c>
      <c r="K176">
        <v>0</v>
      </c>
    </row>
    <row r="177" spans="1:11" ht="330" x14ac:dyDescent="0.25">
      <c r="A177" t="str">
        <f>"Z1C0C088D9"</f>
        <v>Z1C0C088D9</v>
      </c>
      <c r="B177" t="str">
        <f t="shared" si="2"/>
        <v>06363391001</v>
      </c>
      <c r="C177" t="s">
        <v>15</v>
      </c>
      <c r="D177" t="s">
        <v>449</v>
      </c>
      <c r="E177" t="s">
        <v>17</v>
      </c>
      <c r="F177" s="1" t="s">
        <v>450</v>
      </c>
      <c r="G177" t="s">
        <v>317</v>
      </c>
      <c r="H177">
        <v>39000</v>
      </c>
      <c r="I177" s="2">
        <v>41851</v>
      </c>
      <c r="J177" s="2">
        <v>42215</v>
      </c>
      <c r="K177">
        <v>18639.89</v>
      </c>
    </row>
    <row r="178" spans="1:11" ht="390" x14ac:dyDescent="0.25">
      <c r="A178" t="str">
        <f>"X730F07369"</f>
        <v>X730F07369</v>
      </c>
      <c r="B178" t="str">
        <f t="shared" si="2"/>
        <v>06363391001</v>
      </c>
      <c r="C178" t="s">
        <v>15</v>
      </c>
      <c r="D178" t="s">
        <v>451</v>
      </c>
      <c r="E178" t="s">
        <v>21</v>
      </c>
      <c r="F178" s="1" t="s">
        <v>452</v>
      </c>
      <c r="G178" t="s">
        <v>453</v>
      </c>
      <c r="H178">
        <v>1500</v>
      </c>
      <c r="I178" s="2">
        <v>41843</v>
      </c>
      <c r="J178" s="2">
        <v>42185</v>
      </c>
      <c r="K178">
        <v>1500</v>
      </c>
    </row>
    <row r="179" spans="1:11" ht="135" x14ac:dyDescent="0.25">
      <c r="A179" t="str">
        <f>"Z890FB96A9"</f>
        <v>Z890FB96A9</v>
      </c>
      <c r="B179" t="str">
        <f t="shared" si="2"/>
        <v>06363391001</v>
      </c>
      <c r="C179" t="s">
        <v>15</v>
      </c>
      <c r="D179" t="s">
        <v>454</v>
      </c>
      <c r="E179" t="s">
        <v>21</v>
      </c>
      <c r="F179" s="1" t="s">
        <v>455</v>
      </c>
      <c r="G179" t="s">
        <v>456</v>
      </c>
      <c r="H179">
        <v>591.5</v>
      </c>
      <c r="I179" s="2">
        <v>41809</v>
      </c>
      <c r="J179" s="2">
        <v>41815</v>
      </c>
      <c r="K179">
        <v>591.5</v>
      </c>
    </row>
    <row r="180" spans="1:11" ht="75" x14ac:dyDescent="0.25">
      <c r="A180" t="str">
        <f>"ZAE0DDFEBF"</f>
        <v>ZAE0DDFEBF</v>
      </c>
      <c r="B180" t="str">
        <f t="shared" si="2"/>
        <v>06363391001</v>
      </c>
      <c r="C180" t="s">
        <v>15</v>
      </c>
      <c r="D180" t="s">
        <v>457</v>
      </c>
      <c r="E180" t="s">
        <v>21</v>
      </c>
      <c r="F180" s="1" t="s">
        <v>458</v>
      </c>
      <c r="G180" t="s">
        <v>459</v>
      </c>
      <c r="H180">
        <v>1500</v>
      </c>
      <c r="I180" s="2">
        <v>41640</v>
      </c>
      <c r="J180" s="2">
        <v>42004</v>
      </c>
      <c r="K180">
        <v>1500</v>
      </c>
    </row>
    <row r="181" spans="1:11" ht="75" x14ac:dyDescent="0.25">
      <c r="A181" t="str">
        <f>"X9B0F07368"</f>
        <v>X9B0F07368</v>
      </c>
      <c r="B181" t="str">
        <f t="shared" si="2"/>
        <v>06363391001</v>
      </c>
      <c r="C181" t="s">
        <v>15</v>
      </c>
      <c r="D181" t="s">
        <v>460</v>
      </c>
      <c r="E181" t="s">
        <v>21</v>
      </c>
      <c r="F181" s="1" t="s">
        <v>461</v>
      </c>
      <c r="G181" t="s">
        <v>462</v>
      </c>
      <c r="H181">
        <v>450</v>
      </c>
      <c r="I181" s="2">
        <v>41825</v>
      </c>
      <c r="J181" s="2">
        <v>41851</v>
      </c>
      <c r="K181">
        <v>450</v>
      </c>
    </row>
    <row r="182" spans="1:11" ht="409.5" x14ac:dyDescent="0.25">
      <c r="A182" t="str">
        <f>"Z600FB9665"</f>
        <v>Z600FB9665</v>
      </c>
      <c r="B182" t="str">
        <f t="shared" si="2"/>
        <v>06363391001</v>
      </c>
      <c r="C182" t="s">
        <v>15</v>
      </c>
      <c r="D182" t="s">
        <v>463</v>
      </c>
      <c r="E182" t="s">
        <v>17</v>
      </c>
      <c r="F182" s="1" t="s">
        <v>464</v>
      </c>
      <c r="G182" t="s">
        <v>465</v>
      </c>
      <c r="H182">
        <v>1350</v>
      </c>
      <c r="I182" s="2">
        <v>41835</v>
      </c>
      <c r="J182" s="2">
        <v>41850</v>
      </c>
      <c r="K182">
        <v>1350</v>
      </c>
    </row>
    <row r="183" spans="1:11" ht="105" x14ac:dyDescent="0.25">
      <c r="A183" t="str">
        <f>"ZA90E7FE62"</f>
        <v>ZA90E7FE62</v>
      </c>
      <c r="B183" t="str">
        <f t="shared" si="2"/>
        <v>06363391001</v>
      </c>
      <c r="C183" t="s">
        <v>15</v>
      </c>
      <c r="D183" t="s">
        <v>466</v>
      </c>
      <c r="E183" t="s">
        <v>21</v>
      </c>
      <c r="F183" s="1" t="s">
        <v>260</v>
      </c>
      <c r="G183" t="s">
        <v>261</v>
      </c>
      <c r="H183">
        <v>98.36</v>
      </c>
      <c r="I183" s="2">
        <v>41701</v>
      </c>
      <c r="J183" s="2">
        <v>41701</v>
      </c>
      <c r="K183">
        <v>98.36</v>
      </c>
    </row>
    <row r="184" spans="1:11" ht="90" x14ac:dyDescent="0.25">
      <c r="A184" t="str">
        <f>"5841192021"</f>
        <v>5841192021</v>
      </c>
      <c r="B184" t="str">
        <f t="shared" si="2"/>
        <v>06363391001</v>
      </c>
      <c r="C184" t="s">
        <v>15</v>
      </c>
      <c r="D184" t="s">
        <v>467</v>
      </c>
      <c r="E184" t="s">
        <v>437</v>
      </c>
      <c r="F184" s="1" t="s">
        <v>468</v>
      </c>
      <c r="G184" t="s">
        <v>469</v>
      </c>
      <c r="H184">
        <v>293856.5</v>
      </c>
      <c r="I184" s="2">
        <v>41821</v>
      </c>
      <c r="J184" s="2">
        <v>42185</v>
      </c>
      <c r="K184">
        <v>254192.73</v>
      </c>
    </row>
    <row r="185" spans="1:11" ht="375" x14ac:dyDescent="0.25">
      <c r="A185" t="str">
        <f>"59150337A4"</f>
        <v>59150337A4</v>
      </c>
      <c r="B185" t="str">
        <f t="shared" ref="B185:B222" si="3">"06363391001"</f>
        <v>06363391001</v>
      </c>
      <c r="C185" t="s">
        <v>15</v>
      </c>
      <c r="D185" t="s">
        <v>470</v>
      </c>
      <c r="E185" t="s">
        <v>17</v>
      </c>
      <c r="F185" s="1" t="s">
        <v>471</v>
      </c>
      <c r="G185" t="s">
        <v>472</v>
      </c>
      <c r="H185">
        <v>1280</v>
      </c>
      <c r="I185" s="2">
        <v>41900</v>
      </c>
      <c r="J185" s="2">
        <v>41925</v>
      </c>
      <c r="K185">
        <v>1280</v>
      </c>
    </row>
    <row r="186" spans="1:11" ht="240" x14ac:dyDescent="0.25">
      <c r="A186" t="str">
        <f>"X300C321AD"</f>
        <v>X300C321AD</v>
      </c>
      <c r="B186" t="str">
        <f t="shared" si="3"/>
        <v>06363391001</v>
      </c>
      <c r="C186" t="s">
        <v>15</v>
      </c>
      <c r="D186" t="s">
        <v>474</v>
      </c>
      <c r="E186" t="s">
        <v>17</v>
      </c>
      <c r="F186" s="1" t="s">
        <v>475</v>
      </c>
      <c r="G186" t="s">
        <v>476</v>
      </c>
      <c r="H186">
        <v>20000</v>
      </c>
      <c r="I186" s="2">
        <v>41671</v>
      </c>
      <c r="J186" s="2">
        <v>42063</v>
      </c>
      <c r="K186">
        <v>7514.22</v>
      </c>
    </row>
    <row r="187" spans="1:11" ht="135" x14ac:dyDescent="0.25">
      <c r="A187" t="str">
        <f>"Z291185B8F"</f>
        <v>Z291185B8F</v>
      </c>
      <c r="B187" t="str">
        <f t="shared" si="3"/>
        <v>06363391001</v>
      </c>
      <c r="C187" t="s">
        <v>15</v>
      </c>
      <c r="D187" t="s">
        <v>477</v>
      </c>
      <c r="E187" t="s">
        <v>153</v>
      </c>
      <c r="F187" s="1" t="s">
        <v>478</v>
      </c>
      <c r="G187" t="s">
        <v>479</v>
      </c>
      <c r="H187">
        <v>17210.88</v>
      </c>
      <c r="I187" s="2">
        <v>42038</v>
      </c>
      <c r="J187" s="2">
        <v>43499</v>
      </c>
      <c r="K187">
        <v>16239.3</v>
      </c>
    </row>
    <row r="188" spans="1:11" ht="135" x14ac:dyDescent="0.25">
      <c r="A188" t="str">
        <f>"ZB6118595D"</f>
        <v>ZB6118595D</v>
      </c>
      <c r="B188" t="str">
        <f t="shared" si="3"/>
        <v>06363391001</v>
      </c>
      <c r="C188" t="s">
        <v>15</v>
      </c>
      <c r="D188" t="s">
        <v>480</v>
      </c>
      <c r="E188" t="s">
        <v>153</v>
      </c>
      <c r="F188" s="1" t="s">
        <v>478</v>
      </c>
      <c r="G188" t="s">
        <v>479</v>
      </c>
      <c r="H188">
        <v>17974.080000000002</v>
      </c>
      <c r="I188" s="2">
        <v>42044</v>
      </c>
      <c r="J188" s="2">
        <v>43505</v>
      </c>
      <c r="K188">
        <v>16797.849999999999</v>
      </c>
    </row>
    <row r="189" spans="1:11" ht="135" x14ac:dyDescent="0.25">
      <c r="A189" t="str">
        <f>"Z7B1185A21"</f>
        <v>Z7B1185A21</v>
      </c>
      <c r="B189" t="str">
        <f t="shared" si="3"/>
        <v>06363391001</v>
      </c>
      <c r="C189" t="s">
        <v>15</v>
      </c>
      <c r="D189" t="s">
        <v>481</v>
      </c>
      <c r="E189" t="s">
        <v>153</v>
      </c>
      <c r="F189" s="1" t="s">
        <v>478</v>
      </c>
      <c r="G189" t="s">
        <v>479</v>
      </c>
      <c r="H189">
        <v>17974.080000000002</v>
      </c>
      <c r="I189" s="2">
        <v>42051</v>
      </c>
      <c r="J189" s="2">
        <v>43512</v>
      </c>
      <c r="K189">
        <v>16566.740000000002</v>
      </c>
    </row>
    <row r="190" spans="1:11" ht="135" x14ac:dyDescent="0.25">
      <c r="A190" t="str">
        <f>"Z101185AB4"</f>
        <v>Z101185AB4</v>
      </c>
      <c r="B190" t="str">
        <f t="shared" si="3"/>
        <v>06363391001</v>
      </c>
      <c r="C190" t="s">
        <v>15</v>
      </c>
      <c r="D190" t="s">
        <v>482</v>
      </c>
      <c r="E190" t="s">
        <v>153</v>
      </c>
      <c r="F190" s="1" t="s">
        <v>478</v>
      </c>
      <c r="G190" t="s">
        <v>479</v>
      </c>
      <c r="H190">
        <v>17210.88</v>
      </c>
      <c r="I190" s="2">
        <v>42046</v>
      </c>
      <c r="J190" s="2">
        <v>43507</v>
      </c>
      <c r="K190">
        <v>15933.63</v>
      </c>
    </row>
    <row r="191" spans="1:11" ht="135" x14ac:dyDescent="0.25">
      <c r="A191" t="str">
        <f>"Z921186054"</f>
        <v>Z921186054</v>
      </c>
      <c r="B191" t="str">
        <f t="shared" si="3"/>
        <v>06363391001</v>
      </c>
      <c r="C191" t="s">
        <v>15</v>
      </c>
      <c r="D191" t="s">
        <v>483</v>
      </c>
      <c r="E191" t="s">
        <v>153</v>
      </c>
      <c r="F191" s="1" t="s">
        <v>478</v>
      </c>
      <c r="G191" t="s">
        <v>479</v>
      </c>
      <c r="H191">
        <v>17210.88</v>
      </c>
      <c r="I191" s="2">
        <v>42040</v>
      </c>
      <c r="J191" s="2">
        <v>43501</v>
      </c>
      <c r="K191">
        <v>15526.55</v>
      </c>
    </row>
    <row r="192" spans="1:11" ht="315" x14ac:dyDescent="0.25">
      <c r="A192" t="str">
        <f>"Z2D1135C25"</f>
        <v>Z2D1135C25</v>
      </c>
      <c r="B192" t="str">
        <f t="shared" si="3"/>
        <v>06363391001</v>
      </c>
      <c r="C192" t="s">
        <v>15</v>
      </c>
      <c r="D192" t="s">
        <v>484</v>
      </c>
      <c r="E192" t="s">
        <v>21</v>
      </c>
      <c r="F192" s="1" t="s">
        <v>485</v>
      </c>
      <c r="G192" t="s">
        <v>486</v>
      </c>
      <c r="H192">
        <v>16378.23</v>
      </c>
      <c r="I192" s="2">
        <v>41939</v>
      </c>
      <c r="J192" s="2">
        <v>42004</v>
      </c>
      <c r="K192">
        <v>16378.23</v>
      </c>
    </row>
    <row r="193" spans="1:11" ht="105" x14ac:dyDescent="0.25">
      <c r="A193" t="str">
        <f>"ZD31177CBB"</f>
        <v>ZD31177CBB</v>
      </c>
      <c r="B193" t="str">
        <f t="shared" si="3"/>
        <v>06363391001</v>
      </c>
      <c r="C193" t="s">
        <v>15</v>
      </c>
      <c r="D193" t="s">
        <v>487</v>
      </c>
      <c r="E193" t="s">
        <v>21</v>
      </c>
      <c r="F193" s="1" t="s">
        <v>488</v>
      </c>
      <c r="G193" t="s">
        <v>489</v>
      </c>
      <c r="H193">
        <v>6000</v>
      </c>
      <c r="I193" s="2">
        <v>41953</v>
      </c>
      <c r="J193" s="2">
        <v>42124</v>
      </c>
      <c r="K193">
        <v>6000</v>
      </c>
    </row>
    <row r="194" spans="1:11" ht="135" x14ac:dyDescent="0.25">
      <c r="A194" t="str">
        <f>"ZF412051C3"</f>
        <v>ZF412051C3</v>
      </c>
      <c r="B194" t="str">
        <f t="shared" si="3"/>
        <v>06363391001</v>
      </c>
      <c r="C194" t="s">
        <v>15</v>
      </c>
      <c r="D194" t="s">
        <v>490</v>
      </c>
      <c r="E194" t="s">
        <v>153</v>
      </c>
      <c r="F194" s="1" t="s">
        <v>478</v>
      </c>
      <c r="G194" t="s">
        <v>479</v>
      </c>
      <c r="H194">
        <v>17182.080000000002</v>
      </c>
      <c r="I194" s="2">
        <v>42135</v>
      </c>
      <c r="J194" s="2">
        <v>43596</v>
      </c>
      <c r="K194">
        <v>16846.38</v>
      </c>
    </row>
    <row r="195" spans="1:11" ht="105" x14ac:dyDescent="0.25">
      <c r="A195" t="str">
        <f>"Z090FD7201"</f>
        <v>Z090FD7201</v>
      </c>
      <c r="B195" t="str">
        <f t="shared" si="3"/>
        <v>06363391001</v>
      </c>
      <c r="C195" t="s">
        <v>15</v>
      </c>
      <c r="D195" t="s">
        <v>491</v>
      </c>
      <c r="E195" t="s">
        <v>17</v>
      </c>
      <c r="F195" s="1" t="s">
        <v>492</v>
      </c>
      <c r="G195" t="s">
        <v>493</v>
      </c>
      <c r="H195">
        <v>8320</v>
      </c>
      <c r="I195" s="2">
        <v>41976</v>
      </c>
      <c r="J195" s="2">
        <v>41996</v>
      </c>
      <c r="K195">
        <v>8320</v>
      </c>
    </row>
    <row r="196" spans="1:11" ht="135" x14ac:dyDescent="0.25">
      <c r="A196" t="str">
        <f>"ZD311DD754"</f>
        <v>ZD311DD754</v>
      </c>
      <c r="B196" t="str">
        <f t="shared" si="3"/>
        <v>06363391001</v>
      </c>
      <c r="C196" t="s">
        <v>15</v>
      </c>
      <c r="D196" t="s">
        <v>494</v>
      </c>
      <c r="E196" t="s">
        <v>153</v>
      </c>
      <c r="F196" s="1" t="s">
        <v>180</v>
      </c>
      <c r="G196" t="s">
        <v>181</v>
      </c>
      <c r="H196">
        <v>3259.8</v>
      </c>
      <c r="I196" s="2">
        <v>42076</v>
      </c>
      <c r="J196" s="2">
        <v>43903</v>
      </c>
      <c r="K196">
        <v>2282.14</v>
      </c>
    </row>
    <row r="197" spans="1:11" ht="409.5" x14ac:dyDescent="0.25">
      <c r="A197" t="str">
        <f>"ZF40CD96A8"</f>
        <v>ZF40CD96A8</v>
      </c>
      <c r="B197" t="str">
        <f t="shared" si="3"/>
        <v>06363391001</v>
      </c>
      <c r="C197" t="s">
        <v>15</v>
      </c>
      <c r="D197" t="s">
        <v>495</v>
      </c>
      <c r="E197" t="s">
        <v>17</v>
      </c>
      <c r="F197" s="1" t="s">
        <v>496</v>
      </c>
      <c r="G197" t="s">
        <v>108</v>
      </c>
      <c r="H197">
        <v>8300</v>
      </c>
      <c r="I197" s="2">
        <v>41655</v>
      </c>
      <c r="J197" s="2">
        <v>41670</v>
      </c>
      <c r="K197">
        <v>4742.41</v>
      </c>
    </row>
    <row r="198" spans="1:11" ht="409.5" x14ac:dyDescent="0.25">
      <c r="A198" t="str">
        <f>"ZD40C7402E"</f>
        <v>ZD40C7402E</v>
      </c>
      <c r="B198" t="str">
        <f t="shared" si="3"/>
        <v>06363391001</v>
      </c>
      <c r="C198" t="s">
        <v>15</v>
      </c>
      <c r="D198" t="s">
        <v>497</v>
      </c>
      <c r="E198" t="s">
        <v>17</v>
      </c>
      <c r="F198" s="1" t="s">
        <v>498</v>
      </c>
      <c r="G198" t="s">
        <v>499</v>
      </c>
      <c r="H198">
        <v>35000</v>
      </c>
      <c r="I198" s="2">
        <v>41694</v>
      </c>
      <c r="J198" s="2">
        <v>42257</v>
      </c>
      <c r="K198">
        <v>2410</v>
      </c>
    </row>
    <row r="199" spans="1:11" ht="90" x14ac:dyDescent="0.25">
      <c r="A199" t="str">
        <f>"ZCE11DB796"</f>
        <v>ZCE11DB796</v>
      </c>
      <c r="B199" t="str">
        <f t="shared" si="3"/>
        <v>06363391001</v>
      </c>
      <c r="C199" t="s">
        <v>15</v>
      </c>
      <c r="D199" t="s">
        <v>188</v>
      </c>
      <c r="E199" t="s">
        <v>21</v>
      </c>
      <c r="F199" s="1" t="s">
        <v>189</v>
      </c>
      <c r="G199" t="s">
        <v>190</v>
      </c>
      <c r="H199">
        <v>21750</v>
      </c>
      <c r="I199" s="2">
        <v>41964</v>
      </c>
      <c r="J199" s="2">
        <v>42308</v>
      </c>
      <c r="K199">
        <v>21750</v>
      </c>
    </row>
    <row r="200" spans="1:11" ht="165" x14ac:dyDescent="0.25">
      <c r="A200" t="str">
        <f>"Z7F1109DAE"</f>
        <v>Z7F1109DAE</v>
      </c>
      <c r="B200" t="str">
        <f t="shared" si="3"/>
        <v>06363391001</v>
      </c>
      <c r="C200" t="s">
        <v>15</v>
      </c>
      <c r="D200" t="s">
        <v>500</v>
      </c>
      <c r="E200" t="s">
        <v>21</v>
      </c>
      <c r="F200" s="1" t="s">
        <v>305</v>
      </c>
      <c r="G200" t="s">
        <v>306</v>
      </c>
      <c r="H200">
        <v>329</v>
      </c>
      <c r="I200" s="2">
        <v>41926</v>
      </c>
      <c r="J200" s="2">
        <v>42290</v>
      </c>
      <c r="K200">
        <v>329</v>
      </c>
    </row>
    <row r="201" spans="1:11" ht="120" x14ac:dyDescent="0.25">
      <c r="A201" t="str">
        <f>"ZAE12521F9"</f>
        <v>ZAE12521F9</v>
      </c>
      <c r="B201" t="str">
        <f t="shared" si="3"/>
        <v>06363391001</v>
      </c>
      <c r="C201" t="s">
        <v>15</v>
      </c>
      <c r="D201" t="s">
        <v>501</v>
      </c>
      <c r="E201" t="s">
        <v>21</v>
      </c>
      <c r="F201" s="1" t="s">
        <v>502</v>
      </c>
      <c r="G201" t="s">
        <v>503</v>
      </c>
      <c r="H201">
        <v>1060</v>
      </c>
      <c r="I201" s="2">
        <v>42064</v>
      </c>
      <c r="J201" s="2">
        <v>42124</v>
      </c>
      <c r="K201">
        <v>1060</v>
      </c>
    </row>
    <row r="202" spans="1:11" ht="409.5" x14ac:dyDescent="0.25">
      <c r="A202" t="str">
        <f>"ZF50DF6520"</f>
        <v>ZF50DF6520</v>
      </c>
      <c r="B202" t="str">
        <f t="shared" si="3"/>
        <v>06363391001</v>
      </c>
      <c r="C202" t="s">
        <v>15</v>
      </c>
      <c r="D202" t="s">
        <v>504</v>
      </c>
      <c r="E202" t="s">
        <v>17</v>
      </c>
      <c r="F202" s="1" t="s">
        <v>505</v>
      </c>
      <c r="G202" t="s">
        <v>506</v>
      </c>
      <c r="H202">
        <v>11601.85</v>
      </c>
      <c r="I202" s="2">
        <v>41725</v>
      </c>
      <c r="J202" s="2">
        <v>42024</v>
      </c>
      <c r="K202">
        <v>11601.85</v>
      </c>
    </row>
    <row r="203" spans="1:11" ht="345" x14ac:dyDescent="0.25">
      <c r="A203" t="str">
        <f>"ZC30E9B6C2"</f>
        <v>ZC30E9B6C2</v>
      </c>
      <c r="B203" t="str">
        <f t="shared" si="3"/>
        <v>06363391001</v>
      </c>
      <c r="C203" t="s">
        <v>15</v>
      </c>
      <c r="D203" t="s">
        <v>507</v>
      </c>
      <c r="E203" t="s">
        <v>21</v>
      </c>
      <c r="F203" s="1" t="s">
        <v>508</v>
      </c>
      <c r="G203" t="s">
        <v>509</v>
      </c>
      <c r="H203">
        <v>414.02</v>
      </c>
      <c r="I203" s="2">
        <v>41731</v>
      </c>
      <c r="J203" s="2">
        <v>42095</v>
      </c>
      <c r="K203">
        <v>309.83999999999997</v>
      </c>
    </row>
    <row r="204" spans="1:11" ht="90" x14ac:dyDescent="0.25">
      <c r="A204" t="str">
        <f>"3086007D86"</f>
        <v>3086007D86</v>
      </c>
      <c r="B204" t="str">
        <f t="shared" si="3"/>
        <v>06363391001</v>
      </c>
      <c r="C204" t="s">
        <v>15</v>
      </c>
      <c r="D204" t="s">
        <v>510</v>
      </c>
      <c r="E204" t="s">
        <v>21</v>
      </c>
      <c r="F204" s="1" t="s">
        <v>68</v>
      </c>
      <c r="G204" t="s">
        <v>69</v>
      </c>
      <c r="H204">
        <v>0</v>
      </c>
      <c r="I204" s="2">
        <v>41641</v>
      </c>
      <c r="J204" s="2">
        <v>42429</v>
      </c>
      <c r="K204">
        <v>0</v>
      </c>
    </row>
    <row r="205" spans="1:11" ht="90" x14ac:dyDescent="0.25">
      <c r="A205" t="str">
        <f>"3086007D86"</f>
        <v>3086007D86</v>
      </c>
      <c r="B205" t="str">
        <f t="shared" si="3"/>
        <v>06363391001</v>
      </c>
      <c r="C205" t="s">
        <v>15</v>
      </c>
      <c r="D205" t="s">
        <v>511</v>
      </c>
      <c r="E205" t="s">
        <v>21</v>
      </c>
      <c r="F205" s="1" t="s">
        <v>68</v>
      </c>
      <c r="G205" t="s">
        <v>69</v>
      </c>
      <c r="H205">
        <v>0</v>
      </c>
      <c r="I205" s="2">
        <v>41641</v>
      </c>
      <c r="J205" s="2">
        <v>42429</v>
      </c>
      <c r="K205">
        <v>0</v>
      </c>
    </row>
    <row r="206" spans="1:11" ht="120" x14ac:dyDescent="0.25">
      <c r="A206" t="str">
        <f>"5688171B31"</f>
        <v>5688171B31</v>
      </c>
      <c r="B206" t="str">
        <f t="shared" si="3"/>
        <v>06363391001</v>
      </c>
      <c r="C206" t="s">
        <v>15</v>
      </c>
      <c r="D206" t="s">
        <v>512</v>
      </c>
      <c r="E206" t="s">
        <v>79</v>
      </c>
      <c r="F206" s="1" t="s">
        <v>513</v>
      </c>
      <c r="G206" t="s">
        <v>514</v>
      </c>
      <c r="H206">
        <v>4900000</v>
      </c>
      <c r="I206" s="2">
        <v>42403</v>
      </c>
      <c r="J206" s="2">
        <v>43863</v>
      </c>
      <c r="K206">
        <v>0</v>
      </c>
    </row>
    <row r="207" spans="1:11" ht="120" x14ac:dyDescent="0.25">
      <c r="A207" t="str">
        <f>"5688186793"</f>
        <v>5688186793</v>
      </c>
      <c r="B207" t="str">
        <f t="shared" si="3"/>
        <v>06363391001</v>
      </c>
      <c r="C207" t="s">
        <v>15</v>
      </c>
      <c r="D207" t="s">
        <v>515</v>
      </c>
      <c r="E207" t="s">
        <v>79</v>
      </c>
      <c r="F207" s="1" t="s">
        <v>513</v>
      </c>
      <c r="G207" t="s">
        <v>514</v>
      </c>
      <c r="H207">
        <v>4300000</v>
      </c>
      <c r="I207" s="2">
        <v>42403</v>
      </c>
      <c r="J207" s="2">
        <v>43863</v>
      </c>
      <c r="K207">
        <v>0</v>
      </c>
    </row>
    <row r="208" spans="1:11" ht="120" x14ac:dyDescent="0.25">
      <c r="A208" t="str">
        <f>"5688191BB2"</f>
        <v>5688191BB2</v>
      </c>
      <c r="B208" t="str">
        <f t="shared" si="3"/>
        <v>06363391001</v>
      </c>
      <c r="C208" t="s">
        <v>15</v>
      </c>
      <c r="D208" t="s">
        <v>516</v>
      </c>
      <c r="E208" t="s">
        <v>79</v>
      </c>
      <c r="F208" s="1" t="s">
        <v>513</v>
      </c>
      <c r="G208" t="s">
        <v>514</v>
      </c>
      <c r="H208">
        <v>3800000</v>
      </c>
      <c r="I208" s="2">
        <v>43864</v>
      </c>
      <c r="J208" s="2">
        <v>43863</v>
      </c>
      <c r="K208">
        <v>0</v>
      </c>
    </row>
    <row r="209" spans="1:11" ht="409.5" x14ac:dyDescent="0.25">
      <c r="A209" t="str">
        <f>"5641281459"</f>
        <v>5641281459</v>
      </c>
      <c r="B209" t="str">
        <f t="shared" si="3"/>
        <v>06363391001</v>
      </c>
      <c r="C209" t="s">
        <v>15</v>
      </c>
      <c r="D209" t="s">
        <v>517</v>
      </c>
      <c r="E209" t="s">
        <v>473</v>
      </c>
      <c r="F209" s="1" t="s">
        <v>518</v>
      </c>
      <c r="G209" t="s">
        <v>519</v>
      </c>
      <c r="H209">
        <v>205000</v>
      </c>
      <c r="I209" s="2">
        <v>41852</v>
      </c>
      <c r="J209" s="2">
        <v>42704</v>
      </c>
      <c r="K209">
        <v>105538.29</v>
      </c>
    </row>
    <row r="210" spans="1:11" ht="409.5" x14ac:dyDescent="0.25">
      <c r="A210" t="str">
        <f>"5209339289"</f>
        <v>5209339289</v>
      </c>
      <c r="B210" t="str">
        <f t="shared" si="3"/>
        <v>06363391001</v>
      </c>
      <c r="C210" t="s">
        <v>15</v>
      </c>
      <c r="D210" t="s">
        <v>520</v>
      </c>
      <c r="E210" t="s">
        <v>473</v>
      </c>
      <c r="F210" s="1" t="s">
        <v>521</v>
      </c>
      <c r="G210" t="s">
        <v>87</v>
      </c>
      <c r="H210">
        <v>144664.09</v>
      </c>
      <c r="I210" s="2">
        <v>41673</v>
      </c>
      <c r="J210" s="2">
        <v>42794</v>
      </c>
      <c r="K210">
        <v>143464.69</v>
      </c>
    </row>
    <row r="211" spans="1:11" ht="165" x14ac:dyDescent="0.25">
      <c r="A211" t="str">
        <f>"600718343B"</f>
        <v>600718343B</v>
      </c>
      <c r="B211" t="str">
        <f t="shared" si="3"/>
        <v>06363391001</v>
      </c>
      <c r="C211" t="s">
        <v>15</v>
      </c>
      <c r="D211" t="s">
        <v>522</v>
      </c>
      <c r="E211" t="s">
        <v>21</v>
      </c>
      <c r="F211" s="1" t="s">
        <v>523</v>
      </c>
      <c r="G211" t="s">
        <v>524</v>
      </c>
      <c r="H211">
        <v>75400</v>
      </c>
      <c r="I211" s="2">
        <v>41968</v>
      </c>
      <c r="J211" s="2">
        <v>41991</v>
      </c>
      <c r="K211">
        <v>0</v>
      </c>
    </row>
    <row r="212" spans="1:11" ht="90" x14ac:dyDescent="0.25">
      <c r="A212" t="str">
        <f>"0000000000"</f>
        <v>0000000000</v>
      </c>
      <c r="B212" t="str">
        <f t="shared" si="3"/>
        <v>06363391001</v>
      </c>
      <c r="C212" t="s">
        <v>15</v>
      </c>
      <c r="D212" t="s">
        <v>525</v>
      </c>
      <c r="E212" t="s">
        <v>21</v>
      </c>
      <c r="F212" s="1" t="s">
        <v>526</v>
      </c>
      <c r="G212" t="s">
        <v>527</v>
      </c>
      <c r="H212">
        <v>927</v>
      </c>
      <c r="I212" s="2">
        <v>41663</v>
      </c>
      <c r="J212" s="2">
        <v>43124</v>
      </c>
      <c r="K212">
        <v>927</v>
      </c>
    </row>
    <row r="213" spans="1:11" ht="75" x14ac:dyDescent="0.25">
      <c r="A213" t="str">
        <f>"562032246F"</f>
        <v>562032246F</v>
      </c>
      <c r="B213" t="str">
        <f t="shared" si="3"/>
        <v>06363391001</v>
      </c>
      <c r="C213" t="s">
        <v>15</v>
      </c>
      <c r="D213" t="s">
        <v>528</v>
      </c>
      <c r="E213" t="s">
        <v>21</v>
      </c>
      <c r="F213" s="1" t="s">
        <v>529</v>
      </c>
      <c r="G213" t="s">
        <v>530</v>
      </c>
      <c r="H213">
        <v>169.99</v>
      </c>
      <c r="I213" s="2">
        <v>41691</v>
      </c>
      <c r="J213" s="2">
        <v>41697</v>
      </c>
      <c r="K213">
        <v>169.99</v>
      </c>
    </row>
    <row r="214" spans="1:11" ht="360" x14ac:dyDescent="0.25">
      <c r="A214" t="str">
        <f>"57232710A4"</f>
        <v>57232710A4</v>
      </c>
      <c r="B214" t="str">
        <f t="shared" si="3"/>
        <v>06363391001</v>
      </c>
      <c r="C214" t="s">
        <v>15</v>
      </c>
      <c r="D214" t="s">
        <v>531</v>
      </c>
      <c r="E214" t="s">
        <v>17</v>
      </c>
      <c r="F214" s="1" t="s">
        <v>532</v>
      </c>
      <c r="G214" t="s">
        <v>533</v>
      </c>
      <c r="H214">
        <v>1000000</v>
      </c>
      <c r="I214" s="2">
        <v>41950</v>
      </c>
      <c r="J214" s="2">
        <v>43100</v>
      </c>
      <c r="K214">
        <v>858816.99</v>
      </c>
    </row>
    <row r="215" spans="1:11" ht="409.5" x14ac:dyDescent="0.25">
      <c r="A215" t="str">
        <f>"5511501A7F"</f>
        <v>5511501A7F</v>
      </c>
      <c r="B215" t="str">
        <f t="shared" si="3"/>
        <v>06363391001</v>
      </c>
      <c r="C215" t="s">
        <v>15</v>
      </c>
      <c r="D215" t="s">
        <v>534</v>
      </c>
      <c r="E215" t="s">
        <v>473</v>
      </c>
      <c r="F215" s="1" t="s">
        <v>535</v>
      </c>
      <c r="G215" t="s">
        <v>536</v>
      </c>
      <c r="H215">
        <v>140000</v>
      </c>
      <c r="I215" s="2">
        <v>41852</v>
      </c>
      <c r="J215" s="2">
        <v>42978</v>
      </c>
      <c r="K215">
        <v>135804.29</v>
      </c>
    </row>
    <row r="216" spans="1:11" ht="105" x14ac:dyDescent="0.25">
      <c r="A216" t="str">
        <f>"X1F0F07352"</f>
        <v>X1F0F07352</v>
      </c>
      <c r="B216" t="str">
        <f t="shared" si="3"/>
        <v>06363391001</v>
      </c>
      <c r="C216" t="s">
        <v>15</v>
      </c>
      <c r="D216" t="s">
        <v>537</v>
      </c>
      <c r="E216" t="s">
        <v>21</v>
      </c>
      <c r="F216" s="1" t="s">
        <v>538</v>
      </c>
      <c r="G216" t="s">
        <v>539</v>
      </c>
      <c r="H216">
        <v>0</v>
      </c>
      <c r="I216" s="2">
        <v>41640</v>
      </c>
      <c r="J216" s="2">
        <v>42369</v>
      </c>
      <c r="K216">
        <v>3214.99</v>
      </c>
    </row>
    <row r="217" spans="1:11" ht="240" x14ac:dyDescent="0.25">
      <c r="A217" t="str">
        <f>"5210092FEA"</f>
        <v>5210092FEA</v>
      </c>
      <c r="B217" t="str">
        <f t="shared" si="3"/>
        <v>06363391001</v>
      </c>
      <c r="C217" t="s">
        <v>15</v>
      </c>
      <c r="D217" t="s">
        <v>540</v>
      </c>
      <c r="E217" t="s">
        <v>79</v>
      </c>
      <c r="F217" s="1" t="s">
        <v>541</v>
      </c>
      <c r="G217" t="s">
        <v>542</v>
      </c>
      <c r="H217">
        <v>816000</v>
      </c>
      <c r="I217" s="2">
        <v>41640</v>
      </c>
      <c r="J217" s="2">
        <v>43159</v>
      </c>
      <c r="K217">
        <v>644810</v>
      </c>
    </row>
    <row r="218" spans="1:11" ht="360" x14ac:dyDescent="0.25">
      <c r="A218" t="str">
        <f>"5960981522"</f>
        <v>5960981522</v>
      </c>
      <c r="B218" t="str">
        <f t="shared" si="3"/>
        <v>06363391001</v>
      </c>
      <c r="C218" t="s">
        <v>15</v>
      </c>
      <c r="D218" t="s">
        <v>543</v>
      </c>
      <c r="E218" t="s">
        <v>17</v>
      </c>
      <c r="F218" s="1" t="s">
        <v>544</v>
      </c>
      <c r="G218" t="s">
        <v>545</v>
      </c>
      <c r="H218">
        <v>32435</v>
      </c>
      <c r="I218" s="2">
        <v>41988</v>
      </c>
      <c r="J218" s="2">
        <v>43190</v>
      </c>
      <c r="K218">
        <v>31603.24</v>
      </c>
    </row>
    <row r="219" spans="1:11" ht="210" x14ac:dyDescent="0.25">
      <c r="A219" t="str">
        <f>"5374157EA3"</f>
        <v>5374157EA3</v>
      </c>
      <c r="B219" t="str">
        <f t="shared" si="3"/>
        <v>06363391001</v>
      </c>
      <c r="C219" t="s">
        <v>15</v>
      </c>
      <c r="D219" t="s">
        <v>546</v>
      </c>
      <c r="E219" t="s">
        <v>79</v>
      </c>
      <c r="F219" s="1" t="s">
        <v>547</v>
      </c>
      <c r="G219" t="s">
        <v>542</v>
      </c>
      <c r="H219">
        <v>2951069.08</v>
      </c>
      <c r="I219" s="2">
        <v>41697</v>
      </c>
      <c r="J219" s="2">
        <v>43159</v>
      </c>
      <c r="K219">
        <v>2930652.86</v>
      </c>
    </row>
    <row r="220" spans="1:11" ht="409.5" x14ac:dyDescent="0.25">
      <c r="A220" t="str">
        <f>"5110108286"</f>
        <v>5110108286</v>
      </c>
      <c r="B220" t="str">
        <f t="shared" si="3"/>
        <v>06363391001</v>
      </c>
      <c r="C220" t="s">
        <v>15</v>
      </c>
      <c r="D220" t="s">
        <v>548</v>
      </c>
      <c r="E220" t="s">
        <v>549</v>
      </c>
      <c r="F220" s="1" t="s">
        <v>550</v>
      </c>
      <c r="G220" s="1" t="s">
        <v>551</v>
      </c>
      <c r="H220">
        <v>2725000</v>
      </c>
      <c r="I220" s="2">
        <v>41913</v>
      </c>
      <c r="J220" s="2">
        <v>43496</v>
      </c>
      <c r="K220">
        <v>1531339.61</v>
      </c>
    </row>
    <row r="221" spans="1:11" ht="409.5" x14ac:dyDescent="0.25">
      <c r="A221" t="str">
        <f>"51290176B8"</f>
        <v>51290176B8</v>
      </c>
      <c r="B221" t="str">
        <f t="shared" si="3"/>
        <v>06363391001</v>
      </c>
      <c r="C221" t="s">
        <v>15</v>
      </c>
      <c r="D221" t="s">
        <v>552</v>
      </c>
      <c r="E221" t="s">
        <v>549</v>
      </c>
      <c r="F221" s="1" t="s">
        <v>553</v>
      </c>
      <c r="G221" t="s">
        <v>554</v>
      </c>
      <c r="H221">
        <v>3600000</v>
      </c>
      <c r="I221" s="2">
        <v>41924</v>
      </c>
      <c r="J221" s="2">
        <v>43496</v>
      </c>
      <c r="K221">
        <v>2975916.67</v>
      </c>
    </row>
    <row r="222" spans="1:11" ht="90" x14ac:dyDescent="0.25">
      <c r="A222" t="str">
        <f>"5104962BE6"</f>
        <v>5104962BE6</v>
      </c>
      <c r="B222" t="str">
        <f t="shared" si="3"/>
        <v>06363391001</v>
      </c>
      <c r="C222" t="s">
        <v>15</v>
      </c>
      <c r="D222" t="s">
        <v>307</v>
      </c>
      <c r="E222" t="s">
        <v>153</v>
      </c>
      <c r="F222" s="1" t="s">
        <v>308</v>
      </c>
      <c r="G222" t="s">
        <v>309</v>
      </c>
      <c r="H222">
        <v>20029.919999999998</v>
      </c>
      <c r="I222" s="2">
        <v>41985</v>
      </c>
      <c r="J222" s="2">
        <v>43446</v>
      </c>
      <c r="K222">
        <v>19288.43</v>
      </c>
    </row>
    <row r="223" spans="1:11" x14ac:dyDescent="0.25">
      <c r="A223" t="str">
        <f>"56402766FE"</f>
        <v>56402766FE</v>
      </c>
      <c r="B223" t="s">
        <v>556</v>
      </c>
      <c r="C223" t="s">
        <v>15</v>
      </c>
      <c r="D223" t="s">
        <v>557</v>
      </c>
      <c r="E223" t="s">
        <v>558</v>
      </c>
      <c r="F223" t="s">
        <v>559</v>
      </c>
      <c r="G223" t="s">
        <v>559</v>
      </c>
      <c r="H223">
        <v>0</v>
      </c>
      <c r="I223" s="2">
        <v>41699</v>
      </c>
      <c r="J223" s="2">
        <v>42063</v>
      </c>
      <c r="K223">
        <v>88683.65</v>
      </c>
    </row>
    <row r="224" spans="1:11" x14ac:dyDescent="0.25">
      <c r="A224" t="str">
        <f>"5692822P52"</f>
        <v>5692822P52</v>
      </c>
      <c r="B224" t="s">
        <v>556</v>
      </c>
      <c r="C224" t="s">
        <v>15</v>
      </c>
      <c r="D224" t="s">
        <v>560</v>
      </c>
      <c r="E224" t="s">
        <v>558</v>
      </c>
      <c r="F224" t="s">
        <v>561</v>
      </c>
      <c r="G224" t="s">
        <v>561</v>
      </c>
      <c r="H224">
        <v>0</v>
      </c>
      <c r="I224" s="2">
        <v>41640</v>
      </c>
      <c r="J224" s="2">
        <v>42369</v>
      </c>
      <c r="K224">
        <v>100486.42</v>
      </c>
    </row>
    <row r="225" spans="1:11" x14ac:dyDescent="0.25">
      <c r="A225" t="str">
        <f>"5796166B7C"</f>
        <v>5796166B7C</v>
      </c>
      <c r="B225" t="s">
        <v>556</v>
      </c>
      <c r="C225" t="s">
        <v>15</v>
      </c>
      <c r="D225" t="s">
        <v>562</v>
      </c>
      <c r="E225" t="s">
        <v>558</v>
      </c>
      <c r="F225" t="s">
        <v>563</v>
      </c>
      <c r="G225" t="s">
        <v>563</v>
      </c>
      <c r="H225">
        <v>0</v>
      </c>
      <c r="I225" s="2">
        <v>41640</v>
      </c>
      <c r="J225" s="2">
        <v>42369</v>
      </c>
      <c r="K225">
        <v>209229.36</v>
      </c>
    </row>
    <row r="226" spans="1:11" x14ac:dyDescent="0.25">
      <c r="A226" t="str">
        <f>"586906272C"</f>
        <v>586906272C</v>
      </c>
      <c r="B226" t="s">
        <v>556</v>
      </c>
      <c r="C226" t="s">
        <v>15</v>
      </c>
      <c r="D226" t="s">
        <v>564</v>
      </c>
      <c r="E226" t="s">
        <v>558</v>
      </c>
      <c r="F226" t="s">
        <v>565</v>
      </c>
      <c r="G226" t="s">
        <v>565</v>
      </c>
      <c r="H226">
        <v>0</v>
      </c>
      <c r="I226" s="2">
        <v>41640</v>
      </c>
      <c r="J226" s="2">
        <v>42004</v>
      </c>
      <c r="K226">
        <v>200176.9</v>
      </c>
    </row>
    <row r="227" spans="1:11" x14ac:dyDescent="0.25">
      <c r="A227" t="str">
        <f>"5869227F53"</f>
        <v>5869227F53</v>
      </c>
      <c r="B227" t="s">
        <v>556</v>
      </c>
      <c r="C227" t="s">
        <v>15</v>
      </c>
      <c r="D227" t="s">
        <v>562</v>
      </c>
      <c r="E227" t="s">
        <v>558</v>
      </c>
      <c r="F227" t="s">
        <v>566</v>
      </c>
      <c r="G227" t="s">
        <v>566</v>
      </c>
      <c r="H227">
        <v>0</v>
      </c>
      <c r="I227" s="2">
        <v>41640</v>
      </c>
      <c r="J227" s="2">
        <v>42004</v>
      </c>
      <c r="K227">
        <v>77492.850000000006</v>
      </c>
    </row>
    <row r="228" spans="1:11" x14ac:dyDescent="0.25">
      <c r="A228" t="str">
        <f>"X010DAB6EB"</f>
        <v>X010DAB6EB</v>
      </c>
      <c r="B228" t="s">
        <v>556</v>
      </c>
      <c r="C228" t="s">
        <v>15</v>
      </c>
      <c r="D228" t="s">
        <v>567</v>
      </c>
      <c r="E228" t="s">
        <v>21</v>
      </c>
      <c r="F228" t="s">
        <v>568</v>
      </c>
      <c r="G228" t="s">
        <v>568</v>
      </c>
      <c r="H228">
        <v>0</v>
      </c>
      <c r="I228" s="2">
        <v>41640</v>
      </c>
      <c r="J228" s="2">
        <v>42369</v>
      </c>
      <c r="K228">
        <v>1845.45</v>
      </c>
    </row>
    <row r="229" spans="1:11" x14ac:dyDescent="0.25">
      <c r="A229" t="str">
        <f>"X020F0735P"</f>
        <v>X020F0735P</v>
      </c>
      <c r="B229" t="s">
        <v>556</v>
      </c>
      <c r="C229" t="s">
        <v>15</v>
      </c>
      <c r="D229" t="s">
        <v>569</v>
      </c>
      <c r="E229" t="s">
        <v>21</v>
      </c>
      <c r="F229" t="s">
        <v>570</v>
      </c>
      <c r="G229" t="s">
        <v>570</v>
      </c>
      <c r="H229">
        <v>0</v>
      </c>
      <c r="I229" s="2">
        <v>41640</v>
      </c>
      <c r="J229" s="2">
        <v>42369</v>
      </c>
      <c r="K229">
        <v>897.28</v>
      </c>
    </row>
    <row r="230" spans="1:11" x14ac:dyDescent="0.25">
      <c r="A230" t="str">
        <f>"X030C321BB"</f>
        <v>X030C321BB</v>
      </c>
      <c r="B230" t="s">
        <v>556</v>
      </c>
      <c r="C230" t="s">
        <v>15</v>
      </c>
      <c r="D230" t="s">
        <v>571</v>
      </c>
      <c r="E230" t="s">
        <v>21</v>
      </c>
      <c r="F230" t="s">
        <v>572</v>
      </c>
      <c r="G230" t="s">
        <v>572</v>
      </c>
      <c r="H230">
        <v>0</v>
      </c>
      <c r="I230" s="2">
        <v>41640</v>
      </c>
      <c r="J230" s="2">
        <v>42369</v>
      </c>
      <c r="K230">
        <v>14758.85</v>
      </c>
    </row>
    <row r="231" spans="1:11" x14ac:dyDescent="0.25">
      <c r="A231" t="str">
        <f>"X0C0DAB6F1"</f>
        <v>X0C0DAB6F1</v>
      </c>
      <c r="B231" t="s">
        <v>556</v>
      </c>
      <c r="C231" t="s">
        <v>15</v>
      </c>
      <c r="D231" t="s">
        <v>573</v>
      </c>
      <c r="E231" t="s">
        <v>21</v>
      </c>
      <c r="F231" t="s">
        <v>574</v>
      </c>
      <c r="G231" t="s">
        <v>574</v>
      </c>
      <c r="H231">
        <v>0</v>
      </c>
      <c r="I231" s="2">
        <v>41640</v>
      </c>
      <c r="J231" s="2">
        <v>42369</v>
      </c>
      <c r="K231">
        <v>58.18</v>
      </c>
    </row>
    <row r="232" spans="1:11" x14ac:dyDescent="0.25">
      <c r="A232" t="str">
        <f>"X0D0F0735F"</f>
        <v>X0D0F0735F</v>
      </c>
      <c r="B232" t="s">
        <v>556</v>
      </c>
      <c r="C232" t="s">
        <v>15</v>
      </c>
      <c r="D232" t="s">
        <v>359</v>
      </c>
      <c r="E232" t="s">
        <v>21</v>
      </c>
      <c r="F232" t="s">
        <v>361</v>
      </c>
      <c r="G232" t="s">
        <v>361</v>
      </c>
      <c r="H232">
        <v>0</v>
      </c>
      <c r="I232" s="2">
        <v>41640</v>
      </c>
      <c r="J232" s="2">
        <v>42369</v>
      </c>
      <c r="K232">
        <v>0</v>
      </c>
    </row>
    <row r="233" spans="1:11" x14ac:dyDescent="0.25">
      <c r="A233" t="str">
        <f>"X0E0C321C1"</f>
        <v>X0E0C321C1</v>
      </c>
      <c r="B233" t="s">
        <v>556</v>
      </c>
      <c r="C233" t="s">
        <v>15</v>
      </c>
      <c r="D233" t="s">
        <v>575</v>
      </c>
      <c r="E233" t="s">
        <v>21</v>
      </c>
      <c r="F233" t="s">
        <v>576</v>
      </c>
      <c r="G233" t="s">
        <v>576</v>
      </c>
      <c r="H233">
        <v>0</v>
      </c>
      <c r="I233" s="2">
        <v>41640</v>
      </c>
      <c r="J233" s="2">
        <v>42369</v>
      </c>
      <c r="K233">
        <v>198.18</v>
      </c>
    </row>
    <row r="234" spans="1:11" x14ac:dyDescent="0.25">
      <c r="A234" t="str">
        <f>"X100DAB70A"</f>
        <v>X100DAB70A</v>
      </c>
      <c r="B234" t="s">
        <v>556</v>
      </c>
      <c r="C234" t="s">
        <v>15</v>
      </c>
      <c r="D234" t="s">
        <v>335</v>
      </c>
      <c r="E234" t="s">
        <v>21</v>
      </c>
      <c r="F234" t="s">
        <v>337</v>
      </c>
      <c r="G234" t="s">
        <v>337</v>
      </c>
      <c r="H234">
        <v>0</v>
      </c>
      <c r="I234" s="2">
        <v>41640</v>
      </c>
      <c r="J234" s="2">
        <v>42369</v>
      </c>
      <c r="K234">
        <v>0</v>
      </c>
    </row>
    <row r="235" spans="1:11" x14ac:dyDescent="0.25">
      <c r="A235" t="str">
        <f>"X170DAB6F7"</f>
        <v>X170DAB6F7</v>
      </c>
      <c r="B235" t="s">
        <v>556</v>
      </c>
      <c r="C235" t="s">
        <v>15</v>
      </c>
      <c r="D235" t="s">
        <v>577</v>
      </c>
      <c r="E235" t="s">
        <v>21</v>
      </c>
      <c r="F235" t="s">
        <v>578</v>
      </c>
      <c r="G235" t="s">
        <v>578</v>
      </c>
      <c r="H235">
        <v>0</v>
      </c>
      <c r="I235" s="2">
        <v>41640</v>
      </c>
      <c r="J235" s="2">
        <v>42369</v>
      </c>
      <c r="K235">
        <v>10275.57</v>
      </c>
    </row>
    <row r="236" spans="1:11" x14ac:dyDescent="0.25">
      <c r="A236" t="str">
        <f>"X180F07365"</f>
        <v>X180F07365</v>
      </c>
      <c r="B236" t="s">
        <v>556</v>
      </c>
      <c r="C236" t="s">
        <v>15</v>
      </c>
      <c r="D236" t="s">
        <v>579</v>
      </c>
      <c r="E236" t="s">
        <v>21</v>
      </c>
      <c r="F236" t="s">
        <v>580</v>
      </c>
      <c r="G236" t="s">
        <v>580</v>
      </c>
      <c r="H236">
        <v>0</v>
      </c>
      <c r="I236" s="2">
        <v>41640</v>
      </c>
      <c r="J236" s="2">
        <v>42369</v>
      </c>
      <c r="K236">
        <v>1841.81</v>
      </c>
    </row>
    <row r="237" spans="1:11" x14ac:dyDescent="0.25">
      <c r="A237" t="str">
        <f>"X1B0DAB710"</f>
        <v>X1B0DAB710</v>
      </c>
      <c r="B237" t="s">
        <v>556</v>
      </c>
      <c r="C237" t="s">
        <v>15</v>
      </c>
      <c r="D237" t="s">
        <v>581</v>
      </c>
      <c r="E237" t="s">
        <v>21</v>
      </c>
      <c r="F237" t="s">
        <v>582</v>
      </c>
      <c r="G237" t="s">
        <v>582</v>
      </c>
      <c r="H237">
        <v>0</v>
      </c>
      <c r="I237" s="2">
        <v>41640</v>
      </c>
      <c r="J237" s="2">
        <v>42004</v>
      </c>
      <c r="K237">
        <v>35956.06</v>
      </c>
    </row>
    <row r="238" spans="1:11" x14ac:dyDescent="0.25">
      <c r="A238" t="str">
        <f>"X1F0F07352"</f>
        <v>X1F0F07352</v>
      </c>
      <c r="B238" t="s">
        <v>556</v>
      </c>
      <c r="C238" t="s">
        <v>15</v>
      </c>
      <c r="D238" t="s">
        <v>537</v>
      </c>
      <c r="E238" t="s">
        <v>21</v>
      </c>
      <c r="F238" t="s">
        <v>539</v>
      </c>
      <c r="G238" t="s">
        <v>539</v>
      </c>
      <c r="H238">
        <v>0</v>
      </c>
      <c r="I238" s="2">
        <v>41640</v>
      </c>
      <c r="J238" s="2">
        <v>42369</v>
      </c>
      <c r="K238">
        <v>0</v>
      </c>
    </row>
    <row r="239" spans="1:11" x14ac:dyDescent="0.25">
      <c r="A239" t="str">
        <f>"X220DAB6FD"</f>
        <v>X220DAB6FD</v>
      </c>
      <c r="B239" t="s">
        <v>556</v>
      </c>
      <c r="C239" t="s">
        <v>15</v>
      </c>
      <c r="D239" t="s">
        <v>583</v>
      </c>
      <c r="E239" t="s">
        <v>21</v>
      </c>
      <c r="F239" t="s">
        <v>584</v>
      </c>
      <c r="G239" t="s">
        <v>584</v>
      </c>
      <c r="H239">
        <v>0</v>
      </c>
      <c r="I239" s="2">
        <v>41640</v>
      </c>
      <c r="J239" s="2">
        <v>42369</v>
      </c>
      <c r="K239">
        <v>2611.54</v>
      </c>
    </row>
    <row r="240" spans="1:11" x14ac:dyDescent="0.25">
      <c r="A240" t="str">
        <f>"X290DAB6EA"</f>
        <v>X290DAB6EA</v>
      </c>
      <c r="B240" t="s">
        <v>556</v>
      </c>
      <c r="C240" t="s">
        <v>15</v>
      </c>
      <c r="D240" t="s">
        <v>585</v>
      </c>
      <c r="E240" t="s">
        <v>21</v>
      </c>
      <c r="F240" t="s">
        <v>586</v>
      </c>
      <c r="G240" t="s">
        <v>586</v>
      </c>
      <c r="H240">
        <v>0</v>
      </c>
      <c r="I240" s="2">
        <v>41640</v>
      </c>
      <c r="J240" s="2">
        <v>42369</v>
      </c>
      <c r="K240">
        <v>0</v>
      </c>
    </row>
    <row r="241" spans="1:11" x14ac:dyDescent="0.25">
      <c r="A241" t="str">
        <f>"X2A0F07358"</f>
        <v>X2A0F07358</v>
      </c>
      <c r="B241" t="s">
        <v>556</v>
      </c>
      <c r="C241" t="s">
        <v>15</v>
      </c>
      <c r="D241" t="s">
        <v>350</v>
      </c>
      <c r="E241" t="s">
        <v>21</v>
      </c>
      <c r="F241" t="s">
        <v>352</v>
      </c>
      <c r="G241" t="s">
        <v>352</v>
      </c>
      <c r="H241">
        <v>0</v>
      </c>
      <c r="I241" s="2">
        <v>41640</v>
      </c>
      <c r="J241" s="2">
        <v>42369</v>
      </c>
      <c r="K241">
        <v>0</v>
      </c>
    </row>
    <row r="242" spans="1:11" x14ac:dyDescent="0.25">
      <c r="A242" t="str">
        <f>"X2BOC321BA"</f>
        <v>X2BOC321BA</v>
      </c>
      <c r="B242" t="s">
        <v>556</v>
      </c>
      <c r="C242" t="s">
        <v>15</v>
      </c>
      <c r="D242" t="s">
        <v>587</v>
      </c>
      <c r="E242" t="s">
        <v>21</v>
      </c>
      <c r="F242" t="s">
        <v>588</v>
      </c>
      <c r="G242" t="s">
        <v>588</v>
      </c>
      <c r="H242">
        <v>0</v>
      </c>
      <c r="I242" s="2">
        <v>41640</v>
      </c>
      <c r="J242" s="2">
        <v>42369</v>
      </c>
      <c r="K242">
        <v>20247.259999999998</v>
      </c>
    </row>
    <row r="243" spans="1:11" x14ac:dyDescent="0.25">
      <c r="A243" t="str">
        <f>"X340DAB6F0"</f>
        <v>X340DAB6F0</v>
      </c>
      <c r="B243" t="s">
        <v>556</v>
      </c>
      <c r="C243" t="s">
        <v>15</v>
      </c>
      <c r="D243" t="s">
        <v>589</v>
      </c>
      <c r="E243" t="s">
        <v>21</v>
      </c>
      <c r="F243" t="s">
        <v>590</v>
      </c>
      <c r="G243" t="s">
        <v>590</v>
      </c>
      <c r="H243">
        <v>0</v>
      </c>
      <c r="I243" s="2">
        <v>41640</v>
      </c>
      <c r="J243" s="2">
        <v>42369</v>
      </c>
      <c r="K243">
        <v>6969.2</v>
      </c>
    </row>
    <row r="244" spans="1:11" x14ac:dyDescent="0.25">
      <c r="A244" t="str">
        <f>"X350F0735E"</f>
        <v>X350F0735E</v>
      </c>
      <c r="B244" t="s">
        <v>556</v>
      </c>
      <c r="C244" t="s">
        <v>15</v>
      </c>
      <c r="D244" t="s">
        <v>347</v>
      </c>
      <c r="E244" t="s">
        <v>21</v>
      </c>
      <c r="F244" t="s">
        <v>349</v>
      </c>
      <c r="G244" t="s">
        <v>349</v>
      </c>
      <c r="H244">
        <v>0</v>
      </c>
      <c r="I244" s="2">
        <v>41640</v>
      </c>
      <c r="J244" s="2">
        <v>42369</v>
      </c>
      <c r="K244">
        <v>0</v>
      </c>
    </row>
    <row r="245" spans="1:11" x14ac:dyDescent="0.25">
      <c r="A245" t="str">
        <f>"X360C321C0"</f>
        <v>X360C321C0</v>
      </c>
      <c r="B245" t="s">
        <v>556</v>
      </c>
      <c r="C245" t="s">
        <v>15</v>
      </c>
      <c r="D245" t="s">
        <v>591</v>
      </c>
      <c r="E245" t="s">
        <v>21</v>
      </c>
      <c r="F245" t="s">
        <v>592</v>
      </c>
      <c r="G245" t="s">
        <v>592</v>
      </c>
      <c r="H245">
        <v>0</v>
      </c>
      <c r="I245" s="2">
        <v>41640</v>
      </c>
      <c r="J245" s="2">
        <v>42369</v>
      </c>
      <c r="K245">
        <v>1934.52</v>
      </c>
    </row>
    <row r="246" spans="1:11" x14ac:dyDescent="0.25">
      <c r="A246" t="str">
        <f>"X380DAB709"</f>
        <v>X380DAB709</v>
      </c>
      <c r="B246" t="s">
        <v>556</v>
      </c>
      <c r="C246" t="s">
        <v>15</v>
      </c>
      <c r="D246" t="s">
        <v>593</v>
      </c>
      <c r="E246" t="s">
        <v>21</v>
      </c>
      <c r="F246" t="s">
        <v>594</v>
      </c>
      <c r="G246" t="s">
        <v>594</v>
      </c>
      <c r="H246">
        <v>0</v>
      </c>
      <c r="I246" s="2">
        <v>41974</v>
      </c>
      <c r="J246" s="2">
        <v>42369</v>
      </c>
      <c r="K246">
        <v>12700</v>
      </c>
    </row>
    <row r="247" spans="1:11" x14ac:dyDescent="0.25">
      <c r="A247" t="str">
        <f>"X3F0DAB6F6"</f>
        <v>X3F0DAB6F6</v>
      </c>
      <c r="B247" t="s">
        <v>556</v>
      </c>
      <c r="C247" t="s">
        <v>15</v>
      </c>
      <c r="D247" t="s">
        <v>595</v>
      </c>
      <c r="E247" t="s">
        <v>21</v>
      </c>
      <c r="F247" t="s">
        <v>596</v>
      </c>
      <c r="G247" t="s">
        <v>596</v>
      </c>
      <c r="H247">
        <v>0</v>
      </c>
      <c r="I247" s="2">
        <v>41340</v>
      </c>
      <c r="J247" s="2">
        <v>42369</v>
      </c>
      <c r="K247">
        <v>8811.08</v>
      </c>
    </row>
    <row r="248" spans="1:11" x14ac:dyDescent="0.25">
      <c r="A248" t="str">
        <f>"X400F07364"</f>
        <v>X400F07364</v>
      </c>
      <c r="B248" t="s">
        <v>556</v>
      </c>
      <c r="C248" t="s">
        <v>15</v>
      </c>
      <c r="D248" t="s">
        <v>597</v>
      </c>
      <c r="E248" t="s">
        <v>21</v>
      </c>
      <c r="F248" t="s">
        <v>598</v>
      </c>
      <c r="G248" t="s">
        <v>598</v>
      </c>
      <c r="H248">
        <v>0</v>
      </c>
      <c r="I248" s="2">
        <v>41640</v>
      </c>
      <c r="J248" s="2">
        <v>42035</v>
      </c>
      <c r="K248">
        <v>0</v>
      </c>
    </row>
    <row r="249" spans="1:11" x14ac:dyDescent="0.25">
      <c r="A249" t="str">
        <f>"X470F07351"</f>
        <v>X470F07351</v>
      </c>
      <c r="B249" t="s">
        <v>556</v>
      </c>
      <c r="C249" t="s">
        <v>15</v>
      </c>
      <c r="D249" t="s">
        <v>599</v>
      </c>
      <c r="E249" t="s">
        <v>21</v>
      </c>
      <c r="F249" t="s">
        <v>600</v>
      </c>
      <c r="G249" t="s">
        <v>600</v>
      </c>
      <c r="H249">
        <v>0</v>
      </c>
      <c r="I249" s="2">
        <v>41640</v>
      </c>
      <c r="J249" s="2">
        <v>42369</v>
      </c>
      <c r="K249">
        <v>1817.34</v>
      </c>
    </row>
    <row r="250" spans="1:11" x14ac:dyDescent="0.25">
      <c r="A250" t="str">
        <f>"X4A0DAB6FC"</f>
        <v>X4A0DAB6FC</v>
      </c>
      <c r="B250" t="s">
        <v>556</v>
      </c>
      <c r="C250" t="s">
        <v>15</v>
      </c>
      <c r="D250" t="s">
        <v>601</v>
      </c>
      <c r="E250" t="s">
        <v>21</v>
      </c>
      <c r="F250" t="s">
        <v>602</v>
      </c>
      <c r="G250" t="s">
        <v>602</v>
      </c>
      <c r="H250">
        <v>0</v>
      </c>
      <c r="I250" s="2">
        <v>41640</v>
      </c>
      <c r="J250" s="2">
        <v>42369</v>
      </c>
      <c r="K250">
        <v>13657.22</v>
      </c>
    </row>
    <row r="251" spans="1:11" x14ac:dyDescent="0.25">
      <c r="A251" t="str">
        <f>"X4E0DAB715"</f>
        <v>X4E0DAB715</v>
      </c>
      <c r="B251" t="s">
        <v>556</v>
      </c>
      <c r="C251" t="s">
        <v>15</v>
      </c>
      <c r="D251" t="s">
        <v>603</v>
      </c>
      <c r="E251" t="s">
        <v>21</v>
      </c>
      <c r="F251" t="s">
        <v>604</v>
      </c>
      <c r="G251" t="s">
        <v>604</v>
      </c>
      <c r="H251">
        <v>0</v>
      </c>
      <c r="I251" s="2">
        <v>41640</v>
      </c>
      <c r="J251" s="2">
        <v>42369</v>
      </c>
      <c r="K251">
        <v>11679.36</v>
      </c>
    </row>
    <row r="252" spans="1:11" x14ac:dyDescent="0.25">
      <c r="A252" t="str">
        <f>"X520F07357"</f>
        <v>X520F07357</v>
      </c>
      <c r="B252" t="s">
        <v>556</v>
      </c>
      <c r="C252" t="s">
        <v>15</v>
      </c>
      <c r="D252" t="s">
        <v>605</v>
      </c>
      <c r="E252" t="s">
        <v>21</v>
      </c>
      <c r="F252" t="s">
        <v>606</v>
      </c>
      <c r="G252" t="s">
        <v>606</v>
      </c>
      <c r="H252">
        <v>0</v>
      </c>
      <c r="I252" s="2">
        <v>41640</v>
      </c>
      <c r="J252" s="2">
        <v>42369</v>
      </c>
      <c r="K252">
        <v>818.19999999999993</v>
      </c>
    </row>
    <row r="253" spans="1:11" x14ac:dyDescent="0.25">
      <c r="A253" t="str">
        <f>"X530C321B9"</f>
        <v>X530C321B9</v>
      </c>
      <c r="B253" t="s">
        <v>556</v>
      </c>
      <c r="C253" t="s">
        <v>15</v>
      </c>
      <c r="D253" t="s">
        <v>607</v>
      </c>
      <c r="E253" t="s">
        <v>21</v>
      </c>
      <c r="F253" t="s">
        <v>608</v>
      </c>
      <c r="G253" t="s">
        <v>608</v>
      </c>
      <c r="H253">
        <v>0</v>
      </c>
      <c r="I253" s="2">
        <v>41640</v>
      </c>
      <c r="J253" s="2">
        <v>42369</v>
      </c>
      <c r="K253">
        <v>1629.77</v>
      </c>
    </row>
    <row r="254" spans="1:11" x14ac:dyDescent="0.25">
      <c r="A254" t="str">
        <f>"X550DAB702"</f>
        <v>X550DAB702</v>
      </c>
      <c r="B254" t="s">
        <v>556</v>
      </c>
      <c r="C254" t="s">
        <v>15</v>
      </c>
      <c r="D254" t="s">
        <v>609</v>
      </c>
      <c r="E254" t="s">
        <v>21</v>
      </c>
      <c r="F254" t="s">
        <v>610</v>
      </c>
      <c r="G254" t="s">
        <v>610</v>
      </c>
      <c r="H254">
        <v>0</v>
      </c>
      <c r="I254" s="2">
        <v>41640</v>
      </c>
      <c r="J254" s="2">
        <v>42369</v>
      </c>
      <c r="K254">
        <v>0</v>
      </c>
    </row>
    <row r="255" spans="1:11" x14ac:dyDescent="0.25">
      <c r="A255" t="str">
        <f>"X5C0DAB6EF"</f>
        <v>X5C0DAB6EF</v>
      </c>
      <c r="B255" t="s">
        <v>556</v>
      </c>
      <c r="C255" t="s">
        <v>15</v>
      </c>
      <c r="D255" t="s">
        <v>611</v>
      </c>
      <c r="E255" t="s">
        <v>21</v>
      </c>
      <c r="F255" t="s">
        <v>612</v>
      </c>
      <c r="G255" t="s">
        <v>612</v>
      </c>
      <c r="H255">
        <v>0</v>
      </c>
      <c r="I255" s="2">
        <v>41640</v>
      </c>
      <c r="J255" s="2">
        <v>42369</v>
      </c>
      <c r="K255">
        <v>2335.04</v>
      </c>
    </row>
    <row r="256" spans="1:11" x14ac:dyDescent="0.25">
      <c r="A256" t="str">
        <f>"X5D0F0735D"</f>
        <v>X5D0F0735D</v>
      </c>
      <c r="B256" t="s">
        <v>556</v>
      </c>
      <c r="C256" t="s">
        <v>15</v>
      </c>
      <c r="D256" t="s">
        <v>356</v>
      </c>
      <c r="E256" t="s">
        <v>21</v>
      </c>
      <c r="F256" t="s">
        <v>358</v>
      </c>
      <c r="G256" t="s">
        <v>358</v>
      </c>
      <c r="H256">
        <v>0</v>
      </c>
      <c r="I256" s="2">
        <v>41640</v>
      </c>
      <c r="J256" s="2">
        <v>42369</v>
      </c>
      <c r="K256">
        <v>0</v>
      </c>
    </row>
    <row r="257" spans="1:11" x14ac:dyDescent="0.25">
      <c r="A257" t="str">
        <f>"X5E0C321BF"</f>
        <v>X5E0C321BF</v>
      </c>
      <c r="B257" t="s">
        <v>556</v>
      </c>
      <c r="C257" t="s">
        <v>15</v>
      </c>
      <c r="D257" t="s">
        <v>613</v>
      </c>
      <c r="E257" t="s">
        <v>21</v>
      </c>
      <c r="F257" t="s">
        <v>614</v>
      </c>
      <c r="G257" t="s">
        <v>614</v>
      </c>
      <c r="H257">
        <v>0</v>
      </c>
      <c r="I257" s="2">
        <v>41640</v>
      </c>
      <c r="J257" s="2">
        <v>42369</v>
      </c>
      <c r="K257">
        <v>16149.810000000001</v>
      </c>
    </row>
    <row r="258" spans="1:11" x14ac:dyDescent="0.25">
      <c r="A258" t="str">
        <f>"X600DAB708"</f>
        <v>X600DAB708</v>
      </c>
      <c r="B258" t="s">
        <v>556</v>
      </c>
      <c r="C258" t="s">
        <v>15</v>
      </c>
      <c r="D258" t="s">
        <v>615</v>
      </c>
      <c r="E258" t="s">
        <v>21</v>
      </c>
      <c r="F258" t="s">
        <v>616</v>
      </c>
      <c r="G258" t="s">
        <v>616</v>
      </c>
      <c r="H258">
        <v>0</v>
      </c>
      <c r="I258" s="2">
        <v>41640</v>
      </c>
      <c r="J258" s="2">
        <v>42369</v>
      </c>
      <c r="K258">
        <v>15486.619999999999</v>
      </c>
    </row>
    <row r="259" spans="1:11" x14ac:dyDescent="0.25">
      <c r="A259" t="str">
        <f>"X670DAB6F5"</f>
        <v>X670DAB6F5</v>
      </c>
      <c r="B259" t="s">
        <v>556</v>
      </c>
      <c r="C259" t="s">
        <v>15</v>
      </c>
      <c r="D259" t="s">
        <v>617</v>
      </c>
      <c r="E259" t="s">
        <v>21</v>
      </c>
      <c r="F259" t="s">
        <v>618</v>
      </c>
      <c r="G259" t="s">
        <v>618</v>
      </c>
      <c r="H259">
        <v>0</v>
      </c>
      <c r="I259" s="2">
        <v>41640</v>
      </c>
      <c r="J259" s="2">
        <v>42369</v>
      </c>
      <c r="K259">
        <v>7139.6</v>
      </c>
    </row>
    <row r="260" spans="1:11" x14ac:dyDescent="0.25">
      <c r="A260" t="str">
        <f>"X6B0DAB70E"</f>
        <v>X6B0DAB70E</v>
      </c>
      <c r="B260" t="s">
        <v>556</v>
      </c>
      <c r="C260" t="s">
        <v>15</v>
      </c>
      <c r="D260" t="s">
        <v>344</v>
      </c>
      <c r="E260" t="s">
        <v>21</v>
      </c>
      <c r="F260" t="s">
        <v>346</v>
      </c>
      <c r="G260" t="s">
        <v>346</v>
      </c>
      <c r="H260">
        <v>0</v>
      </c>
      <c r="I260" s="2">
        <v>41640</v>
      </c>
      <c r="J260" s="2">
        <v>42369</v>
      </c>
      <c r="K260">
        <v>0</v>
      </c>
    </row>
    <row r="261" spans="1:11" x14ac:dyDescent="0.25">
      <c r="A261" t="str">
        <f>"X6F0F07350"</f>
        <v>X6F0F07350</v>
      </c>
      <c r="B261" t="s">
        <v>556</v>
      </c>
      <c r="C261" t="s">
        <v>15</v>
      </c>
      <c r="D261" t="s">
        <v>619</v>
      </c>
      <c r="E261" t="s">
        <v>21</v>
      </c>
      <c r="F261" t="s">
        <v>620</v>
      </c>
      <c r="G261" t="s">
        <v>620</v>
      </c>
      <c r="H261">
        <v>0</v>
      </c>
      <c r="I261" s="2">
        <v>41640</v>
      </c>
      <c r="J261" s="2">
        <v>42369</v>
      </c>
      <c r="K261">
        <v>0</v>
      </c>
    </row>
    <row r="262" spans="1:11" x14ac:dyDescent="0.25">
      <c r="A262" t="str">
        <f>"X720DAB6FB"</f>
        <v>X720DAB6FB</v>
      </c>
      <c r="B262" t="s">
        <v>556</v>
      </c>
      <c r="C262" t="s">
        <v>15</v>
      </c>
      <c r="D262" t="s">
        <v>621</v>
      </c>
      <c r="E262" t="s">
        <v>21</v>
      </c>
      <c r="F262" t="s">
        <v>622</v>
      </c>
      <c r="G262" t="s">
        <v>622</v>
      </c>
      <c r="H262">
        <v>0</v>
      </c>
      <c r="I262" s="2">
        <v>41640</v>
      </c>
      <c r="J262" s="2">
        <v>42369</v>
      </c>
      <c r="K262">
        <v>7650.91</v>
      </c>
    </row>
    <row r="263" spans="1:11" x14ac:dyDescent="0.25">
      <c r="A263" t="str">
        <f>"X760DAB714"</f>
        <v>X760DAB714</v>
      </c>
      <c r="B263" t="s">
        <v>556</v>
      </c>
      <c r="C263" t="s">
        <v>15</v>
      </c>
      <c r="D263" t="s">
        <v>623</v>
      </c>
      <c r="E263" t="s">
        <v>558</v>
      </c>
      <c r="F263" t="s">
        <v>624</v>
      </c>
      <c r="G263" t="s">
        <v>624</v>
      </c>
      <c r="H263">
        <v>0</v>
      </c>
      <c r="I263" s="2">
        <v>41640</v>
      </c>
      <c r="J263" s="2">
        <v>42369</v>
      </c>
      <c r="K263">
        <v>41258.03</v>
      </c>
    </row>
    <row r="264" spans="1:11" x14ac:dyDescent="0.25">
      <c r="A264" t="str">
        <f>"X790DAB6E8"</f>
        <v>X790DAB6E8</v>
      </c>
      <c r="B264" t="s">
        <v>556</v>
      </c>
      <c r="C264" t="s">
        <v>15</v>
      </c>
      <c r="D264" t="s">
        <v>625</v>
      </c>
      <c r="E264" t="s">
        <v>21</v>
      </c>
      <c r="F264" t="s">
        <v>586</v>
      </c>
      <c r="G264" t="s">
        <v>586</v>
      </c>
      <c r="H264">
        <v>0</v>
      </c>
      <c r="I264" s="2">
        <v>41640</v>
      </c>
      <c r="J264" s="2">
        <v>42155</v>
      </c>
      <c r="K264">
        <v>0</v>
      </c>
    </row>
    <row r="265" spans="1:11" x14ac:dyDescent="0.25">
      <c r="A265" t="str">
        <f>"X7A0F07356"</f>
        <v>X7A0F07356</v>
      </c>
      <c r="B265" t="s">
        <v>556</v>
      </c>
      <c r="C265" t="s">
        <v>15</v>
      </c>
      <c r="D265" t="s">
        <v>626</v>
      </c>
      <c r="E265" t="s">
        <v>21</v>
      </c>
      <c r="F265" t="s">
        <v>627</v>
      </c>
      <c r="G265" t="s">
        <v>627</v>
      </c>
      <c r="H265">
        <v>0</v>
      </c>
      <c r="I265" s="2">
        <v>41640</v>
      </c>
      <c r="J265" s="2">
        <v>42369</v>
      </c>
      <c r="K265">
        <v>0</v>
      </c>
    </row>
    <row r="266" spans="1:11" x14ac:dyDescent="0.25">
      <c r="A266" t="str">
        <f>"X7B0C321B8"</f>
        <v>X7B0C321B8</v>
      </c>
      <c r="B266" t="s">
        <v>556</v>
      </c>
      <c r="C266" t="s">
        <v>15</v>
      </c>
      <c r="D266" t="s">
        <v>628</v>
      </c>
      <c r="E266" t="s">
        <v>21</v>
      </c>
      <c r="F266" t="s">
        <v>629</v>
      </c>
      <c r="G266" t="s">
        <v>629</v>
      </c>
      <c r="H266">
        <v>0</v>
      </c>
      <c r="I266" s="2">
        <v>41640</v>
      </c>
      <c r="J266" s="2">
        <v>42369</v>
      </c>
      <c r="K266">
        <v>36076.5</v>
      </c>
    </row>
    <row r="267" spans="1:11" x14ac:dyDescent="0.25">
      <c r="A267" t="str">
        <f>"X831063BBA"</f>
        <v>X831063BBA</v>
      </c>
      <c r="B267" t="s">
        <v>556</v>
      </c>
      <c r="C267" t="s">
        <v>15</v>
      </c>
      <c r="D267" t="s">
        <v>630</v>
      </c>
      <c r="E267" t="s">
        <v>558</v>
      </c>
      <c r="F267" t="s">
        <v>631</v>
      </c>
      <c r="G267" t="s">
        <v>631</v>
      </c>
      <c r="H267">
        <v>0</v>
      </c>
      <c r="I267" s="2">
        <v>41640</v>
      </c>
      <c r="J267" s="2">
        <v>42369</v>
      </c>
      <c r="K267">
        <v>109409.16</v>
      </c>
    </row>
    <row r="268" spans="1:11" x14ac:dyDescent="0.25">
      <c r="A268" t="str">
        <f>"X840DAB6EE"</f>
        <v>X840DAB6EE</v>
      </c>
      <c r="B268" t="s">
        <v>556</v>
      </c>
      <c r="C268" t="s">
        <v>15</v>
      </c>
      <c r="D268" t="s">
        <v>632</v>
      </c>
      <c r="E268" t="s">
        <v>21</v>
      </c>
      <c r="F268" t="s">
        <v>633</v>
      </c>
      <c r="G268" t="s">
        <v>633</v>
      </c>
      <c r="H268">
        <v>0</v>
      </c>
      <c r="I268" s="2">
        <v>41640</v>
      </c>
      <c r="J268" s="2">
        <v>42369</v>
      </c>
      <c r="K268">
        <v>3711.73</v>
      </c>
    </row>
    <row r="269" spans="1:11" x14ac:dyDescent="0.25">
      <c r="A269" t="str">
        <f>"X850F0735C"</f>
        <v>X850F0735C</v>
      </c>
      <c r="B269" t="s">
        <v>556</v>
      </c>
      <c r="C269" t="s">
        <v>15</v>
      </c>
      <c r="D269" t="s">
        <v>634</v>
      </c>
      <c r="E269" t="s">
        <v>21</v>
      </c>
      <c r="F269" t="s">
        <v>635</v>
      </c>
      <c r="G269" t="s">
        <v>635</v>
      </c>
      <c r="H269">
        <v>0</v>
      </c>
      <c r="I269" s="2">
        <v>41640</v>
      </c>
      <c r="J269" s="2">
        <v>42369</v>
      </c>
      <c r="K269">
        <v>4125.0999999999995</v>
      </c>
    </row>
    <row r="270" spans="1:11" x14ac:dyDescent="0.25">
      <c r="A270" t="str">
        <f>"X860C321BE"</f>
        <v>X860C321BE</v>
      </c>
      <c r="B270" t="s">
        <v>556</v>
      </c>
      <c r="C270" t="s">
        <v>15</v>
      </c>
      <c r="D270" t="s">
        <v>636</v>
      </c>
      <c r="E270" t="s">
        <v>21</v>
      </c>
      <c r="F270" t="s">
        <v>637</v>
      </c>
      <c r="G270" t="s">
        <v>637</v>
      </c>
      <c r="H270">
        <v>0</v>
      </c>
      <c r="I270" s="2">
        <v>41640</v>
      </c>
      <c r="J270" s="2">
        <v>42369</v>
      </c>
      <c r="K270">
        <v>8442.1</v>
      </c>
    </row>
    <row r="271" spans="1:11" x14ac:dyDescent="0.25">
      <c r="A271" t="str">
        <f>"X880DAB707"</f>
        <v>X880DAB707</v>
      </c>
      <c r="B271" t="s">
        <v>556</v>
      </c>
      <c r="C271" t="s">
        <v>15</v>
      </c>
      <c r="D271" t="s">
        <v>338</v>
      </c>
      <c r="E271" t="s">
        <v>21</v>
      </c>
      <c r="F271" t="s">
        <v>340</v>
      </c>
      <c r="G271" t="s">
        <v>340</v>
      </c>
      <c r="H271">
        <v>0</v>
      </c>
      <c r="I271" s="2">
        <v>41640</v>
      </c>
      <c r="J271" s="2">
        <v>42369</v>
      </c>
      <c r="K271">
        <v>0</v>
      </c>
    </row>
    <row r="272" spans="1:11" x14ac:dyDescent="0.25">
      <c r="A272" t="str">
        <f>"X8F0DAB6F4"</f>
        <v>X8F0DAB6F4</v>
      </c>
      <c r="B272" t="s">
        <v>556</v>
      </c>
      <c r="C272" t="s">
        <v>15</v>
      </c>
      <c r="D272" t="s">
        <v>332</v>
      </c>
      <c r="E272" t="s">
        <v>21</v>
      </c>
      <c r="F272" t="s">
        <v>334</v>
      </c>
      <c r="G272" t="s">
        <v>334</v>
      </c>
      <c r="H272">
        <v>0</v>
      </c>
      <c r="I272" s="2">
        <v>41640</v>
      </c>
      <c r="J272" s="2">
        <v>42004</v>
      </c>
      <c r="K272">
        <v>0</v>
      </c>
    </row>
    <row r="273" spans="1:11" x14ac:dyDescent="0.25">
      <c r="A273" t="str">
        <f>"X930DAB70D"</f>
        <v>X930DAB70D</v>
      </c>
      <c r="B273">
        <v>6363391001</v>
      </c>
      <c r="C273" t="s">
        <v>15</v>
      </c>
      <c r="D273" t="s">
        <v>638</v>
      </c>
      <c r="E273" t="s">
        <v>21</v>
      </c>
      <c r="F273" t="s">
        <v>639</v>
      </c>
      <c r="G273" t="s">
        <v>639</v>
      </c>
      <c r="H273">
        <v>0</v>
      </c>
      <c r="I273" s="2">
        <v>41640</v>
      </c>
      <c r="J273" s="2">
        <v>42369</v>
      </c>
      <c r="K273">
        <v>4305.12</v>
      </c>
    </row>
    <row r="274" spans="1:11" x14ac:dyDescent="0.25">
      <c r="A274" t="str">
        <f>"X970F0734F"</f>
        <v>X970F0734F</v>
      </c>
      <c r="B274" t="s">
        <v>556</v>
      </c>
      <c r="C274" t="s">
        <v>15</v>
      </c>
      <c r="D274" t="s">
        <v>640</v>
      </c>
      <c r="E274" t="s">
        <v>21</v>
      </c>
      <c r="F274" t="s">
        <v>641</v>
      </c>
      <c r="G274" t="s">
        <v>641</v>
      </c>
      <c r="H274">
        <v>0</v>
      </c>
      <c r="I274" s="2">
        <v>41640</v>
      </c>
      <c r="J274" s="2">
        <v>42369</v>
      </c>
      <c r="K274">
        <v>0</v>
      </c>
    </row>
    <row r="275" spans="1:11" x14ac:dyDescent="0.25">
      <c r="A275" t="str">
        <f>"X9A0DAB6FA"</f>
        <v>X9A0DAB6FA</v>
      </c>
      <c r="B275" t="s">
        <v>556</v>
      </c>
      <c r="C275" t="s">
        <v>15</v>
      </c>
      <c r="D275" t="s">
        <v>642</v>
      </c>
      <c r="E275" t="s">
        <v>558</v>
      </c>
      <c r="F275" t="s">
        <v>643</v>
      </c>
      <c r="G275" t="s">
        <v>643</v>
      </c>
      <c r="H275">
        <v>0</v>
      </c>
      <c r="I275" s="2">
        <v>41640</v>
      </c>
      <c r="J275" s="2">
        <v>42369</v>
      </c>
      <c r="K275">
        <v>202426.11</v>
      </c>
    </row>
    <row r="276" spans="1:11" x14ac:dyDescent="0.25">
      <c r="A276" t="str">
        <f>"X9E0DAB713"</f>
        <v>X9E0DAB713</v>
      </c>
      <c r="B276" t="s">
        <v>556</v>
      </c>
      <c r="C276" t="s">
        <v>15</v>
      </c>
      <c r="D276" t="s">
        <v>644</v>
      </c>
      <c r="E276" t="s">
        <v>558</v>
      </c>
      <c r="F276" t="s">
        <v>645</v>
      </c>
      <c r="G276" t="s">
        <v>645</v>
      </c>
      <c r="H276">
        <v>0</v>
      </c>
      <c r="I276" s="2">
        <v>41640</v>
      </c>
      <c r="J276" s="2">
        <v>42369</v>
      </c>
      <c r="K276">
        <v>203868.6</v>
      </c>
    </row>
    <row r="277" spans="1:11" x14ac:dyDescent="0.25">
      <c r="A277" t="str">
        <f>"XA20F07355"</f>
        <v>XA20F07355</v>
      </c>
      <c r="B277" t="s">
        <v>556</v>
      </c>
      <c r="C277" t="s">
        <v>15</v>
      </c>
      <c r="D277" t="s">
        <v>353</v>
      </c>
      <c r="E277" t="s">
        <v>21</v>
      </c>
      <c r="F277" t="s">
        <v>355</v>
      </c>
      <c r="G277" t="s">
        <v>355</v>
      </c>
      <c r="H277">
        <v>0</v>
      </c>
      <c r="I277" s="2">
        <v>41791</v>
      </c>
      <c r="J277" s="2">
        <v>42369</v>
      </c>
      <c r="K277">
        <v>0</v>
      </c>
    </row>
    <row r="278" spans="1:11" x14ac:dyDescent="0.25">
      <c r="A278" t="str">
        <f>"XA50DAB700"</f>
        <v>XA50DAB700</v>
      </c>
      <c r="B278" t="s">
        <v>556</v>
      </c>
      <c r="C278" t="s">
        <v>15</v>
      </c>
      <c r="D278" t="s">
        <v>646</v>
      </c>
      <c r="E278" t="s">
        <v>21</v>
      </c>
      <c r="F278" t="s">
        <v>647</v>
      </c>
      <c r="G278" t="s">
        <v>647</v>
      </c>
      <c r="H278">
        <v>0</v>
      </c>
      <c r="I278" s="2">
        <v>41640</v>
      </c>
      <c r="J278" s="2">
        <v>42369</v>
      </c>
      <c r="K278">
        <v>1668.22</v>
      </c>
    </row>
    <row r="279" spans="1:11" x14ac:dyDescent="0.25">
      <c r="A279" t="str">
        <f>"XAD0F0735B"</f>
        <v>XAD0F0735B</v>
      </c>
      <c r="B279" t="s">
        <v>556</v>
      </c>
      <c r="C279" t="s">
        <v>15</v>
      </c>
      <c r="D279" t="s">
        <v>648</v>
      </c>
      <c r="E279" t="s">
        <v>21</v>
      </c>
      <c r="F279" t="s">
        <v>649</v>
      </c>
      <c r="G279" t="s">
        <v>649</v>
      </c>
      <c r="H279">
        <v>0</v>
      </c>
      <c r="I279" s="2">
        <v>41640</v>
      </c>
      <c r="J279" s="2">
        <v>42369</v>
      </c>
      <c r="K279">
        <v>29374.47</v>
      </c>
    </row>
    <row r="280" spans="1:11" x14ac:dyDescent="0.25">
      <c r="A280" t="str">
        <f>"XAE0C321BD"</f>
        <v>XAE0C321BD</v>
      </c>
      <c r="B280" t="s">
        <v>556</v>
      </c>
      <c r="C280" t="s">
        <v>15</v>
      </c>
      <c r="D280" t="s">
        <v>650</v>
      </c>
      <c r="E280" t="s">
        <v>21</v>
      </c>
      <c r="F280" t="s">
        <v>651</v>
      </c>
      <c r="G280" t="s">
        <v>651</v>
      </c>
      <c r="H280">
        <v>0</v>
      </c>
      <c r="I280" s="2">
        <v>41640</v>
      </c>
      <c r="J280" s="2">
        <v>42369</v>
      </c>
      <c r="K280">
        <v>285.45</v>
      </c>
    </row>
    <row r="281" spans="1:11" x14ac:dyDescent="0.25">
      <c r="A281" t="str">
        <f>"XB00DAB706"</f>
        <v>XB00DAB706</v>
      </c>
      <c r="B281" t="s">
        <v>556</v>
      </c>
      <c r="C281" t="s">
        <v>15</v>
      </c>
      <c r="D281" t="s">
        <v>652</v>
      </c>
      <c r="E281" t="s">
        <v>21</v>
      </c>
      <c r="F281" t="s">
        <v>653</v>
      </c>
      <c r="G281" t="s">
        <v>653</v>
      </c>
      <c r="H281">
        <v>0</v>
      </c>
      <c r="I281" s="2">
        <v>41640</v>
      </c>
      <c r="J281" s="2">
        <v>42369</v>
      </c>
      <c r="K281">
        <v>3181.11</v>
      </c>
    </row>
    <row r="282" spans="1:11" x14ac:dyDescent="0.25">
      <c r="A282" t="str">
        <f>"XB70DAB6F3"</f>
        <v>XB70DAB6F3</v>
      </c>
      <c r="B282" t="s">
        <v>556</v>
      </c>
      <c r="C282" t="s">
        <v>15</v>
      </c>
      <c r="D282" t="s">
        <v>654</v>
      </c>
      <c r="E282" t="s">
        <v>21</v>
      </c>
      <c r="F282" t="s">
        <v>655</v>
      </c>
      <c r="G282" t="s">
        <v>655</v>
      </c>
      <c r="H282">
        <v>0</v>
      </c>
      <c r="I282" s="2">
        <v>41640</v>
      </c>
      <c r="J282" s="2">
        <v>42369</v>
      </c>
      <c r="K282">
        <v>586.35</v>
      </c>
    </row>
    <row r="283" spans="1:11" x14ac:dyDescent="0.25">
      <c r="A283" t="str">
        <f>"XB90C321C3"</f>
        <v>XB90C321C3</v>
      </c>
      <c r="B283" t="s">
        <v>556</v>
      </c>
      <c r="C283" t="s">
        <v>15</v>
      </c>
      <c r="D283" t="s">
        <v>656</v>
      </c>
      <c r="E283" t="s">
        <v>558</v>
      </c>
      <c r="F283" t="s">
        <v>657</v>
      </c>
      <c r="G283" t="s">
        <v>657</v>
      </c>
      <c r="H283">
        <v>0</v>
      </c>
      <c r="I283" s="2">
        <v>41640</v>
      </c>
      <c r="J283" s="2">
        <v>42369</v>
      </c>
      <c r="K283">
        <v>144101.97999999998</v>
      </c>
    </row>
    <row r="284" spans="1:11" x14ac:dyDescent="0.25">
      <c r="A284" t="str">
        <f>"XBB0DAB70C"</f>
        <v>XBB0DAB70C</v>
      </c>
      <c r="B284" t="s">
        <v>556</v>
      </c>
      <c r="C284" t="s">
        <v>15</v>
      </c>
      <c r="D284" t="s">
        <v>341</v>
      </c>
      <c r="E284" t="s">
        <v>21</v>
      </c>
      <c r="F284" t="s">
        <v>343</v>
      </c>
      <c r="G284" t="s">
        <v>343</v>
      </c>
      <c r="H284">
        <v>0</v>
      </c>
      <c r="I284" s="2">
        <v>41640</v>
      </c>
      <c r="J284" s="2">
        <v>42369</v>
      </c>
      <c r="K284">
        <v>0</v>
      </c>
    </row>
    <row r="285" spans="1:11" x14ac:dyDescent="0.25">
      <c r="A285" t="str">
        <f>"XBF0F0734E"</f>
        <v>XBF0F0734E</v>
      </c>
      <c r="B285" t="s">
        <v>556</v>
      </c>
      <c r="C285" t="s">
        <v>15</v>
      </c>
      <c r="D285" t="s">
        <v>658</v>
      </c>
      <c r="E285" t="s">
        <v>21</v>
      </c>
      <c r="F285" t="s">
        <v>659</v>
      </c>
      <c r="G285" t="s">
        <v>659</v>
      </c>
      <c r="H285">
        <v>0</v>
      </c>
      <c r="I285" s="2">
        <v>41640</v>
      </c>
      <c r="J285" s="2">
        <v>42369</v>
      </c>
      <c r="K285">
        <v>750.9</v>
      </c>
    </row>
    <row r="286" spans="1:11" x14ac:dyDescent="0.25">
      <c r="A286" t="str">
        <f>"XC20DAB6F9"</f>
        <v>XC20DAB6F9</v>
      </c>
      <c r="B286" t="s">
        <v>556</v>
      </c>
      <c r="C286" t="s">
        <v>15</v>
      </c>
      <c r="D286" t="s">
        <v>660</v>
      </c>
      <c r="E286" t="s">
        <v>558</v>
      </c>
      <c r="F286" t="s">
        <v>661</v>
      </c>
      <c r="G286" t="s">
        <v>661</v>
      </c>
      <c r="H286">
        <v>0</v>
      </c>
      <c r="I286" s="2">
        <v>41640</v>
      </c>
      <c r="J286" s="2">
        <v>42369</v>
      </c>
      <c r="K286">
        <v>53571</v>
      </c>
    </row>
    <row r="287" spans="1:11" x14ac:dyDescent="0.25">
      <c r="A287" t="str">
        <f>"XC30F07367"</f>
        <v>XC30F07367</v>
      </c>
      <c r="B287" t="s">
        <v>556</v>
      </c>
      <c r="C287" t="s">
        <v>15</v>
      </c>
      <c r="D287" t="s">
        <v>662</v>
      </c>
      <c r="E287" t="s">
        <v>21</v>
      </c>
      <c r="F287" t="s">
        <v>663</v>
      </c>
      <c r="G287" t="s">
        <v>663</v>
      </c>
      <c r="H287">
        <v>0</v>
      </c>
      <c r="I287" s="2">
        <v>41640</v>
      </c>
      <c r="J287" s="2">
        <v>42369</v>
      </c>
      <c r="K287">
        <v>629.63</v>
      </c>
    </row>
    <row r="288" spans="1:11" x14ac:dyDescent="0.25">
      <c r="A288" t="str">
        <f>"XC60DAB712"</f>
        <v>XC60DAB712</v>
      </c>
      <c r="B288" t="s">
        <v>556</v>
      </c>
      <c r="C288" t="s">
        <v>15</v>
      </c>
      <c r="D288" t="s">
        <v>664</v>
      </c>
      <c r="E288" t="s">
        <v>21</v>
      </c>
      <c r="F288" t="s">
        <v>665</v>
      </c>
      <c r="G288" t="s">
        <v>665</v>
      </c>
      <c r="H288">
        <v>0</v>
      </c>
      <c r="I288" s="2">
        <v>41640</v>
      </c>
      <c r="J288" s="2">
        <v>42369</v>
      </c>
      <c r="K288">
        <v>4609.0599999999995</v>
      </c>
    </row>
    <row r="289" spans="1:11" x14ac:dyDescent="0.25">
      <c r="A289" t="str">
        <f>"XCA0F07354"</f>
        <v>XCA0F07354</v>
      </c>
      <c r="B289" t="s">
        <v>556</v>
      </c>
      <c r="C289" t="s">
        <v>15</v>
      </c>
      <c r="D289" t="s">
        <v>666</v>
      </c>
      <c r="E289" t="s">
        <v>21</v>
      </c>
      <c r="F289" t="s">
        <v>667</v>
      </c>
      <c r="G289" t="s">
        <v>667</v>
      </c>
      <c r="H289">
        <v>0</v>
      </c>
      <c r="I289" s="2">
        <v>41640</v>
      </c>
      <c r="J289" s="2">
        <v>42004</v>
      </c>
      <c r="K289">
        <v>20918.150000000001</v>
      </c>
    </row>
    <row r="290" spans="1:11" x14ac:dyDescent="0.25">
      <c r="A290" t="str">
        <f>"XCD0DAB6FF"</f>
        <v>XCD0DAB6FF</v>
      </c>
      <c r="B290">
        <v>6363391001</v>
      </c>
      <c r="C290" t="s">
        <v>15</v>
      </c>
      <c r="D290" t="s">
        <v>668</v>
      </c>
      <c r="E290" t="s">
        <v>21</v>
      </c>
      <c r="F290" t="s">
        <v>669</v>
      </c>
      <c r="G290" t="s">
        <v>669</v>
      </c>
      <c r="H290">
        <v>0</v>
      </c>
      <c r="I290" s="2">
        <v>41640</v>
      </c>
      <c r="J290" s="2">
        <v>42369</v>
      </c>
      <c r="K290">
        <v>204.55</v>
      </c>
    </row>
    <row r="291" spans="1:11" x14ac:dyDescent="0.25">
      <c r="A291" t="str">
        <f>"XD50F0735A"</f>
        <v>XD50F0735A</v>
      </c>
      <c r="B291" t="s">
        <v>556</v>
      </c>
      <c r="C291" t="s">
        <v>15</v>
      </c>
      <c r="D291" t="s">
        <v>670</v>
      </c>
      <c r="E291" t="s">
        <v>21</v>
      </c>
      <c r="F291" t="s">
        <v>671</v>
      </c>
      <c r="G291" t="s">
        <v>671</v>
      </c>
      <c r="H291">
        <v>0</v>
      </c>
      <c r="I291" s="2">
        <v>41640</v>
      </c>
      <c r="J291" s="2">
        <v>42369</v>
      </c>
      <c r="K291">
        <v>2663.6400000000003</v>
      </c>
    </row>
    <row r="292" spans="1:11" x14ac:dyDescent="0.25">
      <c r="A292" t="str">
        <f>"XD60C321BC"</f>
        <v>XD60C321BC</v>
      </c>
      <c r="B292" t="s">
        <v>556</v>
      </c>
      <c r="C292" t="s">
        <v>15</v>
      </c>
      <c r="D292" t="s">
        <v>672</v>
      </c>
      <c r="E292" t="s">
        <v>21</v>
      </c>
      <c r="F292" t="s">
        <v>673</v>
      </c>
      <c r="G292" t="s">
        <v>673</v>
      </c>
      <c r="H292">
        <v>0</v>
      </c>
      <c r="I292" s="2">
        <v>41640</v>
      </c>
      <c r="J292" s="2">
        <v>42369</v>
      </c>
      <c r="K292">
        <v>26953.93</v>
      </c>
    </row>
    <row r="293" spans="1:11" x14ac:dyDescent="0.25">
      <c r="A293" t="str">
        <f>"XE00F07360"</f>
        <v>XE00F07360</v>
      </c>
      <c r="B293" t="s">
        <v>556</v>
      </c>
      <c r="C293" t="s">
        <v>15</v>
      </c>
      <c r="D293" t="s">
        <v>674</v>
      </c>
      <c r="E293" t="s">
        <v>21</v>
      </c>
      <c r="F293" t="s">
        <v>675</v>
      </c>
      <c r="G293" t="s">
        <v>675</v>
      </c>
      <c r="H293">
        <v>0</v>
      </c>
      <c r="I293" s="2">
        <v>41640</v>
      </c>
      <c r="J293" s="2">
        <v>42369</v>
      </c>
      <c r="K293">
        <v>623.70000000000005</v>
      </c>
    </row>
    <row r="294" spans="1:11" x14ac:dyDescent="0.25">
      <c r="A294" t="str">
        <f>"XE10C321C2"</f>
        <v>XE10C321C2</v>
      </c>
      <c r="B294" t="s">
        <v>556</v>
      </c>
      <c r="C294" t="s">
        <v>15</v>
      </c>
      <c r="D294" t="s">
        <v>676</v>
      </c>
      <c r="E294" t="s">
        <v>21</v>
      </c>
      <c r="F294" t="s">
        <v>677</v>
      </c>
      <c r="G294" t="s">
        <v>677</v>
      </c>
      <c r="H294">
        <v>0</v>
      </c>
      <c r="I294" s="2">
        <v>41640</v>
      </c>
      <c r="J294" s="2">
        <v>42369</v>
      </c>
      <c r="K294">
        <v>23370.45</v>
      </c>
    </row>
    <row r="295" spans="1:11" x14ac:dyDescent="0.25">
      <c r="A295" t="str">
        <f>"XE30DAB70B"</f>
        <v>XE30DAB70B</v>
      </c>
      <c r="B295" t="s">
        <v>556</v>
      </c>
      <c r="C295" t="s">
        <v>15</v>
      </c>
      <c r="D295" t="s">
        <v>678</v>
      </c>
      <c r="E295" t="s">
        <v>21</v>
      </c>
      <c r="F295" t="s">
        <v>679</v>
      </c>
      <c r="G295" t="s">
        <v>679</v>
      </c>
      <c r="H295">
        <v>0</v>
      </c>
      <c r="I295" s="2">
        <v>41974</v>
      </c>
      <c r="J295" s="2">
        <v>42369</v>
      </c>
      <c r="K295">
        <v>2907.9500000000003</v>
      </c>
    </row>
    <row r="296" spans="1:11" x14ac:dyDescent="0.25">
      <c r="A296" t="str">
        <f>"XEA0DAB6F8"</f>
        <v>XEA0DAB6F8</v>
      </c>
      <c r="B296" t="s">
        <v>556</v>
      </c>
      <c r="C296" t="s">
        <v>15</v>
      </c>
      <c r="D296" t="s">
        <v>680</v>
      </c>
      <c r="E296" t="s">
        <v>21</v>
      </c>
      <c r="F296" t="s">
        <v>681</v>
      </c>
      <c r="G296" t="s">
        <v>681</v>
      </c>
      <c r="H296">
        <v>0</v>
      </c>
      <c r="I296" s="2">
        <v>41640</v>
      </c>
      <c r="J296" s="2">
        <v>42369</v>
      </c>
      <c r="K296">
        <v>3502.3</v>
      </c>
    </row>
    <row r="297" spans="1:11" x14ac:dyDescent="0.25">
      <c r="A297" t="str">
        <f>"XEB0F7366X"</f>
        <v>XEB0F7366X</v>
      </c>
      <c r="B297" t="s">
        <v>556</v>
      </c>
      <c r="C297" t="s">
        <v>15</v>
      </c>
      <c r="D297" t="s">
        <v>682</v>
      </c>
      <c r="E297" t="s">
        <v>21</v>
      </c>
      <c r="F297" t="s">
        <v>683</v>
      </c>
      <c r="G297" t="s">
        <v>683</v>
      </c>
      <c r="H297">
        <v>0</v>
      </c>
      <c r="I297" s="2">
        <v>41974</v>
      </c>
      <c r="J297" s="2">
        <v>42369</v>
      </c>
      <c r="K297">
        <v>8345.35</v>
      </c>
    </row>
    <row r="298" spans="1:11" x14ac:dyDescent="0.25">
      <c r="A298" t="str">
        <f>"XF20F07353"</f>
        <v>XF20F07353</v>
      </c>
      <c r="B298" t="s">
        <v>556</v>
      </c>
      <c r="C298" t="s">
        <v>15</v>
      </c>
      <c r="D298" t="s">
        <v>684</v>
      </c>
      <c r="E298" t="s">
        <v>21</v>
      </c>
      <c r="F298" t="s">
        <v>685</v>
      </c>
      <c r="G298" t="s">
        <v>685</v>
      </c>
      <c r="H298">
        <v>0</v>
      </c>
      <c r="I298" s="2">
        <v>41640</v>
      </c>
      <c r="J298" s="2">
        <v>42369</v>
      </c>
      <c r="K298">
        <v>0</v>
      </c>
    </row>
    <row r="299" spans="1:11" x14ac:dyDescent="0.25">
      <c r="A299" t="str">
        <f>"XF50DAB6FE"</f>
        <v>XF50DAB6FE</v>
      </c>
      <c r="B299" t="s">
        <v>556</v>
      </c>
      <c r="C299" t="s">
        <v>15</v>
      </c>
      <c r="D299" t="s">
        <v>686</v>
      </c>
      <c r="E299" t="s">
        <v>21</v>
      </c>
      <c r="F299" t="s">
        <v>687</v>
      </c>
      <c r="G299" t="s">
        <v>687</v>
      </c>
      <c r="H299">
        <v>0</v>
      </c>
      <c r="I299" s="2">
        <v>41640</v>
      </c>
      <c r="J299" s="2">
        <v>42369</v>
      </c>
      <c r="K299">
        <v>700.7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2019-01-29T17:36:54Z</dcterms:created>
  <dcterms:modified xsi:type="dcterms:W3CDTF">2019-01-29T17:52:29Z</dcterms:modified>
</cp:coreProperties>
</file>