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riuliveneziagiu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</calcChain>
</file>

<file path=xl/sharedStrings.xml><?xml version="1.0" encoding="utf-8"?>
<sst xmlns="http://schemas.openxmlformats.org/spreadsheetml/2006/main" count="471" uniqueCount="244">
  <si>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</si>
  <si>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</si>
  <si>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</si>
  <si>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</si>
  <si>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</si>
  <si>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</si>
  <si>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</si>
  <si>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</si>
  <si>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</si>
  <si>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</si>
  <si>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</si>
  <si>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</si>
  <si>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</si>
  <si>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</si>
  <si>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</si>
  <si>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</si>
  <si>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CIGAINA - CARTA PER FOTOCOPIE</t>
  </si>
  <si>
    <t>22-PROCEDURA NEGOZIATA DERIVANTE DA AVVISI CON CUI SI INDICE LA GARA</t>
  </si>
  <si>
    <t xml:space="preserve">centro ufficio srl (CF: 01222040931)
Cigaina S.R.L. (CF: 02576260307)
D.V.T. SISTEMI (CF: 01489230936)
MOSETTI TECNICHE GRAFICHE (CF: 00132300328)
SMOLARS SRL (CF: 00048440325)
</t>
  </si>
  <si>
    <t>Cigaina S.R.L. (CF: 02576260307)</t>
  </si>
  <si>
    <t>ASSISTENZA SISTEMA APRIPORTE</t>
  </si>
  <si>
    <t>23-AFFIDAMENTO IN ECONOMIA - AFFIDAMENTO DIRETTO</t>
  </si>
  <si>
    <t xml:space="preserve">TELNET DATA (CF: 02463640306)
</t>
  </si>
  <si>
    <t>TELNET DATA (CF: 02463640306)</t>
  </si>
  <si>
    <t>ICR SPA - CANCELLERIA UFFICI REGIONE FVG</t>
  </si>
  <si>
    <t xml:space="preserve">A.C. ESSE S.R.L. (CF: 05371121004)
ERREBIAN SPA (CF: 08397890586)
ICR - SOCIETA' PER AZIONI  (CF: 05466391009)
PROCED SRL (CF: 01952150264)
PROSDOCIMI G.M. S.p.A. (CF: 00207000282)
TROST SPA (CF: 01348470301)
</t>
  </si>
  <si>
    <t>ICR - SOCIETA' PER AZIONI  (CF: 05466391009)</t>
  </si>
  <si>
    <t>ACQUISTO DI TESTI PER GLI UFFICI DEL FRIULI VENEZIA GIULIA DELL'AGENZIA DELLE ENTRATE</t>
  </si>
  <si>
    <t xml:space="preserve">WOLTERS KLUWER ITALIA SRL (CF: 10209790152)
</t>
  </si>
  <si>
    <t>WOLTERS KLUWER ITALIA SRL (CF: 10209790152)</t>
  </si>
  <si>
    <t>SVUOTAMENTO DELLE FOSSE DI DUE SCENSORI IN DP TS</t>
  </si>
  <si>
    <t xml:space="preserve">AIRONE  SRL (CF: 04964220828)
BEN FAT SRL (CF: 02722100308)
COSPER SNC (CF: 00171390313)
EDILAND DI PERESSIN FABRIZIO (CF: PRSFRZ69E15G284P)
GIOVANELLI SNC (CF: 01234570321)
</t>
  </si>
  <si>
    <t>COSPER SNC (CF: 00171390313)</t>
  </si>
  <si>
    <t>RIMOZIONE OSTRUZIONE SERVIZI IGIENICI DP GORIZIA</t>
  </si>
  <si>
    <t xml:space="preserve">BEN FAT SRL (CF: 02722100308)
COSPER SNC (CF: 00171390313)
EDILAND DI PERESSIN FABRIZIO (CF: PRSFRZ69E15G284P)
LA IGIENICA SRL (CF: 00667370308)
SPURGO SERVICE SRL (CF: 02390920300)
</t>
  </si>
  <si>
    <t>CONSEGNA POSTA A DOMICILIO</t>
  </si>
  <si>
    <t xml:space="preserve">POSTE ITALIANE SPA (CF: 97103880585)
</t>
  </si>
  <si>
    <t>POSTE ITALIANE SPA (CF: 97103880585)</t>
  </si>
  <si>
    <t>Noleggio n. 2 fotocopiatrici per UP Pordenone - Territorio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</si>
  <si>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</si>
  <si>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</si>
  <si>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</si>
  <si>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FORNITURA TONER</t>
  </si>
  <si>
    <t xml:space="preserve">BEANTECH S.R.L: (CF: 02175740303)
CENTRO FRIULI S.R.L. (CF: 01348020304)
FRACAU SRL (CF: 00703070326)
MIDA SRL (CF: 01513020238)
VERONA UFFICIO SRL (CF: 02370080232)
</t>
  </si>
  <si>
    <t>MIDA SRL (CF: 01513020238)</t>
  </si>
  <si>
    <t>CARTA PER FOTOCOPIE</t>
  </si>
  <si>
    <t xml:space="preserve">CIGAINA &amp; C. S.R.L.S. (CF: 02778060307)
FRACAU SRL (CF: 00703070326)
MOSETTI TECNICHE GRAFICHE (CF: 00132300328)
NUOVA TRIESTEUFFICIO SRL (CF: 01150840328)
PROSDOCIMI G.M. S.p.A. (CF: 00207000282)
</t>
  </si>
  <si>
    <t>CIGAINA &amp; C. S.R.L.S. (CF: 02778060307)</t>
  </si>
  <si>
    <t>SERvizio giardinaggio UT Monfalcone</t>
  </si>
  <si>
    <t xml:space="preserve">Agraria Isontina di Giorgi G. (CF: 01036070314)
CONTEA SOCIETA' COOPERATIVA SOCIALE (CF: 00549490316)
REAL GREEN UNIPERSONALE (CF: 02338480300)
SEVER SRL SOCIETA' UNIPERSONALE (CF: 01932900309)
VIRIDIS Soc. Coop. (CF: 01410280935)
</t>
  </si>
  <si>
    <t>VIRIDIS Soc. Coop. (CF: 01410280935)</t>
  </si>
  <si>
    <t>SPURGO SERVIZI IGIENICI DP GORIZIA</t>
  </si>
  <si>
    <t xml:space="preserve">3 C COMPAGNIA COMMERCIO COMBUSTIBILI SAS (CF: 00165480302)
BEN FAT SRL (CF: 02722100308)
COSPER SNC (CF: 00171390313)
MULTISERVIZI SPA (CF: 02191980420)
SPURGO SERVICE SRL (CF: 02390920300)
</t>
  </si>
  <si>
    <t>Noleggio ponteggio per palazzo Corso Cavour 6 - Trieste</t>
  </si>
  <si>
    <t xml:space="preserve">ALBAPONT EDILE SRL (CF: 02719630309)
EDILPONT STRUTTURE SRL (CF: 00797410321)
KC s.n.c. (CF: 01106070327)
RAS PONTEGGI SRL (CF: 03420860276)
SCHIAVONE COSTRUZIONI SNC (CF: 01008980326)
TECNISIDER SRL (CF: 01172530329)
TECNOGRU SPA (CF: 02251950305)
</t>
  </si>
  <si>
    <t>RAS PONTEGGI SRL (CF: 03420860276)</t>
  </si>
  <si>
    <t>ABBONAMENTO 2014 A "IL LAVORO NELLE PUBBLICHE AMMINISTRAZIONI"</t>
  </si>
  <si>
    <t xml:space="preserve">GiuffrÃ¨ Francis Lefebvre S.p.A (CF: 00829840156)
</t>
  </si>
  <si>
    <t>GiuffrÃ¨ Francis Lefebvre S.p.A (CF: 00829840156)</t>
  </si>
  <si>
    <t>ORDINE PER IL RIPRISTINO DI DUE PORTE IN DP TRIESTE</t>
  </si>
  <si>
    <t xml:space="preserve">AR.LE.M SAS (CF: 00541790325)
ARREDAMENTI FALEGNAMERIA STOPAR (CF: 01223590322)
CARPENTERIA CIVILE NAUTICA (CF: 01037860325)
GIOVANELLI SNC (CF: 01234570321)
salfem (CF: 00730190329)
</t>
  </si>
  <si>
    <t>GIOVANELLI SNC (CF: 01234570321)</t>
  </si>
  <si>
    <t>derattizzazione Dp Gorizia</t>
  </si>
  <si>
    <t xml:space="preserve">CNS - CONSORZIO NAZIONALE SERVIZI SOCIETA COOPERATIVA  (CF: 02884150588)
</t>
  </si>
  <si>
    <t>CNS - CONSORZIO NAZIONALE SERVIZI SOCIETA COOPERATIVA  (CF: 02884150588)</t>
  </si>
  <si>
    <t>PULIZIA STRAORDINARIA ARCHIVI UT MONFALCONE</t>
  </si>
  <si>
    <t xml:space="preserve">PULIZIE STRAORDINARIE UT MONFALCONE </t>
  </si>
  <si>
    <t>fornitura gasolio per riscaldamento</t>
  </si>
  <si>
    <t xml:space="preserve">Q8 Quaser srl (CF: 06543251000)
</t>
  </si>
  <si>
    <t>Q8 Quaser srl (CF: 06543251000)</t>
  </si>
  <si>
    <t>TRENTINA PETROLI s.r.l. Fornitura gasolio riscaldamento</t>
  </si>
  <si>
    <t xml:space="preserve">Trentina petroli s.r.l. (CF: 02039990227)
</t>
  </si>
  <si>
    <t>Trentina petroli s.r.l. (CF: 02039990227)</t>
  </si>
  <si>
    <t>KYOCERA - Noleggio 4 fotocopiatori per UP TS, UCF Cormons e UCF Monfalcone</t>
  </si>
  <si>
    <t>KYOCERA - Noleggio fotocopiatori per UP Gorizia Territorio</t>
  </si>
  <si>
    <t>NOLEGGIO FOTOCOPIATRICE</t>
  </si>
  <si>
    <t>EDISON - POD IT001E31629666 - UCF Monfalcone Territorio</t>
  </si>
  <si>
    <t xml:space="preserve">EDISON ENERGIA S.P.A (CF: 08526440154)
</t>
  </si>
  <si>
    <t>EDISON ENERGIA S.P.A (CF: 08526440154)</t>
  </si>
  <si>
    <t>EDISON - POD IT001E38235705 UP Pordenone Territorio</t>
  </si>
  <si>
    <t>EDISON - POD IT001E38399219 UP Pordenone Territorio</t>
  </si>
  <si>
    <t>EDISON - POD IT001E39254104 UP Udine Territorio</t>
  </si>
  <si>
    <t>EDISON - POD IT003E01135343 UP Trieste Territorio</t>
  </si>
  <si>
    <t>EDISON - POD IT010E00019381 UP Gorizia Territorio Convenzione EE11</t>
  </si>
  <si>
    <t>EDISON - POD IT010E00019382</t>
  </si>
  <si>
    <t>CPB ITALIA SRL - CASSETTA PRONTO SOCCORSO NUOVO PRESIDIO GEMONA</t>
  </si>
  <si>
    <t xml:space="preserve">CPB ITALIA SRL (CF: 08076890154)
IMPRESA CIMOLAI SRL (CF: 01625670938)
s.a.t.i. srl (CF: 00985110303)
sangiusto srl (CF: 00639420322)
satcom srl (CF: 01084800315)
</t>
  </si>
  <si>
    <t>CPB ITALIA SRL (CF: 08076890154)</t>
  </si>
  <si>
    <t>SPURGO SERVIZI IGIENICI INTASATI PRESSO PD GORIZIA</t>
  </si>
  <si>
    <t xml:space="preserve">BEN FAT SRL (CF: 02722100308)
COSPER SNC (CF: 00171390313)
EURO &amp; PROMOS FM SOC.COOP.P.A. (CF: 02458660301)
LA MARGHERITA S.R.L. (CF: 95007040041)
SPURGO SERVICE SRL (CF: 02390920300)
</t>
  </si>
  <si>
    <t>FORNITURA TERMOSTATI</t>
  </si>
  <si>
    <t xml:space="preserve">DE CATA IMPIANTI SAS (CF: 00528350325)
DUE EFFE SRL (CF: 00236570321)
GLAUCO DECORTI SRL (CF: 00663500320)
LA BLUECLIMA SRL (CF: 02663460307)
SCANDIUZZI CLIMA SRL (CF: 04106390265)
</t>
  </si>
  <si>
    <t>DUE EFFE SRL (CF: 00236570321)</t>
  </si>
  <si>
    <t xml:space="preserve"> porta badge per la Dp Udine</t>
  </si>
  <si>
    <t xml:space="preserve">Cigaina S.R.L. (CF: 02576260307)
DPS INFORMATICA S.N.C. DI PRESELLO GIANNI &amp; C. (CF: 01486330309)
FCE UDINE (CF: 02407840301)
FRACAU SRL (CF: 00703070326)
sangiusto srl (CF: 00639420322)
</t>
  </si>
  <si>
    <t>FCE UDINE (CF: 02407840301)</t>
  </si>
  <si>
    <t>ACQUISTO DI 150 CARTELLINE STAMPATE</t>
  </si>
  <si>
    <t xml:space="preserve">FCE UDINE (CF: 02407840301)
GRAFICHE FILACORDIA (CF: 01924180308)
LITHO STAMPA (CF: 02040210300)
MOSETTI TECNICHE GRAFICHE (CF: 00132300328)
TIPOGRRAFIA MENINI SNC (CF: 00078770930)
</t>
  </si>
  <si>
    <t>ACQUISTO DI N.4 KIT REINTEGRO PER CASSETTE DI PRONTO SOCCORSO</t>
  </si>
  <si>
    <t xml:space="preserve">CPB ITALIA SRL (CF: 08076890154)
MEGAPHARMA OSPEDALIERA S.R.L (CF: 02032400265)
s.a.t.i. srl (CF: 00985110303)
satcom srl (CF: 01084800315)
SECURITY SRL (CF: 01037020318)
</t>
  </si>
  <si>
    <t>satcom srl (CF: 01084800315)</t>
  </si>
  <si>
    <t>FORNITURA CARTELLINE STAMPATE ALLA DP PORDENONE</t>
  </si>
  <si>
    <t xml:space="preserve">FCE UDINE (CF: 02407840301)
GRAFICA GORIZIANA SAS (CF: 00041040312)
JAFET SAS (CF: 01215420934)
LITHO STAMPA (CF: 02040210300)
TIPOGRAFIA ARZIONI SAS (CF: 00997190327)
</t>
  </si>
  <si>
    <t>TIPOGRAFIA ARZIONI SAS (CF: 00997190327)</t>
  </si>
  <si>
    <t>FORNITURA DI DUE BANDIERE PER INTERNO</t>
  </si>
  <si>
    <t xml:space="preserve">FAGGIONATO ROBERTO (CF: FGGRRT74M13F464Y)
GRAPHIC SERVICE S.N.C. DI MATIZ RUDI &amp; ARMANDO (CF: 02343770307)
IL TROFEO DI PIAZZA GIANLUIGI (CF: PZZGLG59S29E889U)
INCISORIA PORDENONESE EREDI DI PAOLO ZAMBON (CF: 01623810932)
LA TECNICA S.R.L. (CF: 00201850328)
LABORATORIO BANDIERE DI NORDIO SERENA (CF: NRDSRN57L41L424M)
</t>
  </si>
  <si>
    <t>FAGGIONATO ROBERTO (CF: FGGRRT74M13F464Y)</t>
  </si>
  <si>
    <t>PEN DRIVE PER LA DR</t>
  </si>
  <si>
    <t xml:space="preserve">ADPARTNERS SRL (CF: 03340710270)
INFOSTAR S.R.L. (CF: 02125890307)
kit ufficio snc (CF: 02529780278)
SOLUZIONE UFFICIO S.R.L.  (CF: 02778750246)
TE.MA (CF: 02175220272)
</t>
  </si>
  <si>
    <t>ADPARTNERS SRL (CF: 03340710270)</t>
  </si>
  <si>
    <t>Prosdocimi - Cancelleria Uffici regione FVG Area Territorio</t>
  </si>
  <si>
    <t xml:space="preserve">ERREBIAN SPA (CF: 08397890586)
MG S.A.S. DI MANIGHETTI KATIA (CF: 03369290261)
OFFICE LAND (CF: 03277020271)
PROCED SRL (CF: 01952150264)
PROSDOCIMI G.M. S.p.A. (CF: 00207000282)
</t>
  </si>
  <si>
    <t>PROSDOCIMI G.M. S.p.A. (CF: 00207000282)</t>
  </si>
  <si>
    <t>PROSDOCIMI G.M. SPA - CARTA UFFICI FVG</t>
  </si>
  <si>
    <t xml:space="preserve">CENTRO UFFICIO SRL (CF: 01967580240)
FCE UDINE (CF: 02407840301)
MOSETTI TECNICHE GRAFICHE (CF: 00132300328)
PROSDOCIMI G.M. S.p.A. (CF: 00207000282)
VALSECCHI GIOVANNI SRL (CF: 07997560151)
</t>
  </si>
  <si>
    <t>EDILAND DI PERESSIN F. - Intervento di spurgo DP Gorizia</t>
  </si>
  <si>
    <t xml:space="preserve">ECOLOGICA FRIULANA DI MARIO COSENTINI (CF: 00951110303)
EDILAND DI PERESSIN FABRIZIO (CF: PRSFRZ69E15G284P)
I.P.S.U. DI ZONTA CALLIGARIS ANNAMARIA (CF: 01209490323)
IMPRESA DI PULIZIE BEN FATTO DI DOBRICIC ROSICA (IdEstero: 00655060325)
LA IGIENICA SRL (CF: 00667370308)
PULIGIENE - SANTALUCIA RENATO (CF: 01592580300)
</t>
  </si>
  <si>
    <t>EDILAND DI PERESSIN FABRIZIO (CF: PRSFRZ69E15G284P)</t>
  </si>
  <si>
    <t>sostituzione strisce antiscivolo PUF di Udine</t>
  </si>
  <si>
    <t xml:space="preserve">ANTINCENDIO SERVICE DI PILU Vittorio (CF: PLIVTR76P29L483N)
GIEMME Antincendio e Sicurezza di Grimolizzi M. (CF: GRMMRA61R09A666V)
IMPRESA CIMOLAI SRL (CF: 01625670938)
OMEGA SRL (CF: 02343130270)
SECURITY SRL (CF: 01037020318)
</t>
  </si>
  <si>
    <t>GIEMME Antincendio e Sicurezza di Grimolizzi M. (CF: GRMMRA61R09A666V)</t>
  </si>
  <si>
    <t>adeguamento normativo rilevatori di presenza ascensori -Dp Udine</t>
  </si>
  <si>
    <t xml:space="preserve">AGM Ascensori Srl (CF: 01643930934)
ASCOOP Ascensori Srl (CF: 01093130324)
BELLETTI SRL (CF: 01263940288)
CIMA IMPIANTI SRL (CF: 01774210262)
KONE SPA (CF: 05069070158)
SELE NORDEST SRL (CF: 02111521205)
Thyssenkrupp Elevatori Italia Spa (CF: 03702760962)
</t>
  </si>
  <si>
    <t>AGM Ascensori Srl (CF: 01643930934)</t>
  </si>
  <si>
    <t>REALIZZAZIONE SCHEMA UNIFILARE QUADRO ELETTRICO IN DR</t>
  </si>
  <si>
    <t xml:space="preserve">CENELEC SRL (CF: 02579280245)
FORWARD SRL (CF: 03799140284)
I.S.I. SNC DI VENIER MARIO E C. (CF: 00435300306)
LA SUPER 2000 DI FLORIDDIA (CF: 00619520323)
RAVEL POWER SRL (CF: 02764200305)
</t>
  </si>
  <si>
    <t>FORWARD SRL (CF: 03799140284)</t>
  </si>
  <si>
    <t>riparazione impianto condizionamento c/o Up Udine-Territorio</t>
  </si>
  <si>
    <t xml:space="preserve">BLU SERVICE SRL (CF: 01466980933)
F.M. Installazioni Srl (CF: 03990590261)
FABBRO VANNI SRL (CF: 01831170301)
FITEKNO SRL (CF: 02698290307)
GEICO LENDER SPA (CF: 11205571000)
</t>
  </si>
  <si>
    <t>F.M. Installazioni Srl (CF: 03990590261)</t>
  </si>
  <si>
    <t>ACQUISTO DI SDOPPIATORI DI BORCHIE</t>
  </si>
  <si>
    <t xml:space="preserve">DE BIAGGI E BARATELLA SRL (CF: 00245090931)
INFOSTAR S.R.L. (CF: 02125890307)
PALESE GIORGINO (CF: PLSGGN50R11D962R)
REPLAY RIG.MANO COMM.DI F.GIORDANI (CF: GRDFNC57L64F205Y)
VI.S.A SISTEMI (CF: 00293600938)
</t>
  </si>
  <si>
    <t>INFOSTAR S.R.L. (CF: 02125890307)</t>
  </si>
  <si>
    <t>acquisto armadio rack per Dp Udine</t>
  </si>
  <si>
    <t xml:space="preserve">DPS INFORMATICA S.N.C. DI PRESELLO GIANNI &amp; C. (CF: 01486330309)
ENERGIM S.R.L. (CF: 02533280307)
NUVOLAPOINT di Flajs Alessandro (CF: FLJLSN84S03L483C)
ST S.R.L. (CF: 08942070155)
TELETRONICA S.p.a. (CF: 00490900305)
</t>
  </si>
  <si>
    <t>ENERGIM S.R.L. (CF: 02533280307)</t>
  </si>
  <si>
    <t xml:space="preserve">COSPER SNC (CF: 00171390313)
EDILAND DI PERESSIN FABRIZIO (CF: PRSFRZ69E15G284P)
OPERA COOPERATIVA SOCIALE (CF: 02619330307)
OSPIC S.R.L. (CF: 03934240270)
SPURGO SERVICE SRL (CF: 02390920300)
</t>
  </si>
  <si>
    <t>SVUOTAMENTO FOSSE FINE CORSA DI 2 ASCENSORI IN DP TS</t>
  </si>
  <si>
    <t xml:space="preserve">Alba SolidarietÃ  Sociale  (CF: 02266810288)
BEN FAT SRL (CF: 02722100308)
COSPER SNC (CF: 00171390313)
ECOLOGICA FRIULANA DI MARIO COSENTINI (CF: 00951110303)
SERVIZI ECOLOGICI IMEC SRL (CF: 04161790268)
</t>
  </si>
  <si>
    <t>SERVIZI ECOLOGICI IMEC SRL (CF: 04161790268)</t>
  </si>
  <si>
    <t>ACQUISTO DI TONER SAMSUNG MLT D307L ELS COMPATIBILE</t>
  </si>
  <si>
    <t xml:space="preserve">DPS INFORMATICA S.N.C. DI PRESELLO GIANNI &amp; C. (CF: 01486330309)
FCE UDINE (CF: 02407840301)
MIDA SRL (CF: 01513020238)
OFFICELAND SRL (CF: 07357011001)
sangiusto srl (CF: 00639420322)
</t>
  </si>
  <si>
    <t>cartelline con stampa sul frontespizio</t>
  </si>
  <si>
    <t xml:space="preserve">GI ERRE di Carlo Cerioli e C. Snc (CF: 00494080302)
GRAFICA GORIZIANA SAS (CF: 00041040312)
Graphis snc di Tomai Roberto (CF: 00176170306)
IL SEGNO Litografia di Busolini Dario (CF: 01433640305)
MOSETTI TECNICHE GRAFICHE (CF: 00132300328)
</t>
  </si>
  <si>
    <t>Graphis snc di Tomai Roberto (CF: 00176170306)</t>
  </si>
  <si>
    <t>Fornitura rotoli carta termica per eliminacode Elisa</t>
  </si>
  <si>
    <t xml:space="preserve">ERREBIAN SPA (CF: 08397890586)
FELIAN (CF: 00991131004)
GBR ROSSETTO SPA (CF: 00304720287)
NUOVA TRIESTEUFFICIO SRL (CF: 01150840328)
TESIA (CF: 01325150223)
</t>
  </si>
  <si>
    <t>NUOVA TRIESTEUFFICIO SRL (CF: 01150840328)</t>
  </si>
  <si>
    <t>NUOVA TRIESTEUFFICIO SRL - fotoconduttore per Dr</t>
  </si>
  <si>
    <t xml:space="preserve">ARTI GRAFICHE JULIA SPA (CF: 00054020326)
DATI E TELECOMUNICAZIONI SRL (CF: 00744310327)
IS COPY srl (CF: 00637000324)
NUOVA TRIESTEUFFICIO SRL (CF: 01150840328)
SMOLARS SRL (CF: 00048440325)
</t>
  </si>
  <si>
    <t>PROSDOCIMI G.M. SPA - cancelleria uffici fvg</t>
  </si>
  <si>
    <t xml:space="preserve">center data line srl (CF: 01104060932)
FRACAU SRL (CF: 00703070326)
pelizzon luigi (CF: 01492100274)
PROCED SRL (CF: 01952150264)
PROSDOCIMI G.M. S.p.A. (CF: 00207000282)
</t>
  </si>
  <si>
    <t>CARTA TERMICA PER ELIMINACODE</t>
  </si>
  <si>
    <t xml:space="preserve">2C SOLUTION SRL (CF: 04030410288)
B! SocietÃ  per Azioni (CF: 07787120588)
BASSETTO &amp; C. S.r.l. (CF: 03698170267)
NUOVA TRIESTEUFFICIO SRL (CF: 01150840328)
SIGMA S.P.A. (CF: 01590580443)
</t>
  </si>
  <si>
    <t>CIGAINA SARL - CARTA UFFICI TERRITORIO REGIONE FVG</t>
  </si>
  <si>
    <t xml:space="preserve">centro ufficio srl (CF: 01222040931)
Cigaina S.R.L. (CF: 02576260307)
FCE UDINE (CF: 02407840301)
MOSETTI TECNICHE GRAFICHE (CF: 00132300328)
TROST SPA (CF: 01348470301)
</t>
  </si>
  <si>
    <t>MIDA - toner I ordine 2014 per Uffici Territorio regione FVG</t>
  </si>
  <si>
    <t xml:space="preserve">ELLIS SRL (CF: 02359760283)
ERREBIAN SPA (CF: 08397890586)
MIDA SRL (CF: 01513020238)
OFFICE LAND (CF: 03277020271)
SMOLARS SRL (CF: 00048440325)
</t>
  </si>
  <si>
    <t>IDROSPURGHI DI PLAINO GIANNI - Spurgo pozzo nero UT Latisana</t>
  </si>
  <si>
    <t xml:space="preserve">3 C COMPAGNIA COMMERCIO COMBUSTIBILI SAS (CF: 00165480302)
EDILAND DI PERESSIN FABRIZIO (CF: PRSFRZ69E15G284P)
IDROSPURGHI (CF: PLNGNN40E23L483F)
SPURGO SERVICE SRL (CF: 02390920300)
</t>
  </si>
  <si>
    <t>IDROSPURGHI (CF: PLNGNN40E23L483F)</t>
  </si>
  <si>
    <t xml:space="preserve">SIGMA S.P.A. (CF: 01590580443)
</t>
  </si>
  <si>
    <t>SIGMA S.P.A. (CF: 01590580443)</t>
  </si>
  <si>
    <t>RAS PONTEGGI - Ripristino ponteggio a seguito incidente</t>
  </si>
  <si>
    <t xml:space="preserve">RAS PONTEGGI SRL (CF: 03420860276)
</t>
  </si>
  <si>
    <t>Verifica biennale impianto di sollevamento palazzo di Corso Cavour 6 a Trieste</t>
  </si>
  <si>
    <t xml:space="preserve">A.S.S. N. 1 TRIESTINA (CF: 00052420320)
</t>
  </si>
  <si>
    <t>A.S.S. N. 1 TRIESTINA (CF: 00052420320)</t>
  </si>
  <si>
    <t>FORNITURA KIT REINTEGRO PER CASSETTE DI PRONTO SOCCORSO</t>
  </si>
  <si>
    <t xml:space="preserve">CENTRO ANTINCENDIO VITERBESE SRL (CF: 01883620567)
D'AMICO S.R.L. FORNITURE E SERVIZI (CF: 08703561004)
MEDIKRON SRL (CF: 04707001006)
SECURITY SRL (CF: 01037020318)
Ugo Tesi srl (CF: 00272980103)
</t>
  </si>
  <si>
    <t>MEDIKRON SRL (CF: 04707001006)</t>
  </si>
  <si>
    <t>FORNITURA E POSA IN OPERA DI LAMPADE DI EMERGENZA DP GORIZIA</t>
  </si>
  <si>
    <t xml:space="preserve">F.M. Installazioni Srl (CF: 03990590261)
GEICO LENDER SPA (CF: 11205571000)
I.B. IMPIANTI DI IMERIO BASSO (CF: BSSMRI64R21D956B)
MAX SAS DI MIRANDA MASSIMILIANO &amp; C. (CF: 02364670303)
SEVEN ITALIA srl (CF: 01767850306)
</t>
  </si>
  <si>
    <t>MAX SAS DI MIRANDA MASSIMILIANO &amp; C. (CF: 02364670303)</t>
  </si>
  <si>
    <t>FORNITURA E POSA IN OPERA DI LAMPADE DI EMERGENZA UFFICI ENTRATE E TERRITORIO FVG</t>
  </si>
  <si>
    <t xml:space="preserve">ELETTROSYSTEM DI GIANNELLI FAUSTO (CF: GNNFST61P30G478S)
F.M. Installazioni Srl (CF: 03990590261)
GEICO LENDER SPA (CF: 11205571000)
GIEMME Antincendio e Sicurezza di Grimolizzi M. (CF: GRMMRA61R09A666V)
SEVEN ITALIA srl (CF: 01767850306)
</t>
  </si>
  <si>
    <t>FORNITURA E POSA IN OPERA DI LAMPADE DI EMERGENZA UFFICIO PROVINCIALE DI PORDENONE - TERRITORIO</t>
  </si>
  <si>
    <t>BATTERIA PER TELEFONO BLACKBERRY PER LA DR</t>
  </si>
  <si>
    <t xml:space="preserve">A. MANZONI &amp; C. S.p.a. (CF: 04705810150)
ALBANESE ELETTRODOMESTICI (CF: 00193450327)
CENTRORADIO PC E TELEFONIA SAS (CF: 00854950326)
GALIMBERTI SPA (CF: 09410120159)
R.E.F. SNC (CF: 01014920936)
</t>
  </si>
  <si>
    <t>CENTRORADIO PC E TELEFONIA SAS (CF: 00854950326)</t>
  </si>
  <si>
    <t>PARTECIPAZIONE ALLA FIERA "CASA MODERNA"</t>
  </si>
  <si>
    <t xml:space="preserve">UDINE E GORIZIA FIERE SPA (CF: 01185490305)
</t>
  </si>
  <si>
    <t>UDINE E GORIZIA FIERE SPA (CF: 01185490305)</t>
  </si>
  <si>
    <t>PORDENONE FIERE SPA</t>
  </si>
  <si>
    <t xml:space="preserve">PORDENONE FIERE SPA (CF: 00076940931)
</t>
  </si>
  <si>
    <t>PORDENONE FIERE SPA (CF: 00076940931)</t>
  </si>
  <si>
    <t>TONER per uffici FVG</t>
  </si>
  <si>
    <t xml:space="preserve">2C SOLUTION SRL (CF: 04030410288)
3P TECHNOLOGIES (CF: 04672050285)
ABS COMPUTERS S.R.L. (CF: 01644110239)
D.V.T. SISTEMI (CF: 01489230936)
FRACAU SRL (CF: 00703070326)
</t>
  </si>
  <si>
    <t>D.V.T. SISTEMI (CF: 01489230936)</t>
  </si>
  <si>
    <t xml:space="preserve">FORNITURA MACCHINA RILEGATRICE DP GORIZIA </t>
  </si>
  <si>
    <t xml:space="preserve">centro ufficio srl (CF: 01222040931)
COPYGRAPH (CF: 00475220315)
D.V.T. SISTEMI (CF: 01489230936)
FRACAU SRL (CF: 00703070326)
sangiusto srl (CF: 00639420322)
</t>
  </si>
  <si>
    <t>FRACAU SRL (CF: 00703070326)</t>
  </si>
  <si>
    <t>TITOLI DI VIAGGIO</t>
  </si>
  <si>
    <t xml:space="preserve">TRIESTE TRASPORTI SPA (CF: 00977240324)
</t>
  </si>
  <si>
    <t>TRIESTE TRASPORTI SPA (CF: 00977240324)</t>
  </si>
  <si>
    <t xml:space="preserve">RIPARAZIONE 20 TENDE VENEZIANE E  SERRAMENTI 8 FINESTRE DP PORDENONE </t>
  </si>
  <si>
    <t xml:space="preserve">ADAMI MONTAGGI S.A.S. DI ADAMI VANNI &amp; C.  (CF: 02680050305)
BLIFASE SRL  (CF: 02266890306)
CREMONESINI SRL (CF: 00422090936)
GEATTI ARNALDO S.R.L. (CF: 01384420301)
LINEA DE SIMON SRL (CF: 01518940307)
NONCELLO TENDE DI FALOMO ITALO &amp; C. SNC (CF: 00182090936)
</t>
  </si>
  <si>
    <t>NONCELLO TENDE DI FALOMO ITALO &amp; C. SNC (CF: 00182090936)</t>
  </si>
  <si>
    <t xml:space="preserve">Fornitura toner per stampanti </t>
  </si>
  <si>
    <t xml:space="preserve">ECO LASER INFORMATICA SRL  (CF: 04427081007)
ECOSERVICE DI SANTARELLI PAOLO (CF: 01242120432)
MIDA SRL (CF: 01513020238)
NUOVA TRIESTEUFFICIO SRL (CF: 01150840328)
S. &amp; A. IT-OFFICE SNC (CF: 02631620305)
</t>
  </si>
  <si>
    <t>ECO LASER INFORMATICA SRL  (CF: 04427081007)</t>
  </si>
  <si>
    <t>PREDISPOSIZIONE PER APRIPORTA E INSTALLAZIONE BORCHIE RETE  UU.PP. VARI</t>
  </si>
  <si>
    <t xml:space="preserve">ABRAMO IMPIANTI SRL (CF: 02363360302)
LA SUPER 2000 DI FLORIDDIA (CF: 00619520323)
RAVEL POWER SRL (CF: 02764200305)
TECNO IMPIANTI di Tauro Giovanni Francesco sas (CF: 01904410303)
ZAGO SRL (CF: 03486670262)
</t>
  </si>
  <si>
    <t>ZAGO SRL (CF: 03486670262)</t>
  </si>
  <si>
    <t>Fornitura carta per fotocopiatori e stampanti UU.PP. Agenzia Entrate FVG</t>
  </si>
  <si>
    <t xml:space="preserve">CENTRO UFFICIO SRL (CF: 01967580240)
CIGAINA &amp; C. S.R.L.S. (CF: 02778060307)
ICR - SOCIETA' PER AZIONI  (CF: 05466391009)
PROSDOCIMI G.M. S.p.A. (CF: 00207000282)
SMOLARS SRL (CF: 00048440325)
</t>
  </si>
  <si>
    <t>Fornitura in opera 4 borchie e 4 apriporta UP UD-Territorio</t>
  </si>
  <si>
    <t xml:space="preserve">ABRAMO IMPIANTI SRL (CF: 02363360302)
LA SUPER 2000 DI FLORIDDIA (CF: 00619520323)
RAVEL POWER SRL (CF: 02764200305)
SIEL IMPIANTI SRL (CF: 02014570309)
TECNO IMPIANTI di Tauro Giovanni Francesco sas (CF: 01904410303)
</t>
  </si>
  <si>
    <t>TECNO IMPIANTI di Tauro Giovanni Francesco sas (CF: 01904410303)</t>
  </si>
  <si>
    <t>NOLEGGIO N. 9 MACCHINE FOTOCOPIATRICI</t>
  </si>
  <si>
    <t>NOLEGGI N. 4 MACCHINE FOTOCOPIATRICI</t>
  </si>
  <si>
    <t>ARMETTA - Fornitura arredi per nuova sede DP Gorizia</t>
  </si>
  <si>
    <t xml:space="preserve">ARMETTA ANTONINO (CF: RMTNNN61B02G273W)
CASTELARREDO S.A.S. (CF: 03597610264)
centro ufficio srl (CF: 01222040931)
FAGGIONATO ROBERTO (CF: FGGRRT74M13F464Y)
INGROS'S FORNITURE SRL (CF: 00718830292)
</t>
  </si>
  <si>
    <t>ARMETTA ANTONINO (CF: RMTNNN61B02G273W)</t>
  </si>
  <si>
    <t>CONSIP 23 - NOLEGGI 15 FOTOCOPIATRICI UFFICI FVG</t>
  </si>
  <si>
    <t>ADESIONE CONVENZIONE CONSIP GAS NATURALE 7</t>
  </si>
  <si>
    <t xml:space="preserve">SOENERGY SRL (CF: 01565370382)
</t>
  </si>
  <si>
    <t>SOENERGY SRL (CF: 01565370382)</t>
  </si>
  <si>
    <t>pezzi mobili millesimi anno 2015</t>
  </si>
  <si>
    <t xml:space="preserve">Istituto Poligrafico e Zecca dello Stato  (CF: 00399810589)
</t>
  </si>
  <si>
    <t>Istituto Poligrafico e Zecca dello Stato  (CF: 00399810589)</t>
  </si>
  <si>
    <t>analisi qualitativa della pavimentazione - Dp Udine</t>
  </si>
  <si>
    <t xml:space="preserve">CHELAB SRL (CF: 01500900269)
GeaDue S.r.l. (CF: 04257810376)
LEBSC S.r.l. (CF: 03315201206)
SGS Italia S.p.A. (CF: 11370520154)
Studio ALFA Srl (CF: 01425830351)
</t>
  </si>
  <si>
    <t>CHELAB SRL (CF: 01500900269)</t>
  </si>
  <si>
    <t>Servizio digitalizzazione mappe Catasto Edilizio urbano</t>
  </si>
  <si>
    <t xml:space="preserve">3P TECHNOLOGIES (CF: 04672050285)
ABS COMPUTERS S.R.L. (CF: 01644110239)
COMPUTERS SERVICE S.N.C. DI ZANICHELLI CARLO &amp; C.  (CF: 01572550356)
DATA ARCHIVI DI MASTRONARDI MARIA VINCENZA (CF: MSTMVN66H48E715Z)
GBR ROSSETTO SPA (CF: 00304720287)
</t>
  </si>
  <si>
    <t>DATA ARCHIVI DI MASTRONARDI MARIA VINCENZA (CF: MSTMVN66H48E715Z)</t>
  </si>
  <si>
    <t>adesione a convenzione EE11 lotto 4</t>
  </si>
  <si>
    <t>CABLAGGIO STRUTTURATO TELEMATICO DP GORIZIA</t>
  </si>
  <si>
    <t xml:space="preserve">2C SOLUTION SRL (CF: 04030410288)
DPS INFORMATICA S.N.C. DI PRESELLO GIANNI &amp; C. (CF: 01486330309)
ELETTROSYSTEM DI GIANNELLI FAUSTO (CF: GNNFST61P30G478S)
INFOSTAR S.R.L. (CF: 02125890307)
INSTALL.PRO S.R.L. (CF: 01099070326)
</t>
  </si>
  <si>
    <t>INSTALL.PRO S.R.L. (CF: 01099070326)</t>
  </si>
  <si>
    <t>MANUTENZIONE FINESTRE DP UDINE</t>
  </si>
  <si>
    <t xml:space="preserve">A.A.M.A.P. (CF: 03924630266)
ACTIVA SRL (CF: 07205560969)
ANTINCENDIO PALLADIO SRL (CF: 02875400240)
C.V.R. ADRIATICA SAS (CF: 01298880418)
TECNOLIGHT SRL (CF: 01466780309)
</t>
  </si>
  <si>
    <t>TECNOLIGHT SRL (CF: 01466780309)</t>
  </si>
  <si>
    <t>VIGILANZA BIENNALE UFFICI AGENZIA FVG</t>
  </si>
  <si>
    <t xml:space="preserve">ITALPOL VIGILANZA S.R.L. (CF: 05849251003)
</t>
  </si>
  <si>
    <t>ITALPOL VIGILANZA S.R.L. (CF: 05849251003)</t>
  </si>
  <si>
    <t>TRASLOCO ATTI DA DR FVG A DR PIEMONTE</t>
  </si>
  <si>
    <t xml:space="preserve">COOPSERVICE SOCIETA' COOPERATIVA (CF: 04719740724)
</t>
  </si>
  <si>
    <t>COOPSERVICE SOCIETA' COOPERATIVA (CF: 04719740724)</t>
  </si>
  <si>
    <t>MANUTENZIONE ORDINARIA CLASSIFICATORI COMPATTATI ICAM PRESSO DP TRIESTE</t>
  </si>
  <si>
    <t xml:space="preserve">ANTINCENDIO SERVICE DI PILU Vittorio (CF: PLIVTR76P29L483N)
CENELEC SRL (CF: 02579280245)
ELETTRA VS DI VELLUTINI SILVANO (CF: 02106020346)
LA SUPER 2000 DI FLORIDDIA (CF: 00619520323)
RAVEL POWER SRL (CF: 02764200305)
</t>
  </si>
  <si>
    <t>LA SUPER 2000 DI FLORIDDIA (CF: 00619520323)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</si>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</sst>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C9" sqref="C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243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"5563410F27"</f>
        <v>5563410F27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16369.05</v>
      </c>
      <c r="I3" s="2">
        <v>41677</v>
      </c>
      <c r="J3" s="2">
        <v>41698</v>
      </c>
      <c r="K3">
        <v>16369.05</v>
      </c>
    </row>
    <row r="4" spans="1:11" x14ac:dyDescent="0.25">
      <c r="A4" t="str">
        <f>"5666268047"</f>
        <v>5666268047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118.85</v>
      </c>
      <c r="I4" s="2">
        <v>41718</v>
      </c>
      <c r="K4">
        <v>0</v>
      </c>
    </row>
    <row r="5" spans="1:11" x14ac:dyDescent="0.25">
      <c r="A5" t="str">
        <f>"558479811B"</f>
        <v>558479811B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4719.4399999999996</v>
      </c>
      <c r="I5" s="2">
        <v>41718</v>
      </c>
      <c r="J5" s="2">
        <v>41738</v>
      </c>
      <c r="K5">
        <v>4719.4399999999996</v>
      </c>
    </row>
    <row r="6" spans="1:11" x14ac:dyDescent="0.25">
      <c r="A6" t="str">
        <f>"57843325C4"</f>
        <v>57843325C4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6751.74</v>
      </c>
      <c r="I6" s="2">
        <v>41820</v>
      </c>
      <c r="J6" s="2">
        <v>41848</v>
      </c>
      <c r="K6">
        <v>6650.9</v>
      </c>
    </row>
    <row r="7" spans="1:11" x14ac:dyDescent="0.25">
      <c r="A7" t="str">
        <f>"5915699D3C"</f>
        <v>5915699D3C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285</v>
      </c>
      <c r="I7" s="2">
        <v>41906</v>
      </c>
      <c r="J7" s="2">
        <v>41907</v>
      </c>
      <c r="K7">
        <v>285</v>
      </c>
    </row>
    <row r="8" spans="1:11" x14ac:dyDescent="0.25">
      <c r="A8" t="str">
        <f>"59328094DD"</f>
        <v>59328094DD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32</v>
      </c>
      <c r="H8">
        <v>250</v>
      </c>
      <c r="I8" s="2">
        <v>41913</v>
      </c>
      <c r="J8" s="2">
        <v>41913</v>
      </c>
      <c r="K8">
        <v>250</v>
      </c>
    </row>
    <row r="9" spans="1:11" x14ac:dyDescent="0.25">
      <c r="A9" t="str">
        <f>"5657726730"</f>
        <v>5657726730</v>
      </c>
      <c r="B9" t="str">
        <f t="shared" si="0"/>
        <v>06363391001</v>
      </c>
      <c r="C9" t="s">
        <v>15</v>
      </c>
      <c r="D9" t="s">
        <v>35</v>
      </c>
      <c r="E9" t="s">
        <v>21</v>
      </c>
      <c r="F9" s="1" t="s">
        <v>36</v>
      </c>
      <c r="G9" t="s">
        <v>37</v>
      </c>
      <c r="H9">
        <v>0</v>
      </c>
      <c r="I9" s="2">
        <v>41716</v>
      </c>
      <c r="J9" s="2">
        <v>42077</v>
      </c>
      <c r="K9">
        <v>1015.88</v>
      </c>
    </row>
    <row r="10" spans="1:11" x14ac:dyDescent="0.25">
      <c r="A10" t="str">
        <f>"57378710F1"</f>
        <v>57378710F1</v>
      </c>
      <c r="B10" t="str">
        <f t="shared" si="0"/>
        <v>06363391001</v>
      </c>
      <c r="C10" t="s">
        <v>15</v>
      </c>
      <c r="D10" t="s">
        <v>38</v>
      </c>
      <c r="E10" t="s">
        <v>39</v>
      </c>
      <c r="F10" s="1" t="s">
        <v>40</v>
      </c>
      <c r="G10" t="s">
        <v>41</v>
      </c>
      <c r="H10">
        <v>4371.84</v>
      </c>
      <c r="I10" s="2">
        <v>41761</v>
      </c>
      <c r="J10" s="2">
        <v>43353</v>
      </c>
      <c r="K10">
        <v>4371.5200000000004</v>
      </c>
    </row>
    <row r="11" spans="1:11" x14ac:dyDescent="0.25">
      <c r="A11" t="str">
        <f>"6013648B4F"</f>
        <v>6013648B4F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16666.11</v>
      </c>
      <c r="I11" s="2">
        <v>41970</v>
      </c>
      <c r="J11" s="2">
        <v>41993</v>
      </c>
      <c r="K11">
        <v>12872.62</v>
      </c>
    </row>
    <row r="12" spans="1:11" x14ac:dyDescent="0.25">
      <c r="A12" t="str">
        <f>"59615846BE"</f>
        <v>59615846BE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14082.5</v>
      </c>
      <c r="I12" s="2">
        <v>41941</v>
      </c>
      <c r="J12" s="2">
        <v>41943</v>
      </c>
      <c r="K12">
        <v>14082.49</v>
      </c>
    </row>
    <row r="13" spans="1:11" x14ac:dyDescent="0.25">
      <c r="A13" t="str">
        <f>"5618294ADE"</f>
        <v>5618294ADE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480</v>
      </c>
      <c r="I13" s="2">
        <v>41718</v>
      </c>
      <c r="J13" s="2">
        <v>41943</v>
      </c>
      <c r="K13">
        <v>480</v>
      </c>
    </row>
    <row r="14" spans="1:11" x14ac:dyDescent="0.25">
      <c r="A14" t="str">
        <f>"60089641F6"</f>
        <v>60089641F6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32</v>
      </c>
      <c r="H14">
        <v>230</v>
      </c>
      <c r="I14" s="2">
        <v>41970</v>
      </c>
      <c r="J14" s="2">
        <v>41978</v>
      </c>
      <c r="K14">
        <v>230</v>
      </c>
    </row>
    <row r="15" spans="1:11" x14ac:dyDescent="0.25">
      <c r="A15" t="str">
        <f>"58230672E7"</f>
        <v>58230672E7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54</v>
      </c>
      <c r="G15" t="s">
        <v>55</v>
      </c>
      <c r="H15">
        <v>22673</v>
      </c>
      <c r="I15" s="2">
        <v>41824</v>
      </c>
      <c r="J15" s="2">
        <v>42551</v>
      </c>
      <c r="K15">
        <v>13159.97</v>
      </c>
    </row>
    <row r="16" spans="1:11" x14ac:dyDescent="0.25">
      <c r="A16" t="str">
        <f>"5673398C20"</f>
        <v>5673398C20</v>
      </c>
      <c r="B16" t="str">
        <f t="shared" si="0"/>
        <v>06363391001</v>
      </c>
      <c r="C16" t="s">
        <v>15</v>
      </c>
      <c r="D16" t="s">
        <v>56</v>
      </c>
      <c r="E16" t="s">
        <v>21</v>
      </c>
      <c r="F16" s="1" t="s">
        <v>57</v>
      </c>
      <c r="G16" t="s">
        <v>58</v>
      </c>
      <c r="H16">
        <v>135</v>
      </c>
      <c r="I16" s="2">
        <v>41723</v>
      </c>
      <c r="J16" s="2">
        <v>42004</v>
      </c>
      <c r="K16">
        <v>135</v>
      </c>
    </row>
    <row r="17" spans="1:11" x14ac:dyDescent="0.25">
      <c r="A17" t="str">
        <f>"5476337042"</f>
        <v>5476337042</v>
      </c>
      <c r="B17" t="str">
        <f t="shared" si="0"/>
        <v>06363391001</v>
      </c>
      <c r="C17" t="s">
        <v>15</v>
      </c>
      <c r="D17" t="s">
        <v>59</v>
      </c>
      <c r="E17" t="s">
        <v>21</v>
      </c>
      <c r="F17" s="1" t="s">
        <v>60</v>
      </c>
      <c r="G17" t="s">
        <v>61</v>
      </c>
      <c r="H17">
        <v>520</v>
      </c>
      <c r="I17" s="2">
        <v>41739</v>
      </c>
      <c r="J17" s="2">
        <v>41788</v>
      </c>
      <c r="K17">
        <v>520</v>
      </c>
    </row>
    <row r="18" spans="1:11" x14ac:dyDescent="0.25">
      <c r="A18" t="str">
        <f>"5547476204"</f>
        <v>5547476204</v>
      </c>
      <c r="B18" t="str">
        <f t="shared" si="0"/>
        <v>06363391001</v>
      </c>
      <c r="C18" t="s">
        <v>15</v>
      </c>
      <c r="D18" t="s">
        <v>62</v>
      </c>
      <c r="E18" t="s">
        <v>21</v>
      </c>
      <c r="F18" s="1" t="s">
        <v>63</v>
      </c>
      <c r="G18" t="s">
        <v>64</v>
      </c>
      <c r="H18">
        <v>770</v>
      </c>
      <c r="I18" s="2">
        <v>41648</v>
      </c>
      <c r="J18" s="2">
        <v>41675</v>
      </c>
      <c r="K18">
        <v>770</v>
      </c>
    </row>
    <row r="19" spans="1:11" x14ac:dyDescent="0.25">
      <c r="A19" t="str">
        <f>"5848747AB3"</f>
        <v>5848747AB3</v>
      </c>
      <c r="B19" t="str">
        <f t="shared" si="0"/>
        <v>06363391001</v>
      </c>
      <c r="C19" t="s">
        <v>15</v>
      </c>
      <c r="D19" t="s">
        <v>65</v>
      </c>
      <c r="E19" t="s">
        <v>21</v>
      </c>
      <c r="F19" s="1" t="s">
        <v>63</v>
      </c>
      <c r="G19" t="s">
        <v>64</v>
      </c>
      <c r="H19">
        <v>70</v>
      </c>
      <c r="I19" s="2">
        <v>41831</v>
      </c>
      <c r="J19" s="2">
        <v>41831</v>
      </c>
      <c r="K19">
        <v>70</v>
      </c>
    </row>
    <row r="20" spans="1:11" x14ac:dyDescent="0.25">
      <c r="A20" t="str">
        <f>"589451754E"</f>
        <v>589451754E</v>
      </c>
      <c r="B20" t="str">
        <f t="shared" si="0"/>
        <v>06363391001</v>
      </c>
      <c r="C20" t="s">
        <v>15</v>
      </c>
      <c r="D20" t="s">
        <v>66</v>
      </c>
      <c r="E20" t="s">
        <v>21</v>
      </c>
      <c r="F20" s="1" t="s">
        <v>63</v>
      </c>
      <c r="G20" t="s">
        <v>64</v>
      </c>
      <c r="H20">
        <v>350</v>
      </c>
      <c r="I20" s="2">
        <v>41880</v>
      </c>
      <c r="J20" s="2">
        <v>41880</v>
      </c>
      <c r="K20">
        <v>350</v>
      </c>
    </row>
    <row r="21" spans="1:11" x14ac:dyDescent="0.25">
      <c r="A21" t="str">
        <f>"6001431986"</f>
        <v>6001431986</v>
      </c>
      <c r="B21" t="str">
        <f t="shared" si="0"/>
        <v>06363391001</v>
      </c>
      <c r="C21" t="s">
        <v>15</v>
      </c>
      <c r="D21" t="s">
        <v>67</v>
      </c>
      <c r="E21" t="s">
        <v>39</v>
      </c>
      <c r="F21" s="1" t="s">
        <v>68</v>
      </c>
      <c r="G21" t="s">
        <v>69</v>
      </c>
      <c r="H21">
        <v>0</v>
      </c>
      <c r="I21" s="2">
        <v>41954</v>
      </c>
      <c r="J21" s="2">
        <v>41954</v>
      </c>
      <c r="K21">
        <v>5859.43</v>
      </c>
    </row>
    <row r="22" spans="1:11" x14ac:dyDescent="0.25">
      <c r="A22" t="str">
        <f>"5642477F4E"</f>
        <v>5642477F4E</v>
      </c>
      <c r="B22" t="str">
        <f t="shared" si="0"/>
        <v>06363391001</v>
      </c>
      <c r="C22" t="s">
        <v>15</v>
      </c>
      <c r="D22" t="s">
        <v>70</v>
      </c>
      <c r="E22" t="s">
        <v>39</v>
      </c>
      <c r="F22" s="1" t="s">
        <v>71</v>
      </c>
      <c r="G22" t="s">
        <v>72</v>
      </c>
      <c r="H22">
        <v>0</v>
      </c>
      <c r="I22" s="2">
        <v>41705</v>
      </c>
      <c r="J22" s="2">
        <v>41705</v>
      </c>
      <c r="K22">
        <v>6164.94</v>
      </c>
    </row>
    <row r="23" spans="1:11" x14ac:dyDescent="0.25">
      <c r="A23" t="str">
        <f>"56446955AB"</f>
        <v>56446955AB</v>
      </c>
      <c r="B23" t="str">
        <f t="shared" si="0"/>
        <v>06363391001</v>
      </c>
      <c r="C23" t="s">
        <v>15</v>
      </c>
      <c r="D23" t="s">
        <v>73</v>
      </c>
      <c r="E23" t="s">
        <v>39</v>
      </c>
      <c r="F23" s="1" t="s">
        <v>40</v>
      </c>
      <c r="G23" t="s">
        <v>41</v>
      </c>
      <c r="H23">
        <v>8743.68</v>
      </c>
      <c r="I23" s="2">
        <v>41787</v>
      </c>
      <c r="J23" s="2">
        <v>43247</v>
      </c>
      <c r="K23">
        <v>8191.19</v>
      </c>
    </row>
    <row r="24" spans="1:11" x14ac:dyDescent="0.25">
      <c r="A24" t="str">
        <f>"59277294B7"</f>
        <v>59277294B7</v>
      </c>
      <c r="B24" t="str">
        <f t="shared" si="0"/>
        <v>06363391001</v>
      </c>
      <c r="C24" t="s">
        <v>15</v>
      </c>
      <c r="D24" t="s">
        <v>74</v>
      </c>
      <c r="E24" t="s">
        <v>39</v>
      </c>
      <c r="F24" s="1" t="s">
        <v>40</v>
      </c>
      <c r="G24" t="s">
        <v>41</v>
      </c>
      <c r="H24">
        <v>5292</v>
      </c>
      <c r="I24" s="2">
        <v>41973</v>
      </c>
      <c r="J24" s="2">
        <v>43798</v>
      </c>
      <c r="K24">
        <v>3969</v>
      </c>
    </row>
    <row r="25" spans="1:11" x14ac:dyDescent="0.25">
      <c r="A25" t="str">
        <f>"55956669A7"</f>
        <v>55956669A7</v>
      </c>
      <c r="B25" t="str">
        <f t="shared" si="0"/>
        <v>06363391001</v>
      </c>
      <c r="C25" t="s">
        <v>15</v>
      </c>
      <c r="D25" t="s">
        <v>75</v>
      </c>
      <c r="E25" t="s">
        <v>39</v>
      </c>
      <c r="F25" s="1" t="s">
        <v>40</v>
      </c>
      <c r="G25" t="s">
        <v>41</v>
      </c>
      <c r="H25">
        <v>2185.92</v>
      </c>
      <c r="I25" s="2">
        <v>41711</v>
      </c>
      <c r="J25" s="2">
        <v>43171</v>
      </c>
      <c r="K25">
        <v>2184.4</v>
      </c>
    </row>
    <row r="26" spans="1:11" x14ac:dyDescent="0.25">
      <c r="A26" t="str">
        <f t="shared" ref="A26:A32" si="1">"5512905120"</f>
        <v>5512905120</v>
      </c>
      <c r="B26" t="str">
        <f t="shared" si="0"/>
        <v>06363391001</v>
      </c>
      <c r="C26" t="s">
        <v>15</v>
      </c>
      <c r="D26" t="s">
        <v>76</v>
      </c>
      <c r="E26" t="s">
        <v>39</v>
      </c>
      <c r="F26" s="1" t="s">
        <v>77</v>
      </c>
      <c r="G26" t="s">
        <v>78</v>
      </c>
      <c r="H26">
        <v>0</v>
      </c>
      <c r="I26" s="2">
        <v>41730</v>
      </c>
      <c r="J26" s="2">
        <v>42094</v>
      </c>
      <c r="K26">
        <v>1474.39</v>
      </c>
    </row>
    <row r="27" spans="1:11" x14ac:dyDescent="0.25">
      <c r="A27" t="str">
        <f t="shared" si="1"/>
        <v>5512905120</v>
      </c>
      <c r="B27" t="str">
        <f t="shared" si="0"/>
        <v>06363391001</v>
      </c>
      <c r="C27" t="s">
        <v>15</v>
      </c>
      <c r="D27" t="s">
        <v>79</v>
      </c>
      <c r="E27" t="s">
        <v>39</v>
      </c>
      <c r="F27" s="1" t="s">
        <v>77</v>
      </c>
      <c r="G27" t="s">
        <v>78</v>
      </c>
      <c r="H27">
        <v>0</v>
      </c>
      <c r="I27" s="2">
        <v>41730</v>
      </c>
      <c r="J27" s="2">
        <v>42094</v>
      </c>
      <c r="K27">
        <v>2550.65</v>
      </c>
    </row>
    <row r="28" spans="1:11" x14ac:dyDescent="0.25">
      <c r="A28" t="str">
        <f t="shared" si="1"/>
        <v>5512905120</v>
      </c>
      <c r="B28" t="str">
        <f t="shared" si="0"/>
        <v>06363391001</v>
      </c>
      <c r="C28" t="s">
        <v>15</v>
      </c>
      <c r="D28" t="s">
        <v>80</v>
      </c>
      <c r="E28" t="s">
        <v>39</v>
      </c>
      <c r="F28" s="1" t="s">
        <v>77</v>
      </c>
      <c r="G28" t="s">
        <v>78</v>
      </c>
      <c r="H28">
        <v>0</v>
      </c>
      <c r="I28" s="2">
        <v>41730</v>
      </c>
      <c r="J28" s="2">
        <v>42094</v>
      </c>
      <c r="K28">
        <v>6833.48</v>
      </c>
    </row>
    <row r="29" spans="1:11" x14ac:dyDescent="0.25">
      <c r="A29" t="str">
        <f t="shared" si="1"/>
        <v>5512905120</v>
      </c>
      <c r="B29" t="str">
        <f t="shared" si="0"/>
        <v>06363391001</v>
      </c>
      <c r="C29" t="s">
        <v>15</v>
      </c>
      <c r="D29" t="s">
        <v>81</v>
      </c>
      <c r="E29" t="s">
        <v>39</v>
      </c>
      <c r="F29" s="1" t="s">
        <v>77</v>
      </c>
      <c r="G29" t="s">
        <v>78</v>
      </c>
      <c r="H29">
        <v>0</v>
      </c>
      <c r="I29" s="2">
        <v>41730</v>
      </c>
      <c r="J29" s="2">
        <v>42094</v>
      </c>
      <c r="K29">
        <v>24727.82</v>
      </c>
    </row>
    <row r="30" spans="1:11" x14ac:dyDescent="0.25">
      <c r="A30" t="str">
        <f t="shared" si="1"/>
        <v>5512905120</v>
      </c>
      <c r="B30" t="str">
        <f t="shared" si="0"/>
        <v>06363391001</v>
      </c>
      <c r="C30" t="s">
        <v>15</v>
      </c>
      <c r="D30" t="s">
        <v>82</v>
      </c>
      <c r="E30" t="s">
        <v>39</v>
      </c>
      <c r="F30" s="1" t="s">
        <v>77</v>
      </c>
      <c r="G30" t="s">
        <v>78</v>
      </c>
      <c r="H30">
        <v>0</v>
      </c>
      <c r="I30" s="2">
        <v>41730</v>
      </c>
      <c r="J30" s="2">
        <v>42094</v>
      </c>
      <c r="K30">
        <v>8322.82</v>
      </c>
    </row>
    <row r="31" spans="1:11" x14ac:dyDescent="0.25">
      <c r="A31" t="str">
        <f t="shared" si="1"/>
        <v>5512905120</v>
      </c>
      <c r="B31" t="str">
        <f t="shared" si="0"/>
        <v>06363391001</v>
      </c>
      <c r="C31" t="s">
        <v>15</v>
      </c>
      <c r="D31" t="s">
        <v>83</v>
      </c>
      <c r="E31" t="s">
        <v>39</v>
      </c>
      <c r="F31" s="1" t="s">
        <v>77</v>
      </c>
      <c r="G31" t="s">
        <v>78</v>
      </c>
      <c r="H31">
        <v>0</v>
      </c>
      <c r="I31" s="2">
        <v>41730</v>
      </c>
      <c r="J31" s="2">
        <v>42094</v>
      </c>
      <c r="K31">
        <v>1978.9</v>
      </c>
    </row>
    <row r="32" spans="1:11" x14ac:dyDescent="0.25">
      <c r="A32" t="str">
        <f t="shared" si="1"/>
        <v>5512905120</v>
      </c>
      <c r="B32" t="str">
        <f t="shared" si="0"/>
        <v>06363391001</v>
      </c>
      <c r="C32" t="s">
        <v>15</v>
      </c>
      <c r="D32" t="s">
        <v>84</v>
      </c>
      <c r="E32" t="s">
        <v>39</v>
      </c>
      <c r="F32" s="1" t="s">
        <v>77</v>
      </c>
      <c r="G32" t="s">
        <v>78</v>
      </c>
      <c r="H32">
        <v>0</v>
      </c>
      <c r="I32" s="2">
        <v>41730</v>
      </c>
      <c r="J32" s="2">
        <v>42094</v>
      </c>
      <c r="K32">
        <v>2763.11</v>
      </c>
    </row>
    <row r="33" spans="1:11" x14ac:dyDescent="0.25">
      <c r="A33" t="str">
        <f>"5696193729"</f>
        <v>5696193729</v>
      </c>
      <c r="B33" t="str">
        <f t="shared" si="0"/>
        <v>06363391001</v>
      </c>
      <c r="C33" t="s">
        <v>15</v>
      </c>
      <c r="D33" t="s">
        <v>85</v>
      </c>
      <c r="E33" t="s">
        <v>17</v>
      </c>
      <c r="F33" s="1" t="s">
        <v>86</v>
      </c>
      <c r="G33" t="s">
        <v>87</v>
      </c>
      <c r="H33">
        <v>70</v>
      </c>
      <c r="I33" s="2">
        <v>41775</v>
      </c>
      <c r="J33" s="2">
        <v>41775</v>
      </c>
      <c r="K33">
        <v>70</v>
      </c>
    </row>
    <row r="34" spans="1:11" x14ac:dyDescent="0.25">
      <c r="A34" t="str">
        <f>"5842311B8B"</f>
        <v>5842311B8B</v>
      </c>
      <c r="B34" t="str">
        <f t="shared" si="0"/>
        <v>06363391001</v>
      </c>
      <c r="C34" t="s">
        <v>15</v>
      </c>
      <c r="D34" t="s">
        <v>88</v>
      </c>
      <c r="E34" t="s">
        <v>17</v>
      </c>
      <c r="F34" s="1" t="s">
        <v>89</v>
      </c>
      <c r="G34" t="s">
        <v>32</v>
      </c>
      <c r="H34">
        <v>300</v>
      </c>
      <c r="I34" s="2">
        <v>41851</v>
      </c>
      <c r="J34" s="2">
        <v>41851</v>
      </c>
      <c r="K34">
        <v>300</v>
      </c>
    </row>
    <row r="35" spans="1:11" x14ac:dyDescent="0.25">
      <c r="A35" t="str">
        <f>"5602564611"</f>
        <v>5602564611</v>
      </c>
      <c r="B35" t="str">
        <f t="shared" ref="B35:B66" si="2">"06363391001"</f>
        <v>06363391001</v>
      </c>
      <c r="C35" t="s">
        <v>15</v>
      </c>
      <c r="D35" t="s">
        <v>90</v>
      </c>
      <c r="E35" t="s">
        <v>17</v>
      </c>
      <c r="F35" s="1" t="s">
        <v>91</v>
      </c>
      <c r="G35" t="s">
        <v>92</v>
      </c>
      <c r="H35">
        <v>480</v>
      </c>
      <c r="I35" s="2">
        <v>41734</v>
      </c>
      <c r="J35" s="2">
        <v>41779</v>
      </c>
      <c r="K35">
        <v>480</v>
      </c>
    </row>
    <row r="36" spans="1:11" x14ac:dyDescent="0.25">
      <c r="A36" t="str">
        <f>"5737922B04"</f>
        <v>5737922B04</v>
      </c>
      <c r="B36" t="str">
        <f t="shared" si="2"/>
        <v>06363391001</v>
      </c>
      <c r="C36" t="s">
        <v>15</v>
      </c>
      <c r="D36" t="s">
        <v>93</v>
      </c>
      <c r="E36" t="s">
        <v>17</v>
      </c>
      <c r="F36" s="1" t="s">
        <v>94</v>
      </c>
      <c r="G36" t="s">
        <v>95</v>
      </c>
      <c r="H36">
        <v>470</v>
      </c>
      <c r="I36" s="2">
        <v>41788</v>
      </c>
      <c r="J36" s="2">
        <v>41788</v>
      </c>
      <c r="K36">
        <v>470</v>
      </c>
    </row>
    <row r="37" spans="1:11" x14ac:dyDescent="0.25">
      <c r="A37" t="str">
        <f>"5814270762"</f>
        <v>5814270762</v>
      </c>
      <c r="B37" t="str">
        <f t="shared" si="2"/>
        <v>06363391001</v>
      </c>
      <c r="C37" t="s">
        <v>15</v>
      </c>
      <c r="D37" t="s">
        <v>96</v>
      </c>
      <c r="E37" t="s">
        <v>17</v>
      </c>
      <c r="F37" s="1" t="s">
        <v>97</v>
      </c>
      <c r="G37" t="s">
        <v>95</v>
      </c>
      <c r="H37">
        <v>70.5</v>
      </c>
      <c r="I37" s="2">
        <v>41821</v>
      </c>
      <c r="J37" s="2">
        <v>41848</v>
      </c>
      <c r="K37">
        <v>70.5</v>
      </c>
    </row>
    <row r="38" spans="1:11" x14ac:dyDescent="0.25">
      <c r="A38" t="str">
        <f>"5902613E53"</f>
        <v>5902613E53</v>
      </c>
      <c r="B38" t="str">
        <f t="shared" si="2"/>
        <v>06363391001</v>
      </c>
      <c r="C38" t="s">
        <v>15</v>
      </c>
      <c r="D38" t="s">
        <v>98</v>
      </c>
      <c r="E38" t="s">
        <v>17</v>
      </c>
      <c r="F38" s="1" t="s">
        <v>99</v>
      </c>
      <c r="G38" t="s">
        <v>100</v>
      </c>
      <c r="H38">
        <v>105.6</v>
      </c>
      <c r="I38" s="2">
        <v>41893</v>
      </c>
      <c r="J38" s="2">
        <v>41906</v>
      </c>
      <c r="K38">
        <v>105.6</v>
      </c>
    </row>
    <row r="39" spans="1:11" x14ac:dyDescent="0.25">
      <c r="A39" t="str">
        <f>"56306943AE"</f>
        <v>56306943AE</v>
      </c>
      <c r="B39" t="str">
        <f t="shared" si="2"/>
        <v>06363391001</v>
      </c>
      <c r="C39" t="s">
        <v>15</v>
      </c>
      <c r="D39" t="s">
        <v>101</v>
      </c>
      <c r="E39" t="s">
        <v>17</v>
      </c>
      <c r="F39" s="1" t="s">
        <v>102</v>
      </c>
      <c r="G39" t="s">
        <v>103</v>
      </c>
      <c r="H39">
        <v>297</v>
      </c>
      <c r="I39" s="2">
        <v>41733</v>
      </c>
      <c r="J39" s="2">
        <v>41733</v>
      </c>
      <c r="K39">
        <v>297</v>
      </c>
    </row>
    <row r="40" spans="1:11" x14ac:dyDescent="0.25">
      <c r="A40" t="str">
        <f>"5892285367"</f>
        <v>5892285367</v>
      </c>
      <c r="B40" t="str">
        <f t="shared" si="2"/>
        <v>06363391001</v>
      </c>
      <c r="C40" t="s">
        <v>15</v>
      </c>
      <c r="D40" t="s">
        <v>104</v>
      </c>
      <c r="E40" t="s">
        <v>17</v>
      </c>
      <c r="F40" s="1" t="s">
        <v>105</v>
      </c>
      <c r="G40" t="s">
        <v>106</v>
      </c>
      <c r="H40">
        <v>190</v>
      </c>
      <c r="I40" s="2">
        <v>41885</v>
      </c>
      <c r="J40" s="2">
        <v>41885</v>
      </c>
      <c r="K40">
        <v>190</v>
      </c>
    </row>
    <row r="41" spans="1:11" x14ac:dyDescent="0.25">
      <c r="A41" t="str">
        <f>"5707253E27"</f>
        <v>5707253E27</v>
      </c>
      <c r="B41" t="str">
        <f t="shared" si="2"/>
        <v>06363391001</v>
      </c>
      <c r="C41" t="s">
        <v>15</v>
      </c>
      <c r="D41" t="s">
        <v>107</v>
      </c>
      <c r="E41" t="s">
        <v>17</v>
      </c>
      <c r="F41" s="1" t="s">
        <v>108</v>
      </c>
      <c r="G41" t="s">
        <v>109</v>
      </c>
      <c r="H41">
        <v>127.8</v>
      </c>
      <c r="I41" s="2">
        <v>41759</v>
      </c>
      <c r="J41" s="2">
        <v>41772</v>
      </c>
      <c r="K41">
        <v>127.8</v>
      </c>
    </row>
    <row r="42" spans="1:11" x14ac:dyDescent="0.25">
      <c r="A42" t="str">
        <f>"5677037721"</f>
        <v>5677037721</v>
      </c>
      <c r="B42" t="str">
        <f t="shared" si="2"/>
        <v>06363391001</v>
      </c>
      <c r="C42" t="s">
        <v>15</v>
      </c>
      <c r="D42" t="s">
        <v>110</v>
      </c>
      <c r="E42" t="s">
        <v>17</v>
      </c>
      <c r="F42" s="1" t="s">
        <v>111</v>
      </c>
      <c r="G42" t="s">
        <v>112</v>
      </c>
      <c r="H42">
        <v>889.01</v>
      </c>
      <c r="I42" s="2">
        <v>41771</v>
      </c>
      <c r="J42" s="2">
        <v>41771</v>
      </c>
      <c r="K42">
        <v>889.01</v>
      </c>
    </row>
    <row r="43" spans="1:11" x14ac:dyDescent="0.25">
      <c r="A43" t="str">
        <f>"57802816C6"</f>
        <v>57802816C6</v>
      </c>
      <c r="B43" t="str">
        <f t="shared" si="2"/>
        <v>06363391001</v>
      </c>
      <c r="C43" t="s">
        <v>15</v>
      </c>
      <c r="D43" t="s">
        <v>113</v>
      </c>
      <c r="E43" t="s">
        <v>17</v>
      </c>
      <c r="F43" s="1" t="s">
        <v>114</v>
      </c>
      <c r="G43" t="s">
        <v>112</v>
      </c>
      <c r="H43">
        <v>14806.4</v>
      </c>
      <c r="I43" s="2">
        <v>41814</v>
      </c>
      <c r="J43" s="2">
        <v>41834</v>
      </c>
      <c r="K43">
        <v>14806.4</v>
      </c>
    </row>
    <row r="44" spans="1:11" x14ac:dyDescent="0.25">
      <c r="A44" t="str">
        <f>"57511005DA"</f>
        <v>57511005DA</v>
      </c>
      <c r="B44" t="str">
        <f t="shared" si="2"/>
        <v>06363391001</v>
      </c>
      <c r="C44" t="s">
        <v>15</v>
      </c>
      <c r="D44" t="s">
        <v>115</v>
      </c>
      <c r="E44" t="s">
        <v>17</v>
      </c>
      <c r="F44" s="1" t="s">
        <v>116</v>
      </c>
      <c r="G44" t="s">
        <v>117</v>
      </c>
      <c r="H44">
        <v>550</v>
      </c>
      <c r="I44" s="2">
        <v>41774</v>
      </c>
      <c r="J44" s="2">
        <v>41774</v>
      </c>
      <c r="K44">
        <v>550</v>
      </c>
    </row>
    <row r="45" spans="1:11" x14ac:dyDescent="0.25">
      <c r="A45" t="str">
        <f>"5620739C8B"</f>
        <v>5620739C8B</v>
      </c>
      <c r="B45" t="str">
        <f t="shared" si="2"/>
        <v>06363391001</v>
      </c>
      <c r="C45" t="s">
        <v>15</v>
      </c>
      <c r="D45" t="s">
        <v>118</v>
      </c>
      <c r="E45" t="s">
        <v>17</v>
      </c>
      <c r="F45" s="1" t="s">
        <v>119</v>
      </c>
      <c r="G45" t="s">
        <v>120</v>
      </c>
      <c r="H45">
        <v>416.06</v>
      </c>
      <c r="I45" s="2">
        <v>41788</v>
      </c>
      <c r="J45" s="2">
        <v>41793</v>
      </c>
      <c r="K45">
        <v>416.06</v>
      </c>
    </row>
    <row r="46" spans="1:11" x14ac:dyDescent="0.25">
      <c r="A46" t="str">
        <f>"5623172454"</f>
        <v>5623172454</v>
      </c>
      <c r="B46" t="str">
        <f t="shared" si="2"/>
        <v>06363391001</v>
      </c>
      <c r="C46" t="s">
        <v>15</v>
      </c>
      <c r="D46" t="s">
        <v>121</v>
      </c>
      <c r="E46" t="s">
        <v>17</v>
      </c>
      <c r="F46" s="1" t="s">
        <v>122</v>
      </c>
      <c r="G46" t="s">
        <v>123</v>
      </c>
      <c r="H46">
        <v>1950</v>
      </c>
      <c r="I46" s="2">
        <v>41904</v>
      </c>
      <c r="J46" s="2">
        <v>41912</v>
      </c>
      <c r="K46">
        <v>1950</v>
      </c>
    </row>
    <row r="47" spans="1:11" x14ac:dyDescent="0.25">
      <c r="A47" t="str">
        <f>"5938676E74"</f>
        <v>5938676E74</v>
      </c>
      <c r="B47" t="str">
        <f t="shared" si="2"/>
        <v>06363391001</v>
      </c>
      <c r="C47" t="s">
        <v>15</v>
      </c>
      <c r="D47" t="s">
        <v>124</v>
      </c>
      <c r="E47" t="s">
        <v>17</v>
      </c>
      <c r="F47" s="1" t="s">
        <v>125</v>
      </c>
      <c r="G47" t="s">
        <v>126</v>
      </c>
      <c r="H47">
        <v>2350</v>
      </c>
      <c r="I47" s="2">
        <v>41933</v>
      </c>
      <c r="J47" s="2">
        <v>41997</v>
      </c>
      <c r="K47">
        <v>2350</v>
      </c>
    </row>
    <row r="48" spans="1:11" x14ac:dyDescent="0.25">
      <c r="A48" t="str">
        <f>"5805498082"</f>
        <v>5805498082</v>
      </c>
      <c r="B48" t="str">
        <f t="shared" si="2"/>
        <v>06363391001</v>
      </c>
      <c r="C48" t="s">
        <v>15</v>
      </c>
      <c r="D48" t="s">
        <v>127</v>
      </c>
      <c r="E48" t="s">
        <v>17</v>
      </c>
      <c r="F48" s="1" t="s">
        <v>128</v>
      </c>
      <c r="G48" t="s">
        <v>129</v>
      </c>
      <c r="H48">
        <v>7353.38</v>
      </c>
      <c r="I48" s="2">
        <v>41856</v>
      </c>
      <c r="J48" s="2">
        <v>41908</v>
      </c>
      <c r="K48">
        <v>7353.38</v>
      </c>
    </row>
    <row r="49" spans="1:11" x14ac:dyDescent="0.25">
      <c r="A49" t="str">
        <f>"5629032826"</f>
        <v>5629032826</v>
      </c>
      <c r="B49" t="str">
        <f t="shared" si="2"/>
        <v>06363391001</v>
      </c>
      <c r="C49" t="s">
        <v>15</v>
      </c>
      <c r="D49" t="s">
        <v>130</v>
      </c>
      <c r="E49" t="s">
        <v>17</v>
      </c>
      <c r="F49" s="1" t="s">
        <v>131</v>
      </c>
      <c r="G49" t="s">
        <v>132</v>
      </c>
      <c r="H49">
        <v>200</v>
      </c>
      <c r="I49" s="2">
        <v>41716</v>
      </c>
      <c r="J49" s="2">
        <v>41786</v>
      </c>
      <c r="K49">
        <v>200</v>
      </c>
    </row>
    <row r="50" spans="1:11" x14ac:dyDescent="0.25">
      <c r="A50" t="str">
        <f>"57379008DD"</f>
        <v>57379008DD</v>
      </c>
      <c r="B50" t="str">
        <f t="shared" si="2"/>
        <v>06363391001</v>
      </c>
      <c r="C50" t="s">
        <v>15</v>
      </c>
      <c r="D50" t="s">
        <v>133</v>
      </c>
      <c r="E50" t="s">
        <v>17</v>
      </c>
      <c r="F50" s="1" t="s">
        <v>134</v>
      </c>
      <c r="G50" t="s">
        <v>135</v>
      </c>
      <c r="H50">
        <v>167</v>
      </c>
      <c r="I50" s="2">
        <v>41936</v>
      </c>
      <c r="J50" s="2">
        <v>41936</v>
      </c>
      <c r="K50">
        <v>167</v>
      </c>
    </row>
    <row r="51" spans="1:11" x14ac:dyDescent="0.25">
      <c r="A51" t="str">
        <f>"59166806CA"</f>
        <v>59166806CA</v>
      </c>
      <c r="B51" t="str">
        <f t="shared" si="2"/>
        <v>06363391001</v>
      </c>
      <c r="C51" t="s">
        <v>15</v>
      </c>
      <c r="D51" t="s">
        <v>51</v>
      </c>
      <c r="E51" t="s">
        <v>17</v>
      </c>
      <c r="F51" s="1" t="s">
        <v>136</v>
      </c>
      <c r="G51" t="s">
        <v>32</v>
      </c>
      <c r="H51">
        <v>194</v>
      </c>
      <c r="I51" s="2">
        <v>41899</v>
      </c>
      <c r="J51" s="2">
        <v>41899</v>
      </c>
      <c r="K51">
        <v>194</v>
      </c>
    </row>
    <row r="52" spans="1:11" x14ac:dyDescent="0.25">
      <c r="A52" t="str">
        <f>"596507037C"</f>
        <v>596507037C</v>
      </c>
      <c r="B52" t="str">
        <f t="shared" si="2"/>
        <v>06363391001</v>
      </c>
      <c r="C52" t="s">
        <v>15</v>
      </c>
      <c r="D52" t="s">
        <v>137</v>
      </c>
      <c r="E52" t="s">
        <v>17</v>
      </c>
      <c r="F52" s="1" t="s">
        <v>138</v>
      </c>
      <c r="G52" t="s">
        <v>139</v>
      </c>
      <c r="H52">
        <v>299</v>
      </c>
      <c r="I52" s="2">
        <v>41940</v>
      </c>
      <c r="J52" s="2">
        <v>41941</v>
      </c>
      <c r="K52">
        <v>299</v>
      </c>
    </row>
    <row r="53" spans="1:11" x14ac:dyDescent="0.25">
      <c r="A53" t="str">
        <f>"5696220D6F"</f>
        <v>5696220D6F</v>
      </c>
      <c r="B53" t="str">
        <f t="shared" si="2"/>
        <v>06363391001</v>
      </c>
      <c r="C53" t="s">
        <v>15</v>
      </c>
      <c r="D53" t="s">
        <v>140</v>
      </c>
      <c r="E53" t="s">
        <v>21</v>
      </c>
      <c r="F53" s="1" t="s">
        <v>141</v>
      </c>
      <c r="G53" t="s">
        <v>95</v>
      </c>
      <c r="H53">
        <v>1287.5</v>
      </c>
      <c r="I53" s="2">
        <v>41780</v>
      </c>
      <c r="J53" s="2">
        <v>41788</v>
      </c>
      <c r="K53">
        <v>1287.5</v>
      </c>
    </row>
    <row r="54" spans="1:11" x14ac:dyDescent="0.25">
      <c r="A54" t="str">
        <f>"5595130F53"</f>
        <v>5595130F53</v>
      </c>
      <c r="B54" t="str">
        <f t="shared" si="2"/>
        <v>06363391001</v>
      </c>
      <c r="C54" t="s">
        <v>15</v>
      </c>
      <c r="D54" t="s">
        <v>142</v>
      </c>
      <c r="E54" t="s">
        <v>17</v>
      </c>
      <c r="F54" s="1" t="s">
        <v>143</v>
      </c>
      <c r="G54" t="s">
        <v>144</v>
      </c>
      <c r="H54">
        <v>180</v>
      </c>
      <c r="I54" s="2">
        <v>41736</v>
      </c>
      <c r="J54" s="2">
        <v>41736</v>
      </c>
      <c r="K54">
        <v>180</v>
      </c>
    </row>
    <row r="55" spans="1:11" x14ac:dyDescent="0.25">
      <c r="A55" t="str">
        <f>"5901681D37"</f>
        <v>5901681D37</v>
      </c>
      <c r="B55" t="str">
        <f t="shared" si="2"/>
        <v>06363391001</v>
      </c>
      <c r="C55" t="s">
        <v>15</v>
      </c>
      <c r="D55" t="s">
        <v>145</v>
      </c>
      <c r="E55" t="s">
        <v>17</v>
      </c>
      <c r="F55" s="1" t="s">
        <v>146</v>
      </c>
      <c r="G55" t="s">
        <v>147</v>
      </c>
      <c r="H55">
        <v>969</v>
      </c>
      <c r="I55" s="2">
        <v>41913</v>
      </c>
      <c r="J55" s="2">
        <v>41913</v>
      </c>
      <c r="K55">
        <v>969</v>
      </c>
    </row>
    <row r="56" spans="1:11" x14ac:dyDescent="0.25">
      <c r="A56" t="str">
        <f>"5886542022"</f>
        <v>5886542022</v>
      </c>
      <c r="B56" t="str">
        <f t="shared" si="2"/>
        <v>06363391001</v>
      </c>
      <c r="C56" t="s">
        <v>15</v>
      </c>
      <c r="D56" t="s">
        <v>148</v>
      </c>
      <c r="E56" t="s">
        <v>17</v>
      </c>
      <c r="F56" s="1" t="s">
        <v>149</v>
      </c>
      <c r="G56" t="s">
        <v>147</v>
      </c>
      <c r="H56">
        <v>275.74</v>
      </c>
      <c r="I56" s="2">
        <v>41864</v>
      </c>
      <c r="J56" s="2">
        <v>41871</v>
      </c>
      <c r="K56">
        <v>275.74</v>
      </c>
    </row>
    <row r="57" spans="1:11" x14ac:dyDescent="0.25">
      <c r="A57" t="str">
        <f>"5900303C0E"</f>
        <v>5900303C0E</v>
      </c>
      <c r="B57" t="str">
        <f t="shared" si="2"/>
        <v>06363391001</v>
      </c>
      <c r="C57" t="s">
        <v>15</v>
      </c>
      <c r="D57" t="s">
        <v>150</v>
      </c>
      <c r="E57" t="s">
        <v>17</v>
      </c>
      <c r="F57" s="1" t="s">
        <v>151</v>
      </c>
      <c r="G57" t="s">
        <v>112</v>
      </c>
      <c r="H57">
        <v>5897.07</v>
      </c>
      <c r="I57" s="2">
        <v>41887</v>
      </c>
      <c r="J57" s="2">
        <v>41913</v>
      </c>
      <c r="K57">
        <v>5897.07</v>
      </c>
    </row>
    <row r="58" spans="1:11" x14ac:dyDescent="0.25">
      <c r="A58" t="str">
        <f>"5843423135"</f>
        <v>5843423135</v>
      </c>
      <c r="B58" t="str">
        <f t="shared" si="2"/>
        <v>06363391001</v>
      </c>
      <c r="C58" t="s">
        <v>15</v>
      </c>
      <c r="D58" t="s">
        <v>152</v>
      </c>
      <c r="E58" t="s">
        <v>17</v>
      </c>
      <c r="F58" s="1" t="s">
        <v>153</v>
      </c>
      <c r="G58" t="s">
        <v>147</v>
      </c>
      <c r="H58">
        <v>169.4</v>
      </c>
      <c r="I58" s="2">
        <v>41830</v>
      </c>
      <c r="J58" s="2">
        <v>41851</v>
      </c>
      <c r="K58">
        <v>169.4</v>
      </c>
    </row>
    <row r="59" spans="1:11" x14ac:dyDescent="0.25">
      <c r="A59" t="str">
        <f>"56789398B5"</f>
        <v>56789398B5</v>
      </c>
      <c r="B59" t="str">
        <f t="shared" si="2"/>
        <v>06363391001</v>
      </c>
      <c r="C59" t="s">
        <v>15</v>
      </c>
      <c r="D59" t="s">
        <v>154</v>
      </c>
      <c r="E59" t="s">
        <v>17</v>
      </c>
      <c r="F59" s="1" t="s">
        <v>155</v>
      </c>
      <c r="G59" t="s">
        <v>19</v>
      </c>
      <c r="H59">
        <v>6517.45</v>
      </c>
      <c r="I59" s="2">
        <v>41774</v>
      </c>
      <c r="J59" s="2">
        <v>41779</v>
      </c>
      <c r="K59">
        <v>6517.44</v>
      </c>
    </row>
    <row r="60" spans="1:11" x14ac:dyDescent="0.25">
      <c r="A60" t="str">
        <f>"5678906D78"</f>
        <v>5678906D78</v>
      </c>
      <c r="B60" t="str">
        <f t="shared" si="2"/>
        <v>06363391001</v>
      </c>
      <c r="C60" t="s">
        <v>15</v>
      </c>
      <c r="D60" t="s">
        <v>156</v>
      </c>
      <c r="E60" t="s">
        <v>17</v>
      </c>
      <c r="F60" s="1" t="s">
        <v>157</v>
      </c>
      <c r="G60" t="s">
        <v>44</v>
      </c>
      <c r="H60">
        <v>7252.13</v>
      </c>
      <c r="I60" s="2">
        <v>41807</v>
      </c>
      <c r="J60" s="2">
        <v>41807</v>
      </c>
      <c r="K60">
        <v>7252.13</v>
      </c>
    </row>
    <row r="61" spans="1:11" x14ac:dyDescent="0.25">
      <c r="A61" t="str">
        <f>"57843726C6"</f>
        <v>57843726C6</v>
      </c>
      <c r="B61" t="str">
        <f t="shared" si="2"/>
        <v>06363391001</v>
      </c>
      <c r="C61" t="s">
        <v>15</v>
      </c>
      <c r="D61" t="s">
        <v>158</v>
      </c>
      <c r="E61" t="s">
        <v>17</v>
      </c>
      <c r="F61" s="1" t="s">
        <v>159</v>
      </c>
      <c r="G61" t="s">
        <v>160</v>
      </c>
      <c r="H61">
        <v>180</v>
      </c>
      <c r="I61" s="2">
        <v>41802</v>
      </c>
      <c r="J61" s="2">
        <v>41841</v>
      </c>
      <c r="K61">
        <v>180</v>
      </c>
    </row>
    <row r="62" spans="1:11" x14ac:dyDescent="0.25">
      <c r="A62" t="str">
        <f>"5758829008"</f>
        <v>5758829008</v>
      </c>
      <c r="B62" t="str">
        <f t="shared" si="2"/>
        <v>06363391001</v>
      </c>
      <c r="C62" t="s">
        <v>15</v>
      </c>
      <c r="D62" t="s">
        <v>152</v>
      </c>
      <c r="E62" t="s">
        <v>21</v>
      </c>
      <c r="F62" s="1" t="s">
        <v>161</v>
      </c>
      <c r="G62" t="s">
        <v>162</v>
      </c>
      <c r="H62">
        <v>230</v>
      </c>
      <c r="I62" s="2">
        <v>41813</v>
      </c>
      <c r="J62" s="2">
        <v>41813</v>
      </c>
      <c r="K62">
        <v>0</v>
      </c>
    </row>
    <row r="63" spans="1:11" x14ac:dyDescent="0.25">
      <c r="A63" t="str">
        <f>"60391998AA"</f>
        <v>60391998AA</v>
      </c>
      <c r="B63" t="str">
        <f t="shared" si="2"/>
        <v>06363391001</v>
      </c>
      <c r="C63" t="s">
        <v>15</v>
      </c>
      <c r="D63" t="s">
        <v>163</v>
      </c>
      <c r="E63" t="s">
        <v>21</v>
      </c>
      <c r="F63" s="1" t="s">
        <v>164</v>
      </c>
      <c r="G63" t="s">
        <v>55</v>
      </c>
      <c r="H63">
        <v>577</v>
      </c>
      <c r="I63" s="2">
        <v>41969</v>
      </c>
      <c r="J63" s="2">
        <v>41969</v>
      </c>
      <c r="K63">
        <v>577</v>
      </c>
    </row>
    <row r="64" spans="1:11" x14ac:dyDescent="0.25">
      <c r="A64" t="str">
        <f>"5956301F10"</f>
        <v>5956301F10</v>
      </c>
      <c r="B64" t="str">
        <f t="shared" si="2"/>
        <v>06363391001</v>
      </c>
      <c r="C64" t="s">
        <v>15</v>
      </c>
      <c r="D64" t="s">
        <v>165</v>
      </c>
      <c r="E64" t="s">
        <v>21</v>
      </c>
      <c r="F64" s="1" t="s">
        <v>166</v>
      </c>
      <c r="G64" t="s">
        <v>167</v>
      </c>
      <c r="H64">
        <v>102</v>
      </c>
      <c r="I64" s="2">
        <v>41932</v>
      </c>
      <c r="J64" s="2">
        <v>41932</v>
      </c>
      <c r="K64">
        <v>102</v>
      </c>
    </row>
    <row r="65" spans="1:11" x14ac:dyDescent="0.25">
      <c r="A65" t="str">
        <f>"5987982F0D"</f>
        <v>5987982F0D</v>
      </c>
      <c r="B65" t="str">
        <f t="shared" si="2"/>
        <v>06363391001</v>
      </c>
      <c r="C65" t="s">
        <v>15</v>
      </c>
      <c r="D65" t="s">
        <v>168</v>
      </c>
      <c r="E65" t="s">
        <v>17</v>
      </c>
      <c r="F65" s="1" t="s">
        <v>169</v>
      </c>
      <c r="G65" t="s">
        <v>170</v>
      </c>
      <c r="H65">
        <v>173.25</v>
      </c>
      <c r="I65" s="2">
        <v>41963</v>
      </c>
      <c r="J65" s="2">
        <v>41988</v>
      </c>
      <c r="K65">
        <v>173.25</v>
      </c>
    </row>
    <row r="66" spans="1:11" x14ac:dyDescent="0.25">
      <c r="A66" t="str">
        <f>"5935026A62"</f>
        <v>5935026A62</v>
      </c>
      <c r="B66" t="str">
        <f t="shared" si="2"/>
        <v>06363391001</v>
      </c>
      <c r="C66" t="s">
        <v>15</v>
      </c>
      <c r="D66" t="s">
        <v>171</v>
      </c>
      <c r="E66" t="s">
        <v>17</v>
      </c>
      <c r="F66" s="1" t="s">
        <v>172</v>
      </c>
      <c r="G66" t="s">
        <v>173</v>
      </c>
      <c r="H66">
        <v>3030</v>
      </c>
      <c r="I66" s="2">
        <v>41962</v>
      </c>
      <c r="J66" s="2">
        <v>41963</v>
      </c>
      <c r="K66">
        <v>3030</v>
      </c>
    </row>
    <row r="67" spans="1:11" x14ac:dyDescent="0.25">
      <c r="A67" t="str">
        <f>"5933332475"</f>
        <v>5933332475</v>
      </c>
      <c r="B67" t="str">
        <f t="shared" ref="B67:B93" si="3">"06363391001"</f>
        <v>06363391001</v>
      </c>
      <c r="C67" t="s">
        <v>15</v>
      </c>
      <c r="D67" t="s">
        <v>174</v>
      </c>
      <c r="E67" t="s">
        <v>17</v>
      </c>
      <c r="F67" s="1" t="s">
        <v>175</v>
      </c>
      <c r="G67" t="s">
        <v>129</v>
      </c>
      <c r="H67">
        <v>9648.34</v>
      </c>
      <c r="I67" s="2">
        <v>41940</v>
      </c>
      <c r="J67" s="2">
        <v>41963</v>
      </c>
      <c r="K67">
        <v>9648.34</v>
      </c>
    </row>
    <row r="68" spans="1:11" x14ac:dyDescent="0.25">
      <c r="A68" t="str">
        <f>"5935048C89"</f>
        <v>5935048C89</v>
      </c>
      <c r="B68" t="str">
        <f t="shared" si="3"/>
        <v>06363391001</v>
      </c>
      <c r="C68" t="s">
        <v>15</v>
      </c>
      <c r="D68" t="s">
        <v>176</v>
      </c>
      <c r="E68" t="s">
        <v>17</v>
      </c>
      <c r="F68" s="1" t="s">
        <v>172</v>
      </c>
      <c r="G68" t="s">
        <v>129</v>
      </c>
      <c r="H68">
        <v>2195.1</v>
      </c>
      <c r="I68" s="2">
        <v>41935</v>
      </c>
      <c r="J68" s="2">
        <v>41939</v>
      </c>
      <c r="K68">
        <v>2195.1</v>
      </c>
    </row>
    <row r="69" spans="1:11" x14ac:dyDescent="0.25">
      <c r="A69" t="str">
        <f>"600269194F"</f>
        <v>600269194F</v>
      </c>
      <c r="B69" t="str">
        <f t="shared" si="3"/>
        <v>06363391001</v>
      </c>
      <c r="C69" t="s">
        <v>15</v>
      </c>
      <c r="D69" t="s">
        <v>177</v>
      </c>
      <c r="E69" t="s">
        <v>21</v>
      </c>
      <c r="F69" s="1" t="s">
        <v>178</v>
      </c>
      <c r="G69" t="s">
        <v>179</v>
      </c>
      <c r="H69">
        <v>29.7</v>
      </c>
      <c r="I69" s="2">
        <v>41978</v>
      </c>
      <c r="J69" s="2">
        <v>41981</v>
      </c>
      <c r="K69">
        <v>29.7</v>
      </c>
    </row>
    <row r="70" spans="1:11" x14ac:dyDescent="0.25">
      <c r="A70" t="str">
        <f>"59941755B0"</f>
        <v>59941755B0</v>
      </c>
      <c r="B70" t="str">
        <f t="shared" si="3"/>
        <v>06363391001</v>
      </c>
      <c r="C70" t="s">
        <v>15</v>
      </c>
      <c r="D70" t="s">
        <v>180</v>
      </c>
      <c r="E70" t="s">
        <v>21</v>
      </c>
      <c r="F70" s="1" t="s">
        <v>181</v>
      </c>
      <c r="G70" t="s">
        <v>182</v>
      </c>
      <c r="H70">
        <v>275.91000000000003</v>
      </c>
      <c r="I70" s="2">
        <v>41909</v>
      </c>
      <c r="J70" s="2">
        <v>41918</v>
      </c>
      <c r="K70">
        <v>275.89999999999998</v>
      </c>
    </row>
    <row r="71" spans="1:11" x14ac:dyDescent="0.25">
      <c r="A71" t="str">
        <f>"599419455E"</f>
        <v>599419455E</v>
      </c>
      <c r="B71" t="str">
        <f t="shared" si="3"/>
        <v>06363391001</v>
      </c>
      <c r="C71" t="s">
        <v>15</v>
      </c>
      <c r="D71" t="s">
        <v>183</v>
      </c>
      <c r="E71" t="s">
        <v>21</v>
      </c>
      <c r="F71" s="1" t="s">
        <v>184</v>
      </c>
      <c r="G71" t="s">
        <v>185</v>
      </c>
      <c r="H71">
        <v>550</v>
      </c>
      <c r="I71" s="2">
        <v>41942</v>
      </c>
      <c r="J71" s="2">
        <v>41943</v>
      </c>
      <c r="K71">
        <v>550</v>
      </c>
    </row>
    <row r="72" spans="1:11" x14ac:dyDescent="0.25">
      <c r="A72" t="str">
        <f>"578968358D"</f>
        <v>578968358D</v>
      </c>
      <c r="B72" t="str">
        <f t="shared" si="3"/>
        <v>06363391001</v>
      </c>
      <c r="C72" t="s">
        <v>15</v>
      </c>
      <c r="D72" t="s">
        <v>186</v>
      </c>
      <c r="E72" t="s">
        <v>17</v>
      </c>
      <c r="F72" s="1" t="s">
        <v>187</v>
      </c>
      <c r="G72" t="s">
        <v>188</v>
      </c>
      <c r="H72">
        <v>19998</v>
      </c>
      <c r="I72" s="2">
        <v>41898</v>
      </c>
      <c r="J72" s="2">
        <v>41935</v>
      </c>
      <c r="K72">
        <v>7931</v>
      </c>
    </row>
    <row r="73" spans="1:11" x14ac:dyDescent="0.25">
      <c r="A73" t="str">
        <f>"5618333B0D"</f>
        <v>5618333B0D</v>
      </c>
      <c r="B73" t="str">
        <f t="shared" si="3"/>
        <v>06363391001</v>
      </c>
      <c r="C73" t="s">
        <v>15</v>
      </c>
      <c r="D73" t="s">
        <v>189</v>
      </c>
      <c r="E73" t="s">
        <v>17</v>
      </c>
      <c r="F73" s="1" t="s">
        <v>190</v>
      </c>
      <c r="G73" t="s">
        <v>191</v>
      </c>
      <c r="H73">
        <v>155</v>
      </c>
      <c r="I73" s="2">
        <v>41730</v>
      </c>
      <c r="J73" s="2">
        <v>41730</v>
      </c>
      <c r="K73">
        <v>155</v>
      </c>
    </row>
    <row r="74" spans="1:11" x14ac:dyDescent="0.25">
      <c r="A74" t="str">
        <f>"5649897A7D"</f>
        <v>5649897A7D</v>
      </c>
      <c r="B74" t="str">
        <f t="shared" si="3"/>
        <v>06363391001</v>
      </c>
      <c r="C74" t="s">
        <v>15</v>
      </c>
      <c r="D74" t="s">
        <v>192</v>
      </c>
      <c r="E74" t="s">
        <v>21</v>
      </c>
      <c r="F74" s="1" t="s">
        <v>193</v>
      </c>
      <c r="G74" t="s">
        <v>194</v>
      </c>
      <c r="H74">
        <v>449.09</v>
      </c>
      <c r="I74" s="2">
        <v>41709</v>
      </c>
      <c r="J74" s="2">
        <v>41709</v>
      </c>
      <c r="K74">
        <v>449.09</v>
      </c>
    </row>
    <row r="75" spans="1:11" x14ac:dyDescent="0.25">
      <c r="A75" t="str">
        <f>"548235781C"</f>
        <v>548235781C</v>
      </c>
      <c r="B75" t="str">
        <f t="shared" si="3"/>
        <v>06363391001</v>
      </c>
      <c r="C75" t="s">
        <v>15</v>
      </c>
      <c r="D75" t="s">
        <v>195</v>
      </c>
      <c r="E75" t="s">
        <v>17</v>
      </c>
      <c r="F75" s="1" t="s">
        <v>196</v>
      </c>
      <c r="G75" t="s">
        <v>197</v>
      </c>
      <c r="H75">
        <v>4300</v>
      </c>
      <c r="I75" s="2">
        <v>41652</v>
      </c>
      <c r="J75" s="2">
        <v>41780</v>
      </c>
      <c r="K75">
        <v>4300</v>
      </c>
    </row>
    <row r="76" spans="1:11" x14ac:dyDescent="0.25">
      <c r="A76" t="str">
        <f>"6053881CA1"</f>
        <v>6053881CA1</v>
      </c>
      <c r="B76" t="str">
        <f t="shared" si="3"/>
        <v>06363391001</v>
      </c>
      <c r="C76" t="s">
        <v>15</v>
      </c>
      <c r="D76" t="s">
        <v>198</v>
      </c>
      <c r="E76" t="s">
        <v>17</v>
      </c>
      <c r="F76" s="1" t="s">
        <v>199</v>
      </c>
      <c r="G76" t="s">
        <v>200</v>
      </c>
      <c r="H76">
        <v>3189</v>
      </c>
      <c r="I76" s="2">
        <v>41995</v>
      </c>
      <c r="J76" s="2">
        <v>42004</v>
      </c>
      <c r="K76">
        <v>0</v>
      </c>
    </row>
    <row r="77" spans="1:11" x14ac:dyDescent="0.25">
      <c r="A77" t="str">
        <f>"6033983849"</f>
        <v>6033983849</v>
      </c>
      <c r="B77" t="str">
        <f t="shared" si="3"/>
        <v>06363391001</v>
      </c>
      <c r="C77" t="s">
        <v>15</v>
      </c>
      <c r="D77" t="s">
        <v>201</v>
      </c>
      <c r="E77" t="s">
        <v>17</v>
      </c>
      <c r="F77" s="1" t="s">
        <v>202</v>
      </c>
      <c r="G77" t="s">
        <v>203</v>
      </c>
      <c r="H77">
        <v>1400</v>
      </c>
      <c r="I77" s="2">
        <v>41997</v>
      </c>
      <c r="J77" s="2">
        <v>42004</v>
      </c>
      <c r="K77">
        <v>0</v>
      </c>
    </row>
    <row r="78" spans="1:11" x14ac:dyDescent="0.25">
      <c r="A78" t="str">
        <f>"6053841B9F"</f>
        <v>6053841B9F</v>
      </c>
      <c r="B78" t="str">
        <f t="shared" si="3"/>
        <v>06363391001</v>
      </c>
      <c r="C78" t="s">
        <v>15</v>
      </c>
      <c r="D78" t="s">
        <v>204</v>
      </c>
      <c r="E78" t="s">
        <v>17</v>
      </c>
      <c r="F78" s="1" t="s">
        <v>205</v>
      </c>
      <c r="G78" t="s">
        <v>47</v>
      </c>
      <c r="H78">
        <v>3780.15</v>
      </c>
      <c r="I78" s="2">
        <v>41997</v>
      </c>
      <c r="J78" s="2">
        <v>42004</v>
      </c>
      <c r="K78">
        <v>0</v>
      </c>
    </row>
    <row r="79" spans="1:11" x14ac:dyDescent="0.25">
      <c r="A79" t="str">
        <f>"6019248894"</f>
        <v>6019248894</v>
      </c>
      <c r="B79" t="str">
        <f t="shared" si="3"/>
        <v>06363391001</v>
      </c>
      <c r="C79" t="s">
        <v>15</v>
      </c>
      <c r="D79" t="s">
        <v>206</v>
      </c>
      <c r="E79" t="s">
        <v>17</v>
      </c>
      <c r="F79" s="1" t="s">
        <v>207</v>
      </c>
      <c r="G79" t="s">
        <v>208</v>
      </c>
      <c r="H79">
        <v>1980</v>
      </c>
      <c r="I79" s="2">
        <v>41975</v>
      </c>
      <c r="J79" s="2">
        <v>42004</v>
      </c>
      <c r="K79">
        <v>0</v>
      </c>
    </row>
    <row r="80" spans="1:11" x14ac:dyDescent="0.25">
      <c r="A80" t="str">
        <f>"51614356E6"</f>
        <v>51614356E6</v>
      </c>
      <c r="B80" t="str">
        <f t="shared" si="3"/>
        <v>06363391001</v>
      </c>
      <c r="C80" t="s">
        <v>15</v>
      </c>
      <c r="D80" t="s">
        <v>209</v>
      </c>
      <c r="E80" t="s">
        <v>39</v>
      </c>
      <c r="F80" s="1" t="s">
        <v>40</v>
      </c>
      <c r="G80" t="s">
        <v>41</v>
      </c>
      <c r="H80">
        <v>19673.28</v>
      </c>
      <c r="I80" s="2">
        <v>41948</v>
      </c>
      <c r="J80" s="2">
        <v>43408</v>
      </c>
      <c r="K80">
        <v>19672.07</v>
      </c>
    </row>
    <row r="81" spans="1:11" x14ac:dyDescent="0.25">
      <c r="A81" t="str">
        <f>"5816887700"</f>
        <v>5816887700</v>
      </c>
      <c r="B81" t="str">
        <f t="shared" si="3"/>
        <v>06363391001</v>
      </c>
      <c r="C81" t="s">
        <v>15</v>
      </c>
      <c r="D81" t="s">
        <v>210</v>
      </c>
      <c r="E81" t="s">
        <v>39</v>
      </c>
      <c r="F81" s="1" t="s">
        <v>40</v>
      </c>
      <c r="G81" t="s">
        <v>41</v>
      </c>
      <c r="H81">
        <v>8743.68</v>
      </c>
      <c r="I81" s="2">
        <v>41942</v>
      </c>
      <c r="J81" s="2">
        <v>43402</v>
      </c>
      <c r="K81">
        <v>8743.36</v>
      </c>
    </row>
    <row r="82" spans="1:11" x14ac:dyDescent="0.25">
      <c r="A82" t="str">
        <f>"60671312E3"</f>
        <v>60671312E3</v>
      </c>
      <c r="B82" t="str">
        <f t="shared" si="3"/>
        <v>06363391001</v>
      </c>
      <c r="C82" t="s">
        <v>15</v>
      </c>
      <c r="D82" t="s">
        <v>211</v>
      </c>
      <c r="E82" t="s">
        <v>17</v>
      </c>
      <c r="F82" s="1" t="s">
        <v>212</v>
      </c>
      <c r="G82" t="s">
        <v>213</v>
      </c>
      <c r="H82">
        <v>26037.89</v>
      </c>
      <c r="I82" s="2">
        <v>42023</v>
      </c>
      <c r="J82" s="2">
        <v>42034</v>
      </c>
      <c r="K82">
        <v>26037.88</v>
      </c>
    </row>
    <row r="83" spans="1:11" x14ac:dyDescent="0.25">
      <c r="A83" t="str">
        <f>"59726144FD"</f>
        <v>59726144FD</v>
      </c>
      <c r="B83" t="str">
        <f t="shared" si="3"/>
        <v>06363391001</v>
      </c>
      <c r="C83" t="s">
        <v>15</v>
      </c>
      <c r="D83" t="s">
        <v>214</v>
      </c>
      <c r="E83" t="s">
        <v>39</v>
      </c>
      <c r="F83" s="1" t="s">
        <v>40</v>
      </c>
      <c r="G83" t="s">
        <v>41</v>
      </c>
      <c r="H83">
        <v>39420</v>
      </c>
      <c r="I83" s="2">
        <v>42079</v>
      </c>
      <c r="J83" s="2">
        <v>43174</v>
      </c>
      <c r="K83">
        <v>39420</v>
      </c>
    </row>
    <row r="84" spans="1:11" x14ac:dyDescent="0.25">
      <c r="A84" t="str">
        <f>"60317494BC"</f>
        <v>60317494BC</v>
      </c>
      <c r="B84" t="str">
        <f t="shared" si="3"/>
        <v>06363391001</v>
      </c>
      <c r="C84" t="s">
        <v>15</v>
      </c>
      <c r="D84" t="s">
        <v>215</v>
      </c>
      <c r="E84" t="s">
        <v>39</v>
      </c>
      <c r="F84" s="1" t="s">
        <v>216</v>
      </c>
      <c r="G84" t="s">
        <v>217</v>
      </c>
      <c r="H84">
        <v>0</v>
      </c>
      <c r="I84" s="2">
        <v>42036</v>
      </c>
      <c r="J84" s="2">
        <v>42400</v>
      </c>
      <c r="K84">
        <v>59845.37</v>
      </c>
    </row>
    <row r="85" spans="1:11" x14ac:dyDescent="0.25">
      <c r="A85" t="str">
        <f>"6072059599"</f>
        <v>6072059599</v>
      </c>
      <c r="B85" t="str">
        <f t="shared" si="3"/>
        <v>06363391001</v>
      </c>
      <c r="C85" t="s">
        <v>15</v>
      </c>
      <c r="D85" t="s">
        <v>218</v>
      </c>
      <c r="E85" t="s">
        <v>21</v>
      </c>
      <c r="F85" s="1" t="s">
        <v>219</v>
      </c>
      <c r="G85" t="s">
        <v>220</v>
      </c>
      <c r="H85">
        <v>152.80000000000001</v>
      </c>
      <c r="I85" s="2">
        <v>42002</v>
      </c>
      <c r="J85" s="2">
        <v>42052</v>
      </c>
      <c r="K85">
        <v>152.80000000000001</v>
      </c>
    </row>
    <row r="86" spans="1:11" x14ac:dyDescent="0.25">
      <c r="A86" t="str">
        <f>"60385912EF"</f>
        <v>60385912EF</v>
      </c>
      <c r="B86" t="str">
        <f t="shared" si="3"/>
        <v>06363391001</v>
      </c>
      <c r="C86" t="s">
        <v>15</v>
      </c>
      <c r="D86" t="s">
        <v>221</v>
      </c>
      <c r="E86" t="s">
        <v>21</v>
      </c>
      <c r="F86" s="1" t="s">
        <v>222</v>
      </c>
      <c r="G86" t="s">
        <v>223</v>
      </c>
      <c r="H86">
        <v>400</v>
      </c>
      <c r="I86" s="2">
        <v>41984</v>
      </c>
      <c r="J86" s="2">
        <v>42024</v>
      </c>
      <c r="K86">
        <v>400</v>
      </c>
    </row>
    <row r="87" spans="1:11" x14ac:dyDescent="0.25">
      <c r="A87" t="str">
        <f>"6020768EEA"</f>
        <v>6020768EEA</v>
      </c>
      <c r="B87" t="str">
        <f t="shared" si="3"/>
        <v>06363391001</v>
      </c>
      <c r="C87" t="s">
        <v>15</v>
      </c>
      <c r="D87" t="s">
        <v>224</v>
      </c>
      <c r="E87" t="s">
        <v>17</v>
      </c>
      <c r="F87" s="1" t="s">
        <v>225</v>
      </c>
      <c r="G87" t="s">
        <v>226</v>
      </c>
      <c r="H87">
        <v>17069.599999999999</v>
      </c>
      <c r="I87" s="2">
        <v>41992</v>
      </c>
      <c r="J87" s="2">
        <v>42156</v>
      </c>
      <c r="K87">
        <v>17069.599999999999</v>
      </c>
    </row>
    <row r="88" spans="1:11" x14ac:dyDescent="0.25">
      <c r="A88" t="str">
        <f>"5512905120"</f>
        <v>5512905120</v>
      </c>
      <c r="B88" t="str">
        <f t="shared" si="3"/>
        <v>06363391001</v>
      </c>
      <c r="C88" t="s">
        <v>15</v>
      </c>
      <c r="D88" t="s">
        <v>227</v>
      </c>
      <c r="E88" t="s">
        <v>39</v>
      </c>
      <c r="F88" s="1" t="s">
        <v>77</v>
      </c>
      <c r="G88" t="s">
        <v>78</v>
      </c>
      <c r="H88">
        <v>0</v>
      </c>
      <c r="I88" s="2">
        <v>41974</v>
      </c>
      <c r="J88" s="2">
        <v>42338</v>
      </c>
      <c r="K88">
        <v>9677.41</v>
      </c>
    </row>
    <row r="89" spans="1:11" x14ac:dyDescent="0.25">
      <c r="A89" t="str">
        <f>"5874207CF4"</f>
        <v>5874207CF4</v>
      </c>
      <c r="B89" t="str">
        <f t="shared" si="3"/>
        <v>06363391001</v>
      </c>
      <c r="C89" t="s">
        <v>15</v>
      </c>
      <c r="D89" t="s">
        <v>228</v>
      </c>
      <c r="E89" t="s">
        <v>17</v>
      </c>
      <c r="F89" s="1" t="s">
        <v>229</v>
      </c>
      <c r="G89" t="s">
        <v>230</v>
      </c>
      <c r="H89">
        <v>27180</v>
      </c>
      <c r="I89" s="2">
        <v>41918</v>
      </c>
      <c r="J89" s="2">
        <v>42016</v>
      </c>
      <c r="K89">
        <v>27180</v>
      </c>
    </row>
    <row r="90" spans="1:11" x14ac:dyDescent="0.25">
      <c r="A90" t="str">
        <f>"4986559EA6"</f>
        <v>4986559EA6</v>
      </c>
      <c r="B90" t="str">
        <f t="shared" si="3"/>
        <v>06363391001</v>
      </c>
      <c r="C90" t="s">
        <v>15</v>
      </c>
      <c r="D90" t="s">
        <v>231</v>
      </c>
      <c r="E90" t="s">
        <v>17</v>
      </c>
      <c r="F90" s="1" t="s">
        <v>232</v>
      </c>
      <c r="G90" t="s">
        <v>233</v>
      </c>
      <c r="H90">
        <v>33130</v>
      </c>
      <c r="I90" s="2">
        <v>41891</v>
      </c>
      <c r="J90" s="2">
        <v>42855</v>
      </c>
      <c r="K90">
        <v>33130</v>
      </c>
    </row>
    <row r="91" spans="1:11" x14ac:dyDescent="0.25">
      <c r="A91" t="str">
        <f>"60387115F5"</f>
        <v>60387115F5</v>
      </c>
      <c r="B91" t="str">
        <f t="shared" si="3"/>
        <v>06363391001</v>
      </c>
      <c r="C91" t="s">
        <v>15</v>
      </c>
      <c r="D91" t="s">
        <v>234</v>
      </c>
      <c r="E91" t="s">
        <v>21</v>
      </c>
      <c r="F91" s="1" t="s">
        <v>235</v>
      </c>
      <c r="G91" t="s">
        <v>236</v>
      </c>
      <c r="H91">
        <v>0</v>
      </c>
      <c r="I91" s="2">
        <v>42005</v>
      </c>
      <c r="J91" s="2">
        <v>42735</v>
      </c>
      <c r="K91">
        <v>12134.97</v>
      </c>
    </row>
    <row r="92" spans="1:11" x14ac:dyDescent="0.25">
      <c r="A92" t="str">
        <f>"58959747A8"</f>
        <v>58959747A8</v>
      </c>
      <c r="B92" t="str">
        <f t="shared" si="3"/>
        <v>06363391001</v>
      </c>
      <c r="C92" t="s">
        <v>15</v>
      </c>
      <c r="D92" t="s">
        <v>237</v>
      </c>
      <c r="E92" t="s">
        <v>21</v>
      </c>
      <c r="F92" s="1" t="s">
        <v>238</v>
      </c>
      <c r="G92" t="s">
        <v>239</v>
      </c>
      <c r="H92">
        <v>1660</v>
      </c>
      <c r="I92" s="2">
        <v>41879</v>
      </c>
      <c r="J92" s="2">
        <v>41879</v>
      </c>
      <c r="K92">
        <v>1660</v>
      </c>
    </row>
    <row r="93" spans="1:11" x14ac:dyDescent="0.25">
      <c r="A93" t="str">
        <f>"5749541F50"</f>
        <v>5749541F50</v>
      </c>
      <c r="B93" t="str">
        <f t="shared" si="3"/>
        <v>06363391001</v>
      </c>
      <c r="C93" t="s">
        <v>15</v>
      </c>
      <c r="D93" t="s">
        <v>240</v>
      </c>
      <c r="E93" t="s">
        <v>17</v>
      </c>
      <c r="F93" s="1" t="s">
        <v>241</v>
      </c>
      <c r="G93" t="s">
        <v>242</v>
      </c>
      <c r="H93">
        <v>2100</v>
      </c>
      <c r="I93" s="2">
        <v>41950</v>
      </c>
      <c r="J93" s="2">
        <v>42678</v>
      </c>
      <c r="K93">
        <v>1901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2019-01-29T17:40:08Z</dcterms:created>
  <dcterms:modified xsi:type="dcterms:W3CDTF">2019-01-29T17:40:08Z</dcterms:modified>
</cp:coreProperties>
</file>