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ombard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</calcChain>
</file>

<file path=xl/sharedStrings.xml><?xml version="1.0" encoding="utf-8"?>
<sst xmlns="http://schemas.openxmlformats.org/spreadsheetml/2006/main" count="1911" uniqueCount="865">
  <si>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</si>
  <si>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</si>
  <si>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</si>
  <si>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</si>
  <si>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</si>
  <si>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</si>
  <si>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</si>
  <si>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</si>
  <si>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</si>
  <si>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</si>
  <si>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</si>
  <si>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</si>
  <si>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</si>
  <si>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</si>
  <si>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</si>
  <si>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Lombardia</t>
  </si>
  <si>
    <t>RIPARAZIONE FINESTRA VASISTAS DELL'UFFICIO TERRITORIALE DI CLUSONE</t>
  </si>
  <si>
    <t>23-AFFIDAMENTO IN ECONOMIA - AFFIDAMENTO DIRETTO</t>
  </si>
  <si>
    <t xml:space="preserve">MI.CO. SRL (CF: 01272070168)
</t>
  </si>
  <si>
    <t>MI.CO. SRL (CF: 01272070168)</t>
  </si>
  <si>
    <t>RIPRISTINO PAVIMENTO E TINTEGGIATURA LOCALI DELL'UFFICIO TERRITORIALE DI DESIO</t>
  </si>
  <si>
    <t xml:space="preserve">G. M. RISTRUTTURAZIONI DI GRASSO MARIO (CF: GRSMRA63D16A027V)
IMPRESA EDILE DA RUGNA ALBERTO (CF: DRGLRT80P15F205G)
</t>
  </si>
  <si>
    <t>IMPRESA EDILE DA RUGNA ALBERTO (CF: DRGLRT80P15F205G)</t>
  </si>
  <si>
    <t>CREAZIONE NUOVA LINEA DATI PER CENTRALE VOIP DELLA DIREZIONE REGIONALE</t>
  </si>
  <si>
    <t xml:space="preserve">ING. MAGGI SNC DI ROBERTO E FABRIZIO FERRI (CF: 05649240966)
</t>
  </si>
  <si>
    <t>ING. MAGGI SNC DI ROBERTO E FABRIZIO FERRI (CF: 05649240966)</t>
  </si>
  <si>
    <t>Riparazione archivio compattato dell'Ufficio provinciale di Mantova - Territorio</t>
  </si>
  <si>
    <t xml:space="preserve">CYBER ENGINEERING SRL (CF: 00807770383)
</t>
  </si>
  <si>
    <t>CYBER ENGINEERING SRL (CF: 00807770383)</t>
  </si>
  <si>
    <t>RIPARAZIONE IMPIANTO CONDIZIONAMENTO DELLA DIREZIONE PROVINCIALE DI MANTOVA</t>
  </si>
  <si>
    <t xml:space="preserve">R.D.C. SRL (CF: 02196520205)
</t>
  </si>
  <si>
    <t>R.D.C. SRL (CF: 02196520205)</t>
  </si>
  <si>
    <t>RIPRISTINO IMPIANTO RISCALDAMENTO ANDATO IN BLOCCO DELL'UFFICIO TERRITORIALE DI ROMANO DI LOMBARDIA</t>
  </si>
  <si>
    <t xml:space="preserve">ROBUR SPA (CF: 00373210160)
</t>
  </si>
  <si>
    <t>ROBUR SPA (CF: 00373210160)</t>
  </si>
  <si>
    <t>Pulizia pozzetti rete fognaria della Direzione provinciale di Varese</t>
  </si>
  <si>
    <t xml:space="preserve">LA PULISCARICO SAS DI DI BRIGIDA MASSIMO &amp; C. (CF: 03140750120)
</t>
  </si>
  <si>
    <t>LA PULISCARICO SAS DI DI BRIGIDA MASSIMO &amp; C. (CF: 03140750120)</t>
  </si>
  <si>
    <t>Riparazione porta ingresso dell'Ufficio territoriale di Magenta</t>
  </si>
  <si>
    <t xml:space="preserve">VERTICALPORT DI GENTILE VINCENZO (CF: GNTVCN55R21G288R)
</t>
  </si>
  <si>
    <t>VERTICALPORT DI GENTILE VINCENZO (CF: GNTVCN55R21G288R)</t>
  </si>
  <si>
    <t>Riparazione impianto antintrusione dell'Ufficio territoriale di Codogno</t>
  </si>
  <si>
    <t xml:space="preserve">DIMENSIONE SICUREZZA SRL (CF: 06406270964)
</t>
  </si>
  <si>
    <t>DIMENSIONE SICUREZZA SRL (CF: 06406270964)</t>
  </si>
  <si>
    <t>Sostituzione piatrelle rotte e riparazione finestre dell'Ufficio territoriale di Cinisello Balsamo</t>
  </si>
  <si>
    <t xml:space="preserve">IMPRESA EDILE DA RUGNA ALBERTO (CF: DRGLRT80P15F205G)
</t>
  </si>
  <si>
    <t>APPLICAZIONE STRISCE ANTISCIVOLO SUI GRADINI DELLE SCALE DELL'UFFICIO TERRITORIALE DI GAVIRATE</t>
  </si>
  <si>
    <t xml:space="preserve">ANTONIO MOLES (CF: MLSNTN71L09C751S)
NUOVA V.A.L. SRL (CF: 00562480129)
</t>
  </si>
  <si>
    <t>NUOVA V.A.L. SRL (CF: 00562480129)</t>
  </si>
  <si>
    <t>Riparazione serrature e maniglie dell'Ufficio territoriale di Desio</t>
  </si>
  <si>
    <t xml:space="preserve">BUZZI SAS DI BUZZI BALDASSARRE &amp; C. (CF: 02739620967)
</t>
  </si>
  <si>
    <t>BUZZI SAS DI BUZZI BALDASSARRE &amp; C. (CF: 02739620967)</t>
  </si>
  <si>
    <t>RIFACIMENTO FUNI E ARGANO</t>
  </si>
  <si>
    <t xml:space="preserve">SCHINDLER SPA (CF: 00842990152)
</t>
  </si>
  <si>
    <t>SCHINDLER SPA (CF: 00842990152)</t>
  </si>
  <si>
    <t>modifica orario attivazione impainto antintrusione Dp Como</t>
  </si>
  <si>
    <t xml:space="preserve">SICOM SNC DI CATTANEO &amp; C.  (CF: 00786490136)
</t>
  </si>
  <si>
    <t>SICOM SNC DI CATTANEO &amp; C.  (CF: 00786490136)</t>
  </si>
  <si>
    <t>Installazione impianto citofonico e kit per videoproiezione presso Direzione provinciale 1 di Milano</t>
  </si>
  <si>
    <t xml:space="preserve">D.N.A. SICUREZZA SRL (CF: 03264850961)
FACCHINETTI MARCO SNC DI FACCHINETTI MARCO &amp; C. (CF: 11052420152)
ING. MAGGI SNC DI ROBERTO E FABRIZIO FERRI (CF: 05649240966)
</t>
  </si>
  <si>
    <t>potatura glicine con piattaforma aerea della direzione regionale della Lombardia</t>
  </si>
  <si>
    <t xml:space="preserve">IDEALVERDE SRL (CF: 12414990155)
MILANO GARDEN DI DI MODUGNO GIOACCHINO (CF: DMDGCH81S05C523J)
PASSIONE VERDE DI MOIRAGHI FABRIZIO  (CF: MRGFRZ61P14F205K)
</t>
  </si>
  <si>
    <t>IDEALVERDE SRL (CF: 12414990155)</t>
  </si>
  <si>
    <t>gasolio per riscaldamento Sondrio</t>
  </si>
  <si>
    <t>26-AFFIDAMENTO DIRETTO IN ADESIONE AD ACCORDO QUADRO/CONVENZIONE</t>
  </si>
  <si>
    <t xml:space="preserve">ENGIE SERVIZI S.P.A. (giÃ  Cofely Italia S.p.A.) (CF: 07149930583)
</t>
  </si>
  <si>
    <t>ENGIE SERVIZI S.P.A. (giÃ  Cofely Italia S.p.A.) (CF: 07149930583)</t>
  </si>
  <si>
    <t>modifica codici accesso impianto antintrusione della direzione provinciale di Pavia</t>
  </si>
  <si>
    <t xml:space="preserve">G.A. MULTISYSTEM DI GHEZZI ALESSANDRO (CF: GHZLSN78C23B201W)
</t>
  </si>
  <si>
    <t>G.A. MULTISYSTEM DI GHEZZI ALESSANDRO (CF: GHZLSN78C23B201W)</t>
  </si>
  <si>
    <t>Sostituzione batterie impianto antintrusione dell'ufficio territoriale di Milano 4</t>
  </si>
  <si>
    <t xml:space="preserve">FELMA SRL (CF: 03194190157)
</t>
  </si>
  <si>
    <t>FELMA SRL (CF: 03194190157)</t>
  </si>
  <si>
    <t>LAVORI DI FALEGNAMERIA DP II MILANO</t>
  </si>
  <si>
    <t xml:space="preserve">ARCHIMEDE DI RUGGERI GIOVANNI (CF: RGGGNN58D23F205Y)
</t>
  </si>
  <si>
    <t>ARCHIMEDE DI RUGGERI GIOVANNI (CF: RGGGNN58D23F205Y)</t>
  </si>
  <si>
    <t>Tinteggiatura stanza della Direzione provinciale di Sondrio</t>
  </si>
  <si>
    <t xml:space="preserve">DETTO FATTO DI TAMBARO SALVATORE (CF: TMBSVT65R24I829G)
TRICOLOR SAS DI MANENTI RENATO &amp; c. (CF: 00539780148)
</t>
  </si>
  <si>
    <t>DETTO FATTO DI TAMBARO SALVATORE (CF: TMBSVT65R24I829G)</t>
  </si>
  <si>
    <t>noleggio estintori per corso addetti antincendio della Direzione regionale della Lombardia</t>
  </si>
  <si>
    <t xml:space="preserve">ESTINTORI BELFUS SRL (CF: 13043130155)
PROTEGGI SRL (CF: 10993660157)
SILPA SRL (CF: 02339750966)
</t>
  </si>
  <si>
    <t>PROTEGGI SRL (CF: 10993660157)</t>
  </si>
  <si>
    <t>tinteggiatura locali della Direzione regionale della Lombardia</t>
  </si>
  <si>
    <t xml:space="preserve">CASTIGLIONE FRANCO IMPRESA EDILE SRL  (CF: 04807340155)
CIRIMELLI ANTONIO (CF: CRMNTN36M31E590L)
Edilreginella di Reginella Maurizio Antonio (CF: RGNMZN70M31D286V)
</t>
  </si>
  <si>
    <t>CASTIGLIONE FRANCO IMPRESA EDILE SRL  (CF: 04807340155)</t>
  </si>
  <si>
    <t>riparazione perdita acqua presso la Direzione provinciale di Mantova</t>
  </si>
  <si>
    <t xml:space="preserve">SEDIP SRL (CF: 01716230204)
</t>
  </si>
  <si>
    <t>SEDIP SRL (CF: 01716230204)</t>
  </si>
  <si>
    <t>Riparazione impianto videosorveglianza della Direzione provinciale di Brescia</t>
  </si>
  <si>
    <t xml:space="preserve">PMG Sistemi di sicurezza S.r.l. Soc. Unipersonale (CF: 03270980174)
</t>
  </si>
  <si>
    <t>PMG Sistemi di sicurezza S.r.l. Soc. Unipersonale (CF: 03270980174)</t>
  </si>
  <si>
    <t>riparazione impianto condizionamento della Direzione provinciale di Sondrio - Territorio</t>
  </si>
  <si>
    <t xml:space="preserve">TECHNE S.P.A. (CF: 03066160163)
</t>
  </si>
  <si>
    <t>TECHNE S.P.A. (CF: 03066160163)</t>
  </si>
  <si>
    <t>ripristino funzionamento impianto antintrusione della Direzione provinciale di Bergamo</t>
  </si>
  <si>
    <t xml:space="preserve">SISTEL DATA SRL (CF: 01327770127)
</t>
  </si>
  <si>
    <t>SISTEL DATA SRL (CF: 01327770127)</t>
  </si>
  <si>
    <t>ricerca e riparazione infiltrazione acqua da pavimento terrazzo della Dp Cremona</t>
  </si>
  <si>
    <t xml:space="preserve">EDIL 2000 SRL (CF: 01088990195)
</t>
  </si>
  <si>
    <t>EDIL 2000 SRL (CF: 01088990195)</t>
  </si>
  <si>
    <t>SPOSTAMENTO TOTEM DISTRIBUTORE BIGLIETTI ELIMINACODE DELLA DP MANTOVA</t>
  </si>
  <si>
    <t xml:space="preserve">I.D.M. SNC DI BASSANI ANNA E C. (CF: 01564120200)
</t>
  </si>
  <si>
    <t>I.D.M. SNC DI BASSANI ANNA E C. (CF: 01564120200)</t>
  </si>
  <si>
    <t>riparazione impianto condizionamento dell'Uffico territoriale di Montichiari</t>
  </si>
  <si>
    <t xml:space="preserve">SISTEM MEC SNC DI ZANOLE ALBERTO &amp; C. snc (CF: 03302530179)
</t>
  </si>
  <si>
    <t>SISTEM MEC SNC DI ZANOLE ALBERTO &amp; C. snc (CF: 03302530179)</t>
  </si>
  <si>
    <t>RIPARAZIONE IMPIANTO ANTINTRUSIONE DELL'uFFICIO TERRITORIALE DI dESIO</t>
  </si>
  <si>
    <t xml:space="preserve">SALA GROUP SAS DI SALA M. &amp; C. (CF: 06676130963)
</t>
  </si>
  <si>
    <t>SALA GROUP SAS DI SALA M. &amp; C. (CF: 06676130963)</t>
  </si>
  <si>
    <t>POTATURA ALBERI DP MONZA</t>
  </si>
  <si>
    <t xml:space="preserve">DIMENSIONE VERDE DI ZANCHI FABIO (CF: ZNCFBA82M12D286S)
PASSIONE VERDE DI MOIRAGHI FABRIZIO  (CF: MRGFRZ61P14F205K)
VA.CO DI VALENTINO GEOM. COLOMBO (CF: CLMVNT77S05F205K)
</t>
  </si>
  <si>
    <t>DIMENSIONE VERDE DI ZANCHI FABIO (CF: ZNCFBA82M12D286S)</t>
  </si>
  <si>
    <t>RIPARAZIONE SERRAMENTI VARI DELLA DIREZIONE PROVINCIALE DI MONZA E DELLA BRIANZA - UFF. CONTROLLI</t>
  </si>
  <si>
    <t xml:space="preserve">FSB INSTALLAZIONI DI SBAGLIA FAUSTO (CF: SBGFST51M18E479B)
</t>
  </si>
  <si>
    <t>FSB INSTALLAZIONI DI SBAGLIA FAUSTO (CF: SBGFST51M18E479B)</t>
  </si>
  <si>
    <t>Manutenzione aree verdi  stagione 2014 della Dp di Cremona</t>
  </si>
  <si>
    <t xml:space="preserve">CORTEVERDE DI CORTELLAZZI PAOLO (CF: CRTPLA67P30D150P)
L'ARCA SOCIETA' COOPERATIVA SOCIALE (CF: 01137410195)
LINEA GIARDINO SERVICE SRL (CF: 01133210193)
</t>
  </si>
  <si>
    <t>LINEA GIARDINO SERVICE SRL (CF: 01133210193)</t>
  </si>
  <si>
    <t>manutenzione aree verdi stagione 2014 - Sportello Menaggio</t>
  </si>
  <si>
    <t xml:space="preserve">COOPERATIVA SOCIALE "LA VIGNA" ONLUS (CF: 01646560134)
FLORICOLTURA GREPPI (CF: GRPCRL47A13L680M)
FRAQUELLI RICCARDO (CF: FRQRCR66L29E151C)
</t>
  </si>
  <si>
    <t>COOPERATIVA SOCIALE "LA VIGNA" ONLUS (CF: 01646560134)</t>
  </si>
  <si>
    <t>riparazione barriera elettrica antivolatili</t>
  </si>
  <si>
    <t xml:space="preserve">GICO SYSTEMS SRL (CF: 04338740378)
</t>
  </si>
  <si>
    <t>GICO SYSTEMS SRL (CF: 04338740378)</t>
  </si>
  <si>
    <t>RIPARAZIONI VARIE SERRAMENTI DELLA DIREZIONE REGIONALE DELLA LOMBARDIA</t>
  </si>
  <si>
    <t xml:space="preserve">PIZZITOLA LIBORIO (CF: PZZLBR55E30A176C)
</t>
  </si>
  <si>
    <t>PIZZITOLA LIBORIO (CF: PZZLBR55E30A176C)</t>
  </si>
  <si>
    <t>fornitura materiale di consumo per stampante badge</t>
  </si>
  <si>
    <t xml:space="preserve">MICRONTEL S.p.A. (CF: 05095330014)
</t>
  </si>
  <si>
    <t>MICRONTEL S.p.A. (CF: 05095330014)</t>
  </si>
  <si>
    <t>U.P. CO - Territorio - Riparazione impianto antintrusione</t>
  </si>
  <si>
    <t xml:space="preserve">ELCO S.R.L. (CF: 00415740133)
</t>
  </si>
  <si>
    <t>ELCO S.R.L. (CF: 00415740133)</t>
  </si>
  <si>
    <t>riparazione impianto antintrusione della Direzione provinciale di Brescia</t>
  </si>
  <si>
    <t xml:space="preserve">LAIS SRL (CF: 00998260178)
</t>
  </si>
  <si>
    <t>LAIS SRL (CF: 00998260178)</t>
  </si>
  <si>
    <t>SOSTITUZIONE SERRATURA PORTA DELLA DIREZIONE PROVINCIALE DI MANTOVA</t>
  </si>
  <si>
    <t xml:space="preserve">AIMI ALESSIO (CF: MAILSS76H03E897S)
</t>
  </si>
  <si>
    <t>AIMI ALESSIO (CF: MAILSS76H03E897S)</t>
  </si>
  <si>
    <t>riparazione tapparelle della Direzione provinciale di Monza e della Brianza</t>
  </si>
  <si>
    <t>INSTALLAZIONE SERRATURA DI SICUREZZA PRESSO SPORTELLO DI MENAGGIO</t>
  </si>
  <si>
    <t xml:space="preserve">LANFRANCONI PIETRO (CF: LNFPTR37S02F120L)
</t>
  </si>
  <si>
    <t>LANFRANCONI PIETRO (CF: LNFPTR37S02F120L)</t>
  </si>
  <si>
    <t>LAVAGGIO CHIMICO IMPIANTO RISCALDAMENTO DELLA DIREZIONE PROVINCIALE DI CREMONA</t>
  </si>
  <si>
    <t xml:space="preserve">FARINA GIULIO &amp; MARIO SNC (CF: 00105350193)
TECHNE S.P.A. (CF: 03066160163)
TERMOIDRAULICA FRITTOLI DI FRITTOLI EMILIANO (CF: FRTMLN75T20D150R)
</t>
  </si>
  <si>
    <t>FARINA GIULIO &amp; MARIO SNC (CF: 00105350193)</t>
  </si>
  <si>
    <t>riparazione perdita impianto riscaldamento dell'Ufficio provinciale di Lodi - Territorio</t>
  </si>
  <si>
    <t xml:space="preserve">TECHNE SRL (CF: 01121580490)
</t>
  </si>
  <si>
    <t>TECHNE SRL (CF: 01121580490)</t>
  </si>
  <si>
    <t>MANUTENZIONE IMPIANTO RETE DATI</t>
  </si>
  <si>
    <t xml:space="preserve">I.T.G. LUTECH SRL (CF: 07356570155)
</t>
  </si>
  <si>
    <t>I.T.G. LUTECH SRL (CF: 07356570155)</t>
  </si>
  <si>
    <t>CILINDRETTI CON PASSEPARTOUT PER GARANTE</t>
  </si>
  <si>
    <t xml:space="preserve">Casseforti e serrature di Marelli Angelo (CF: 08016600150)
FERRAMENTA CHINELLI (CF: 01517960157)
</t>
  </si>
  <si>
    <t>FERRAMENTA CHINELLI (CF: 01517960157)</t>
  </si>
  <si>
    <t>RIPARAZIONE SPORTELLI SCORREVOLI UP MILANO TERRITORIO</t>
  </si>
  <si>
    <t xml:space="preserve">LOCATELLI ML SRL (CF: 09486370159)
</t>
  </si>
  <si>
    <t>LOCATELLI ML SRL (CF: 09486370159)</t>
  </si>
  <si>
    <t>riparazione impianto antintrusione e video sorveglianza</t>
  </si>
  <si>
    <t xml:space="preserve">LKSECURITY S.R.L. (CF: 03845360167)
</t>
  </si>
  <si>
    <t>LKSECURITY S.R.L. (CF: 03845360167)</t>
  </si>
  <si>
    <t>RIPARAZIONE TAPPARELLE DP VARESE</t>
  </si>
  <si>
    <t xml:space="preserve">a.l.s. tapparelle di Ambrosini Andrea (CF: 03021170125)
CRESTANI SRL costruzioni metalliche (CF: 01346100124)
PIERO LIVIETTI S.N.C (CF: 01560860122)
</t>
  </si>
  <si>
    <t>PIERO LIVIETTI S.N.C (CF: 01560860122)</t>
  </si>
  <si>
    <t>RIPARAZIONE MANIGLIE E SERRATURE DR LOMBARDIA</t>
  </si>
  <si>
    <t xml:space="preserve">CESARE CAVALLERONI SNC DI COSTANTE E FRANCESCO CAVALLERONI (CF: 00236330155)
</t>
  </si>
  <si>
    <t>CESARE CAVALLERONI SNC DI COSTANTE E FRANCESCO CAVALLERONI (CF: 00236330155)</t>
  </si>
  <si>
    <t>verifica periodica biennale ascensore presso Up Mantova - Territorio</t>
  </si>
  <si>
    <t xml:space="preserve">E.C.S. SRL (CF: 02129810202)
TUV ITALIA SRL (CF: 08922920155)
</t>
  </si>
  <si>
    <t>E.C.S. SRL (CF: 02129810202)</t>
  </si>
  <si>
    <t>riparazione impianto condizionamento presso Ufficio territoriale di Montichiari</t>
  </si>
  <si>
    <t>RIPARAZIONE IMPIANTO RILEVAZIONE PRESENZE - UFFICIO DI GORGONZOLA</t>
  </si>
  <si>
    <t>U.P. MI-Territorio-Riparazione fotocopiatore</t>
  </si>
  <si>
    <t xml:space="preserve">KYOCERA DOCUMENT SOLUTION ITALIA SPA (CF: 01788080156)
</t>
  </si>
  <si>
    <t>KYOCERA DOCUMENT SOLUTION ITALIA SPA (CF: 01788080156)</t>
  </si>
  <si>
    <t>LAVAGGIO E STIRATURA TENDE - DIREZIONE REGIONALE DELLA LOMBARDIA</t>
  </si>
  <si>
    <t xml:space="preserve">TINTORIA LG DI G. LOMBARDI (CF: LMBGPP60C64A509F)
</t>
  </si>
  <si>
    <t>TINTORIA LG DI G. LOMBARDI (CF: LMBGPP60C64A509F)</t>
  </si>
  <si>
    <t xml:space="preserve">FORNITURA DI COLLARINI PORTABADGE </t>
  </si>
  <si>
    <t>22-PROCEDURA NEGOZIATA DERIVANTE DA AVVISI CON CUI SI INDICE LA GARA</t>
  </si>
  <si>
    <t xml:space="preserve">DCS PUBBLICITA' DI ROSATO GIOVANNI (CF: 03154740165)
GRAF ART OFFICINE GRAFICHE ARTISTICHE (CF: 00457160018)
MG SERVIZI TIPOGRAFICI SRL (CF: 02568440040)
SGI SOCIETA' GENERALE DELL'IMMAGINE SRL (CF: 05940780017)
TUO LOGO SRL (CF: 08406420011)
</t>
  </si>
  <si>
    <t>TUO LOGO SRL (CF: 08406420011)</t>
  </si>
  <si>
    <t>RIALLOCAZIONE TOTEM ELIMINA-CODE ARGO - UT VARESE</t>
  </si>
  <si>
    <t xml:space="preserve">SOCIETA' F.LLI MARTINI IMPIANTI ELETTRICI VARESE SRL (CF: 00157990128)
</t>
  </si>
  <si>
    <t>SOCIETA' F.LLI MARTINI IMPIANTI ELETTRICI VARESE SRL (CF: 00157990128)</t>
  </si>
  <si>
    <t>LAVORI DI FALEGNAMERIA DRL</t>
  </si>
  <si>
    <t>DR Lombardia - Manutenzione impianto di videosorveglianza esterna, anno 2014</t>
  </si>
  <si>
    <t xml:space="preserve">F.G.S. S.r.l. (CF: 01557310164)
GUNNEBO ITALIA SPA (CF: 03141940159)
LKSECURITY S.R.L. (CF: 03845360167)
</t>
  </si>
  <si>
    <t>F.G.S. S.r.l. (CF: 01557310164)</t>
  </si>
  <si>
    <t>ORDINE PER ACQUISTO CONDIZIONATORI DIREZIONE REGIONALE DELLA LOMBARDIA E UFFICIO DI MILANO 2</t>
  </si>
  <si>
    <t xml:space="preserve">INO srl (CF: 03781390160)
</t>
  </si>
  <si>
    <t>INO srl (CF: 03781390160)</t>
  </si>
  <si>
    <t>SPOSTAMENTO UNITA' ESTERNA CONDIZIONATORE A COLONNA - UFFICIO DI BRESCIA</t>
  </si>
  <si>
    <t>Up.Lodi-Territorio manutenzione impianto antintrusione anno 2014</t>
  </si>
  <si>
    <t xml:space="preserve">A.L.SECURITY S.r.l. (CF: 03643450962)
ALFA ALLARMI  S.r.l. (CF: 08815110153)
Cidiesse s.r.l. (CF: 03996270157)
G.D.Impianti srl (CF: 04611820962)
Olmi Automazioni srl (CF: 03775950961)
</t>
  </si>
  <si>
    <t>A.L.SECURITY S.r.l. (CF: 03643450962)</t>
  </si>
  <si>
    <t>riparazione tapparella Dp Brescia</t>
  </si>
  <si>
    <t xml:space="preserve">POLITO SERRAMENTI SPA (CF: 00449120179)
</t>
  </si>
  <si>
    <t>POLITO SERRAMENTI SPA (CF: 00449120179)</t>
  </si>
  <si>
    <t>SPURGHI FOSSE BIOLOGICHE UT VIGEVANO</t>
  </si>
  <si>
    <t xml:space="preserve">RIMOLA SRL (CF: 01577320185)
</t>
  </si>
  <si>
    <t>RIMOLA SRL (CF: 01577320185)</t>
  </si>
  <si>
    <t>SPURGHI IMPIANTI DI SCARICO</t>
  </si>
  <si>
    <t xml:space="preserve">Gumiero Gianfranco spurghi (CF: 01950870129)
LA PULISCARICO SAS DI DI BRIGIDA MASSIMO &amp; C. (CF: 03140750120)
LA VARESINA SPURGHI (CF: 02422700134)
</t>
  </si>
  <si>
    <t xml:space="preserve">FORNITURA ED INSTALLAZIONE IMPIANTI DI VIDEOSORVEGLIANZA </t>
  </si>
  <si>
    <t xml:space="preserve">ELETTRONICA O. F. DI ORLERI DANIELE (CF: RLRDLF87L05B157B)
EUROCOM TELECOMUNICAZIONI (CF: 02067170403)
LF IMPIANTI SRL (CF: 07963220152)
PELLEGRINI TELECOMUNICAZIONI (CF: 11066130151)
STG INGEGNERIA SRL (CF: 05191740967)
</t>
  </si>
  <si>
    <t>LF IMPIANTI SRL (CF: 07963220152)</t>
  </si>
  <si>
    <t>POTATURA PIANTE UP VARESE</t>
  </si>
  <si>
    <t xml:space="preserve">Mister Green di Bellini Davide (CF: 02725840124)
</t>
  </si>
  <si>
    <t>Mister Green di Bellini Davide (CF: 02725840124)</t>
  </si>
  <si>
    <t>Ripristino corretto funzionamento impianto antintrusione della Dp Bergamo</t>
  </si>
  <si>
    <t xml:space="preserve">GIS SRL (CF: 02226850168)
</t>
  </si>
  <si>
    <t>GIS SRL (CF: 02226850168)</t>
  </si>
  <si>
    <t>Verifica straordinaria ascensore presso Ut SalÃ²</t>
  </si>
  <si>
    <t xml:space="preserve">CENPI SCRL (CF: 05817621005)
</t>
  </si>
  <si>
    <t>CENPI SCRL (CF: 05817621005)</t>
  </si>
  <si>
    <t>interventi manutentivi impianto antintrusione della Dp Como</t>
  </si>
  <si>
    <t>INSTALLAZIONE COMBINATORE TELEFONICO GSM UT LEGNANO</t>
  </si>
  <si>
    <t xml:space="preserve">COLOMBO &amp; C. ASCENSORI S.R.L. (CF: 00724230156)
FABBRICA ASCENSORI LEGNANO (CF: 09784420151)
SIGMA LIFT SRL (CF: 01880020126)
</t>
  </si>
  <si>
    <t>SIGMA LIFT SRL (CF: 01880020126)</t>
  </si>
  <si>
    <t>sostituzione porta REI presso Ut Castiglione delle Stiviere</t>
  </si>
  <si>
    <t xml:space="preserve">ONOFRIO SERVICE SRL (CF: 02334050206)
REGATTIERI GIANCARLO (CF: RGTGCR62B01H771A)
SEDIP SRL (CF: 01716230204)
</t>
  </si>
  <si>
    <t>ONOFRIO SERVICE SRL (CF: 02334050206)</t>
  </si>
  <si>
    <t>SERVIZIO DI PULIZIA STRAORDINARIA UFFICIO DI CANTU'</t>
  </si>
  <si>
    <t xml:space="preserve">CNS - CONSORZIO NAZIONALE SERVIZI SOCIETA COOPERATIVA  (CF: 02884150588)
IMPRESA DI PULIZIA CATTANEO SNC DI CATTANEO MASSIMO E C (CF: 01699910137)
PULIVELOX S.R.L. (CF: 03217270135)
</t>
  </si>
  <si>
    <t>PULIVELOX S.R.L. (CF: 03217270135)</t>
  </si>
  <si>
    <t>DERATTIZZAZIONE DIREZ. PROVINCIALE MONZA E BRIANZA</t>
  </si>
  <si>
    <t xml:space="preserve">CNS - CONSORZIO NAZIONALE SERVIZI SOCIETA COOPERATIVA  (CF: 02884150588)
IMPRESA DI PULIZIE GRUPPO IL GIGLIO SERVIZI SOC. COOP (CF: 08158130966)
IMPRESA ITALIA SNC DI FLAMINIO ANTONIO &amp; C (CF: 02346920966)
</t>
  </si>
  <si>
    <t>IMPRESA ITALIA SNC DI FLAMINIO ANTONIO &amp; C (CF: 02346920966)</t>
  </si>
  <si>
    <t>FORNITURA PORTA UT MILANO 1</t>
  </si>
  <si>
    <t xml:space="preserve">FALEGNAMERIA CARLO COZZI SNC DI GIANNI E ALESSANDRO COZZI (CF: 12628170156)
</t>
  </si>
  <si>
    <t>FALEGNAMERIA CARLO COZZI SNC DI GIANNI E ALESSANDRO COZZI (CF: 12628170156)</t>
  </si>
  <si>
    <t>NOLEGGIO MULTIFUNZIONE IN CONVENZIONE CONSIP</t>
  </si>
  <si>
    <t>Assistenza per prova tenuta manichette antincendio Dp Mantova</t>
  </si>
  <si>
    <t>Riparazione corto circuito luci Dp Lecco</t>
  </si>
  <si>
    <t>Verifica periodica decennale impainto antincendio Ut Breno</t>
  </si>
  <si>
    <t>Manutenzione aree verdi Up Mantova - Territorio</t>
  </si>
  <si>
    <t xml:space="preserve">AREA VERDE DI BERNARDELLI MARCO E C. SAAS (CF: 01984470201)
BUSTAFFA GIOVANNI DI MASSIMILIANO BUSTAFFA (CF: BSTMSM54E22E897U)
LUPI REMO (CF: LPURME54P25E089N)
MAGIC VERDE DI MACCARI GINO (CF: MCCGNI53M31H883H)
MAINI LUCIANO (CF: MNALCN58M09L826M)
</t>
  </si>
  <si>
    <t>LUPI REMO (CF: LPURME54P25E089N)</t>
  </si>
  <si>
    <t>RIPARAZIONI VARIE SERRAMENTI DIREZIONE REGIONALE</t>
  </si>
  <si>
    <t>Riparazione serramenti presso Up Brescia - Territorio</t>
  </si>
  <si>
    <t>REALIZZAZIONE PARETI IN CARTONGESSO PIANO AMMEZZATO DRL</t>
  </si>
  <si>
    <t xml:space="preserve">CASTIGLIONE FRANCO IMPRESA EDILE SRL  (CF: 04807340155)
COPPA A. DI LUIGI COPPA (CF: cpplgu42p18f205w)
G. M. RISTRUTTURAZIONI DI GRASSO MARIO (CF: GRSMRA63D16A027V)
</t>
  </si>
  <si>
    <t>MANUTENZIONI BAGNI UP MILANO 4 PIANO E AMMEZZATO DRL</t>
  </si>
  <si>
    <t xml:space="preserve">Idbal impianti di barlone Augusto (CF: BRTGTL59R02F616T)
La milano idraulica di Codazzi Fabio (CF: CDZFDR83B01F205B)
</t>
  </si>
  <si>
    <t>Idbal impianti di barlone Augusto (CF: BRTGTL59R02F616T)</t>
  </si>
  <si>
    <t>installazione combinatore telefonico GSM per antintrusione presso Ut Saronno</t>
  </si>
  <si>
    <t>PROSCIUGAMENTO ACQUE PIOVANE DP VARESE</t>
  </si>
  <si>
    <t>RIPARAZIONI PLUVIALI E VARIE IN MURATURA DRL</t>
  </si>
  <si>
    <t xml:space="preserve">COPPA A. DI LUIGI COPPA (CF: cpplgu42p18f205w)
</t>
  </si>
  <si>
    <t>COPPA A. DI LUIGI COPPA (CF: cpplgu42p18f205w)</t>
  </si>
  <si>
    <t>RIPARAZIONE CANCELLATA UP VARESE</t>
  </si>
  <si>
    <t xml:space="preserve">PIERO LIVIETTI S.N.C (CF: 01560860122)
</t>
  </si>
  <si>
    <t>Sostituzione piastre scambiatore calore presso Dp Bergamo</t>
  </si>
  <si>
    <t xml:space="preserve">A2A Calore&amp;Servizi srl (CF: 10421210153)
</t>
  </si>
  <si>
    <t>A2A Calore&amp;Servizi srl (CF: 10421210153)</t>
  </si>
  <si>
    <t>Stampa adesivi per Totem con montaggio - DRL</t>
  </si>
  <si>
    <t xml:space="preserve">Grafix Milano (CF: 07439970968)
Mondo Copia Centro Stampa digitale (CF: 03993770969)
SERIPRINT MILANO (CF: 01662360153)
</t>
  </si>
  <si>
    <t>SERIPRINT MILANO (CF: 01662360153)</t>
  </si>
  <si>
    <t>SOSTITUZIONE VETRI ROTTI DP VARESE</t>
  </si>
  <si>
    <t xml:space="preserve">VETRERIA LUCCA SRL (CF: 00843360124)
</t>
  </si>
  <si>
    <t>VETRERIA LUCCA SRL (CF: 00843360124)</t>
  </si>
  <si>
    <t>Riparazione caldaia presso Up Como - Territorio</t>
  </si>
  <si>
    <t>RIPARAZIONI DI FALEGNAMERIA UP PAVIA</t>
  </si>
  <si>
    <t xml:space="preserve">EDICASA di Nalio Stefano (CF: NLISFN59D17G388H)
</t>
  </si>
  <si>
    <t>EDICASA di Nalio Stefano (CF: NLISFN59D17G388H)</t>
  </si>
  <si>
    <t>Riparazione impianto antintrusione presso Ufficio territoriale di Merate</t>
  </si>
  <si>
    <t xml:space="preserve">GUNNEBO ITALIA SPA (CF: 03141940159)
</t>
  </si>
  <si>
    <t>GUNNEBO ITALIA SPA (CF: 03141940159)</t>
  </si>
  <si>
    <t>verifica periodica biennale ascensore presso Ufficio territoriale di SalÃ²</t>
  </si>
  <si>
    <t>tinteggiatura locali presso Dp Brescia e Up Brescia - Territorio</t>
  </si>
  <si>
    <t xml:space="preserve">ABS SYSTEM SRL (CF: 02371450988)
D &amp; G TINTEGGIATURE DI BELOTTI SERENA  (CF: BLTSRN79D70B157Y)
GHIDELLI DANIELE (CF: GHDDNL75P13D150B)
PARMIGIANI TINTEGGIATURE DI PARMIGIANI NICOLO' (CF: PRMNCL86M21C372D)
TIBIEFFE COLOR SNC DI FERRETTI - TRECCANI - BASSINI (CF: 02843570173)
</t>
  </si>
  <si>
    <t>TIBIEFFE COLOR SNC DI FERRETTI - TRECCANI - BASSINI (CF: 02843570173)</t>
  </si>
  <si>
    <t>Creazione punti rete per nuovi lettori di badge presso Up Sondrio Territorio e Sportello Tirano</t>
  </si>
  <si>
    <t xml:space="preserve">GLOBALTEL SRL (CF: 00847070141)
</t>
  </si>
  <si>
    <t>GLOBALTEL SRL (CF: 00847070141)</t>
  </si>
  <si>
    <t>Assistenza tecnica per sostituzione contatore gas presso Ut Codogno</t>
  </si>
  <si>
    <t>SOSTITUZIONE IMPIANTO REFRIGERAZIONE A SERVIZIO INTERNO DP PAVIA</t>
  </si>
  <si>
    <t xml:space="preserve">CArbotermo Spa (CF: 12937840150)
Idbal impianti di barlone Augusto (CF: BRTGTL59R02F616T)
TECHNE S.P.A. (CF: 03066160163)
</t>
  </si>
  <si>
    <t>SOSTITUZIONE IMPIANTO IN POMPA DI CALORE A SERVIZIO BACK OFFICE DP PAVIA</t>
  </si>
  <si>
    <t>Disattivazione vecchio impianto antintrusione presso Direzione provinciale di Como</t>
  </si>
  <si>
    <t>FORNITURA DI BADGE PER SISTEMA RILEVAZIONE PRESENZE</t>
  </si>
  <si>
    <t>RIPRISTINO FUNZIONALITA' CONDOTTA FOGNARIA</t>
  </si>
  <si>
    <t xml:space="preserve">Idroambiente Srl (CF: 10431500155)
</t>
  </si>
  <si>
    <t>Idroambiente Srl (CF: 10431500155)</t>
  </si>
  <si>
    <t>Fornitura sale per addolcitore acqua impianto condizionamento della Dp Lecco</t>
  </si>
  <si>
    <t xml:space="preserve">LA SORGENTE SAS DI CRESPI ERMANNO &amp; C (CF: 02644110120)
S.O.S. SALE DI AMANTEA ARMANDO (CF: 03373580962)
</t>
  </si>
  <si>
    <t>LA SORGENTE SAS DI CRESPI ERMANNO &amp; C (CF: 02644110120)</t>
  </si>
  <si>
    <t>Riparazione buca creatasi nel giardino dell'Ufficio provinciale di Mantova - Territorio</t>
  </si>
  <si>
    <t xml:space="preserve">LUPI REMO (CF: LPURME54P25E089N)
</t>
  </si>
  <si>
    <t>ADEGUAMENTO CABINA ELETTRICA DP MANTOVA A NORME CEI - 016</t>
  </si>
  <si>
    <t xml:space="preserve">ELETTRIKA SRL (CF: 01341200200)
REGATTIERI GIANCARLO (CF: RGTGCR62B01H771A)
SEDIP SRL (CF: 01716230204)
</t>
  </si>
  <si>
    <t>ELETTRIKA SRL (CF: 01341200200)</t>
  </si>
  <si>
    <t>RIPARAZIONE WC E MANUTENZIONE BAGNI UP PAVIA</t>
  </si>
  <si>
    <t xml:space="preserve">Idbal impianti di barlone Augusto (CF: BRTGTL59R02F616T)
</t>
  </si>
  <si>
    <t>FORNITURA E MONTAGGIO CILINDRETTI</t>
  </si>
  <si>
    <t xml:space="preserve">ARCOFER STEELWORK di Di Caprio Enzo (CF: DCPNZE55C01E158Z)
</t>
  </si>
  <si>
    <t>ARCOFER STEELWORK di Di Caprio Enzo (CF: DCPNZE55C01E158Z)</t>
  </si>
  <si>
    <t>RIPRISTINO PARETE PIANO -1 PIU' ALTRI LAVORI EDILI DRL</t>
  </si>
  <si>
    <t xml:space="preserve">CASTIGLIONE FRANCO IMPRESA EDILE SRL  (CF: 04807340155)
</t>
  </si>
  <si>
    <t>Riposizionamento plafoniere presso Ufficio provinciale di Bergamo - Territorio</t>
  </si>
  <si>
    <t xml:space="preserve">GMA IMPIANTI ELETTRICI SRL (CF: 03536080165)
</t>
  </si>
  <si>
    <t>GMA IMPIANTI ELETTRICI SRL (CF: 03536080165)</t>
  </si>
  <si>
    <t>Riparazione impianto antntrusione e installazione combinatore telefonico GSM presso Dp Brescia</t>
  </si>
  <si>
    <t xml:space="preserve">QUOTIDIANI 2014 </t>
  </si>
  <si>
    <t xml:space="preserve">EDICOLA VOTO ORLANDO (CF: VTORND72L16G220D)
</t>
  </si>
  <si>
    <t>EDICOLA VOTO ORLANDO (CF: VTORND72L16G220D)</t>
  </si>
  <si>
    <t>MANUTENZIONE AREE VERDI STAGIONE 2014 UT LEGNANO</t>
  </si>
  <si>
    <t xml:space="preserve">ABIES SRL (CF: 03756730960)
Paradiso Verde di Patano Alessio (CF: 12757420158)
todeschiniPiante (CF: TDSVNI59M50E514V)
</t>
  </si>
  <si>
    <t>ABIES SRL (CF: 03756730960)</t>
  </si>
  <si>
    <t>SPURGO RETE FOGNARIA DELL'UFFICIO TERRITORIALE DI BRESCIA 2</t>
  </si>
  <si>
    <t xml:space="preserve">BRESCIA SPURGHI SAS DI RIZZI NICOLA (CF: 03511270179)
</t>
  </si>
  <si>
    <t>BRESCIA SPURGHI SAS DI RIZZI NICOLA (CF: 03511270179)</t>
  </si>
  <si>
    <t>Spurgo rete scarico wc Ufficio Territoriale di Brescia 2</t>
  </si>
  <si>
    <t>PROSCIUGAMENTO ACQUA A SEGUITO ALLAGAMENTO PIANO INTERRATO DELLA DIREZIONE PROVINCIALE DI SONDRIO</t>
  </si>
  <si>
    <t xml:space="preserve">CORLATTI CLAUDIO (CF: CRLCLD77R01I829N)
</t>
  </si>
  <si>
    <t>CORLATTI CLAUDIO (CF: CRLCLD77R01I829N)</t>
  </si>
  <si>
    <t>FORNITURA DI DUE LAMPADE PER VIDEOPROIETTORE POLO FORMATIVO</t>
  </si>
  <si>
    <t xml:space="preserve">BOVIAR SRL (CF: 00481810638)
CHIAMAEWB SRL (CF: 13395820155)
DANI2000 SRL (CF: 02547230124)
ELETTRONIC SNC (CF: 01040810192)
PEA LUIGI SAS (CF: 00529500142)
</t>
  </si>
  <si>
    <t>DANI2000 SRL (CF: 02547230124)</t>
  </si>
  <si>
    <t>RIPARAZIONE GRADINI E SCALE UT MILANO 2</t>
  </si>
  <si>
    <t xml:space="preserve">CASTIGLIONE FRANCO IMPRESA EDILE SRL  (CF: 04807340155)
CIRIMELLI ANTONIO (CF: CRMNTN36M31E590L)
EDIL BRA DITTA EDILE MILANO SRL (CF: 06880010969)
</t>
  </si>
  <si>
    <t>EDIL BRA DITTA EDILE MILANO SRL (CF: 06880010969)</t>
  </si>
  <si>
    <t>FORNITURA ANNUALE DI ENERGIA ELETTRICA IN CONVENZIONE CONSIP</t>
  </si>
  <si>
    <t xml:space="preserve">EDISON ENERGIA S.P.A (CF: 08526440154)
</t>
  </si>
  <si>
    <t>EDISON ENERGIA S.P.A (CF: 08526440154)</t>
  </si>
  <si>
    <t>Spostamento totem eliminacode dell'ufficio territoriale di Busto Arsizio</t>
  </si>
  <si>
    <t xml:space="preserve">ELETTRICA FERRON &amp; BELLINI SRL (CF: 03030570125)
</t>
  </si>
  <si>
    <t>ELETTRICA FERRON &amp; BELLINI SRL (CF: 03030570125)</t>
  </si>
  <si>
    <t xml:space="preserve">UPT Milano - Manutenzione impianto di videosorveglianaza interna e antintrusione, anno 2014 </t>
  </si>
  <si>
    <t>MANUTENZIONE IMPIANTO ANTINTRUSIOME UT MILANO 4</t>
  </si>
  <si>
    <t>Rifacimento fogne bagni 2^ piano</t>
  </si>
  <si>
    <t>RIPARAZIONE LINEA ALIMENTAZIONE ELETTRICA CAVEAU DELLA DR</t>
  </si>
  <si>
    <t>SERVIZIO DI LAVAGGIO TENDE - UFFICIO CONTROLLI DI BERGAMO</t>
  </si>
  <si>
    <t xml:space="preserve">CNS - CONSORZIO NAZIONALE SERVIZI SOCIETA COOPERATIVA  (CF: 02884150588)
LAVANDERIA CAROZZI RAFFAELLA (CF: CRZRFL52S65G864Q)
LAVANDERIA ORCHIDEA DI CORTIANA MAURO (CF: CRTMRA79R27L667C)
</t>
  </si>
  <si>
    <t>LAVANDERIA ORCHIDEA DI CORTIANA MAURO (CF: CRTMRA79R27L667C)</t>
  </si>
  <si>
    <t>Ripristino controsoffittatura a seguito allagamento dell'ufficio di Milano1</t>
  </si>
  <si>
    <t>Servizio di apertura e chiusura cancello e collegamento allarme ponte radio Up.Como territorio</t>
  </si>
  <si>
    <t xml:space="preserve">CIVIS SPA (CF: 80039930153)
CLS Cooperativa di Lavoro e Servizi  (CF: 02622080139)
LA VEDETTA LOMBARDA (CF: 00597270123)
Security Transport (CF: 03076640139)
SICURITALIA S.P.A (CF: 07897711003)
</t>
  </si>
  <si>
    <t>SICURITALIA S.P.A (CF: 07897711003)</t>
  </si>
  <si>
    <t>Servizio di vigilanza Up. Lodi territorio</t>
  </si>
  <si>
    <t xml:space="preserve">A.L.SECURITY S.r.l. (CF: 03643450962)
AXITEA SPA (CF: 00818630188)
I.V.R.I.- Istituto di vigilanza  (CF: 03169660150)
METRONOTTE SAFE SRL (CF: 00356270199)
Rossetti Group Gestione Servizi di Vigilanza srl (CF: 05484340962)
</t>
  </si>
  <si>
    <t>Rossetti Group Gestione Servizi di Vigilanza srl (CF: 05484340962)</t>
  </si>
  <si>
    <t>RIPARAZIONE MANIGLIONE PORTA ESTERNA UT VIMERCATE</t>
  </si>
  <si>
    <t>riparazione impianto videosorveglianza dell'Ufficio territoriale di Brescia 2</t>
  </si>
  <si>
    <t xml:space="preserve">SIMA SRL (CF: 03482440173)
</t>
  </si>
  <si>
    <t>SIMA SRL (CF: 03482440173)</t>
  </si>
  <si>
    <t>INSTALLAZIONE ELETTROSERRATURA PRESSO UP CREMONA - TERRITORIO</t>
  </si>
  <si>
    <t xml:space="preserve">PAGLIARI AGOSTINO (CF: PGLGTN61C12L628Q)
ROSSI SISTEMI DI ROSSI GIANPIETRO E DANZI ARISTIDE SNC (CF: 01015270190)
SP Global Services di Parmigiani Stefano (CF: PRMSFN76E19A192U)
</t>
  </si>
  <si>
    <t>SP Global Services di Parmigiani Stefano (CF: PRMSFN76E19A192U)</t>
  </si>
  <si>
    <t>servizio spurgo fosse biologiche dell'Ufficio territoriale di Gorgonzola</t>
  </si>
  <si>
    <t xml:space="preserve">Teodori Spurghi snc di Teodori Giuseppina e C. (CF: 11017870152)
</t>
  </si>
  <si>
    <t>Teodori Spurghi snc di Teodori Giuseppina e C. (CF: 11017870152)</t>
  </si>
  <si>
    <t>FORNITURA GAS NATURALE IN CONVENZIONE CONSIP</t>
  </si>
  <si>
    <t xml:space="preserve">Dolomiti Energia Spa  (CF: 01812630224)
</t>
  </si>
  <si>
    <t>Dolomiti Energia Spa  (CF: 01812630224)</t>
  </si>
  <si>
    <t>SPURGO FOSSE BIOLOGICHE DELL'UFFICIO TERRITORIALE DI VIGEVANO</t>
  </si>
  <si>
    <t xml:space="preserve">VIGEVANO SPURGHI SRL (CF: 01705170189)
</t>
  </si>
  <si>
    <t>VIGEVANO SPURGHI SRL (CF: 01705170189)</t>
  </si>
  <si>
    <t>LAVAGGIO TUBAZIONE FOGNE DELL'UFFICIO TERRITORIALE DI VIGENVANO</t>
  </si>
  <si>
    <t>Adeguamento orario impianto antintrusione SPI SalÃ²</t>
  </si>
  <si>
    <t>LAVORI DI FALEGNAMERIA UT MILANO 2</t>
  </si>
  <si>
    <t>INTERVENTO FITOSANITARIO SU ALBERO INFESTATO UT MI 4</t>
  </si>
  <si>
    <t xml:space="preserve">MILANO GARDEN DI DI MODUGNO GIOACCHINO (CF: DMDGCH81S05C523J)
</t>
  </si>
  <si>
    <t>MILANO GARDEN DI DI MODUGNO GIOACCHINO (CF: DMDGCH81S05C523J)</t>
  </si>
  <si>
    <t>Spurgo colonna scarico wc presso Ufficio provinciale di Bergamo - Territorio</t>
  </si>
  <si>
    <t xml:space="preserve">FRANCHINI SPA (CF: 00865450167)
</t>
  </si>
  <si>
    <t>FRANCHINI SPA (CF: 00865450167)</t>
  </si>
  <si>
    <t>INCARICO DI CONSULENTE TECNICO DI PARTE</t>
  </si>
  <si>
    <t xml:space="preserve">MENDIA ROBERTO (CF: MNDRRT54E05F205O)
</t>
  </si>
  <si>
    <t>MENDIA ROBERTO (CF: MNDRRT54E05F205O)</t>
  </si>
  <si>
    <t>Riparazione serramenti e fissaggio cassette pronto soccorso presso Dp Brescia e Up brescia - Territorio</t>
  </si>
  <si>
    <t xml:space="preserve">FALEGNAMERIA GHIRARDI DI GHIRARDI GIUSEPPE (CF: GHRGPP68M25E333B)
</t>
  </si>
  <si>
    <t>FALEGNAMERIA GHIRARDI DI GHIRARDI GIUSEPPE (CF: GHRGPP68M25E333B)</t>
  </si>
  <si>
    <t>Riparazione impianto antintrusione dell'Ut Romano di Lombardia</t>
  </si>
  <si>
    <t xml:space="preserve">F.G.S. S.r.l. (CF: 01557310164)
</t>
  </si>
  <si>
    <t>Fornitura ed installazione porte scorrevoli presso Dp Bergamo</t>
  </si>
  <si>
    <t xml:space="preserve">ARRIGO SCHIEPPATI DI ALESSANDRO SCHIEPPATI SAS (CF: 00222370165)
GUERINI FERRUCCIO SRL (CF: 01631140165)
MCM Serramenti snc di Castelli Mirko e Marino (CF: 03458240169)
TECHNE S.P.A. (CF: 03066160163)
</t>
  </si>
  <si>
    <t>MCM Serramenti snc di Castelli Mirko e Marino (CF: 03458240169)</t>
  </si>
  <si>
    <t>UP. Sondrio-territorio manutenzione del sistema antintrusione anno 2014</t>
  </si>
  <si>
    <t xml:space="preserve">Carugo Elettro di Carugo Andrea (CF: CRGNDR72P18I829K)
Ciampini  Impianti Elettrici (CF: 00879720142)
Donati Dario Impianti Elettrici (CF: DNTDRA53T27G829M)
Menegola Alan (CF: MNGLNA71E27I829R)
</t>
  </si>
  <si>
    <t>Carugo Elettro di Carugo Andrea (CF: CRGNDR72P18I829K)</t>
  </si>
  <si>
    <t>APERTURA E CHIUSURA CANCELLI BERGAMO</t>
  </si>
  <si>
    <t xml:space="preserve">ALL SYSTEM SPA (CF: 01579830025)
</t>
  </si>
  <si>
    <t>ALL SYSTEM SPA (CF: 01579830025)</t>
  </si>
  <si>
    <t>SERVIZIO DI APERTURA E CHIUSURA CANCELLI CREMONA</t>
  </si>
  <si>
    <t xml:space="preserve">METRONOTTE SAFE SRL (CF: 00356270199)
</t>
  </si>
  <si>
    <t>METRONOTTE SAFE SRL (CF: 00356270199)</t>
  </si>
  <si>
    <t>Servizio di teleallarme, pronto intervento ed ispettivo per gli UT di Gorgonzola-S.S.Giovanni-Milano2-Lodi - Agenzia delle Entrate</t>
  </si>
  <si>
    <t xml:space="preserve">I.V.R.I.- Istituto di vigilanza  (CF: 03169660150)
</t>
  </si>
  <si>
    <t>I.V.R.I.- Istituto di vigilanza  (CF: 03169660150)</t>
  </si>
  <si>
    <t>Servizi di vigilanza anno 2014 per gli UT di Milano3-4-6 dell'Agenzia delle Entrate</t>
  </si>
  <si>
    <t xml:space="preserve">ITALPOL VIGILANZA S.R.L. (CF: 05849251003)
</t>
  </si>
  <si>
    <t>ITALPOL VIGILANZA S.R.L. (CF: 05849251003)</t>
  </si>
  <si>
    <t>FORNITURA MANIGLIE PER ARCHIVIATORE ROTANTE UP MANTOVA</t>
  </si>
  <si>
    <t>SOSTITUZIONE SERRATURE - DP II MILANO E UT MILANO 6</t>
  </si>
  <si>
    <t xml:space="preserve">ARTEALLUMINIO di Orlando Antonio (CF: RLNNTN37T08G914H)
</t>
  </si>
  <si>
    <t>ARTEALLUMINIO di Orlando Antonio (CF: RLNNTN37T08G914H)</t>
  </si>
  <si>
    <t>installazione patch panel presso Ufficio territoriale di Bergamo 2</t>
  </si>
  <si>
    <t xml:space="preserve">BETTINELLI LORENZO SRL (CF: 03709420164)
</t>
  </si>
  <si>
    <t>BETTINELLI LORENZO SRL (CF: 03709420164)</t>
  </si>
  <si>
    <t>cablaggio per nuove postazioni lavoro Dp Bergamo</t>
  </si>
  <si>
    <t xml:space="preserve">BETTINELLI LORENZO SRL (CF: 03709420164)
GMA IMPIANTI ELETTRICI SRL (CF: 03536080165)
H2O IMPIANTI SRL  (CF: 03445110160)
ROTA FABIO (CF: RTOFBA54T05A794S)
</t>
  </si>
  <si>
    <t>Applicazione strisce antiscivolo  gradini scale Ut Milano 2</t>
  </si>
  <si>
    <t xml:space="preserve">C&amp;G OMNIALOGISTICA SOC. COOP.  (CF: 05591640965)
CASTIGLIONE FRANCO IMPRESA EDILE SRL  (CF: 04807340155)
PIZZITOLA LIBORIO (CF: PZZLBR55E30A176C)
</t>
  </si>
  <si>
    <t>C&amp;G OMNIALOGISTICA SOC. COOP.  (CF: 05591640965)</t>
  </si>
  <si>
    <t>ricerca e riparazione infiltrazioni acqua piovana in vari punti della Direzione regionale della lombardia</t>
  </si>
  <si>
    <t>installazione dissuasori piccioni e pulizia guano presso Ufficio provinciale di Sondrio - Territorio</t>
  </si>
  <si>
    <t xml:space="preserve">3 D SRL (CF: 00669930141)
CAVIS SRL (CF: 00941000143)
EDIL BI S.P.A.  (CF: 00122730146)
MARVEGGIO MIRKO  (CF: MRVMRK75R09I829U)
</t>
  </si>
  <si>
    <t>CAVIS SRL (CF: 00941000143)</t>
  </si>
  <si>
    <t>verifica straordinaria ascensore presso Dp Brescia</t>
  </si>
  <si>
    <t xml:space="preserve">APAVE ITALIA CPM SRL (CF: 01575040983)
CENPI SCRL (CF: 05817621005)
</t>
  </si>
  <si>
    <t>sostituzione porta accesso disabili presso Direzione provinciale di Sondrio</t>
  </si>
  <si>
    <t xml:space="preserve">BERTALLI DI BERTALLI VALERIO &amp; C. SNC (CF: 00042980144)
DETTO FATTO DI TAMBARO SALVATORE (CF: TMBSVT65R24I829G)
</t>
  </si>
  <si>
    <t>RIPARAZIONE ARMADI COMPATTATI - UP MILANO</t>
  </si>
  <si>
    <t xml:space="preserve">EDA SYSTEM (CF: 10735840018)
</t>
  </si>
  <si>
    <t>EDA SYSTEM (CF: 10735840018)</t>
  </si>
  <si>
    <t>INTERVENTO ELETTROARCHIVI UP PAVIA</t>
  </si>
  <si>
    <t>RIPARAZIONE VETRO ROTTO - UP PAVIA</t>
  </si>
  <si>
    <t>SPOSTAMENTO APPARATI SALA VIDEOCONFERENZE DP PAVIA</t>
  </si>
  <si>
    <t xml:space="preserve">ELETTRICA PAVESE SNC (CF: 00665140182)
</t>
  </si>
  <si>
    <t>ELETTRICA PAVESE SNC (CF: 00665140182)</t>
  </si>
  <si>
    <t>Riparazione impianto antintrusione dell'Ut Verolanuova</t>
  </si>
  <si>
    <t xml:space="preserve">ELETTRONICA O. F. DI ORLERI DANIELE (CF: RLRDLF87L05B157B)
</t>
  </si>
  <si>
    <t>ELETTRONICA O. F. DI ORLERI DANIELE (CF: RLRDLF87L05B157B)</t>
  </si>
  <si>
    <t>REALIZZAZIONE PARETI DIVISORIE SPORTELLO 11-16 UT MILANO 6</t>
  </si>
  <si>
    <t xml:space="preserve">ESSECI SRL (CF: 05999530016)
</t>
  </si>
  <si>
    <t>ESSECI SRL (CF: 05999530016)</t>
  </si>
  <si>
    <t>U.P. Brescia - Territorio - Riparazione varie porte e fornitura serrature e chiudi porte</t>
  </si>
  <si>
    <t>U.P. BS - Riparazione maniglia porta ingresso ufficio piano secondo</t>
  </si>
  <si>
    <t>RIPARAZIONE SERRATURE E MANIGLIE PORTE DELL'UFFICIO PROVINCIALE DI BRESCIA - TERRITORIO</t>
  </si>
  <si>
    <t>SOSTITUZIONE SERRATURE PORTE BAGNI DELLA DP BRESCIA</t>
  </si>
  <si>
    <t>Spurgo colonna scarico wc Dp Bergamo</t>
  </si>
  <si>
    <t>riparazione impianto antintrusione</t>
  </si>
  <si>
    <t xml:space="preserve">A&amp;G SERVICE SNC (CF: 02124420189)
GA MULTISYSTEM (CF: 02198920189)
ML IMPIANTI ELETTRICI (CF: 01480120185)
</t>
  </si>
  <si>
    <t>GA MULTISYSTEM (CF: 02198920189)</t>
  </si>
  <si>
    <t>U.P. BS - Territorio - Infiltrazioni acque meteoriche provenienti dal terrazzo del quarto piano - Spese condivise</t>
  </si>
  <si>
    <t xml:space="preserve">GHIDELLI DANIELE (CF: GHDDNL75P13D150B)
Guatta Costruzioni S.r.l. di Guatta Defendo e Guatta geom. Marco (CF: 02977830989)
Staff Costruzioni s.r.l.  (CF: 03269840173)
</t>
  </si>
  <si>
    <t>GHIDELLI DANIELE (CF: GHDDNL75P13D150B)</t>
  </si>
  <si>
    <t>riparazione vaschette scarico wc dell'Ufficio territoriale di Brescia 2</t>
  </si>
  <si>
    <t xml:space="preserve">GIORGIO SCAPIN S.N.C. DI SCAPIN MAURIZIO E ANDREA  (CF: 01742020983)
</t>
  </si>
  <si>
    <t>GIORGIO SCAPIN S.N.C. DI SCAPIN MAURIZIO E ANDREA  (CF: 01742020983)</t>
  </si>
  <si>
    <t>MANUTENZIONE IMPIANTO ANTINTRUSIONE UP VARESE</t>
  </si>
  <si>
    <t xml:space="preserve">Guardian Angels srl (CF: 01374540035)
</t>
  </si>
  <si>
    <t>Guardian Angels srl (CF: 01374540035)</t>
  </si>
  <si>
    <t>U.P. BS-Territorio-Pulizia di cinque pozzettidi raccolta acque e sistemazione di tre di essi</t>
  </si>
  <si>
    <t>Guatta Costruzioni S.r.l. di Guatta Defendo e Guatta geom. Marco (CF: 02977830989)</t>
  </si>
  <si>
    <t>Riparazione pluviale incassato a muro Dp Brescia</t>
  </si>
  <si>
    <t xml:space="preserve">COSTRUZIONI VALLONE SRL (CF: 03757830231)
Guatta Costruzioni S.r.l. di Guatta Defendo e Guatta geom. Marco (CF: 02977830989)
</t>
  </si>
  <si>
    <t>SOSTITUZIONE RUBINETTI DRL</t>
  </si>
  <si>
    <t xml:space="preserve">IBDAL IMPIANTI di Barlone Augusto (CF: 08622190968)
</t>
  </si>
  <si>
    <t>IBDAL IMPIANTI di Barlone Augusto (CF: 08622190968)</t>
  </si>
  <si>
    <t>Tinteggiatura locali dell'Ufficio territoriale di Desio</t>
  </si>
  <si>
    <t xml:space="preserve">Edilreginella di Reginella Maurizio Antonio (CF: RGNMZN70M31D286V)
IMPRESA EDILE DA RUGNA ALBERTO (CF: DRGLRT80P15F205G)
</t>
  </si>
  <si>
    <t>INTERVENTO DI SPURGO SCARICO ACQUE UP VARESE</t>
  </si>
  <si>
    <t>U.P. PV - Territorio - Riparazione tapparella sita al piano 1Â°</t>
  </si>
  <si>
    <t xml:space="preserve">LA SERRATURA S.N.C. (CF: 01473610184)
</t>
  </si>
  <si>
    <t>LA SERRATURA S.N.C. (CF: 01473610184)</t>
  </si>
  <si>
    <t>Sale per addolcitore acque DR Lombarbia</t>
  </si>
  <si>
    <t>RICERCA FIBRE AMIANTO AERODISPERSE PRESSO UFFICIO PROVINCIALE DI SONDRIO - TERRITORIO</t>
  </si>
  <si>
    <t xml:space="preserve">B.T.S. SRL (CF: 04060280965)
LABO CONSULT SRL (CF: 04363550155)
</t>
  </si>
  <si>
    <t>LABO CONSULT SRL (CF: 04363550155)</t>
  </si>
  <si>
    <t>PULIZIA RETE FOGNARIA DP MONZA E BRIANZA</t>
  </si>
  <si>
    <t xml:space="preserve">LAMBRO SPURGHI SRL (CF: 03490100157)
</t>
  </si>
  <si>
    <t>LAMBRO SPURGHI SRL (CF: 03490100157)</t>
  </si>
  <si>
    <t>manutenzione aiuole e vialetti presso Ufficio provinciale di Cremona - Territorio</t>
  </si>
  <si>
    <t xml:space="preserve">L'ARCA SOCIETA' COOPERATIVA SOCIALE (CF: 01137410195)
LINEA GIARDINO SERVICE SRL (CF: 01133210193)
</t>
  </si>
  <si>
    <t>L'ARCA SOCIETA' COOPERATIVA SOCIALE (CF: 01137410195)</t>
  </si>
  <si>
    <t>riparazione infiltrazione acqua da gronda e gradino rotto presso Ufficio provinciale di Cremona</t>
  </si>
  <si>
    <t xml:space="preserve">L'ARCA SOCIETA' COOPERATIVA SOCIALE (CF: 01137410195)
</t>
  </si>
  <si>
    <t>SOSTITUZIONE VENTOLE ASPIRAZIONE PRESSO UFFICIO PROVINCIALE DI BRESCIA</t>
  </si>
  <si>
    <t xml:space="preserve">Magistri Impianti Elettrici (CF: MGSMRA48D07C417W)
</t>
  </si>
  <si>
    <t>Magistri Impianti Elettrici (CF: MGSMRA48D07C417W)</t>
  </si>
  <si>
    <t>stampa depliant a due ante DR LOMBARDIA</t>
  </si>
  <si>
    <t xml:space="preserve">MARCPRYNT S.N.C (CF: 03548270150)
</t>
  </si>
  <si>
    <t>MARCPRYNT S.N.C (CF: 03548270150)</t>
  </si>
  <si>
    <t>riparazione maniglie porte interne dell'Ufficio provinciale di Mantova - Territorio</t>
  </si>
  <si>
    <t xml:space="preserve">MONTU' ERCOLE DI MONTU' MARCO E ANDREA SNC  (CF: 00040720203)
</t>
  </si>
  <si>
    <t>MONTU' ERCOLE DI MONTU' MARCO E ANDREA SNC  (CF: 00040720203)</t>
  </si>
  <si>
    <t>RIPARAZIONE ALLARME ANTINTRUSIONE UT MILANO3</t>
  </si>
  <si>
    <t xml:space="preserve">NUOVA RELE' SNC DI TORRIANI GIORGIO &amp; C. (CF: 03124580154)
</t>
  </si>
  <si>
    <t>NUOVA RELE' SNC DI TORRIANI GIORGIO &amp; C. (CF: 03124580154)</t>
  </si>
  <si>
    <t>MANUTENZIONE IMPIANTO ANTINTRUSIONE</t>
  </si>
  <si>
    <t>Sostituzione  sensore impianto antintrusione presso SPI SalÃ²</t>
  </si>
  <si>
    <t>Riparazione serramenti Up Brescia - Territorio</t>
  </si>
  <si>
    <t>Sostituzione porta presso Up Pavia - territorio</t>
  </si>
  <si>
    <t xml:space="preserve">RACCAGNI MASSIMO (CF: RCCMSM58T16G388M)
</t>
  </si>
  <si>
    <t>RACCAGNI MASSIMO (CF: RCCMSM58T16G388M)</t>
  </si>
  <si>
    <t>Sostituzione sanitari e impianto scarico presso Ufficio provinciale di Mantova -Territorio</t>
  </si>
  <si>
    <t xml:space="preserve">BONINI MATTEO (CF: BNNMTT80R08E897R)
OTTONI ROBERTO (CF: TTNRRT64E13E922J)
REGATTIERI GIANCARLO (CF: RGTGCR62B01H771A)
</t>
  </si>
  <si>
    <t>REGATTIERI GIANCARLO (CF: RGTGCR62B01H771A)</t>
  </si>
  <si>
    <t>fissaggio unitÃ  esterne condizionatori portatili presso Up Mantova - Territorio</t>
  </si>
  <si>
    <t xml:space="preserve">IMPRESA EDILE LUCCHINI SRL (CF: 01764170203)
REGATTIERI GIANCARLO (CF: RGTGCR62B01H771A)
SEDIP SRL (CF: 01716230204)
</t>
  </si>
  <si>
    <t>VIDEOISPEZIONE FOSSE BIOLOGICHE UT VIGEVANO</t>
  </si>
  <si>
    <t>Inversione impianto climatizzazione Ut Romano di Lombardia</t>
  </si>
  <si>
    <t>Riparazione linea dati Up Mantova - Territorio</t>
  </si>
  <si>
    <t xml:space="preserve">S.I.T.I.P. SRL (CF: 01221570359)
</t>
  </si>
  <si>
    <t>S.I.T.I.P. SRL (CF: 01221570359)</t>
  </si>
  <si>
    <t>RIPARAZIONE ALLARME ANTINTRUSIONE UT VIMERCATE</t>
  </si>
  <si>
    <t>SOSTITUZIONE IMPIANTO ANTINTRUSIONE</t>
  </si>
  <si>
    <t xml:space="preserve">A&amp;G SERVICE SNC (CF: 02124420189)
LA TECNICA IMPIANTI (CF: 02031810183)
SBF DI MASSIMILIANO SACCHI (CF: 02518050188)
</t>
  </si>
  <si>
    <t>SBF DI MASSIMILIANO SACCHI (CF: 02518050188)</t>
  </si>
  <si>
    <t>creazione nuovi punti rete presso Dp Mantova</t>
  </si>
  <si>
    <t xml:space="preserve">I.D.M. SNC DI BASSANI ANNA E C. (CF: 01564120200)
REGATTIERI GIANCARLO (CF: RGTGCR62B01H771A)
SEDIP SRL (CF: 01716230204)
</t>
  </si>
  <si>
    <t>installazione combinatore telefonico GSM presso Ut Abbiategrasso</t>
  </si>
  <si>
    <t xml:space="preserve">SEVEN IMPIANTI SAS DI CAIMI FABIO &amp; C. (CF: 04198390967)
</t>
  </si>
  <si>
    <t>SEVEN IMPIANTI SAS DI CAIMI FABIO &amp; C. (CF: 04198390967)</t>
  </si>
  <si>
    <t>Installazione prese alimentazione distributori automatici bevande presso Dp Lodi</t>
  </si>
  <si>
    <t xml:space="preserve">SIMONE E MAURO ANDREOLLI SNC (CF: 04778920969)
</t>
  </si>
  <si>
    <t>SIMONE E MAURO ANDREOLLI SNC (CF: 04778920969)</t>
  </si>
  <si>
    <t>manutenzione impianto antintrusione - UT Gavirate</t>
  </si>
  <si>
    <t>RIPARAZIONE CONDIZIONATORE SALA SERVER PRESSO UT MONTICHIARI</t>
  </si>
  <si>
    <t>Manutenzione aree verdi presso Ufficio provinciale di Como - Territorio</t>
  </si>
  <si>
    <t xml:space="preserve">CIPRIANI ANTONIO SRL  (CF: 01334180138)
SPINA VERDE SRL (CF: 02914900135)
UN ALTRO GIARDINO DI ANTONIO GRAVAGNUOLO  (CF: GRVNTN75A11C933J)
</t>
  </si>
  <si>
    <t>SPINA VERDE SRL (CF: 02914900135)</t>
  </si>
  <si>
    <t>RIPARAZIONE CATENA PASSO CARRAIO DELL'UP COMO - TERRITORIO</t>
  </si>
  <si>
    <t xml:space="preserve">SPINA VERDE SRL (CF: 02914900135)
</t>
  </si>
  <si>
    <t>Tinteggiatura locali front office Ut Merate</t>
  </si>
  <si>
    <t xml:space="preserve">EDI COLOR SRL (CF: 03429810132)
NON SOLO BIANCO DI CARZANIGA MASSIMILIANO (CF: CRZMSM69C30F704P)
SPINELLI GIUSEPPE SNC DI F. &amp; G. SPINELLI (CF: 01290830130)
</t>
  </si>
  <si>
    <t>SPINELLI GIUSEPPE SNC DI F. &amp; G. SPINELLI (CF: 01290830130)</t>
  </si>
  <si>
    <t>sostituzione porta REI presso Ufficio territoriale di Brescia 1</t>
  </si>
  <si>
    <t xml:space="preserve">F. B. SISTEMI SRL (CF: 02477650156)
SSA S.R.L. (CF: 05822800964)
</t>
  </si>
  <si>
    <t>SSA S.R.L. (CF: 05822800964)</t>
  </si>
  <si>
    <t>assistenza tecnica e manutenzione cabina elettrica presso la Dp Mantova</t>
  </si>
  <si>
    <t>Riparazione impianto di raffrescamento DR Lombardia</t>
  </si>
  <si>
    <t xml:space="preserve">CArbotermo Spa (CF: 12937840150)
Hidrotermica Chiara (CF: 02706670961)
TECHNE S.P.A. (CF: 03066160163)
</t>
  </si>
  <si>
    <t>riparazione impianto raffrescamento</t>
  </si>
  <si>
    <t xml:space="preserve">A &amp; A SERVICE S.R.L. (CF: 02339450609)
antoninetti e montemartini (CF: 02030780189)
TECHNE S.P.A. (CF: 03066160163)
</t>
  </si>
  <si>
    <t>Riparazione batterie gruppo frigo presso Ufficio territoriale di Brescia 2</t>
  </si>
  <si>
    <t>riparazione unitÃ  refrigerante dell'Ufficio territoriale di Chiari</t>
  </si>
  <si>
    <t>RIPARAZIONE IMPIANTO CLIMATIZZAZIONE DELL'UT MILANO 3</t>
  </si>
  <si>
    <t>RIDUZIONE TEMPORANEA FERMATE IMPIANTO SOLLEVAMENTO</t>
  </si>
  <si>
    <t>INSTALLAZIONE SPLIT AREA TECNICA UT BUSTO ARSIZIO</t>
  </si>
  <si>
    <t>SOSTITUZIONE SPLIT IMPIANTO RAFFRESCAMENTO UP PAVIA</t>
  </si>
  <si>
    <t xml:space="preserve">A&amp;G SERVICE SNC (CF: 02124420189)
antoninetti e montemartini (CF: 02030780189)
TECHNE S.P.A. (CF: 03066160163)
</t>
  </si>
  <si>
    <t>RIPARAZIONE SISTEMA SCARICO ACQUE PIOVANE</t>
  </si>
  <si>
    <t>Disostruzione sanitari UT GORGONZOLA</t>
  </si>
  <si>
    <t>verifica periodica messa a terra impianto eletrico Up Mantova Territorio</t>
  </si>
  <si>
    <t xml:space="preserve">SEVEN SRL (CF: 02037120207)
TUV ITALIA SRL (CF: 08922920155)
</t>
  </si>
  <si>
    <t>TUV ITALIA SRL (CF: 08922920155)</t>
  </si>
  <si>
    <t>U.P. BS - Territorio - Realizzazione conduttura acqua per alimentare distributori automatici</t>
  </si>
  <si>
    <t xml:space="preserve">D.S.G. TERMOIDRAULICA DI DI SALVO SANTO GIUSEPPE (CF: DSLSTG72E12F158A)
IDRAULICA LAMBERTI DI LAMBERTI FLAVIO (CF: LMBFLV69E23B157H)
TERMOIDRAULICA ROVETTA S.A. (CF: 02765030982)
VERZELETTI S.R.L. (CF: 02929390983)
</t>
  </si>
  <si>
    <t>VERZELETTI S.R.L. (CF: 02929390983)</t>
  </si>
  <si>
    <t>FORATURA VETRI PER INSTALLAZIONE CONDIZIONATORI DP VARESE</t>
  </si>
  <si>
    <t xml:space="preserve">La vetraria di castiglioni &amp; c. snc (CF: 00198430126)
VETRERIA LUCCA SRL (CF: 00843360124)
Vetro service srl (CF: 02365660121)
</t>
  </si>
  <si>
    <t>registratore vocale digitale - DR Lombardia</t>
  </si>
  <si>
    <t xml:space="preserve">VIC CANCELLERIA SRL (CF: 00924740152)
</t>
  </si>
  <si>
    <t>VIC CANCELLERIA SRL (CF: 00924740152)</t>
  </si>
  <si>
    <t>FORNITURA BIGLIETTI DA VISITA DRL</t>
  </si>
  <si>
    <t>PULIZIA FOSSE BIOLOGICHE VIGEVANO</t>
  </si>
  <si>
    <t>Pulizia fosse biologiche UT Vigevano</t>
  </si>
  <si>
    <t>FORNITURA DI CARTELLINE STAMPATE</t>
  </si>
  <si>
    <t xml:space="preserve">GRAFICA  NAPPA SRL (CF: 00100450618)
LA TERRA PROMESSA SOCIETA' COOPERATIVA ONLUS (CF: 01211340037)
TIPO STAMPA SRL (CF: 09342350015)
TIPOGRAFIA AZZI (CF: 00197080369)
TIPOGRAFIA DANZO SRL (CF: 03495440244)
</t>
  </si>
  <si>
    <t>LA TERRA PROMESSA SOCIETA' COOPERATIVA ONLUS (CF: 01211340037)</t>
  </si>
  <si>
    <t xml:space="preserve">FORNITURA DI VIDEOPROIETTORE </t>
  </si>
  <si>
    <t xml:space="preserve">FCF - FORNITURE CINE FOTO SRL (CF: 00840970156)
GRISONI SISTEMI DIDATTICI SNC (CF: 03308860133)
MEZZI COMUNICAZIONE AUDIOVISIVA (CF: 08140850150)
SOLUZIONE INFORMATICA SRL (CF: 01511090126)
SOLUZIONI TECNOLOGICHE GLOBALI (CF: 03081950960)
</t>
  </si>
  <si>
    <t>SOLUZIONE INFORMATICA SRL (CF: 01511090126)</t>
  </si>
  <si>
    <t>SERVIZIO ANNUALE DI MANUTENZIONE DELLE ATTREZZATURE D'UFFICIO</t>
  </si>
  <si>
    <t xml:space="preserve">ADABUS SRL (CF: 07467310152)
Brambati (CF: 08267180159)
BRESCIANI SRL (CF: 09143390152)
CIPELETTI SRL (CF: 00949220198)
TUTTUFFICIOPIU' SRL (CF: 10238660152)
</t>
  </si>
  <si>
    <t>TUTTUFFICIOPIU' SRL (CF: 10238660152)</t>
  </si>
  <si>
    <t>UP VA - sorveglianza, collegamento antintrusione, antincendio e centralino SOS</t>
  </si>
  <si>
    <t xml:space="preserve">Corpo di vigilanza cittÃ  di Varese e Provincia spa (CF: 00595070129)
</t>
  </si>
  <si>
    <t>Corpo di vigilanza cittÃ  di Varese e Provincia spa (CF: 00595070129)</t>
  </si>
  <si>
    <t>U.P. Milano - Ripristino linee telefoniche - spesa condivisa</t>
  </si>
  <si>
    <t xml:space="preserve">DITECO S.R.L. (CF: 02080770130)
</t>
  </si>
  <si>
    <t>DITECO S.R.L. (CF: 02080770130)</t>
  </si>
  <si>
    <t>U.P. MILANO-TERRITORIO-ASSISTENZA TECNICA PER ATTIVAZIONE VOIP LINEE TELEFONICHE ASCENSORI-SPESA CONDIVISA</t>
  </si>
  <si>
    <t>Testo "Le imposte sui redditi nel Testo Unico" per biblioteca D.R. Lombardia</t>
  </si>
  <si>
    <t xml:space="preserve">GiuffrÃ¨ Francis Lefebvre S.p.A (CF: 00829840156)
</t>
  </si>
  <si>
    <t>GiuffrÃ¨ Francis Lefebvre S.p.A (CF: 00829840156)</t>
  </si>
  <si>
    <t>U.P.Milano - Territorio - verifica biennale ascensore lato Via Tarchetti, 4 - Spesa condivisa</t>
  </si>
  <si>
    <t xml:space="preserve">EUROCONTROLLI S.R.L. (CF: 01812120184)
</t>
  </si>
  <si>
    <t>EUROCONTROLLI S.R.L. (CF: 01812120184)</t>
  </si>
  <si>
    <t>U.P. Varese - Riparazione di un muro in cartongesso</t>
  </si>
  <si>
    <t xml:space="preserve">F.A. SERRAMENTI DI FEDERICO E ANDREA SOAVE SNC (CF: 03265420129)
</t>
  </si>
  <si>
    <t>F.A. SERRAMENTI DI FEDERICO E ANDREA SOAVE SNC (CF: 03265420129)</t>
  </si>
  <si>
    <t>FORNITURA DI BANDIERE ED ASTE PER TUTTI GLI UFFICI DELLA LOMBARDIA</t>
  </si>
  <si>
    <t xml:space="preserve">E.NOVALI SNC DI NOVALI ALESSANDRO &amp; C. (CF: 01462770171)
GRAFICA FUMAGALLI (CF: 08253180155)
LA MULTIGRAFICA DI CEFIS E C. SNC (CF: 01518280167)
PENNONI E BANDIERE REDAELLI (CF: RDLMLE54P05L780B)
SOLIVARI SRL (CF: 00948540166)
</t>
  </si>
  <si>
    <t>SOLIVARI SRL (CF: 00948540166)</t>
  </si>
  <si>
    <t>U.P. VA - Ripristino funzionamento di due porte antipanico</t>
  </si>
  <si>
    <t>U.P. MI - Territorio - Realizzazione supporto porta timbri a calendario su due timbratrici elettriche</t>
  </si>
  <si>
    <t xml:space="preserve">FATTORI SAFEST S.R.L. (CF: 10416260155)
</t>
  </si>
  <si>
    <t>FATTORI SAFEST S.R.L. (CF: 10416260155)</t>
  </si>
  <si>
    <t>U.P. Brescia-Territorio-SPI di SalÃ² - Riparazione cassaforte Juwel</t>
  </si>
  <si>
    <t xml:space="preserve">GARDANI FERDINANDO (CF: GRDFDN50E27G859A)
GELMI ANTONIO E C. SNC (CF: 03198360178)
</t>
  </si>
  <si>
    <t>GARDANI FERDINANDO (CF: GRDFDN50E27G859A)</t>
  </si>
  <si>
    <t xml:space="preserve">U.P. Brescia-Territorio - Lavaggio e pulitura tappeti </t>
  </si>
  <si>
    <t xml:space="preserve">I.C.F. s.r.l. (CF: 03026160170)
MIMMO LO COCO TAPPETI S.R.L. (CF: 03222150171)
</t>
  </si>
  <si>
    <t>I.C.F. s.r.l. (CF: 03026160170)</t>
  </si>
  <si>
    <t>Servizio di pulizia parti comuni- Up.Bergamo- territorio</t>
  </si>
  <si>
    <t xml:space="preserve">Impresa di pulizie Ghilardi e C. sas (CF: 01461840165)
</t>
  </si>
  <si>
    <t>Impresa di pulizie Ghilardi e C. sas (CF: 01461840165)</t>
  </si>
  <si>
    <t xml:space="preserve">UU..PP Lombardia - Fornitura di n. 21 timbri ufficiali recanti il sigillo dello Stato </t>
  </si>
  <si>
    <t xml:space="preserve">Istituto Poligrafico e Zecca dello Stato  (CF: 00399810589)
</t>
  </si>
  <si>
    <t>Istituto Poligrafico e Zecca dello Stato  (CF: 00399810589)</t>
  </si>
  <si>
    <t>UU.PP. Lombardia - Fornitura millesimo anno 2015</t>
  </si>
  <si>
    <t>UPT BS - Noleggio di un fotocopiatore</t>
  </si>
  <si>
    <t>abbonamento rivista "LEGISLAZIONE TECNICA" anno 2014</t>
  </si>
  <si>
    <t xml:space="preserve">Legislazione Tecnica S.r.l. (CF: 05383391009)
</t>
  </si>
  <si>
    <t>Legislazione Tecnica S.r.l. (CF: 05383391009)</t>
  </si>
  <si>
    <t>Ufficio prov.le VA- Territorio - riparazione strumentazioni topografiche</t>
  </si>
  <si>
    <t xml:space="preserve">Leica Geosystems SpA (CF: 12090330155)
</t>
  </si>
  <si>
    <t>Leica Geosystems SpA (CF: 12090330155)</t>
  </si>
  <si>
    <t>FORNITURA DI ROTOLI DI CARTA PER IMPIANTI ELIMINACODE</t>
  </si>
  <si>
    <t xml:space="preserve">GRAFICA RICCARDI (CF: RCCSRG61M10I827Z)
GRAFICHE PORPORA SRL (CF: 03374260150)
L'UFFICIO DEL CENTRO SRL (CF: 02376070260)
LASERCART SAS (CF: 00204630131)
OERRE CARTOTECNICA SNC (CF: 01040710194)
</t>
  </si>
  <si>
    <t>L'UFFICIO DEL CENTRO SRL (CF: 02376070260)</t>
  </si>
  <si>
    <t>U.P. BS - Territorio - Lavori elettrici per montaggio plafoniere in due locali privi di illuminazione</t>
  </si>
  <si>
    <t xml:space="preserve">Magistri Impianti Elettrici (CF: MGSMRA48D07C417W)
TEDOLDI IMPIANTI ELETTRICI S.R.L. (CF: 03313780987)
</t>
  </si>
  <si>
    <t>U.P. BS - Territorio - Lavori elettrici per spostamento di due fotocopiatrici</t>
  </si>
  <si>
    <t>Ufficio prov.le MN - intervento di derattizzazione</t>
  </si>
  <si>
    <t xml:space="preserve">Mantova Service Igiene Ambientale srl (CF: 02026470209)
</t>
  </si>
  <si>
    <t>Mantova Service Igiene Ambientale srl (CF: 02026470209)</t>
  </si>
  <si>
    <t>DR Lombardia - Noleggio di un fotocopiatore  multifunzione</t>
  </si>
  <si>
    <t xml:space="preserve">OLIVETTI SPA (CF: 02298700010)
</t>
  </si>
  <si>
    <t>OLIVETTI SPA (CF: 02298700010)</t>
  </si>
  <si>
    <t>U.P. VA - Territorio - Attivazione servizio di collegamento allarme centralino S.O.S. sistema Smart Solution</t>
  </si>
  <si>
    <t xml:space="preserve">OPERATORI SERVIZI DI SICUREZZA SRL (CF: 11200461009)
</t>
  </si>
  <si>
    <t>OPERATORI SERVIZI DI SICUREZZA SRL (CF: 11200461009)</t>
  </si>
  <si>
    <t>UPT Varese - dispositivo telesoccorso</t>
  </si>
  <si>
    <t xml:space="preserve">P.R.N. sistemi di sicurezza (CF: PRCRCN57P01G034Y)
</t>
  </si>
  <si>
    <t>P.R.N. sistemi di sicurezza (CF: PRCRCN57P01G034Y)</t>
  </si>
  <si>
    <t>U.P. BS - Territorio - Sostituzione sensore impianto antintrusione presso sala CED</t>
  </si>
  <si>
    <t>U.P. Brescia-Territorio-Infiltrazioni acque meteoriche provenienti da griglia esterna_Spesa condivisa</t>
  </si>
  <si>
    <t>Staff Costruzioni s.r.l.  (CF: 03269840173)</t>
  </si>
  <si>
    <t>U.P. BS - Territorio - Riparazione pavimento in marmo atrio secondo piano</t>
  </si>
  <si>
    <t>DR Lombardia - Territorio - Riparazione tapparella 4Â° piano</t>
  </si>
  <si>
    <t xml:space="preserve">STEREO S.R.L. (CF: 07190610159)
</t>
  </si>
  <si>
    <t>STEREO S.R.L. (CF: 07190610159)</t>
  </si>
  <si>
    <t>U.P. BS - Territorio - Realizzazione linea elettrica per collegamento distributori automatici</t>
  </si>
  <si>
    <t xml:space="preserve">Magistri Impianti Elettrici (CF: MGSMRA48D07C417W)
SUPERTI PAOLO IMPIANTI ELETTRICI (CF: SPRPLA73T11B157I)
TECNOLUXIMPIANTI TECNOLOGICISISTEMI DI SICUREZZA  (CF: GLLFBA83P21D284J)
</t>
  </si>
  <si>
    <t>TECNOLUXIMPIANTI TECNOLOGICISISTEMI DI SICUREZZA  (CF: GLLFBA83P21D284J)</t>
  </si>
  <si>
    <t>U.P. Milano - Territorio - Manutenzione e revisione strumento topografico</t>
  </si>
  <si>
    <t xml:space="preserve">Leica Geosystems SpA (CF: 12090330155)
TEOREMA S.R.L. TOPCENTER (CF: 08379270153)
</t>
  </si>
  <si>
    <t>TEOREMA S.R.L. TOPCENTER (CF: 08379270153)</t>
  </si>
  <si>
    <t>Abbonamento 2014 a riviste tributarie per D.R. Lombardia</t>
  </si>
  <si>
    <t xml:space="preserve">WOLTERS KLUWER ITALIA SRL (CF: 10209790152)
</t>
  </si>
  <si>
    <t>WOLTERS KLUWER ITALIA SRL (CF: 10209790152)</t>
  </si>
  <si>
    <t>DR Lombardia - Lavori di falegnameria</t>
  </si>
  <si>
    <t>Derattizzazione anno 2014 Up Mantova</t>
  </si>
  <si>
    <t xml:space="preserve">AGROSAN SAS DI SGARBI GABRIELE &amp; C. (CF: 01229570203)
ARACNOS SRL (CF: 03032820163)
BALLESTRIERO CARLA (CF: BLLCRL48B55E897Q)
GENERAL SERVICE S.R.L. (CF: 02167030200)
Mantova Service Igiene Ambientale srl (CF: 02026470209)
</t>
  </si>
  <si>
    <t>AGROSAN SAS DI SGARBI GABRIELE &amp; C. (CF: 01229570203)</t>
  </si>
  <si>
    <t>SOSTITUZIONE VETRO PRESSO UT MILANO 2</t>
  </si>
  <si>
    <t>servizi di vigilanza UT gavirate</t>
  </si>
  <si>
    <t xml:space="preserve">CORPO BUSTESE VIGILNOT (CF: 02820320121)
</t>
  </si>
  <si>
    <t>CORPO BUSTESE VIGILNOT (CF: 02820320121)</t>
  </si>
  <si>
    <t>Riparazione archivio compattato presso Up Mantova - Territorio</t>
  </si>
  <si>
    <t>RIPARAZIONE ARMADI COMPATTATI UP MILANO</t>
  </si>
  <si>
    <t>FORNITURA PORTA E LAVORI DI FALEGNAMERIA UT MILANO 1</t>
  </si>
  <si>
    <t>NOLEGGIO CLIMATIZZATORI UFFICIO DI BRESCIA</t>
  </si>
  <si>
    <t>NOLEGGIO CONDIZIONATORI PER GLI UFFICI DI BERGAMO - BRESCIA - E VARESE</t>
  </si>
  <si>
    <t xml:space="preserve">ELETTRODOMEX SRL (CF: 12940070159)
INO srl (CF: 03781390160)
NOLO CLIMAT SRL (CF: 02347750180)
TECHRENT SRL (CF: 09230980014)
</t>
  </si>
  <si>
    <t>vigilanza sede di COMO - via cavallotti, 6</t>
  </si>
  <si>
    <t xml:space="preserve">LA VEDETTA LOMBARDA (CF: 00597270123)
</t>
  </si>
  <si>
    <t>LA VEDETTA LOMBARDA (CF: 00597270123)</t>
  </si>
  <si>
    <t>LAVORI DI FALEGNAMERIA VARIA DRL</t>
  </si>
  <si>
    <t>INSTALLAZIONE PATCH PANEL NELLA CENTRALE VOIP DELLA DP CREMONA</t>
  </si>
  <si>
    <t xml:space="preserve">MARABOTTI SILVIO &amp; C. SNC (CF: 00341880193)
</t>
  </si>
  <si>
    <t>MARABOTTI SILVIO &amp; C. SNC (CF: 00341880193)</t>
  </si>
  <si>
    <t>SERVIZIO DI MANUTENZIONE DEL SISTEMA DI RILEVAZIONE PRESENZE</t>
  </si>
  <si>
    <t>FORNITURA DI N. 30 LAMPADE DA TAVOLO PER POSTAZIONI DI LAVORO PER OPERATIVI</t>
  </si>
  <si>
    <t xml:space="preserve">ARVOT SRL (CF: 06786790961)
CASTELLOTTI SRL (CF: 12536460152)
DAU SRL (CF: 02545520161)
DuecÃ¬ Italia srl (CF: 02693490126)
FAC MILANO SRL (CF: 09705620152)
</t>
  </si>
  <si>
    <t>DuecÃ¬ Italia srl (CF: 02693490126)</t>
  </si>
  <si>
    <t>Riparazione impianto antintrusione Ut Clusone</t>
  </si>
  <si>
    <t xml:space="preserve">MICROWATT SRL (CF: 03789780164)
</t>
  </si>
  <si>
    <t>MICROWATT SRL (CF: 03789780164)</t>
  </si>
  <si>
    <t>Mantenzioni aree verdi Varese UP anno 2014</t>
  </si>
  <si>
    <t>SOSTITUZIONE 15 CILINDRETTI E 5 PASS PARTOUT</t>
  </si>
  <si>
    <t xml:space="preserve">ARCHIMEDE DI RUGGERI GIOVANNI (CF: RGGGNN58D23F205Y)
CESARE CAVALLERONI SNC DI COSTANTE E FRANCESCO CAVALLERONI (CF: 00236330155)
FALEGNAMERIA CARLO COZZI SNC DI GIANNI E ALESSANDRO COZZI (CF: 12628170156)
</t>
  </si>
  <si>
    <t>Sostituzione batterie impianto antintrusione Ut Saronno</t>
  </si>
  <si>
    <t>SERVIZIO DI TELE ALLARME  DP I MILANO</t>
  </si>
  <si>
    <t xml:space="preserve">TRE-COM (CF: 06375410963)
</t>
  </si>
  <si>
    <t>TRE-COM (CF: 06375410963)</t>
  </si>
  <si>
    <t>tinteggiatura di due  locali della Direzione provinciale di Sondrio</t>
  </si>
  <si>
    <t xml:space="preserve">TRICOLOR SAS DI MANENTI RENATO &amp; c. (CF: 00539780148)
</t>
  </si>
  <si>
    <t>TRICOLOR SAS DI MANENTI RENATO &amp; c. (CF: 00539780148)</t>
  </si>
  <si>
    <t>servizio di vigilanza per gli uffici di brescia ANNO 2014</t>
  </si>
  <si>
    <t xml:space="preserve">VIGILANZA GROUP SOC. COOP. A R.L. (CF: 00884000175)
</t>
  </si>
  <si>
    <t>VIGILANZA GROUP SOC. COOP. A R.L. (CF: 00884000175)</t>
  </si>
  <si>
    <t>FORNITURA SEGNALETICA DI SICUREZZA UT MILANO 1</t>
  </si>
  <si>
    <t xml:space="preserve">GRAFITACK ITALIA SRL (CF: 11825990150)
</t>
  </si>
  <si>
    <t>GRAFITACK ITALIA SRL (CF: 11825990150)</t>
  </si>
  <si>
    <t>Manutenzione archivi compattati UPT Sondrio</t>
  </si>
  <si>
    <t xml:space="preserve">addicalco soc. r.l. (CF: 09534370151)
EDA SYSTEM (CF: 10735840018)
LA TECNICA DI PRETI GIANCARLO E F.LLI (CF: 00331540229)
NORDOVEST SERVIZI (CF: 01883060996)
</t>
  </si>
  <si>
    <t>MANUTENZIONE AREE VERDI ANNO 2014</t>
  </si>
  <si>
    <t xml:space="preserve">DIMENSIONE VERDE DI ZANCHI FABIO (CF: ZNCFBA82M12D286S)
MILANO GARDEN DI DI MODUGNO GIOACCHINO (CF: DMDGCH81S05C523J)
Mister Green di Bellini Davide (CF: 02725840124)
</t>
  </si>
  <si>
    <t>MANUTENZIONE LETTORE BADGE UP MILANO</t>
  </si>
  <si>
    <t xml:space="preserve">CESIO S.R.L. (CF: 02662280987)
</t>
  </si>
  <si>
    <t>CESIO S.R.L. (CF: 02662280987)</t>
  </si>
  <si>
    <t>INSTALLAZIONE PORTA A FRANGE IN PVC PRESSO DP BRESCIA</t>
  </si>
  <si>
    <t xml:space="preserve">GHIDELLI DANIELE (CF: GHDDNL75P13D150B)
</t>
  </si>
  <si>
    <t>RICHIESTA DI SERVIZIO DI DERATTIZZAZIONE PRESSO L'UFFICIO DI VARESE</t>
  </si>
  <si>
    <t xml:space="preserve">CNS - CONSORZIO NAZIONALE SERVIZI SOCIETA COOPERATIVA  (CF: 02884150588)
CONSORZIO ACTIVA SCARL (CF: 03599090960)
</t>
  </si>
  <si>
    <t>CONSORZIO ACTIVA SCARL (CF: 03599090960)</t>
  </si>
  <si>
    <t>Modifica impianti dati ed elettrico per spostamento totem eliminacode dell'Ut Merate</t>
  </si>
  <si>
    <t xml:space="preserve">BELLONI MAURIZIO (CF: BLLMRZ62C12F205H)
</t>
  </si>
  <si>
    <t>BELLONI MAURIZIO (CF: BLLMRZ62C12F205H)</t>
  </si>
  <si>
    <t>RICERCA E RIPARAZIONE INFILTRAZIONE DI ACQUA PIOVANA PRESSO DP LODI</t>
  </si>
  <si>
    <t xml:space="preserve">LODIPROGET SRL (CF: 06320960963)
</t>
  </si>
  <si>
    <t>LODIPROGET SRL (CF: 06320960963)</t>
  </si>
  <si>
    <t>FORNITURA DI CONDIZIONATORI</t>
  </si>
  <si>
    <t xml:space="preserve">ABC ELETTROIMPIANTI SNC (CF: 01410250490)
EB ELETTROIMPIANTI BERTOLE' (CF: BRTFNC50C29L970J)
FILIPPINI RENATO SRL (CF: 02449250121)
I.B. IMPIANTI DI IMERIO BASSO (CF: BSSMRI64R21D956B)
SIMEC SRL (CF: 00523800522)
</t>
  </si>
  <si>
    <t>I.B. IMPIANTI DI IMERIO BASSO (CF: BSSMRI64R21D956B)</t>
  </si>
  <si>
    <t>Manutenzione aree verdi  stagione 2014 DELL'UFFICIO TERRITORIALE DI SARONNO</t>
  </si>
  <si>
    <t xml:space="preserve">EREDI DI BIANCHI GIOVANNI DI BIANCHI MARIA LUISA E C. SAS (CF: 01504400126)
Florovivaistica di Campi &amp; Grassi snc (CF: 02277540130)
LE ACACIE DEGLI EREDI DI LATTUADA GIANLUIGI S.S. SOC. AGR. (CF: 06536680967)
</t>
  </si>
  <si>
    <t>EREDI DI BIANCHI GIOVANNI DI BIANCHI MARIA LUISA E C. SAS (CF: 01504400126)</t>
  </si>
  <si>
    <t>IMPLEMENTAZIONE IMPIANTO ANTINTRUSIONE NUOVI LOCALI DELLA DIREZIONE PROVINCIALE 1 DI MILANO</t>
  </si>
  <si>
    <t>U.P. BS - Territorio Vigilanza</t>
  </si>
  <si>
    <t xml:space="preserve">ISTITUTO CORPO VIGILI DELL'ORDINE SRL (CF: 01610700179)
Nuova Sicurezza del Cittadino - Gruppo CIVIS S.p.A. (CF: 01183050127)
SINTESINET SRL (CF: 03229580984)
VIGILANZA CITTA' DI BRESCIA SOC. COOP. (CF: 00868700170)
VIGILANZA GROUP SOC. COOP. A R.L. (CF: 00884000175)
</t>
  </si>
  <si>
    <t>Lavori di falegnameria DR Lombardia</t>
  </si>
  <si>
    <t>Noleggio generatori di calore - UT ABBIATEGRASSO</t>
  </si>
  <si>
    <t>INSTALLAZIONE DI DUE PATCH PANEL NELL'ARMADIO DELLA CENTRALE TELEFONICA AVAYA PRESSO DP MONZA</t>
  </si>
  <si>
    <t xml:space="preserve">D.N.A. SICUREZZA SRL (CF: 03264850961)
</t>
  </si>
  <si>
    <t>D.N.A. SICUREZZA SRL (CF: 03264850961)</t>
  </si>
  <si>
    <t>DIsinfestazione Up Mantova - Territorio</t>
  </si>
  <si>
    <t xml:space="preserve">AGROSAN SAS DI SGARBI GABRIELE &amp; C. (CF: 01229570203)
</t>
  </si>
  <si>
    <t>Pulizia e sistemazione aiuole condominiali presso Dp Bresia</t>
  </si>
  <si>
    <t xml:space="preserve">VERDE VENTURI SRL (CF: 02865230987)
</t>
  </si>
  <si>
    <t>VERDE VENTURI SRL (CF: 02865230987)</t>
  </si>
  <si>
    <t>DISINFESTAZIONE 1 PIANO DRL</t>
  </si>
  <si>
    <t xml:space="preserve">ECOSPI SRL (CF: SQTDNL58H25H183V)
</t>
  </si>
  <si>
    <t>ECOSPI SRL (CF: SQTDNL58H25H183V)</t>
  </si>
  <si>
    <t>RIPARAZIONE MANIGLIE E SUPPORTO BANDIERE</t>
  </si>
  <si>
    <t>Ricerca e riparazione corto circuito impianto elettrico della Dp Lecco</t>
  </si>
  <si>
    <t>CORSO PER MANOVRA EMERGENZA ASCENSORE ADDETTI PRIMO SOCCORSO DELL'UT BRESCIA 2</t>
  </si>
  <si>
    <t>RIPARAZIONE GUASTO NEL CIRCUITO ELETTRICO DELL'UP BERGAMO - TERRITORIO</t>
  </si>
  <si>
    <t>Fornitura ed installazione nuove plafoniere presso Dp Brescia</t>
  </si>
  <si>
    <t xml:space="preserve">CROTTI LAMPADARI SRL (CF: 03270700176)
I.E.M. ELETTRA DI MAGRI ROBERTO E TRIVELLA ANGELO S.N.C.  (CF: 01823680986)
TECHNE S.P.A. (CF: 03066160163)
</t>
  </si>
  <si>
    <t>Spostamento unitÃ  esterne dei condizionatori della sala server presso Ut Treviglio</t>
  </si>
  <si>
    <t>RIPARAZIONE MANIGLIA PORTA ESTERNA UT ABBIATEGRASSO</t>
  </si>
  <si>
    <t>RIPARAZIONE SERRAMENTI UT SARONNO</t>
  </si>
  <si>
    <t xml:space="preserve">RONCARI CONTROSOFFITTATURE SRL (CF: 08502970158)
</t>
  </si>
  <si>
    <t>RONCARI CONTROSOFFITTATURE SRL (CF: 08502970158)</t>
  </si>
  <si>
    <t>revisione generale impianto antintrusione condominiale palazzo di via Marsala, 29 a Brescia</t>
  </si>
  <si>
    <t>Creazione nuovo punto rete per lettore di badge presso SPI di SalÃ²</t>
  </si>
  <si>
    <t xml:space="preserve">BRESCIATEL TELEMATICA SRL (CF: 02991560174)
</t>
  </si>
  <si>
    <t>BRESCIATEL TELEMATICA SRL (CF: 02991560174)</t>
  </si>
  <si>
    <t>Riparazione archivio elettromeccanico presso Up Mantova - Territorio</t>
  </si>
  <si>
    <t>TRATTAMENTO ANTISCIVOLO GRADINI SCALA ESTERNA DRL</t>
  </si>
  <si>
    <t xml:space="preserve">CASTIGLIONE FRANCO IMPRESA EDILE SRL  (CF: 04807340155)
FRATELLI MONCINI SRL (CF: 01542090152)
PULIMPRESA SRL (CF: 08010760968)
</t>
  </si>
  <si>
    <t>IMBIANCATURA DI ALCUNI LOCALI PRESSO DP COMO</t>
  </si>
  <si>
    <t xml:space="preserve">SANEX DI TROVATO MATTEO (CF: TRVMTT74A22C933S)
</t>
  </si>
  <si>
    <t>SANEX DI TROVATO MATTEO (CF: TRVMTT74A22C933S)</t>
  </si>
  <si>
    <t>RIPARAZIONE SERRAMENTI PRESSO DP BERGAMO</t>
  </si>
  <si>
    <t xml:space="preserve">CARISSIMI MARIO (CF: CRSMRA55S05G160G)
</t>
  </si>
  <si>
    <t>CARISSIMI MARIO (CF: CRSMRA55S05G160G)</t>
  </si>
  <si>
    <t>Verifica periodica biennale ascensore Up Sondrio - Territorio</t>
  </si>
  <si>
    <t xml:space="preserve">ASL SONDRIO (CF: 00727690141)
</t>
  </si>
  <si>
    <t>ASL SONDRIO (CF: 00727690141)</t>
  </si>
  <si>
    <t>REVISIONE IMPIANTI ANTINTRUSIONE E INSTALLAZIONE MODULI GSM GORGONZOLA</t>
  </si>
  <si>
    <t>ANALISI DEI CONSUMI ELETTRICI UT MILANO 6</t>
  </si>
  <si>
    <t>SOSTITUZIONE E POSA ASTE BANDIERE UP MANTOVA</t>
  </si>
  <si>
    <t xml:space="preserve">F.LLI DAL CERO DI DAL CERO CESARE &amp; MARIO SNC (CF: 00137690202)
</t>
  </si>
  <si>
    <t>F.LLI DAL CERO DI DAL CERO CESARE &amp; MARIO SNC (CF: 00137690202)</t>
  </si>
  <si>
    <t>manutenzione impianto antintrusione dp i milano</t>
  </si>
  <si>
    <t>RIFACIMENTO GUAINA IMPERMEABILE TERRAZZO DRL -TERRITORIO</t>
  </si>
  <si>
    <t>RIPARAZIONE PRESA ELETTRICA E LAVORI DI CABLAGGIO PAVIA UP</t>
  </si>
  <si>
    <t>RIPARAZIONE PANNELLO SU SCRIVANIA UT MORTARA</t>
  </si>
  <si>
    <t xml:space="preserve">GDL SERVICE (CF: CMUGPP55P45C129Q)
</t>
  </si>
  <si>
    <t>GDL SERVICE (CF: CMUGPP55P45C129Q)</t>
  </si>
  <si>
    <t>Spostamento sbarra passo carraio presso Dp Bergamo</t>
  </si>
  <si>
    <t xml:space="preserve">F.G.S. S.r.l. (CF: 01557310164)
GIS SRL (CF: 02226850168)
TECHNE S.P.A. (CF: 03066160163)
</t>
  </si>
  <si>
    <t>CORSO DI COORDINATORE DELLA SICUREZZA DEI CANTIERI EDILI</t>
  </si>
  <si>
    <t xml:space="preserve">AFOR s.a.s. (CF: 06243700967)
</t>
  </si>
  <si>
    <t>AFOR s.a.s. (CF: 06243700967)</t>
  </si>
  <si>
    <t>Riparazione impianto antintrusione della Dp Bergamo</t>
  </si>
  <si>
    <t>Riparazione impianto antintrusione della Dp Como</t>
  </si>
  <si>
    <t>Riparazione porta ed altri serramenti presso Dp Cremona</t>
  </si>
  <si>
    <t xml:space="preserve">La Bottega di Toninelli Franco (CF: TNNFNC54E03D150M)
</t>
  </si>
  <si>
    <t>La Bottega di Toninelli Franco (CF: TNNFNC54E03D150M)</t>
  </si>
  <si>
    <t>RIPARAZIONE PUNTO RETE UP PAVIA</t>
  </si>
  <si>
    <t>RIPARAZIONE PORTE BAGNI DP MONZA E BRIANZA</t>
  </si>
  <si>
    <t xml:space="preserve">BUZZI SAS DI BUZZI BALDASSARRE &amp; C. (CF: 02739620967)
FSB INSTALLAZIONI DI SBAGLIA FAUSTO (CF: SBGFST51M18E479B)
</t>
  </si>
  <si>
    <t>Riparazione serramenti presso Up e Ut Lodi</t>
  </si>
  <si>
    <t xml:space="preserve">FALEGNAMERIA PASSADORE SNC (CF: 12509210154)
</t>
  </si>
  <si>
    <t>FALEGNAMERIA PASSADORE SNC (CF: 12509210154)</t>
  </si>
  <si>
    <t>FORNITURA PORTA ESTERNA CON MANIGLIONE ANTIPANICO - DRL</t>
  </si>
  <si>
    <t xml:space="preserve">G. M. RISTRUTTURAZIONI DI GRASSO MARIO (CF: GRSMRA63D16A027V)
SSA S.R.L. (CF: 05822800964)
TECHNE S.P.A. (CF: 03066160163)
</t>
  </si>
  <si>
    <t>FORNITURA PORTA E ALTRI LAVORI DI FALEGNAMERIA DR LOMBARDIA</t>
  </si>
  <si>
    <t>Riparazione pluviale incassato a muro presso Dp Brescia</t>
  </si>
  <si>
    <t xml:space="preserve">COSITAL SRL (CF: 02980640797)
</t>
  </si>
  <si>
    <t>COSITAL SRL (CF: 02980640797)</t>
  </si>
  <si>
    <t>Assistenza tecnica a Telecom per rete dati Sportello di Soresina</t>
  </si>
  <si>
    <t>Creazione nuovi punti rete vari uffici Lombardia</t>
  </si>
  <si>
    <t xml:space="preserve">I.T.G. LUTECH SRL (CF: 07356570155)
ING. MAGGI SNC DI ROBERTO E FABRIZIO FERRI (CF: 05649240966)
TECHNE S.P.A. (CF: 03066160163)
</t>
  </si>
  <si>
    <t>Installazione combinbatore telefonico GSM impianto antintrusione Ut Milano 6</t>
  </si>
  <si>
    <t xml:space="preserve">PROTEKTA SRL (CF: 11405400158)
</t>
  </si>
  <si>
    <t>PROTEKTA SRL (CF: 11405400158)</t>
  </si>
  <si>
    <t>Riprogrammazione centrale antintrusione presso Ut Brescia 2</t>
  </si>
  <si>
    <t xml:space="preserve">BMC EDIL IMPIANTI SRL (CF: 03769850169)
</t>
  </si>
  <si>
    <t>BMC EDIL IMPIANTI SRL (CF: 03769850169)</t>
  </si>
  <si>
    <t>Sostituzione centrale antincendio</t>
  </si>
  <si>
    <t xml:space="preserve">ELETTRICA MODERNA S.N.C. DI LUONI E POTESTA'  (CF: 01320430125)
SISTEL DATA SRL (CF: 01327770127)
TECHNE S.P.A. (CF: 03066160163)
</t>
  </si>
  <si>
    <t>Como via Italia Libera - 2015 servizio apertura e chiusura cancelli</t>
  </si>
  <si>
    <t xml:space="preserve">SICURITALIA S.P.A (CF: 07897711003)
</t>
  </si>
  <si>
    <t>Revisione generale impianti antintrusione varie sedi Up Brescia</t>
  </si>
  <si>
    <t>VA - 2015 - servizio apertura chiusura cancelli</t>
  </si>
  <si>
    <t>RIPARAZIONE TAPPARELLA UT VIGEVANO</t>
  </si>
  <si>
    <t xml:space="preserve">CAPITAL TENDE (CF: 01501660185)
</t>
  </si>
  <si>
    <t>CAPITAL TENDE (CF: 01501660185)</t>
  </si>
  <si>
    <t>Spostamento prese elettriche e applicazione strisce antiscivolo presso Dp Lodi</t>
  </si>
  <si>
    <t>RIFACIMENTO IMPIANTO ELETTRICO SALA VIDEOCONFERENZA DR LOMBARDIA</t>
  </si>
  <si>
    <t xml:space="preserve">EL-ID di Panicchi V e F e C (CF: 01073780158)
F.G. Tecnology srl (CF: 08690030963)
Synthesis sas (CF: 08646250012)
</t>
  </si>
  <si>
    <t>F.G. Tecnology srl (CF: 08690030963)</t>
  </si>
  <si>
    <t>FORNITURA ANNUALE DI CARTA IN RISME FORMATO A4 E A3</t>
  </si>
  <si>
    <t xml:space="preserve">CED MARKET ITALIA (CF: 13291920158)
GRASSI UFFICIO SAS (CF: 01279740136)
LINEA UFFICIO SRL (CF: 01535590168)
LYRECO ITALIA S.P.A. (CF: 11582010150)
VALSECCHI GIOVANNI SRL (CF: 07997560151)
</t>
  </si>
  <si>
    <t>VALSECCHI GIOVANNI SRL (CF: 07997560151)</t>
  </si>
  <si>
    <t>FORNITURA  DI MATERIALE DI CONSUMO PER FOTOCOPIAOTRI, MULTIFUNZIONE, FAX E STAMPANTI</t>
  </si>
  <si>
    <t xml:space="preserve">AREA UFFICIO SNC (CF: 02080310986)
CENTRO UFFICIO SNC (CF: 02333790281)
GAMMA OFFICE SRL (CF: 01512800366)
SERVIZI E FORNITURE PER ENTI LOCALI SNC (CF: 00163810047)
TUTTUFFICIOPIU' SRL (CF: 10238660152)
</t>
  </si>
  <si>
    <t>MESSA IN SICUREZZA TERRAZZO</t>
  </si>
  <si>
    <t>UPT VA - noleggio 1 fotorip. - ord. 1691419</t>
  </si>
  <si>
    <t>manutenzione impianto antintrusione</t>
  </si>
  <si>
    <t>LAVAGGIO E STIRATURA TENDE UP MILANO-TERRITORIO</t>
  </si>
  <si>
    <t>FORNITURA DI STRUTTURA ALLOGGIO BANDIERE UT VIMERCATE</t>
  </si>
  <si>
    <t xml:space="preserve">ARCOFER STEELWORK di Di Caprio Enzo (CF: DCPNZE55C01E158Z)
E.NOVALI SNC DI NOVALI ALESSANDRO &amp; C. (CF: 01462770171)
</t>
  </si>
  <si>
    <t>ORDINE PER IL LAVAGGIO DI TENDE - DIREZIONE REGIONALE DELLA LOMBARDIA</t>
  </si>
  <si>
    <t>Movimentazione mobili durante la fase di imbiancatura locali dell'Ut Morbegno</t>
  </si>
  <si>
    <t xml:space="preserve">NORIS ANDREA (CF: NRSNDR83A02Z133T)
</t>
  </si>
  <si>
    <t>NORIS ANDREA (CF: NRSNDR83A02Z133T)</t>
  </si>
  <si>
    <t>Up.Cremona-territorio noleggio n. 5 fotocopiatori</t>
  </si>
  <si>
    <t>CARTA DI CREDITO</t>
  </si>
  <si>
    <t xml:space="preserve">NEXI PAYMENTS S.P.A. (giÃ  CARTASI SPA) (CF: 04107060966)
</t>
  </si>
  <si>
    <t>NEXI PAYMENTS S.P.A. (giÃ  CARTASI SPA) (CF: 04107060966)</t>
  </si>
  <si>
    <t>RIPARAZIONE PORTA METALLICA INGRESSO UT VIGEVANO</t>
  </si>
  <si>
    <t>RIPARAZIONE SERAMENTI DP MONZA - CONTROLLI</t>
  </si>
  <si>
    <t xml:space="preserve">FOIO (CF: 73750000000)
FSB INSTALLAZIONI DI SBAGLIA FAUSTO (CF: SBGFST51M18E479B)
</t>
  </si>
  <si>
    <t>messa fuori tensione cabina elettrica DP Mantova</t>
  </si>
  <si>
    <t xml:space="preserve">ENEL DISTRIBUZIONE SPA (CF: 05779711000)
</t>
  </si>
  <si>
    <t>ENEL DISTRIBUZIONE SPA (CF: 05779711000)</t>
  </si>
  <si>
    <t>Installazione combinatore telefonico GSM per impianto antintrusione presso Ut Gardone Val Trompia</t>
  </si>
  <si>
    <t>Verifica periodica quinquennale messa a terra impianto elettrico della Dp Mantova</t>
  </si>
  <si>
    <t xml:space="preserve">AZIENDA SANITARIA LOCALE PROVINCIA DI MANTOVA (CF: 01838560207)
</t>
  </si>
  <si>
    <t>AZIENDA SANITARIA LOCALE PROVINCIA DI MANTOVA (CF: 01838560207)</t>
  </si>
  <si>
    <t>Creazione nuovo punto luce presso Up Cremona - Territorio</t>
  </si>
  <si>
    <t xml:space="preserve">LOVUCRE SRL (CF: 00699540191)
</t>
  </si>
  <si>
    <t>LOVUCRE SRL (CF: 00699540191)</t>
  </si>
  <si>
    <t>Riparazione cardini porta ingresso Ut Ponte San Pietro</t>
  </si>
  <si>
    <t xml:space="preserve">O.Z.B. SRL (CF: 00207750167)
</t>
  </si>
  <si>
    <t>O.Z.B. SRL (CF: 00207750167)</t>
  </si>
  <si>
    <t>MANUTENZIONE AREE VERDI 2014 MONZA E BRIANZA - DESIO</t>
  </si>
  <si>
    <t xml:space="preserve">DIMENSIONE VERDE DI ZANCHI FABIO (CF: ZNCFBA82M12D286S)
</t>
  </si>
  <si>
    <t>SPOSTAMENTO SIRENA IMPIANTO ANTINTRUSIONE</t>
  </si>
  <si>
    <t xml:space="preserve">Balconi srl (CF: 12944070155)
</t>
  </si>
  <si>
    <t>Balconi srl (CF: 12944070155)</t>
  </si>
  <si>
    <t>MATERIALE PER IMPIANTO DI CONDIZIONAMENTO</t>
  </si>
  <si>
    <t xml:space="preserve">ITACA srl (CF: 02060701204)
ORANGE SRL (CF: 05527520968)
REYS SPA (CF: 02639000963)
</t>
  </si>
  <si>
    <t>REYS SPA (CF: 02639000963)</t>
  </si>
  <si>
    <t>RIFACIMENTO TRATTO FOGNARIO 2 PIANO DRL</t>
  </si>
  <si>
    <t>FORNITURA DI CARTUCCE RIGENERATE DI TONER PER STAMPANTI</t>
  </si>
  <si>
    <t xml:space="preserve">DEL MONTE UFFICIO SRL (CF: 01401360464)
FAVALLI CANCELLERIA SRL (CF: 02084760202)
FULL OFFICE SRL (CF: 02602541209)
SOLUTION OFFICE SRL (CF: 08315760960)
VERONA UFFICIO SRL (CF: 02370080232)
</t>
  </si>
  <si>
    <t>SOLUTION OFFICE SRL (CF: 08315760960)</t>
  </si>
  <si>
    <t>SERVIZIO ANNUALE DI APERTURA E CHIUSURA INGRESSI PER 13 UFFICI</t>
  </si>
  <si>
    <t>08-AFFIDAMENTO IN ECONOMIA - COTTIMO FIDUCIARIO</t>
  </si>
  <si>
    <t xml:space="preserve">E.B.ESSE SRL (CF: 05022520968)
MAF SERVICE SRL (CF: 07380860960)
SIPRO SICUREZZA PROFESSIONALE SRL UNIPERSONALE (CF: 07506750582)
TRAVIS GROUP  (CF: 12591851006)
VIGILUM SRL (CF: 05092730968)
</t>
  </si>
  <si>
    <t>E.B.ESSE SRL (CF: 05022520968)</t>
  </si>
  <si>
    <t>Riparazione molla chiudiporta presso Direzione</t>
  </si>
  <si>
    <t>SERVIZIO DI RECEPTION PRESSO IL PALAZZO DEGLI UFFICI FINANZIARI DI MILANO</t>
  </si>
  <si>
    <t xml:space="preserve">G.F. SERVICES SRL (CF: 06239840967)
LA FORTEZZA SRL (CF: 03814040238)
MG SERVIZI E SICUREZZA SRL (CF: 11523201009)
PRODEST MILANO SOC. COOP. (CF: 08562290158)
SYN OFFICE SRL (CF: 05901520964)
</t>
  </si>
  <si>
    <t>PRODEST MILANO SOC. COOP. (CF: 08562290158)</t>
  </si>
  <si>
    <t>UPT Lodi noleggio n.1 fotocopiatore</t>
  </si>
  <si>
    <t>UPT MILANO - NOLEGGIO DI NOVE FOTOCOPIATORI</t>
  </si>
  <si>
    <t>MANUTENZIONE BAGNI PIANO - 1 - DRL</t>
  </si>
  <si>
    <t>Palazzo Uffici Finanziari di Brescia - Apertura e chiusura ingressi Anno 2015</t>
  </si>
  <si>
    <t>PIANTONAMENTO PRESSO LA DP BERGAMO</t>
  </si>
  <si>
    <t>apertura e chiusura cancelli Cremona Agenzia delle Entrate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</si>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</sst>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1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864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"ZA90E19419"</f>
        <v>ZA90E19419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181</v>
      </c>
      <c r="I3" s="2">
        <v>41688</v>
      </c>
      <c r="J3" s="2">
        <v>41698</v>
      </c>
      <c r="K3">
        <v>181</v>
      </c>
    </row>
    <row r="4" spans="1:11" x14ac:dyDescent="0.25">
      <c r="A4" t="str">
        <f>"ZB70D8E730"</f>
        <v>ZB70D8E730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4380</v>
      </c>
      <c r="I4" s="2">
        <v>41673</v>
      </c>
      <c r="J4" s="2">
        <v>41759</v>
      </c>
      <c r="K4">
        <v>4380</v>
      </c>
    </row>
    <row r="5" spans="1:11" x14ac:dyDescent="0.25">
      <c r="A5" t="str">
        <f>"Z760DE072F"</f>
        <v>Z760DE072F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430</v>
      </c>
      <c r="I5" s="2">
        <v>41675</v>
      </c>
      <c r="J5" s="2">
        <v>41698</v>
      </c>
      <c r="K5">
        <v>430</v>
      </c>
    </row>
    <row r="6" spans="1:11" x14ac:dyDescent="0.25">
      <c r="A6" t="str">
        <f>"Z410DD5915"</f>
        <v>Z410DD5915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1248</v>
      </c>
      <c r="I6" s="2">
        <v>41697</v>
      </c>
      <c r="J6" s="2">
        <v>41697</v>
      </c>
      <c r="K6">
        <v>1248</v>
      </c>
    </row>
    <row r="7" spans="1:11" x14ac:dyDescent="0.25">
      <c r="A7" t="str">
        <f>"ZBE0DC0246"</f>
        <v>ZBE0DC0246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135</v>
      </c>
      <c r="I7" s="2">
        <v>41661</v>
      </c>
      <c r="J7" s="2">
        <v>41661</v>
      </c>
      <c r="K7">
        <v>135</v>
      </c>
    </row>
    <row r="8" spans="1:11" x14ac:dyDescent="0.25">
      <c r="A8" t="str">
        <f>"Z990DF1180"</f>
        <v>Z990DF1180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235</v>
      </c>
      <c r="I8" s="2">
        <v>41682</v>
      </c>
      <c r="J8" s="2">
        <v>41682</v>
      </c>
      <c r="K8">
        <v>235</v>
      </c>
    </row>
    <row r="9" spans="1:11" x14ac:dyDescent="0.25">
      <c r="A9" t="str">
        <f>"Z8B0DBB1DB"</f>
        <v>Z8B0DBB1DB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500</v>
      </c>
      <c r="I9" s="2">
        <v>41688</v>
      </c>
      <c r="J9" s="2">
        <v>41688</v>
      </c>
      <c r="K9">
        <v>500</v>
      </c>
    </row>
    <row r="10" spans="1:11" x14ac:dyDescent="0.25">
      <c r="A10" t="str">
        <f>"ZC70E19B34"</f>
        <v>ZC70E19B34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75</v>
      </c>
      <c r="I10" s="2">
        <v>41698</v>
      </c>
      <c r="J10" s="2">
        <v>41698</v>
      </c>
      <c r="K10">
        <v>75</v>
      </c>
    </row>
    <row r="11" spans="1:11" x14ac:dyDescent="0.25">
      <c r="A11" t="str">
        <f>"ZBA0E37C0D"</f>
        <v>ZBA0E37C0D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320</v>
      </c>
      <c r="I11" s="2">
        <v>41702</v>
      </c>
      <c r="J11" s="2">
        <v>41702</v>
      </c>
      <c r="K11">
        <v>320</v>
      </c>
    </row>
    <row r="12" spans="1:11" x14ac:dyDescent="0.25">
      <c r="A12" t="str">
        <f>"Z600E37767"</f>
        <v>Z600E37767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22</v>
      </c>
      <c r="H12">
        <v>350</v>
      </c>
      <c r="I12" s="2">
        <v>41710</v>
      </c>
      <c r="J12" s="2">
        <v>41729</v>
      </c>
      <c r="K12">
        <v>350</v>
      </c>
    </row>
    <row r="13" spans="1:11" x14ac:dyDescent="0.25">
      <c r="A13" t="str">
        <f>"ZD60E373E9"</f>
        <v>ZD60E373E9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390</v>
      </c>
      <c r="I13" s="2">
        <v>41710</v>
      </c>
      <c r="J13" s="2">
        <v>41729</v>
      </c>
      <c r="K13">
        <v>390</v>
      </c>
    </row>
    <row r="14" spans="1:11" x14ac:dyDescent="0.25">
      <c r="A14" t="str">
        <f>"ZC80E1E407"</f>
        <v>ZC80E1E407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120</v>
      </c>
      <c r="I14" s="2">
        <v>41673</v>
      </c>
      <c r="J14" s="2">
        <v>41673</v>
      </c>
      <c r="K14">
        <v>120</v>
      </c>
    </row>
    <row r="15" spans="1:11" x14ac:dyDescent="0.25">
      <c r="A15" t="str">
        <f>"Z1B0D74795"</f>
        <v>Z1B0D74795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10450</v>
      </c>
      <c r="I15" s="2">
        <v>41662</v>
      </c>
      <c r="J15" s="2">
        <v>41774</v>
      </c>
      <c r="K15">
        <v>10450</v>
      </c>
    </row>
    <row r="16" spans="1:11" x14ac:dyDescent="0.25">
      <c r="A16" t="str">
        <f>"Z6F0FA55E7"</f>
        <v>Z6F0FA55E7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120</v>
      </c>
      <c r="I16" s="2">
        <v>41794</v>
      </c>
      <c r="J16" s="2">
        <v>41802</v>
      </c>
      <c r="K16">
        <v>0</v>
      </c>
    </row>
    <row r="17" spans="1:11" x14ac:dyDescent="0.25">
      <c r="A17" t="str">
        <f>"ZA30E50AC9"</f>
        <v>ZA30E50AC9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25</v>
      </c>
      <c r="H17">
        <v>2227.08</v>
      </c>
      <c r="I17" s="2">
        <v>41715</v>
      </c>
      <c r="J17" s="2">
        <v>41747</v>
      </c>
      <c r="K17">
        <v>2227.04</v>
      </c>
    </row>
    <row r="18" spans="1:11" x14ac:dyDescent="0.25">
      <c r="A18" t="str">
        <f>"Z060E4F123"</f>
        <v>Z060E4F123</v>
      </c>
      <c r="B18" t="str">
        <f t="shared" si="0"/>
        <v>06363391001</v>
      </c>
      <c r="C18" t="s">
        <v>15</v>
      </c>
      <c r="D18" t="s">
        <v>60</v>
      </c>
      <c r="E18" t="s">
        <v>17</v>
      </c>
      <c r="F18" s="1" t="s">
        <v>61</v>
      </c>
      <c r="G18" t="s">
        <v>62</v>
      </c>
      <c r="H18">
        <v>1750</v>
      </c>
      <c r="I18" s="2">
        <v>41724</v>
      </c>
      <c r="J18" s="2">
        <v>41724</v>
      </c>
      <c r="K18">
        <v>1750</v>
      </c>
    </row>
    <row r="19" spans="1:11" x14ac:dyDescent="0.25">
      <c r="A19" t="str">
        <f>"ZB807F1486"</f>
        <v>ZB807F1486</v>
      </c>
      <c r="B19" t="str">
        <f t="shared" si="0"/>
        <v>06363391001</v>
      </c>
      <c r="C19" t="s">
        <v>15</v>
      </c>
      <c r="D19" t="s">
        <v>63</v>
      </c>
      <c r="E19" t="s">
        <v>64</v>
      </c>
      <c r="F19" s="1" t="s">
        <v>65</v>
      </c>
      <c r="G19" t="s">
        <v>66</v>
      </c>
      <c r="H19">
        <v>0</v>
      </c>
      <c r="I19" s="2">
        <v>41690</v>
      </c>
      <c r="K19">
        <v>25427.51</v>
      </c>
    </row>
    <row r="20" spans="1:11" x14ac:dyDescent="0.25">
      <c r="A20" t="str">
        <f>"Z790DE2081"</f>
        <v>Z790DE2081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68</v>
      </c>
      <c r="G20" t="s">
        <v>69</v>
      </c>
      <c r="H20">
        <v>75</v>
      </c>
      <c r="I20" s="2">
        <v>41684</v>
      </c>
      <c r="J20" s="2">
        <v>41684</v>
      </c>
      <c r="K20">
        <v>75</v>
      </c>
    </row>
    <row r="21" spans="1:11" x14ac:dyDescent="0.25">
      <c r="A21" t="str">
        <f>"Z220E6C38B"</f>
        <v>Z220E6C38B</v>
      </c>
      <c r="B21" t="str">
        <f t="shared" si="0"/>
        <v>06363391001</v>
      </c>
      <c r="C21" t="s">
        <v>15</v>
      </c>
      <c r="D21" t="s">
        <v>70</v>
      </c>
      <c r="E21" t="s">
        <v>17</v>
      </c>
      <c r="F21" s="1" t="s">
        <v>71</v>
      </c>
      <c r="G21" t="s">
        <v>72</v>
      </c>
      <c r="H21">
        <v>87.17</v>
      </c>
      <c r="I21" s="2">
        <v>41682</v>
      </c>
      <c r="J21" s="2">
        <v>41682</v>
      </c>
      <c r="K21">
        <v>87.17</v>
      </c>
    </row>
    <row r="22" spans="1:11" x14ac:dyDescent="0.25">
      <c r="A22" t="str">
        <f>"Z2411E3945"</f>
        <v>Z2411E3945</v>
      </c>
      <c r="B22" t="str">
        <f t="shared" si="0"/>
        <v>06363391001</v>
      </c>
      <c r="C22" t="s">
        <v>15</v>
      </c>
      <c r="D22" t="s">
        <v>73</v>
      </c>
      <c r="E22" t="s">
        <v>17</v>
      </c>
      <c r="F22" s="1" t="s">
        <v>74</v>
      </c>
      <c r="G22" t="s">
        <v>75</v>
      </c>
      <c r="H22">
        <v>749.25</v>
      </c>
      <c r="I22" s="2">
        <v>41883</v>
      </c>
      <c r="J22" s="2">
        <v>41954</v>
      </c>
      <c r="K22">
        <v>749.24</v>
      </c>
    </row>
    <row r="23" spans="1:11" x14ac:dyDescent="0.25">
      <c r="A23" t="str">
        <f>"Z900E7A935"</f>
        <v>Z900E7A935</v>
      </c>
      <c r="B23" t="str">
        <f t="shared" si="0"/>
        <v>06363391001</v>
      </c>
      <c r="C23" t="s">
        <v>15</v>
      </c>
      <c r="D23" t="s">
        <v>76</v>
      </c>
      <c r="E23" t="s">
        <v>17</v>
      </c>
      <c r="F23" s="1" t="s">
        <v>77</v>
      </c>
      <c r="G23" t="s">
        <v>78</v>
      </c>
      <c r="H23">
        <v>211</v>
      </c>
      <c r="I23" s="2">
        <v>41725</v>
      </c>
      <c r="J23" s="2">
        <v>41759</v>
      </c>
      <c r="K23">
        <v>211</v>
      </c>
    </row>
    <row r="24" spans="1:11" x14ac:dyDescent="0.25">
      <c r="A24" t="str">
        <f>"Z0B0E190BB"</f>
        <v>Z0B0E190BB</v>
      </c>
      <c r="B24" t="str">
        <f t="shared" si="0"/>
        <v>06363391001</v>
      </c>
      <c r="C24" t="s">
        <v>15</v>
      </c>
      <c r="D24" t="s">
        <v>79</v>
      </c>
      <c r="E24" t="s">
        <v>17</v>
      </c>
      <c r="F24" s="1" t="s">
        <v>80</v>
      </c>
      <c r="G24" t="s">
        <v>81</v>
      </c>
      <c r="H24">
        <v>273</v>
      </c>
      <c r="I24" s="2">
        <v>41711</v>
      </c>
      <c r="J24" s="2">
        <v>41711</v>
      </c>
      <c r="K24">
        <v>273</v>
      </c>
    </row>
    <row r="25" spans="1:11" x14ac:dyDescent="0.25">
      <c r="A25" t="str">
        <f>"Z340E0CAF1"</f>
        <v>Z340E0CAF1</v>
      </c>
      <c r="B25" t="str">
        <f t="shared" si="0"/>
        <v>06363391001</v>
      </c>
      <c r="C25" t="s">
        <v>15</v>
      </c>
      <c r="D25" t="s">
        <v>82</v>
      </c>
      <c r="E25" t="s">
        <v>17</v>
      </c>
      <c r="F25" s="1" t="s">
        <v>83</v>
      </c>
      <c r="G25" t="s">
        <v>84</v>
      </c>
      <c r="H25">
        <v>5967</v>
      </c>
      <c r="I25" s="2">
        <v>41701</v>
      </c>
      <c r="J25" s="2">
        <v>41719</v>
      </c>
      <c r="K25">
        <v>5967</v>
      </c>
    </row>
    <row r="26" spans="1:11" x14ac:dyDescent="0.25">
      <c r="A26" t="str">
        <f>"Z670E85581"</f>
        <v>Z670E85581</v>
      </c>
      <c r="B26" t="str">
        <f t="shared" si="0"/>
        <v>06363391001</v>
      </c>
      <c r="C26" t="s">
        <v>15</v>
      </c>
      <c r="D26" t="s">
        <v>85</v>
      </c>
      <c r="E26" t="s">
        <v>17</v>
      </c>
      <c r="F26" s="1" t="s">
        <v>86</v>
      </c>
      <c r="G26" t="s">
        <v>87</v>
      </c>
      <c r="H26">
        <v>117.55</v>
      </c>
      <c r="I26" s="2">
        <v>41682</v>
      </c>
      <c r="J26" s="2">
        <v>41682</v>
      </c>
      <c r="K26">
        <v>117.55</v>
      </c>
    </row>
    <row r="27" spans="1:11" x14ac:dyDescent="0.25">
      <c r="A27" t="str">
        <f>"Z2F0E8D494"</f>
        <v>Z2F0E8D494</v>
      </c>
      <c r="B27" t="str">
        <f t="shared" si="0"/>
        <v>06363391001</v>
      </c>
      <c r="C27" t="s">
        <v>15</v>
      </c>
      <c r="D27" t="s">
        <v>88</v>
      </c>
      <c r="E27" t="s">
        <v>17</v>
      </c>
      <c r="F27" s="1" t="s">
        <v>89</v>
      </c>
      <c r="G27" t="s">
        <v>90</v>
      </c>
      <c r="H27">
        <v>626.86</v>
      </c>
      <c r="I27" s="2">
        <v>41730</v>
      </c>
      <c r="J27" s="2">
        <v>41759</v>
      </c>
      <c r="K27">
        <v>626.85</v>
      </c>
    </row>
    <row r="28" spans="1:11" x14ac:dyDescent="0.25">
      <c r="A28" t="str">
        <f>"ZC70E90178"</f>
        <v>ZC70E90178</v>
      </c>
      <c r="B28" t="str">
        <f t="shared" si="0"/>
        <v>06363391001</v>
      </c>
      <c r="C28" t="s">
        <v>15</v>
      </c>
      <c r="D28" t="s">
        <v>91</v>
      </c>
      <c r="E28" t="s">
        <v>17</v>
      </c>
      <c r="F28" s="1" t="s">
        <v>92</v>
      </c>
      <c r="G28" t="s">
        <v>93</v>
      </c>
      <c r="H28">
        <v>9295</v>
      </c>
      <c r="I28" s="2">
        <v>41731</v>
      </c>
      <c r="J28" s="2">
        <v>41759</v>
      </c>
      <c r="K28">
        <v>9295</v>
      </c>
    </row>
    <row r="29" spans="1:11" x14ac:dyDescent="0.25">
      <c r="A29" t="str">
        <f>"ZBC0E20417"</f>
        <v>ZBC0E20417</v>
      </c>
      <c r="B29" t="str">
        <f t="shared" si="0"/>
        <v>06363391001</v>
      </c>
      <c r="C29" t="s">
        <v>15</v>
      </c>
      <c r="D29" t="s">
        <v>94</v>
      </c>
      <c r="E29" t="s">
        <v>17</v>
      </c>
      <c r="F29" s="1" t="s">
        <v>95</v>
      </c>
      <c r="G29" t="s">
        <v>96</v>
      </c>
      <c r="H29">
        <v>514</v>
      </c>
      <c r="I29" s="2">
        <v>41688</v>
      </c>
      <c r="J29" s="2">
        <v>41688</v>
      </c>
      <c r="K29">
        <v>514</v>
      </c>
    </row>
    <row r="30" spans="1:11" x14ac:dyDescent="0.25">
      <c r="A30" t="str">
        <f>"Z330EAF2E0"</f>
        <v>Z330EAF2E0</v>
      </c>
      <c r="B30" t="str">
        <f t="shared" si="0"/>
        <v>06363391001</v>
      </c>
      <c r="C30" t="s">
        <v>15</v>
      </c>
      <c r="D30" t="s">
        <v>97</v>
      </c>
      <c r="E30" t="s">
        <v>17</v>
      </c>
      <c r="F30" s="1" t="s">
        <v>98</v>
      </c>
      <c r="G30" t="s">
        <v>99</v>
      </c>
      <c r="H30">
        <v>1467</v>
      </c>
      <c r="I30" s="2">
        <v>41659</v>
      </c>
      <c r="J30" s="2">
        <v>41670</v>
      </c>
      <c r="K30">
        <v>1467</v>
      </c>
    </row>
    <row r="31" spans="1:11" x14ac:dyDescent="0.25">
      <c r="A31" t="str">
        <f>"ZE10EAF3B1"</f>
        <v>ZE10EAF3B1</v>
      </c>
      <c r="B31" t="str">
        <f t="shared" si="0"/>
        <v>06363391001</v>
      </c>
      <c r="C31" t="s">
        <v>15</v>
      </c>
      <c r="D31" t="s">
        <v>100</v>
      </c>
      <c r="E31" t="s">
        <v>17</v>
      </c>
      <c r="F31" s="1" t="s">
        <v>101</v>
      </c>
      <c r="G31" t="s">
        <v>102</v>
      </c>
      <c r="H31">
        <v>425</v>
      </c>
      <c r="I31" s="2">
        <v>41712</v>
      </c>
      <c r="J31" s="2">
        <v>41712</v>
      </c>
      <c r="K31">
        <v>425</v>
      </c>
    </row>
    <row r="32" spans="1:11" x14ac:dyDescent="0.25">
      <c r="A32" t="str">
        <f>"ZC20E397B3"</f>
        <v>ZC20E397B3</v>
      </c>
      <c r="B32" t="str">
        <f t="shared" si="0"/>
        <v>06363391001</v>
      </c>
      <c r="C32" t="s">
        <v>15</v>
      </c>
      <c r="D32" t="s">
        <v>103</v>
      </c>
      <c r="E32" t="s">
        <v>17</v>
      </c>
      <c r="F32" s="1" t="s">
        <v>104</v>
      </c>
      <c r="G32" t="s">
        <v>105</v>
      </c>
      <c r="H32">
        <v>2672</v>
      </c>
      <c r="I32" s="2">
        <v>41684</v>
      </c>
      <c r="J32" s="2">
        <v>41687</v>
      </c>
      <c r="K32">
        <v>2672</v>
      </c>
    </row>
    <row r="33" spans="1:11" x14ac:dyDescent="0.25">
      <c r="A33" t="str">
        <f>"Z480EBABF6"</f>
        <v>Z480EBABF6</v>
      </c>
      <c r="B33" t="str">
        <f t="shared" si="0"/>
        <v>06363391001</v>
      </c>
      <c r="C33" t="s">
        <v>15</v>
      </c>
      <c r="D33" t="s">
        <v>106</v>
      </c>
      <c r="E33" t="s">
        <v>17</v>
      </c>
      <c r="F33" s="1" t="s">
        <v>107</v>
      </c>
      <c r="G33" t="s">
        <v>108</v>
      </c>
      <c r="H33">
        <v>90</v>
      </c>
      <c r="I33" s="2">
        <v>41729</v>
      </c>
      <c r="J33" s="2">
        <v>41729</v>
      </c>
      <c r="K33">
        <v>90</v>
      </c>
    </row>
    <row r="34" spans="1:11" x14ac:dyDescent="0.25">
      <c r="A34" t="str">
        <f>"Z490EBAD36"</f>
        <v>Z490EBAD36</v>
      </c>
      <c r="B34" t="str">
        <f t="shared" si="0"/>
        <v>06363391001</v>
      </c>
      <c r="C34" t="s">
        <v>15</v>
      </c>
      <c r="D34" t="s">
        <v>109</v>
      </c>
      <c r="E34" t="s">
        <v>17</v>
      </c>
      <c r="F34" s="1" t="s">
        <v>110</v>
      </c>
      <c r="G34" t="s">
        <v>111</v>
      </c>
      <c r="H34">
        <v>450</v>
      </c>
      <c r="I34" s="2">
        <v>41744</v>
      </c>
      <c r="J34" s="2">
        <v>41759</v>
      </c>
      <c r="K34">
        <v>450</v>
      </c>
    </row>
    <row r="35" spans="1:11" x14ac:dyDescent="0.25">
      <c r="A35" t="str">
        <f>"Z570ED559B"</f>
        <v>Z570ED559B</v>
      </c>
      <c r="B35" t="str">
        <f t="shared" si="0"/>
        <v>06363391001</v>
      </c>
      <c r="C35" t="s">
        <v>15</v>
      </c>
      <c r="D35" t="s">
        <v>112</v>
      </c>
      <c r="E35" t="s">
        <v>17</v>
      </c>
      <c r="F35" s="1" t="s">
        <v>113</v>
      </c>
      <c r="G35" t="s">
        <v>114</v>
      </c>
      <c r="H35">
        <v>297.68</v>
      </c>
      <c r="I35" s="2">
        <v>41731</v>
      </c>
      <c r="J35" s="2">
        <v>41731</v>
      </c>
      <c r="K35">
        <v>244</v>
      </c>
    </row>
    <row r="36" spans="1:11" x14ac:dyDescent="0.25">
      <c r="A36" t="str">
        <f>"Z1E0ED54F3"</f>
        <v>Z1E0ED54F3</v>
      </c>
      <c r="B36" t="str">
        <f t="shared" si="0"/>
        <v>06363391001</v>
      </c>
      <c r="C36" t="s">
        <v>15</v>
      </c>
      <c r="D36" t="s">
        <v>115</v>
      </c>
      <c r="E36" t="s">
        <v>17</v>
      </c>
      <c r="F36" s="1" t="s">
        <v>116</v>
      </c>
      <c r="G36" t="s">
        <v>117</v>
      </c>
      <c r="H36">
        <v>790</v>
      </c>
      <c r="I36" s="2">
        <v>41747</v>
      </c>
      <c r="J36" s="2">
        <v>42004</v>
      </c>
      <c r="K36">
        <v>790</v>
      </c>
    </row>
    <row r="37" spans="1:11" x14ac:dyDescent="0.25">
      <c r="A37" t="str">
        <f>"Z9E0F01FE5"</f>
        <v>Z9E0F01FE5</v>
      </c>
      <c r="B37" t="str">
        <f t="shared" si="0"/>
        <v>06363391001</v>
      </c>
      <c r="C37" t="s">
        <v>15</v>
      </c>
      <c r="D37" t="s">
        <v>118</v>
      </c>
      <c r="E37" t="s">
        <v>17</v>
      </c>
      <c r="F37" s="1" t="s">
        <v>119</v>
      </c>
      <c r="G37" t="s">
        <v>120</v>
      </c>
      <c r="H37">
        <v>1282.5</v>
      </c>
      <c r="I37" s="2">
        <v>41765</v>
      </c>
      <c r="J37" s="2">
        <v>42004</v>
      </c>
      <c r="K37">
        <v>1282.5</v>
      </c>
    </row>
    <row r="38" spans="1:11" x14ac:dyDescent="0.25">
      <c r="A38" t="str">
        <f>"Z720F07FE3"</f>
        <v>Z720F07FE3</v>
      </c>
      <c r="B38" t="str">
        <f t="shared" si="0"/>
        <v>06363391001</v>
      </c>
      <c r="C38" t="s">
        <v>15</v>
      </c>
      <c r="D38" t="s">
        <v>121</v>
      </c>
      <c r="E38" t="s">
        <v>17</v>
      </c>
      <c r="F38" s="1" t="s">
        <v>122</v>
      </c>
      <c r="G38" t="s">
        <v>123</v>
      </c>
      <c r="H38">
        <v>720</v>
      </c>
      <c r="I38" s="2">
        <v>41765</v>
      </c>
      <c r="J38" s="2">
        <v>41789</v>
      </c>
      <c r="K38">
        <v>720</v>
      </c>
    </row>
    <row r="39" spans="1:11" x14ac:dyDescent="0.25">
      <c r="A39" t="str">
        <f>"ZED0DF138D"</f>
        <v>ZED0DF138D</v>
      </c>
      <c r="B39" t="str">
        <f t="shared" si="0"/>
        <v>06363391001</v>
      </c>
      <c r="C39" t="s">
        <v>15</v>
      </c>
      <c r="D39" t="s">
        <v>124</v>
      </c>
      <c r="E39" t="s">
        <v>17</v>
      </c>
      <c r="F39" s="1" t="s">
        <v>125</v>
      </c>
      <c r="G39" t="s">
        <v>126</v>
      </c>
      <c r="H39">
        <v>387</v>
      </c>
      <c r="I39" s="2">
        <v>41666</v>
      </c>
      <c r="J39" s="2">
        <v>41670</v>
      </c>
      <c r="K39">
        <v>387</v>
      </c>
    </row>
    <row r="40" spans="1:11" x14ac:dyDescent="0.25">
      <c r="A40" t="str">
        <f>"Z890DC8323"</f>
        <v>Z890DC8323</v>
      </c>
      <c r="B40" t="str">
        <f t="shared" si="0"/>
        <v>06363391001</v>
      </c>
      <c r="C40" t="s">
        <v>15</v>
      </c>
      <c r="D40" t="s">
        <v>127</v>
      </c>
      <c r="E40" t="s">
        <v>17</v>
      </c>
      <c r="F40" s="1" t="s">
        <v>128</v>
      </c>
      <c r="G40" t="s">
        <v>129</v>
      </c>
      <c r="H40">
        <v>1485</v>
      </c>
      <c r="I40" s="2">
        <v>41697</v>
      </c>
      <c r="J40" s="2">
        <v>41790</v>
      </c>
      <c r="K40">
        <v>1485</v>
      </c>
    </row>
    <row r="41" spans="1:11" x14ac:dyDescent="0.25">
      <c r="A41" t="str">
        <f>"Z590E4BDF9"</f>
        <v>Z590E4BDF9</v>
      </c>
      <c r="B41" t="str">
        <f t="shared" si="0"/>
        <v>06363391001</v>
      </c>
      <c r="C41" t="s">
        <v>15</v>
      </c>
      <c r="D41" t="s">
        <v>130</v>
      </c>
      <c r="E41" t="s">
        <v>17</v>
      </c>
      <c r="F41" s="1" t="s">
        <v>131</v>
      </c>
      <c r="G41" t="s">
        <v>132</v>
      </c>
      <c r="H41">
        <v>187</v>
      </c>
      <c r="I41" s="2">
        <v>41697</v>
      </c>
      <c r="K41">
        <v>187</v>
      </c>
    </row>
    <row r="42" spans="1:11" x14ac:dyDescent="0.25">
      <c r="A42" t="str">
        <f>"ZC20F0F393"</f>
        <v>ZC20F0F393</v>
      </c>
      <c r="B42" t="str">
        <f t="shared" si="0"/>
        <v>06363391001</v>
      </c>
      <c r="C42" t="s">
        <v>15</v>
      </c>
      <c r="D42" t="s">
        <v>133</v>
      </c>
      <c r="E42" t="s">
        <v>17</v>
      </c>
      <c r="F42" s="1" t="s">
        <v>134</v>
      </c>
      <c r="G42" t="s">
        <v>135</v>
      </c>
      <c r="H42">
        <v>95</v>
      </c>
      <c r="I42" s="2">
        <v>41757</v>
      </c>
      <c r="J42" s="2">
        <v>41757</v>
      </c>
      <c r="K42">
        <v>95</v>
      </c>
    </row>
    <row r="43" spans="1:11" x14ac:dyDescent="0.25">
      <c r="A43" t="str">
        <f>"Z020DB6C93"</f>
        <v>Z020DB6C93</v>
      </c>
      <c r="B43" t="str">
        <f t="shared" si="0"/>
        <v>06363391001</v>
      </c>
      <c r="C43" t="s">
        <v>15</v>
      </c>
      <c r="D43" t="s">
        <v>136</v>
      </c>
      <c r="E43" t="s">
        <v>17</v>
      </c>
      <c r="F43" s="1" t="s">
        <v>137</v>
      </c>
      <c r="G43" t="s">
        <v>138</v>
      </c>
      <c r="H43">
        <v>60</v>
      </c>
      <c r="I43" s="2">
        <v>41669</v>
      </c>
      <c r="J43" s="2">
        <v>41669</v>
      </c>
      <c r="K43">
        <v>60</v>
      </c>
    </row>
    <row r="44" spans="1:11" x14ac:dyDescent="0.25">
      <c r="A44" t="str">
        <f>"ZBB0F01FDE"</f>
        <v>ZBB0F01FDE</v>
      </c>
      <c r="B44" t="str">
        <f t="shared" si="0"/>
        <v>06363391001</v>
      </c>
      <c r="C44" t="s">
        <v>15</v>
      </c>
      <c r="D44" t="s">
        <v>139</v>
      </c>
      <c r="E44" t="s">
        <v>17</v>
      </c>
      <c r="F44" s="1" t="s">
        <v>50</v>
      </c>
      <c r="G44" t="s">
        <v>51</v>
      </c>
      <c r="H44">
        <v>600</v>
      </c>
      <c r="I44" s="2">
        <v>41730</v>
      </c>
      <c r="J44" s="2">
        <v>41787</v>
      </c>
      <c r="K44">
        <v>600</v>
      </c>
    </row>
    <row r="45" spans="1:11" x14ac:dyDescent="0.25">
      <c r="A45" t="str">
        <f>"ZB40E19EE8"</f>
        <v>ZB40E19EE8</v>
      </c>
      <c r="B45" t="str">
        <f t="shared" si="0"/>
        <v>06363391001</v>
      </c>
      <c r="C45" t="s">
        <v>15</v>
      </c>
      <c r="D45" t="s">
        <v>140</v>
      </c>
      <c r="E45" t="s">
        <v>17</v>
      </c>
      <c r="F45" s="1" t="s">
        <v>141</v>
      </c>
      <c r="G45" t="s">
        <v>142</v>
      </c>
      <c r="H45">
        <v>250</v>
      </c>
      <c r="I45" s="2">
        <v>41730</v>
      </c>
      <c r="J45" s="2">
        <v>41730</v>
      </c>
      <c r="K45">
        <v>250</v>
      </c>
    </row>
    <row r="46" spans="1:11" x14ac:dyDescent="0.25">
      <c r="A46" t="str">
        <f>"Z920D7D287"</f>
        <v>Z920D7D287</v>
      </c>
      <c r="B46" t="str">
        <f t="shared" si="0"/>
        <v>06363391001</v>
      </c>
      <c r="C46" t="s">
        <v>15</v>
      </c>
      <c r="D46" t="s">
        <v>143</v>
      </c>
      <c r="E46" t="s">
        <v>17</v>
      </c>
      <c r="F46" s="1" t="s">
        <v>144</v>
      </c>
      <c r="G46" t="s">
        <v>145</v>
      </c>
      <c r="H46">
        <v>5871</v>
      </c>
      <c r="I46" s="2">
        <v>41717</v>
      </c>
      <c r="J46" s="2">
        <v>41737</v>
      </c>
      <c r="K46">
        <v>5871</v>
      </c>
    </row>
    <row r="47" spans="1:11" x14ac:dyDescent="0.25">
      <c r="A47" t="str">
        <f>"Z850F2957B"</f>
        <v>Z850F2957B</v>
      </c>
      <c r="B47" t="str">
        <f t="shared" si="0"/>
        <v>06363391001</v>
      </c>
      <c r="C47" t="s">
        <v>15</v>
      </c>
      <c r="D47" t="s">
        <v>146</v>
      </c>
      <c r="E47" t="s">
        <v>17</v>
      </c>
      <c r="F47" s="1" t="s">
        <v>147</v>
      </c>
      <c r="G47" t="s">
        <v>148</v>
      </c>
      <c r="H47">
        <v>4947.8599999999997</v>
      </c>
      <c r="I47" s="2">
        <v>41653</v>
      </c>
      <c r="J47" s="2">
        <v>41670</v>
      </c>
      <c r="K47">
        <v>4947.8599999999997</v>
      </c>
    </row>
    <row r="48" spans="1:11" x14ac:dyDescent="0.25">
      <c r="A48" t="str">
        <f>"Z4B0F02013"</f>
        <v>Z4B0F02013</v>
      </c>
      <c r="B48" t="str">
        <f t="shared" si="0"/>
        <v>06363391001</v>
      </c>
      <c r="C48" t="s">
        <v>15</v>
      </c>
      <c r="D48" t="s">
        <v>149</v>
      </c>
      <c r="E48" t="s">
        <v>17</v>
      </c>
      <c r="F48" s="1" t="s">
        <v>150</v>
      </c>
      <c r="G48" t="s">
        <v>151</v>
      </c>
      <c r="H48">
        <v>331.7</v>
      </c>
      <c r="I48" s="2">
        <v>41737</v>
      </c>
      <c r="J48" s="2">
        <v>41790</v>
      </c>
      <c r="K48">
        <v>331.7</v>
      </c>
    </row>
    <row r="49" spans="1:11" x14ac:dyDescent="0.25">
      <c r="A49" t="str">
        <f>"Z040F11F78"</f>
        <v>Z040F11F78</v>
      </c>
      <c r="B49" t="str">
        <f t="shared" si="0"/>
        <v>06363391001</v>
      </c>
      <c r="C49" t="s">
        <v>15</v>
      </c>
      <c r="D49" t="s">
        <v>152</v>
      </c>
      <c r="E49" t="s">
        <v>17</v>
      </c>
      <c r="F49" s="1" t="s">
        <v>153</v>
      </c>
      <c r="G49" t="s">
        <v>154</v>
      </c>
      <c r="H49">
        <v>434</v>
      </c>
      <c r="I49" s="2">
        <v>41766</v>
      </c>
      <c r="J49" s="2">
        <v>41820</v>
      </c>
      <c r="K49">
        <v>434</v>
      </c>
    </row>
    <row r="50" spans="1:11" x14ac:dyDescent="0.25">
      <c r="A50" t="str">
        <f>"Z320F30183"</f>
        <v>Z320F30183</v>
      </c>
      <c r="B50" t="str">
        <f t="shared" si="0"/>
        <v>06363391001</v>
      </c>
      <c r="C50" t="s">
        <v>15</v>
      </c>
      <c r="D50" t="s">
        <v>155</v>
      </c>
      <c r="E50" t="s">
        <v>17</v>
      </c>
      <c r="F50" s="1" t="s">
        <v>156</v>
      </c>
      <c r="G50" t="s">
        <v>157</v>
      </c>
      <c r="H50">
        <v>230.14</v>
      </c>
      <c r="I50" s="2">
        <v>41745</v>
      </c>
      <c r="J50" s="2">
        <v>41851</v>
      </c>
      <c r="K50">
        <v>230.14</v>
      </c>
    </row>
    <row r="51" spans="1:11" x14ac:dyDescent="0.25">
      <c r="A51" t="str">
        <f>"ZCF0F0205B"</f>
        <v>ZCF0F0205B</v>
      </c>
      <c r="B51" t="str">
        <f t="shared" si="0"/>
        <v>06363391001</v>
      </c>
      <c r="C51" t="s">
        <v>15</v>
      </c>
      <c r="D51" t="s">
        <v>158</v>
      </c>
      <c r="E51" t="s">
        <v>17</v>
      </c>
      <c r="F51" s="1" t="s">
        <v>159</v>
      </c>
      <c r="G51" t="s">
        <v>160</v>
      </c>
      <c r="H51">
        <v>450</v>
      </c>
      <c r="I51" s="2">
        <v>41758</v>
      </c>
      <c r="J51" s="2">
        <v>41851</v>
      </c>
      <c r="K51">
        <v>450</v>
      </c>
    </row>
    <row r="52" spans="1:11" x14ac:dyDescent="0.25">
      <c r="A52" t="str">
        <f>"Z020EDFCE8"</f>
        <v>Z020EDFCE8</v>
      </c>
      <c r="B52" t="str">
        <f t="shared" si="0"/>
        <v>06363391001</v>
      </c>
      <c r="C52" t="s">
        <v>15</v>
      </c>
      <c r="D52" t="s">
        <v>161</v>
      </c>
      <c r="E52" t="s">
        <v>17</v>
      </c>
      <c r="F52" s="1" t="s">
        <v>162</v>
      </c>
      <c r="G52" t="s">
        <v>163</v>
      </c>
      <c r="H52">
        <v>1710</v>
      </c>
      <c r="I52" s="2">
        <v>41750</v>
      </c>
      <c r="J52" s="2">
        <v>42004</v>
      </c>
      <c r="K52">
        <v>1710</v>
      </c>
    </row>
    <row r="53" spans="1:11" x14ac:dyDescent="0.25">
      <c r="A53" t="str">
        <f>"Z1A0F301E8"</f>
        <v>Z1A0F301E8</v>
      </c>
      <c r="B53" t="str">
        <f t="shared" si="0"/>
        <v>06363391001</v>
      </c>
      <c r="C53" t="s">
        <v>15</v>
      </c>
      <c r="D53" t="s">
        <v>164</v>
      </c>
      <c r="E53" t="s">
        <v>17</v>
      </c>
      <c r="F53" s="1" t="s">
        <v>165</v>
      </c>
      <c r="G53" t="s">
        <v>166</v>
      </c>
      <c r="H53">
        <v>1979</v>
      </c>
      <c r="I53" s="2">
        <v>41715</v>
      </c>
      <c r="J53" s="2">
        <v>41851</v>
      </c>
      <c r="K53">
        <v>1979</v>
      </c>
    </row>
    <row r="54" spans="1:11" x14ac:dyDescent="0.25">
      <c r="A54" t="str">
        <f>"Z2A0F7F124"</f>
        <v>Z2A0F7F124</v>
      </c>
      <c r="B54" t="str">
        <f t="shared" si="0"/>
        <v>06363391001</v>
      </c>
      <c r="C54" t="s">
        <v>15</v>
      </c>
      <c r="D54" t="s">
        <v>167</v>
      </c>
      <c r="E54" t="s">
        <v>17</v>
      </c>
      <c r="F54" s="1" t="s">
        <v>168</v>
      </c>
      <c r="G54" t="s">
        <v>169</v>
      </c>
      <c r="H54">
        <v>110</v>
      </c>
      <c r="I54" s="2">
        <v>41794</v>
      </c>
      <c r="K54">
        <v>110</v>
      </c>
    </row>
    <row r="55" spans="1:11" x14ac:dyDescent="0.25">
      <c r="A55" t="str">
        <f>"ZC20F8C0CA"</f>
        <v>ZC20F8C0CA</v>
      </c>
      <c r="B55" t="str">
        <f t="shared" si="0"/>
        <v>06363391001</v>
      </c>
      <c r="C55" t="s">
        <v>15</v>
      </c>
      <c r="D55" t="s">
        <v>170</v>
      </c>
      <c r="E55" t="s">
        <v>17</v>
      </c>
      <c r="F55" s="1" t="s">
        <v>104</v>
      </c>
      <c r="G55" t="s">
        <v>105</v>
      </c>
      <c r="H55">
        <v>248</v>
      </c>
      <c r="I55" s="2">
        <v>41773</v>
      </c>
      <c r="J55" s="2">
        <v>41773</v>
      </c>
      <c r="K55">
        <v>248</v>
      </c>
    </row>
    <row r="56" spans="1:11" x14ac:dyDescent="0.25">
      <c r="A56" t="str">
        <f>"0070948423"</f>
        <v>0070948423</v>
      </c>
      <c r="B56" t="str">
        <f t="shared" si="0"/>
        <v>06363391001</v>
      </c>
      <c r="C56" t="s">
        <v>15</v>
      </c>
      <c r="D56" t="s">
        <v>171</v>
      </c>
      <c r="E56" t="s">
        <v>17</v>
      </c>
      <c r="F56" s="1" t="s">
        <v>128</v>
      </c>
      <c r="G56" t="s">
        <v>129</v>
      </c>
      <c r="H56">
        <v>265</v>
      </c>
      <c r="I56" s="2">
        <v>41772</v>
      </c>
      <c r="K56">
        <v>265</v>
      </c>
    </row>
    <row r="57" spans="1:11" x14ac:dyDescent="0.25">
      <c r="A57" t="str">
        <f>"Z170F19C35"</f>
        <v>Z170F19C35</v>
      </c>
      <c r="B57" t="str">
        <f t="shared" si="0"/>
        <v>06363391001</v>
      </c>
      <c r="C57" t="s">
        <v>15</v>
      </c>
      <c r="D57" t="s">
        <v>172</v>
      </c>
      <c r="E57" t="s">
        <v>17</v>
      </c>
      <c r="F57" s="1" t="s">
        <v>173</v>
      </c>
      <c r="G57" t="s">
        <v>174</v>
      </c>
      <c r="H57">
        <v>646</v>
      </c>
      <c r="I57" s="2">
        <v>41767</v>
      </c>
      <c r="K57">
        <v>646</v>
      </c>
    </row>
    <row r="58" spans="1:11" x14ac:dyDescent="0.25">
      <c r="A58" t="str">
        <f>"Z140EE475F"</f>
        <v>Z140EE475F</v>
      </c>
      <c r="B58" t="str">
        <f t="shared" si="0"/>
        <v>06363391001</v>
      </c>
      <c r="C58" t="s">
        <v>15</v>
      </c>
      <c r="D58" t="s">
        <v>175</v>
      </c>
      <c r="E58" t="s">
        <v>17</v>
      </c>
      <c r="F58" s="1" t="s">
        <v>176</v>
      </c>
      <c r="G58" t="s">
        <v>177</v>
      </c>
      <c r="H58">
        <v>144</v>
      </c>
      <c r="I58" s="2">
        <v>41757</v>
      </c>
      <c r="J58" s="2">
        <v>41768</v>
      </c>
      <c r="K58">
        <v>144</v>
      </c>
    </row>
    <row r="59" spans="1:11" x14ac:dyDescent="0.25">
      <c r="A59" t="str">
        <f>"Z5D0EA2874"</f>
        <v>Z5D0EA2874</v>
      </c>
      <c r="B59" t="str">
        <f t="shared" si="0"/>
        <v>06363391001</v>
      </c>
      <c r="C59" t="s">
        <v>15</v>
      </c>
      <c r="D59" t="s">
        <v>175</v>
      </c>
      <c r="E59" t="s">
        <v>17</v>
      </c>
      <c r="F59" s="1" t="s">
        <v>176</v>
      </c>
      <c r="G59" t="s">
        <v>177</v>
      </c>
      <c r="H59">
        <v>422.5</v>
      </c>
      <c r="I59" s="2">
        <v>41768</v>
      </c>
      <c r="K59">
        <v>422.5</v>
      </c>
    </row>
    <row r="60" spans="1:11" x14ac:dyDescent="0.25">
      <c r="A60" t="str">
        <f>"Z780F0A7BE"</f>
        <v>Z780F0A7BE</v>
      </c>
      <c r="B60" t="str">
        <f t="shared" si="0"/>
        <v>06363391001</v>
      </c>
      <c r="C60" t="s">
        <v>15</v>
      </c>
      <c r="D60" t="s">
        <v>178</v>
      </c>
      <c r="E60" t="s">
        <v>179</v>
      </c>
      <c r="F60" s="1" t="s">
        <v>180</v>
      </c>
      <c r="G60" t="s">
        <v>181</v>
      </c>
      <c r="H60">
        <v>3690</v>
      </c>
      <c r="I60" s="2">
        <v>41828</v>
      </c>
      <c r="J60" s="2">
        <v>41851</v>
      </c>
      <c r="K60">
        <v>3690</v>
      </c>
    </row>
    <row r="61" spans="1:11" x14ac:dyDescent="0.25">
      <c r="A61" t="str">
        <f>"Z7B0F91B77"</f>
        <v>Z7B0F91B77</v>
      </c>
      <c r="B61" t="str">
        <f t="shared" si="0"/>
        <v>06363391001</v>
      </c>
      <c r="C61" t="s">
        <v>15</v>
      </c>
      <c r="D61" t="s">
        <v>182</v>
      </c>
      <c r="E61" t="s">
        <v>17</v>
      </c>
      <c r="F61" s="1" t="s">
        <v>183</v>
      </c>
      <c r="G61" t="s">
        <v>184</v>
      </c>
      <c r="H61">
        <v>500</v>
      </c>
      <c r="I61" s="2">
        <v>41800</v>
      </c>
      <c r="K61">
        <v>500</v>
      </c>
    </row>
    <row r="62" spans="1:11" x14ac:dyDescent="0.25">
      <c r="A62" t="str">
        <f>"ZDD11E3921"</f>
        <v>ZDD11E3921</v>
      </c>
      <c r="B62" t="str">
        <f t="shared" si="0"/>
        <v>06363391001</v>
      </c>
      <c r="C62" t="s">
        <v>15</v>
      </c>
      <c r="D62" t="s">
        <v>185</v>
      </c>
      <c r="E62" t="s">
        <v>17</v>
      </c>
      <c r="F62" s="1" t="s">
        <v>74</v>
      </c>
      <c r="G62" t="s">
        <v>75</v>
      </c>
      <c r="H62">
        <v>225</v>
      </c>
      <c r="I62" s="2">
        <v>42240</v>
      </c>
      <c r="J62" s="2">
        <v>42342</v>
      </c>
      <c r="K62">
        <v>225</v>
      </c>
    </row>
    <row r="63" spans="1:11" x14ac:dyDescent="0.25">
      <c r="A63" t="str">
        <f>"Z220D74C69"</f>
        <v>Z220D74C69</v>
      </c>
      <c r="B63" t="str">
        <f t="shared" si="0"/>
        <v>06363391001</v>
      </c>
      <c r="C63" t="s">
        <v>15</v>
      </c>
      <c r="D63" t="s">
        <v>186</v>
      </c>
      <c r="E63" t="s">
        <v>17</v>
      </c>
      <c r="F63" s="1" t="s">
        <v>187</v>
      </c>
      <c r="G63" t="s">
        <v>188</v>
      </c>
      <c r="H63">
        <v>800</v>
      </c>
      <c r="I63" s="2">
        <v>41640</v>
      </c>
      <c r="J63" s="2">
        <v>42004</v>
      </c>
      <c r="K63">
        <v>800</v>
      </c>
    </row>
    <row r="64" spans="1:11" x14ac:dyDescent="0.25">
      <c r="A64" t="str">
        <f>"ZD50FCF590"</f>
        <v>ZD50FCF590</v>
      </c>
      <c r="B64" t="str">
        <f t="shared" si="0"/>
        <v>06363391001</v>
      </c>
      <c r="C64" t="s">
        <v>15</v>
      </c>
      <c r="D64" t="s">
        <v>189</v>
      </c>
      <c r="E64" t="s">
        <v>17</v>
      </c>
      <c r="F64" s="1" t="s">
        <v>190</v>
      </c>
      <c r="G64" t="s">
        <v>191</v>
      </c>
      <c r="H64">
        <v>4660</v>
      </c>
      <c r="I64" s="2">
        <v>41810</v>
      </c>
      <c r="J64" s="2">
        <v>41810</v>
      </c>
      <c r="K64">
        <v>4660</v>
      </c>
    </row>
    <row r="65" spans="1:11" x14ac:dyDescent="0.25">
      <c r="A65" t="str">
        <f>"Z221030476"</f>
        <v>Z221030476</v>
      </c>
      <c r="B65" t="str">
        <f t="shared" si="0"/>
        <v>06363391001</v>
      </c>
      <c r="C65" t="s">
        <v>15</v>
      </c>
      <c r="D65" t="s">
        <v>192</v>
      </c>
      <c r="E65" t="s">
        <v>17</v>
      </c>
      <c r="F65" s="1" t="s">
        <v>190</v>
      </c>
      <c r="G65" t="s">
        <v>191</v>
      </c>
      <c r="H65">
        <v>400</v>
      </c>
      <c r="I65" s="2">
        <v>41838</v>
      </c>
      <c r="J65" s="2">
        <v>41838</v>
      </c>
      <c r="K65">
        <v>0</v>
      </c>
    </row>
    <row r="66" spans="1:11" x14ac:dyDescent="0.25">
      <c r="A66" t="str">
        <f>"Z230D748C2"</f>
        <v>Z230D748C2</v>
      </c>
      <c r="B66" t="str">
        <f t="shared" si="0"/>
        <v>06363391001</v>
      </c>
      <c r="C66" t="s">
        <v>15</v>
      </c>
      <c r="D66" t="s">
        <v>193</v>
      </c>
      <c r="E66" t="s">
        <v>17</v>
      </c>
      <c r="F66" s="1" t="s">
        <v>194</v>
      </c>
      <c r="G66" t="s">
        <v>195</v>
      </c>
      <c r="H66">
        <v>300</v>
      </c>
      <c r="I66" s="2">
        <v>41669</v>
      </c>
      <c r="J66" s="2">
        <v>42004</v>
      </c>
      <c r="K66">
        <v>0</v>
      </c>
    </row>
    <row r="67" spans="1:11" x14ac:dyDescent="0.25">
      <c r="A67" t="str">
        <f>"Z3710B7FFA"</f>
        <v>Z3710B7FFA</v>
      </c>
      <c r="B67" t="str">
        <f t="shared" ref="B67:B130" si="1">"06363391001"</f>
        <v>06363391001</v>
      </c>
      <c r="C67" t="s">
        <v>15</v>
      </c>
      <c r="D67" t="s">
        <v>196</v>
      </c>
      <c r="E67" t="s">
        <v>17</v>
      </c>
      <c r="F67" s="1" t="s">
        <v>197</v>
      </c>
      <c r="G67" t="s">
        <v>198</v>
      </c>
      <c r="H67">
        <v>100</v>
      </c>
      <c r="I67" s="2">
        <v>41879</v>
      </c>
      <c r="J67" s="2">
        <v>41879</v>
      </c>
      <c r="K67">
        <v>100</v>
      </c>
    </row>
    <row r="68" spans="1:11" x14ac:dyDescent="0.25">
      <c r="A68" t="str">
        <f>"ZA61111AE8"</f>
        <v>ZA61111AE8</v>
      </c>
      <c r="B68" t="str">
        <f t="shared" si="1"/>
        <v>06363391001</v>
      </c>
      <c r="C68" t="s">
        <v>15</v>
      </c>
      <c r="D68" t="s">
        <v>199</v>
      </c>
      <c r="E68" t="s">
        <v>17</v>
      </c>
      <c r="F68" s="1" t="s">
        <v>200</v>
      </c>
      <c r="G68" t="s">
        <v>201</v>
      </c>
      <c r="H68">
        <v>145</v>
      </c>
      <c r="I68" s="2">
        <v>41918</v>
      </c>
      <c r="J68" s="2">
        <v>41943</v>
      </c>
      <c r="K68">
        <v>145</v>
      </c>
    </row>
    <row r="69" spans="1:11" x14ac:dyDescent="0.25">
      <c r="A69" t="str">
        <f>"Z9D1102A3A"</f>
        <v>Z9D1102A3A</v>
      </c>
      <c r="B69" t="str">
        <f t="shared" si="1"/>
        <v>06363391001</v>
      </c>
      <c r="C69" t="s">
        <v>15</v>
      </c>
      <c r="D69" t="s">
        <v>202</v>
      </c>
      <c r="E69" t="s">
        <v>17</v>
      </c>
      <c r="F69" s="1" t="s">
        <v>203</v>
      </c>
      <c r="G69" t="s">
        <v>37</v>
      </c>
      <c r="H69">
        <v>500</v>
      </c>
      <c r="I69" s="2">
        <v>41913</v>
      </c>
      <c r="J69" s="2">
        <v>41943</v>
      </c>
      <c r="K69">
        <v>500</v>
      </c>
    </row>
    <row r="70" spans="1:11" x14ac:dyDescent="0.25">
      <c r="A70" t="str">
        <f>"5476245455"</f>
        <v>5476245455</v>
      </c>
      <c r="B70" t="str">
        <f t="shared" si="1"/>
        <v>06363391001</v>
      </c>
      <c r="C70" t="s">
        <v>15</v>
      </c>
      <c r="D70" t="s">
        <v>204</v>
      </c>
      <c r="E70" t="s">
        <v>179</v>
      </c>
      <c r="F70" s="1" t="s">
        <v>205</v>
      </c>
      <c r="G70" t="s">
        <v>206</v>
      </c>
      <c r="H70">
        <v>89914</v>
      </c>
      <c r="I70" s="2">
        <v>41718</v>
      </c>
      <c r="J70" s="2">
        <v>42448</v>
      </c>
      <c r="K70">
        <v>89914</v>
      </c>
    </row>
    <row r="71" spans="1:11" x14ac:dyDescent="0.25">
      <c r="A71" t="str">
        <f>"Z5A10F1E26"</f>
        <v>Z5A10F1E26</v>
      </c>
      <c r="B71" t="str">
        <f t="shared" si="1"/>
        <v>06363391001</v>
      </c>
      <c r="C71" t="s">
        <v>15</v>
      </c>
      <c r="D71" t="s">
        <v>207</v>
      </c>
      <c r="E71" t="s">
        <v>17</v>
      </c>
      <c r="F71" s="1" t="s">
        <v>208</v>
      </c>
      <c r="G71" t="s">
        <v>209</v>
      </c>
      <c r="H71">
        <v>250</v>
      </c>
      <c r="I71" s="2">
        <v>41913</v>
      </c>
      <c r="J71" s="2">
        <v>41943</v>
      </c>
      <c r="K71">
        <v>250</v>
      </c>
    </row>
    <row r="72" spans="1:11" x14ac:dyDescent="0.25">
      <c r="A72" t="str">
        <f>"ZD61093D37"</f>
        <v>ZD61093D37</v>
      </c>
      <c r="B72" t="str">
        <f t="shared" si="1"/>
        <v>06363391001</v>
      </c>
      <c r="C72" t="s">
        <v>15</v>
      </c>
      <c r="D72" t="s">
        <v>210</v>
      </c>
      <c r="E72" t="s">
        <v>17</v>
      </c>
      <c r="F72" s="1" t="s">
        <v>211</v>
      </c>
      <c r="G72" t="s">
        <v>212</v>
      </c>
      <c r="H72">
        <v>261.39999999999998</v>
      </c>
      <c r="I72" s="2">
        <v>41835</v>
      </c>
      <c r="J72" s="2">
        <v>41845</v>
      </c>
      <c r="K72">
        <v>261.39999999999998</v>
      </c>
    </row>
    <row r="73" spans="1:11" x14ac:dyDescent="0.25">
      <c r="A73" t="str">
        <f>"Z2811E87CE"</f>
        <v>Z2811E87CE</v>
      </c>
      <c r="B73" t="str">
        <f t="shared" si="1"/>
        <v>06363391001</v>
      </c>
      <c r="C73" t="s">
        <v>15</v>
      </c>
      <c r="D73" t="s">
        <v>213</v>
      </c>
      <c r="E73" t="s">
        <v>17</v>
      </c>
      <c r="F73" s="1" t="s">
        <v>214</v>
      </c>
      <c r="G73" t="s">
        <v>215</v>
      </c>
      <c r="H73">
        <v>158</v>
      </c>
      <c r="I73" s="2">
        <v>41968</v>
      </c>
      <c r="J73" s="2">
        <v>41971</v>
      </c>
      <c r="K73">
        <v>158</v>
      </c>
    </row>
    <row r="74" spans="1:11" x14ac:dyDescent="0.25">
      <c r="A74" t="str">
        <f>"Z6F0FA55E7"</f>
        <v>Z6F0FA55E7</v>
      </c>
      <c r="B74" t="str">
        <f t="shared" si="1"/>
        <v>06363391001</v>
      </c>
      <c r="C74" t="s">
        <v>15</v>
      </c>
      <c r="D74" t="s">
        <v>216</v>
      </c>
      <c r="E74" t="s">
        <v>17</v>
      </c>
      <c r="F74" s="1" t="s">
        <v>56</v>
      </c>
      <c r="G74" t="s">
        <v>57</v>
      </c>
      <c r="H74">
        <v>180</v>
      </c>
      <c r="I74" s="2">
        <v>41803</v>
      </c>
      <c r="J74" s="2">
        <v>41831</v>
      </c>
      <c r="K74">
        <v>180</v>
      </c>
    </row>
    <row r="75" spans="1:11" x14ac:dyDescent="0.25">
      <c r="A75" t="str">
        <f>"Z3210C5B3C"</f>
        <v>Z3210C5B3C</v>
      </c>
      <c r="B75" t="str">
        <f t="shared" si="1"/>
        <v>06363391001</v>
      </c>
      <c r="C75" t="s">
        <v>15</v>
      </c>
      <c r="D75" t="s">
        <v>217</v>
      </c>
      <c r="E75" t="s">
        <v>17</v>
      </c>
      <c r="F75" s="1" t="s">
        <v>218</v>
      </c>
      <c r="G75" t="s">
        <v>219</v>
      </c>
      <c r="H75">
        <v>2400</v>
      </c>
      <c r="I75" s="2">
        <v>41897</v>
      </c>
      <c r="J75" s="2">
        <v>41933</v>
      </c>
      <c r="K75">
        <v>2400</v>
      </c>
    </row>
    <row r="76" spans="1:11" x14ac:dyDescent="0.25">
      <c r="A76" t="str">
        <f>"ZAF108A875"</f>
        <v>ZAF108A875</v>
      </c>
      <c r="B76" t="str">
        <f t="shared" si="1"/>
        <v>06363391001</v>
      </c>
      <c r="C76" t="s">
        <v>15</v>
      </c>
      <c r="D76" t="s">
        <v>220</v>
      </c>
      <c r="E76" t="s">
        <v>17</v>
      </c>
      <c r="F76" s="1" t="s">
        <v>221</v>
      </c>
      <c r="G76" t="s">
        <v>222</v>
      </c>
      <c r="H76">
        <v>930</v>
      </c>
      <c r="I76" s="2">
        <v>41878</v>
      </c>
      <c r="J76" s="2">
        <v>41922</v>
      </c>
      <c r="K76">
        <v>930</v>
      </c>
    </row>
    <row r="77" spans="1:11" x14ac:dyDescent="0.25">
      <c r="A77" t="str">
        <f>"Z5D100650E"</f>
        <v>Z5D100650E</v>
      </c>
      <c r="B77" t="str">
        <f t="shared" si="1"/>
        <v>06363391001</v>
      </c>
      <c r="C77" t="s">
        <v>15</v>
      </c>
      <c r="D77" t="s">
        <v>223</v>
      </c>
      <c r="E77" t="s">
        <v>17</v>
      </c>
      <c r="F77" s="1" t="s">
        <v>224</v>
      </c>
      <c r="G77" t="s">
        <v>225</v>
      </c>
      <c r="H77">
        <v>650</v>
      </c>
      <c r="I77" s="2">
        <v>41877</v>
      </c>
      <c r="J77" s="2">
        <v>41878</v>
      </c>
      <c r="K77">
        <v>0</v>
      </c>
    </row>
    <row r="78" spans="1:11" x14ac:dyDescent="0.25">
      <c r="A78" t="str">
        <f>"ZB2102E2B8"</f>
        <v>ZB2102E2B8</v>
      </c>
      <c r="B78" t="str">
        <f t="shared" si="1"/>
        <v>06363391001</v>
      </c>
      <c r="C78" t="s">
        <v>15</v>
      </c>
      <c r="D78" t="s">
        <v>226</v>
      </c>
      <c r="E78" t="s">
        <v>17</v>
      </c>
      <c r="F78" s="1" t="s">
        <v>227</v>
      </c>
      <c r="G78" t="s">
        <v>228</v>
      </c>
      <c r="H78">
        <v>1440</v>
      </c>
      <c r="I78" s="2">
        <v>41908</v>
      </c>
      <c r="J78" s="2">
        <v>41915</v>
      </c>
      <c r="K78">
        <v>1440</v>
      </c>
    </row>
    <row r="79" spans="1:11" x14ac:dyDescent="0.25">
      <c r="A79" t="str">
        <f>"ZEB0F5D6EB"</f>
        <v>ZEB0F5D6EB</v>
      </c>
      <c r="B79" t="str">
        <f t="shared" si="1"/>
        <v>06363391001</v>
      </c>
      <c r="C79" t="s">
        <v>15</v>
      </c>
      <c r="D79" t="s">
        <v>229</v>
      </c>
      <c r="E79" t="s">
        <v>17</v>
      </c>
      <c r="F79" s="1" t="s">
        <v>230</v>
      </c>
      <c r="G79" t="s">
        <v>231</v>
      </c>
      <c r="H79">
        <v>370</v>
      </c>
      <c r="I79" s="2">
        <v>41799</v>
      </c>
      <c r="J79" s="2">
        <v>41820</v>
      </c>
      <c r="K79">
        <v>370</v>
      </c>
    </row>
    <row r="80" spans="1:11" x14ac:dyDescent="0.25">
      <c r="A80" t="str">
        <f>"Z380F40112"</f>
        <v>Z380F40112</v>
      </c>
      <c r="B80" t="str">
        <f t="shared" si="1"/>
        <v>06363391001</v>
      </c>
      <c r="C80" t="s">
        <v>15</v>
      </c>
      <c r="D80" t="s">
        <v>232</v>
      </c>
      <c r="E80" t="s">
        <v>64</v>
      </c>
      <c r="F80" s="1" t="s">
        <v>173</v>
      </c>
      <c r="G80" t="s">
        <v>174</v>
      </c>
      <c r="H80">
        <v>6557.76</v>
      </c>
      <c r="I80" s="2">
        <v>41846</v>
      </c>
      <c r="J80" s="2">
        <v>43306</v>
      </c>
      <c r="K80">
        <v>6557.28</v>
      </c>
    </row>
    <row r="81" spans="1:11" x14ac:dyDescent="0.25">
      <c r="A81" t="str">
        <f>"Z701184B66"</f>
        <v>Z701184B66</v>
      </c>
      <c r="B81" t="str">
        <f t="shared" si="1"/>
        <v>06363391001</v>
      </c>
      <c r="C81" t="s">
        <v>15</v>
      </c>
      <c r="D81" t="s">
        <v>233</v>
      </c>
      <c r="E81" t="s">
        <v>17</v>
      </c>
      <c r="F81" s="1" t="s">
        <v>86</v>
      </c>
      <c r="G81" t="s">
        <v>87</v>
      </c>
      <c r="H81">
        <v>59</v>
      </c>
      <c r="I81" s="2">
        <v>41914</v>
      </c>
      <c r="J81" s="2">
        <v>41914</v>
      </c>
      <c r="K81">
        <v>59</v>
      </c>
    </row>
    <row r="82" spans="1:11" x14ac:dyDescent="0.25">
      <c r="A82" t="str">
        <f>"Z181139F0A"</f>
        <v>Z181139F0A</v>
      </c>
      <c r="B82" t="str">
        <f t="shared" si="1"/>
        <v>06363391001</v>
      </c>
      <c r="C82" t="s">
        <v>15</v>
      </c>
      <c r="D82" t="s">
        <v>234</v>
      </c>
      <c r="E82" t="s">
        <v>17</v>
      </c>
      <c r="F82" s="1" t="s">
        <v>92</v>
      </c>
      <c r="G82" t="s">
        <v>93</v>
      </c>
      <c r="H82">
        <v>642</v>
      </c>
      <c r="I82" s="2">
        <v>41862</v>
      </c>
      <c r="J82" s="2">
        <v>41862</v>
      </c>
      <c r="K82">
        <v>642</v>
      </c>
    </row>
    <row r="83" spans="1:11" x14ac:dyDescent="0.25">
      <c r="A83" t="str">
        <f>"ZA21139EFA"</f>
        <v>ZA21139EFA</v>
      </c>
      <c r="B83" t="str">
        <f t="shared" si="1"/>
        <v>06363391001</v>
      </c>
      <c r="C83" t="s">
        <v>15</v>
      </c>
      <c r="D83" t="s">
        <v>235</v>
      </c>
      <c r="E83" t="s">
        <v>17</v>
      </c>
      <c r="F83" s="1" t="s">
        <v>92</v>
      </c>
      <c r="G83" t="s">
        <v>93</v>
      </c>
      <c r="H83">
        <v>295</v>
      </c>
      <c r="I83" s="2">
        <v>41900</v>
      </c>
      <c r="J83" s="2">
        <v>41900</v>
      </c>
      <c r="K83">
        <v>295</v>
      </c>
    </row>
    <row r="84" spans="1:11" x14ac:dyDescent="0.25">
      <c r="A84" t="str">
        <f>"ZBD0D74B0C"</f>
        <v>ZBD0D74B0C</v>
      </c>
      <c r="B84" t="str">
        <f t="shared" si="1"/>
        <v>06363391001</v>
      </c>
      <c r="C84" t="s">
        <v>15</v>
      </c>
      <c r="D84" t="s">
        <v>236</v>
      </c>
      <c r="E84" t="s">
        <v>17</v>
      </c>
      <c r="F84" s="1" t="s">
        <v>237</v>
      </c>
      <c r="G84" t="s">
        <v>238</v>
      </c>
      <c r="H84">
        <v>660</v>
      </c>
      <c r="I84" s="2">
        <v>41701</v>
      </c>
      <c r="J84" s="2">
        <v>41957</v>
      </c>
      <c r="K84">
        <v>660</v>
      </c>
    </row>
    <row r="85" spans="1:11" x14ac:dyDescent="0.25">
      <c r="A85" t="str">
        <f>"Z8D0E13E1D"</f>
        <v>Z8D0E13E1D</v>
      </c>
      <c r="B85" t="str">
        <f t="shared" si="1"/>
        <v>06363391001</v>
      </c>
      <c r="C85" t="s">
        <v>15</v>
      </c>
      <c r="D85" t="s">
        <v>239</v>
      </c>
      <c r="E85" t="s">
        <v>17</v>
      </c>
      <c r="F85" s="1" t="s">
        <v>230</v>
      </c>
      <c r="G85" t="s">
        <v>231</v>
      </c>
      <c r="H85">
        <v>218</v>
      </c>
      <c r="I85" s="2">
        <v>41715</v>
      </c>
      <c r="J85" s="2">
        <v>41716</v>
      </c>
      <c r="K85">
        <v>218</v>
      </c>
    </row>
    <row r="86" spans="1:11" x14ac:dyDescent="0.25">
      <c r="A86" t="str">
        <f>"Z24116E2B1"</f>
        <v>Z24116E2B1</v>
      </c>
      <c r="B86" t="str">
        <f t="shared" si="1"/>
        <v>06363391001</v>
      </c>
      <c r="C86" t="s">
        <v>15</v>
      </c>
      <c r="D86" t="s">
        <v>240</v>
      </c>
      <c r="E86" t="s">
        <v>17</v>
      </c>
      <c r="F86" s="1" t="s">
        <v>197</v>
      </c>
      <c r="G86" t="s">
        <v>198</v>
      </c>
      <c r="H86">
        <v>820</v>
      </c>
      <c r="I86" s="2">
        <v>41920</v>
      </c>
      <c r="J86" s="2">
        <v>41933</v>
      </c>
      <c r="K86">
        <v>820</v>
      </c>
    </row>
    <row r="87" spans="1:11" x14ac:dyDescent="0.25">
      <c r="A87" t="str">
        <f>"ZDB1173E2D"</f>
        <v>ZDB1173E2D</v>
      </c>
      <c r="B87" t="str">
        <f t="shared" si="1"/>
        <v>06363391001</v>
      </c>
      <c r="C87" t="s">
        <v>15</v>
      </c>
      <c r="D87" t="s">
        <v>241</v>
      </c>
      <c r="E87" t="s">
        <v>17</v>
      </c>
      <c r="F87" s="1" t="s">
        <v>242</v>
      </c>
      <c r="G87" t="s">
        <v>84</v>
      </c>
      <c r="H87">
        <v>3250</v>
      </c>
      <c r="I87" s="2">
        <v>41946</v>
      </c>
      <c r="J87" s="2">
        <v>41954</v>
      </c>
      <c r="K87">
        <v>3250</v>
      </c>
    </row>
    <row r="88" spans="1:11" x14ac:dyDescent="0.25">
      <c r="A88" t="str">
        <f>"Z241196DB9"</f>
        <v>Z241196DB9</v>
      </c>
      <c r="B88" t="str">
        <f t="shared" si="1"/>
        <v>06363391001</v>
      </c>
      <c r="C88" t="s">
        <v>15</v>
      </c>
      <c r="D88" t="s">
        <v>243</v>
      </c>
      <c r="E88" t="s">
        <v>17</v>
      </c>
      <c r="F88" s="1" t="s">
        <v>244</v>
      </c>
      <c r="G88" t="s">
        <v>245</v>
      </c>
      <c r="H88">
        <v>1250</v>
      </c>
      <c r="I88" s="2">
        <v>41955</v>
      </c>
      <c r="J88" s="2">
        <v>41960</v>
      </c>
      <c r="K88">
        <v>1250</v>
      </c>
    </row>
    <row r="89" spans="1:11" x14ac:dyDescent="0.25">
      <c r="A89" t="str">
        <f>"Z281111B43"</f>
        <v>Z281111B43</v>
      </c>
      <c r="B89" t="str">
        <f t="shared" si="1"/>
        <v>06363391001</v>
      </c>
      <c r="C89" t="s">
        <v>15</v>
      </c>
      <c r="D89" t="s">
        <v>246</v>
      </c>
      <c r="E89" t="s">
        <v>17</v>
      </c>
      <c r="F89" s="1" t="s">
        <v>95</v>
      </c>
      <c r="G89" t="s">
        <v>96</v>
      </c>
      <c r="H89">
        <v>600</v>
      </c>
      <c r="I89" s="2">
        <v>41943</v>
      </c>
      <c r="J89" s="2">
        <v>41943</v>
      </c>
      <c r="K89">
        <v>600</v>
      </c>
    </row>
    <row r="90" spans="1:11" x14ac:dyDescent="0.25">
      <c r="A90" t="str">
        <f>"Z6E11D1F3B"</f>
        <v>Z6E11D1F3B</v>
      </c>
      <c r="B90" t="str">
        <f t="shared" si="1"/>
        <v>06363391001</v>
      </c>
      <c r="C90" t="s">
        <v>15</v>
      </c>
      <c r="D90" t="s">
        <v>247</v>
      </c>
      <c r="E90" t="s">
        <v>17</v>
      </c>
      <c r="F90" s="1" t="s">
        <v>36</v>
      </c>
      <c r="G90" t="s">
        <v>37</v>
      </c>
      <c r="H90">
        <v>805</v>
      </c>
      <c r="I90" s="2">
        <v>41955</v>
      </c>
      <c r="J90" s="2">
        <v>41957</v>
      </c>
      <c r="K90">
        <v>805</v>
      </c>
    </row>
    <row r="91" spans="1:11" x14ac:dyDescent="0.25">
      <c r="A91" t="str">
        <f>"Z0611B1606"</f>
        <v>Z0611B1606</v>
      </c>
      <c r="B91" t="str">
        <f t="shared" si="1"/>
        <v>06363391001</v>
      </c>
      <c r="C91" t="s">
        <v>15</v>
      </c>
      <c r="D91" t="s">
        <v>248</v>
      </c>
      <c r="E91" t="s">
        <v>17</v>
      </c>
      <c r="F91" s="1" t="s">
        <v>249</v>
      </c>
      <c r="G91" t="s">
        <v>250</v>
      </c>
      <c r="H91">
        <v>2700</v>
      </c>
      <c r="I91" s="2">
        <v>41820</v>
      </c>
      <c r="J91" s="2">
        <v>41913</v>
      </c>
      <c r="K91">
        <v>2700</v>
      </c>
    </row>
    <row r="92" spans="1:11" x14ac:dyDescent="0.25">
      <c r="A92" t="str">
        <f>"ZEB1165E0A"</f>
        <v>ZEB1165E0A</v>
      </c>
      <c r="B92" t="str">
        <f t="shared" si="1"/>
        <v>06363391001</v>
      </c>
      <c r="C92" t="s">
        <v>15</v>
      </c>
      <c r="D92" t="s">
        <v>251</v>
      </c>
      <c r="E92" t="s">
        <v>17</v>
      </c>
      <c r="F92" s="1" t="s">
        <v>252</v>
      </c>
      <c r="G92" t="s">
        <v>163</v>
      </c>
      <c r="H92">
        <v>75</v>
      </c>
      <c r="I92" s="2">
        <v>41934</v>
      </c>
      <c r="J92" s="2">
        <v>41936</v>
      </c>
      <c r="K92">
        <v>75</v>
      </c>
    </row>
    <row r="93" spans="1:11" x14ac:dyDescent="0.25">
      <c r="A93" t="str">
        <f>"Z401122644"</f>
        <v>Z401122644</v>
      </c>
      <c r="B93" t="str">
        <f t="shared" si="1"/>
        <v>06363391001</v>
      </c>
      <c r="C93" t="s">
        <v>15</v>
      </c>
      <c r="D93" t="s">
        <v>253</v>
      </c>
      <c r="E93" t="s">
        <v>17</v>
      </c>
      <c r="F93" s="1" t="s">
        <v>254</v>
      </c>
      <c r="G93" t="s">
        <v>255</v>
      </c>
      <c r="H93">
        <v>6450</v>
      </c>
      <c r="I93" s="2">
        <v>41925</v>
      </c>
      <c r="J93" s="2">
        <v>41925</v>
      </c>
      <c r="K93">
        <v>0</v>
      </c>
    </row>
    <row r="94" spans="1:11" x14ac:dyDescent="0.25">
      <c r="A94" t="str">
        <f>"ZF811B158F"</f>
        <v>ZF811B158F</v>
      </c>
      <c r="B94" t="str">
        <f t="shared" si="1"/>
        <v>06363391001</v>
      </c>
      <c r="C94" t="s">
        <v>15</v>
      </c>
      <c r="D94" t="s">
        <v>256</v>
      </c>
      <c r="E94" t="s">
        <v>17</v>
      </c>
      <c r="F94" s="1" t="s">
        <v>257</v>
      </c>
      <c r="G94" t="s">
        <v>258</v>
      </c>
      <c r="H94">
        <v>368</v>
      </c>
      <c r="I94" s="2">
        <v>41960</v>
      </c>
      <c r="J94" s="2">
        <v>41968</v>
      </c>
      <c r="K94">
        <v>368</v>
      </c>
    </row>
    <row r="95" spans="1:11" x14ac:dyDescent="0.25">
      <c r="A95" t="str">
        <f>"Z821102ACB"</f>
        <v>Z821102ACB</v>
      </c>
      <c r="B95" t="str">
        <f t="shared" si="1"/>
        <v>06363391001</v>
      </c>
      <c r="C95" t="s">
        <v>15</v>
      </c>
      <c r="D95" t="s">
        <v>259</v>
      </c>
      <c r="E95" t="s">
        <v>17</v>
      </c>
      <c r="F95" s="1" t="s">
        <v>260</v>
      </c>
      <c r="G95" t="s">
        <v>261</v>
      </c>
      <c r="H95">
        <v>1126</v>
      </c>
      <c r="I95" s="2">
        <v>41912</v>
      </c>
      <c r="J95" s="2">
        <v>41971</v>
      </c>
      <c r="K95">
        <v>1126</v>
      </c>
    </row>
    <row r="96" spans="1:11" x14ac:dyDescent="0.25">
      <c r="A96" t="str">
        <f>"ZF51139ECC"</f>
        <v>ZF51139ECC</v>
      </c>
      <c r="B96" t="str">
        <f t="shared" si="1"/>
        <v>06363391001</v>
      </c>
      <c r="C96" t="s">
        <v>15</v>
      </c>
      <c r="D96" t="s">
        <v>262</v>
      </c>
      <c r="E96" t="s">
        <v>17</v>
      </c>
      <c r="F96" s="1" t="s">
        <v>92</v>
      </c>
      <c r="G96" t="s">
        <v>93</v>
      </c>
      <c r="H96">
        <v>2985.71</v>
      </c>
      <c r="I96" s="2">
        <v>41927</v>
      </c>
      <c r="J96" s="2">
        <v>41950</v>
      </c>
      <c r="K96">
        <v>2985.71</v>
      </c>
    </row>
    <row r="97" spans="1:11" x14ac:dyDescent="0.25">
      <c r="A97" t="str">
        <f>"Z111111AF2"</f>
        <v>Z111111AF2</v>
      </c>
      <c r="B97" t="str">
        <f t="shared" si="1"/>
        <v>06363391001</v>
      </c>
      <c r="C97" t="s">
        <v>15</v>
      </c>
      <c r="D97" t="s">
        <v>263</v>
      </c>
      <c r="E97" t="s">
        <v>17</v>
      </c>
      <c r="F97" s="1" t="s">
        <v>264</v>
      </c>
      <c r="G97" t="s">
        <v>265</v>
      </c>
      <c r="H97">
        <v>1296</v>
      </c>
      <c r="I97" s="2">
        <v>41925</v>
      </c>
      <c r="J97" s="2">
        <v>41967</v>
      </c>
      <c r="K97">
        <v>1296</v>
      </c>
    </row>
    <row r="98" spans="1:11" x14ac:dyDescent="0.25">
      <c r="A98" t="str">
        <f>"Z211111B56"</f>
        <v>Z211111B56</v>
      </c>
      <c r="B98" t="str">
        <f t="shared" si="1"/>
        <v>06363391001</v>
      </c>
      <c r="C98" t="s">
        <v>15</v>
      </c>
      <c r="D98" t="s">
        <v>266</v>
      </c>
      <c r="E98" t="s">
        <v>17</v>
      </c>
      <c r="F98" s="1" t="s">
        <v>267</v>
      </c>
      <c r="G98" t="s">
        <v>268</v>
      </c>
      <c r="H98">
        <v>520.6</v>
      </c>
      <c r="I98" s="2">
        <v>41908</v>
      </c>
      <c r="J98" s="2">
        <v>41908</v>
      </c>
      <c r="K98">
        <v>520.6</v>
      </c>
    </row>
    <row r="99" spans="1:11" x14ac:dyDescent="0.25">
      <c r="A99" t="str">
        <f>"Z2C10F9BFF"</f>
        <v>Z2C10F9BFF</v>
      </c>
      <c r="B99" t="str">
        <f t="shared" si="1"/>
        <v>06363391001</v>
      </c>
      <c r="C99" t="s">
        <v>15</v>
      </c>
      <c r="D99" t="s">
        <v>269</v>
      </c>
      <c r="E99" t="s">
        <v>17</v>
      </c>
      <c r="F99" s="1" t="s">
        <v>214</v>
      </c>
      <c r="G99" t="s">
        <v>215</v>
      </c>
      <c r="H99">
        <v>110</v>
      </c>
      <c r="I99" s="2">
        <v>41906</v>
      </c>
      <c r="J99" s="2">
        <v>41906</v>
      </c>
      <c r="K99">
        <v>110</v>
      </c>
    </row>
    <row r="100" spans="1:11" x14ac:dyDescent="0.25">
      <c r="A100" t="str">
        <f>"ZA111FAD39"</f>
        <v>ZA111FAD39</v>
      </c>
      <c r="B100" t="str">
        <f t="shared" si="1"/>
        <v>06363391001</v>
      </c>
      <c r="C100" t="s">
        <v>15</v>
      </c>
      <c r="D100" t="s">
        <v>270</v>
      </c>
      <c r="E100" t="s">
        <v>17</v>
      </c>
      <c r="F100" s="1" t="s">
        <v>271</v>
      </c>
      <c r="G100" t="s">
        <v>272</v>
      </c>
      <c r="H100">
        <v>6796.09</v>
      </c>
      <c r="I100" s="2">
        <v>41974</v>
      </c>
      <c r="J100" s="2">
        <v>41990</v>
      </c>
      <c r="K100">
        <v>6796.09</v>
      </c>
    </row>
    <row r="101" spans="1:11" x14ac:dyDescent="0.25">
      <c r="A101" t="str">
        <f>"Z5E11F72F7"</f>
        <v>Z5E11F72F7</v>
      </c>
      <c r="B101" t="str">
        <f t="shared" si="1"/>
        <v>06363391001</v>
      </c>
      <c r="C101" t="s">
        <v>15</v>
      </c>
      <c r="D101" t="s">
        <v>273</v>
      </c>
      <c r="E101" t="s">
        <v>17</v>
      </c>
      <c r="F101" s="1" t="s">
        <v>274</v>
      </c>
      <c r="G101" t="s">
        <v>275</v>
      </c>
      <c r="H101">
        <v>297</v>
      </c>
      <c r="I101" s="2">
        <v>41964</v>
      </c>
      <c r="J101" s="2">
        <v>41967</v>
      </c>
      <c r="K101">
        <v>296.94</v>
      </c>
    </row>
    <row r="102" spans="1:11" x14ac:dyDescent="0.25">
      <c r="A102" t="str">
        <f>"ZDD11C4517"</f>
        <v>ZDD11C4517</v>
      </c>
      <c r="B102" t="str">
        <f t="shared" si="1"/>
        <v>06363391001</v>
      </c>
      <c r="C102" t="s">
        <v>15</v>
      </c>
      <c r="D102" t="s">
        <v>276</v>
      </c>
      <c r="E102" t="s">
        <v>17</v>
      </c>
      <c r="F102" s="1" t="s">
        <v>92</v>
      </c>
      <c r="G102" t="s">
        <v>93</v>
      </c>
      <c r="H102">
        <v>100</v>
      </c>
      <c r="I102" s="2">
        <v>41975</v>
      </c>
      <c r="J102" s="2">
        <v>41975</v>
      </c>
      <c r="K102">
        <v>0</v>
      </c>
    </row>
    <row r="103" spans="1:11" x14ac:dyDescent="0.25">
      <c r="A103" t="str">
        <f>"Z471155054"</f>
        <v>Z471155054</v>
      </c>
      <c r="B103" t="str">
        <f t="shared" si="1"/>
        <v>06363391001</v>
      </c>
      <c r="C103" t="s">
        <v>15</v>
      </c>
      <c r="D103" t="s">
        <v>277</v>
      </c>
      <c r="E103" t="s">
        <v>17</v>
      </c>
      <c r="F103" s="1" t="s">
        <v>278</v>
      </c>
      <c r="G103" t="s">
        <v>93</v>
      </c>
      <c r="H103">
        <v>16071.43</v>
      </c>
      <c r="I103" s="2">
        <v>41848</v>
      </c>
      <c r="J103" s="2">
        <v>41971</v>
      </c>
      <c r="K103">
        <v>16071.43</v>
      </c>
    </row>
    <row r="104" spans="1:11" x14ac:dyDescent="0.25">
      <c r="A104" t="str">
        <f>"Z2B1154ABE"</f>
        <v>Z2B1154ABE</v>
      </c>
      <c r="B104" t="str">
        <f t="shared" si="1"/>
        <v>06363391001</v>
      </c>
      <c r="C104" t="s">
        <v>15</v>
      </c>
      <c r="D104" t="s">
        <v>279</v>
      </c>
      <c r="E104" t="s">
        <v>17</v>
      </c>
      <c r="F104" s="1" t="s">
        <v>278</v>
      </c>
      <c r="G104" t="s">
        <v>93</v>
      </c>
      <c r="H104">
        <v>10095.33</v>
      </c>
      <c r="I104" s="2">
        <v>41939</v>
      </c>
      <c r="J104" s="2">
        <v>41971</v>
      </c>
      <c r="K104">
        <v>10095.33</v>
      </c>
    </row>
    <row r="105" spans="1:11" x14ac:dyDescent="0.25">
      <c r="A105" t="str">
        <f>"ZBF11BD31D"</f>
        <v>ZBF11BD31D</v>
      </c>
      <c r="B105" t="str">
        <f t="shared" si="1"/>
        <v>06363391001</v>
      </c>
      <c r="C105" t="s">
        <v>15</v>
      </c>
      <c r="D105" t="s">
        <v>280</v>
      </c>
      <c r="E105" t="s">
        <v>17</v>
      </c>
      <c r="F105" s="1" t="s">
        <v>56</v>
      </c>
      <c r="G105" t="s">
        <v>57</v>
      </c>
      <c r="H105">
        <v>180</v>
      </c>
      <c r="I105" s="2">
        <v>41942</v>
      </c>
      <c r="J105" s="2">
        <v>41942</v>
      </c>
      <c r="K105">
        <v>180</v>
      </c>
    </row>
    <row r="106" spans="1:11" x14ac:dyDescent="0.25">
      <c r="A106" t="str">
        <f>"Z33111FCCB"</f>
        <v>Z33111FCCB</v>
      </c>
      <c r="B106" t="str">
        <f t="shared" si="1"/>
        <v>06363391001</v>
      </c>
      <c r="C106" t="s">
        <v>15</v>
      </c>
      <c r="D106" t="s">
        <v>281</v>
      </c>
      <c r="E106" t="s">
        <v>17</v>
      </c>
      <c r="F106" s="1" t="s">
        <v>128</v>
      </c>
      <c r="G106" t="s">
        <v>129</v>
      </c>
      <c r="H106">
        <v>2200</v>
      </c>
      <c r="I106" s="2">
        <v>41928</v>
      </c>
      <c r="J106" s="2">
        <v>41989</v>
      </c>
      <c r="K106">
        <v>2200</v>
      </c>
    </row>
    <row r="107" spans="1:11" x14ac:dyDescent="0.25">
      <c r="A107" t="str">
        <f>"Z6C11D1EB1"</f>
        <v>Z6C11D1EB1</v>
      </c>
      <c r="B107" t="str">
        <f t="shared" si="1"/>
        <v>06363391001</v>
      </c>
      <c r="C107" t="s">
        <v>15</v>
      </c>
      <c r="D107" t="s">
        <v>282</v>
      </c>
      <c r="E107" t="s">
        <v>17</v>
      </c>
      <c r="F107" s="1" t="s">
        <v>283</v>
      </c>
      <c r="G107" t="s">
        <v>284</v>
      </c>
      <c r="H107">
        <v>5800.06</v>
      </c>
      <c r="I107" s="2">
        <v>41960</v>
      </c>
      <c r="J107" s="2">
        <v>41971</v>
      </c>
      <c r="K107">
        <v>5800.06</v>
      </c>
    </row>
    <row r="108" spans="1:11" x14ac:dyDescent="0.25">
      <c r="A108" t="str">
        <f>"Z1411890BA"</f>
        <v>Z1411890BA</v>
      </c>
      <c r="B108" t="str">
        <f t="shared" si="1"/>
        <v>06363391001</v>
      </c>
      <c r="C108" t="s">
        <v>15</v>
      </c>
      <c r="D108" t="s">
        <v>285</v>
      </c>
      <c r="E108" t="s">
        <v>17</v>
      </c>
      <c r="F108" s="1" t="s">
        <v>286</v>
      </c>
      <c r="G108" t="s">
        <v>287</v>
      </c>
      <c r="H108">
        <v>105</v>
      </c>
      <c r="I108" s="2">
        <v>41964</v>
      </c>
      <c r="J108" s="2">
        <v>41964</v>
      </c>
      <c r="K108">
        <v>105</v>
      </c>
    </row>
    <row r="109" spans="1:11" x14ac:dyDescent="0.25">
      <c r="A109" t="str">
        <f>"ZC01217B89"</f>
        <v>ZC01217B89</v>
      </c>
      <c r="B109" t="str">
        <f t="shared" si="1"/>
        <v>06363391001</v>
      </c>
      <c r="C109" t="s">
        <v>15</v>
      </c>
      <c r="D109" t="s">
        <v>288</v>
      </c>
      <c r="E109" t="s">
        <v>17</v>
      </c>
      <c r="F109" s="1" t="s">
        <v>289</v>
      </c>
      <c r="G109" t="s">
        <v>238</v>
      </c>
      <c r="H109">
        <v>140</v>
      </c>
      <c r="I109" s="2">
        <v>41906</v>
      </c>
      <c r="J109" s="2">
        <v>41906</v>
      </c>
      <c r="K109">
        <v>0</v>
      </c>
    </row>
    <row r="110" spans="1:11" x14ac:dyDescent="0.25">
      <c r="A110" t="str">
        <f>"Z930FDCD20"</f>
        <v>Z930FDCD20</v>
      </c>
      <c r="B110" t="str">
        <f t="shared" si="1"/>
        <v>06363391001</v>
      </c>
      <c r="C110" t="s">
        <v>15</v>
      </c>
      <c r="D110" t="s">
        <v>290</v>
      </c>
      <c r="E110" t="s">
        <v>17</v>
      </c>
      <c r="F110" s="1" t="s">
        <v>291</v>
      </c>
      <c r="G110" t="s">
        <v>292</v>
      </c>
      <c r="H110">
        <v>8215</v>
      </c>
      <c r="I110" s="2">
        <v>41829</v>
      </c>
      <c r="J110" s="2">
        <v>41978</v>
      </c>
      <c r="K110">
        <v>8215</v>
      </c>
    </row>
    <row r="111" spans="1:11" x14ac:dyDescent="0.25">
      <c r="A111" t="str">
        <f>"ZEE1237326"</f>
        <v>ZEE1237326</v>
      </c>
      <c r="B111" t="str">
        <f t="shared" si="1"/>
        <v>06363391001</v>
      </c>
      <c r="C111" t="s">
        <v>15</v>
      </c>
      <c r="D111" t="s">
        <v>293</v>
      </c>
      <c r="E111" t="s">
        <v>17</v>
      </c>
      <c r="F111" s="1" t="s">
        <v>294</v>
      </c>
      <c r="G111" t="s">
        <v>245</v>
      </c>
      <c r="H111">
        <v>680</v>
      </c>
      <c r="I111" s="2">
        <v>41988</v>
      </c>
      <c r="J111" s="2">
        <v>42004</v>
      </c>
      <c r="K111">
        <v>680</v>
      </c>
    </row>
    <row r="112" spans="1:11" x14ac:dyDescent="0.25">
      <c r="A112" t="str">
        <f>"Z401173C99"</f>
        <v>Z401173C99</v>
      </c>
      <c r="B112" t="str">
        <f t="shared" si="1"/>
        <v>06363391001</v>
      </c>
      <c r="C112" t="s">
        <v>15</v>
      </c>
      <c r="D112" t="s">
        <v>295</v>
      </c>
      <c r="E112" t="s">
        <v>17</v>
      </c>
      <c r="F112" s="1" t="s">
        <v>296</v>
      </c>
      <c r="G112" t="s">
        <v>297</v>
      </c>
      <c r="H112">
        <v>560</v>
      </c>
      <c r="I112" s="2">
        <v>41942</v>
      </c>
      <c r="J112" s="2">
        <v>41971</v>
      </c>
      <c r="K112">
        <v>560</v>
      </c>
    </row>
    <row r="113" spans="1:11" x14ac:dyDescent="0.25">
      <c r="A113" t="str">
        <f>"Z8C123170B"</f>
        <v>Z8C123170B</v>
      </c>
      <c r="B113" t="str">
        <f t="shared" si="1"/>
        <v>06363391001</v>
      </c>
      <c r="C113" t="s">
        <v>15</v>
      </c>
      <c r="D113" t="s">
        <v>298</v>
      </c>
      <c r="E113" t="s">
        <v>17</v>
      </c>
      <c r="F113" s="1" t="s">
        <v>299</v>
      </c>
      <c r="G113" t="s">
        <v>84</v>
      </c>
      <c r="H113">
        <v>6157</v>
      </c>
      <c r="I113" s="2">
        <v>41953</v>
      </c>
      <c r="J113" s="2">
        <v>41978</v>
      </c>
      <c r="K113">
        <v>6157</v>
      </c>
    </row>
    <row r="114" spans="1:11" x14ac:dyDescent="0.25">
      <c r="A114" t="str">
        <f>"Z46123C35E"</f>
        <v>Z46123C35E</v>
      </c>
      <c r="B114" t="str">
        <f t="shared" si="1"/>
        <v>06363391001</v>
      </c>
      <c r="C114" t="s">
        <v>15</v>
      </c>
      <c r="D114" t="s">
        <v>300</v>
      </c>
      <c r="E114" t="s">
        <v>17</v>
      </c>
      <c r="F114" s="1" t="s">
        <v>301</v>
      </c>
      <c r="G114" t="s">
        <v>302</v>
      </c>
      <c r="H114">
        <v>281.5</v>
      </c>
      <c r="I114" s="2">
        <v>41976</v>
      </c>
      <c r="J114" s="2">
        <v>41989</v>
      </c>
      <c r="K114">
        <v>281.5</v>
      </c>
    </row>
    <row r="115" spans="1:11" x14ac:dyDescent="0.25">
      <c r="A115" t="str">
        <f>"Z18123162C"</f>
        <v>Z18123162C</v>
      </c>
      <c r="B115" t="str">
        <f t="shared" si="1"/>
        <v>06363391001</v>
      </c>
      <c r="C115" t="s">
        <v>15</v>
      </c>
      <c r="D115" t="s">
        <v>303</v>
      </c>
      <c r="E115" t="s">
        <v>17</v>
      </c>
      <c r="F115" s="1" t="s">
        <v>134</v>
      </c>
      <c r="G115" t="s">
        <v>135</v>
      </c>
      <c r="H115">
        <v>1899</v>
      </c>
      <c r="I115" s="2">
        <v>41984</v>
      </c>
      <c r="J115" s="2">
        <v>42004</v>
      </c>
      <c r="K115">
        <v>1899</v>
      </c>
    </row>
    <row r="116" spans="1:11" x14ac:dyDescent="0.25">
      <c r="A116" t="str">
        <f>"Z0A0D330C3"</f>
        <v>Z0A0D330C3</v>
      </c>
      <c r="B116" t="str">
        <f t="shared" si="1"/>
        <v>06363391001</v>
      </c>
      <c r="C116" t="s">
        <v>15</v>
      </c>
      <c r="D116" t="s">
        <v>304</v>
      </c>
      <c r="E116" t="s">
        <v>17</v>
      </c>
      <c r="F116" s="1" t="s">
        <v>305</v>
      </c>
      <c r="G116" t="s">
        <v>306</v>
      </c>
      <c r="H116">
        <v>2000</v>
      </c>
      <c r="I116" s="2">
        <v>41640</v>
      </c>
      <c r="J116" s="2">
        <v>42004</v>
      </c>
      <c r="K116">
        <v>1324.3</v>
      </c>
    </row>
    <row r="117" spans="1:11" x14ac:dyDescent="0.25">
      <c r="A117" t="str">
        <f>"ZEB0ED554C"</f>
        <v>ZEB0ED554C</v>
      </c>
      <c r="B117" t="str">
        <f t="shared" si="1"/>
        <v>06363391001</v>
      </c>
      <c r="C117" t="s">
        <v>15</v>
      </c>
      <c r="D117" t="s">
        <v>307</v>
      </c>
      <c r="E117" t="s">
        <v>17</v>
      </c>
      <c r="F117" s="1" t="s">
        <v>308</v>
      </c>
      <c r="G117" t="s">
        <v>309</v>
      </c>
      <c r="H117">
        <v>1800</v>
      </c>
      <c r="I117" s="2">
        <v>41750</v>
      </c>
      <c r="J117" s="2">
        <v>42004</v>
      </c>
      <c r="K117">
        <v>1500</v>
      </c>
    </row>
    <row r="118" spans="1:11" x14ac:dyDescent="0.25">
      <c r="A118" t="str">
        <f>"ZD60F0F315"</f>
        <v>ZD60F0F315</v>
      </c>
      <c r="B118" t="str">
        <f t="shared" si="1"/>
        <v>06363391001</v>
      </c>
      <c r="C118" t="s">
        <v>15</v>
      </c>
      <c r="D118" t="s">
        <v>310</v>
      </c>
      <c r="E118" t="s">
        <v>17</v>
      </c>
      <c r="F118" s="1" t="s">
        <v>311</v>
      </c>
      <c r="G118" t="s">
        <v>312</v>
      </c>
      <c r="H118">
        <v>250</v>
      </c>
      <c r="I118" s="2">
        <v>41746</v>
      </c>
      <c r="J118" s="2">
        <v>41746</v>
      </c>
      <c r="K118">
        <v>250</v>
      </c>
    </row>
    <row r="119" spans="1:11" x14ac:dyDescent="0.25">
      <c r="A119" t="str">
        <f>"Z7F1111B2E"</f>
        <v>Z7F1111B2E</v>
      </c>
      <c r="B119" t="str">
        <f t="shared" si="1"/>
        <v>06363391001</v>
      </c>
      <c r="C119" t="s">
        <v>15</v>
      </c>
      <c r="D119" t="s">
        <v>313</v>
      </c>
      <c r="E119" t="s">
        <v>17</v>
      </c>
      <c r="F119" s="1" t="s">
        <v>311</v>
      </c>
      <c r="G119" t="s">
        <v>312</v>
      </c>
      <c r="H119">
        <v>250</v>
      </c>
      <c r="I119" s="2">
        <v>41913</v>
      </c>
      <c r="J119" s="2">
        <v>41913</v>
      </c>
      <c r="K119">
        <v>250</v>
      </c>
    </row>
    <row r="120" spans="1:11" x14ac:dyDescent="0.25">
      <c r="A120" t="str">
        <f>"Z760DE8C87"</f>
        <v>Z760DE8C87</v>
      </c>
      <c r="B120" t="str">
        <f t="shared" si="1"/>
        <v>06363391001</v>
      </c>
      <c r="C120" t="s">
        <v>15</v>
      </c>
      <c r="D120" t="s">
        <v>314</v>
      </c>
      <c r="E120" t="s">
        <v>17</v>
      </c>
      <c r="F120" s="1" t="s">
        <v>315</v>
      </c>
      <c r="G120" t="s">
        <v>316</v>
      </c>
      <c r="H120">
        <v>825</v>
      </c>
      <c r="I120" s="2">
        <v>41674</v>
      </c>
      <c r="J120" s="2">
        <v>41674</v>
      </c>
      <c r="K120">
        <v>825</v>
      </c>
    </row>
    <row r="121" spans="1:11" x14ac:dyDescent="0.25">
      <c r="A121" t="str">
        <f>"ZDB10F11DB"</f>
        <v>ZDB10F11DB</v>
      </c>
      <c r="B121" t="str">
        <f t="shared" si="1"/>
        <v>06363391001</v>
      </c>
      <c r="C121" t="s">
        <v>15</v>
      </c>
      <c r="D121" t="s">
        <v>317</v>
      </c>
      <c r="E121" t="s">
        <v>179</v>
      </c>
      <c r="F121" s="1" t="s">
        <v>318</v>
      </c>
      <c r="G121" t="s">
        <v>319</v>
      </c>
      <c r="H121">
        <v>354</v>
      </c>
      <c r="I121" s="2">
        <v>41918</v>
      </c>
      <c r="J121" s="2">
        <v>41949</v>
      </c>
      <c r="K121">
        <v>354</v>
      </c>
    </row>
    <row r="122" spans="1:11" x14ac:dyDescent="0.25">
      <c r="A122" t="str">
        <f>"Z590F47AB8"</f>
        <v>Z590F47AB8</v>
      </c>
      <c r="B122" t="str">
        <f t="shared" si="1"/>
        <v>06363391001</v>
      </c>
      <c r="C122" t="s">
        <v>15</v>
      </c>
      <c r="D122" t="s">
        <v>320</v>
      </c>
      <c r="E122" t="s">
        <v>17</v>
      </c>
      <c r="F122" s="1" t="s">
        <v>321</v>
      </c>
      <c r="G122" t="s">
        <v>322</v>
      </c>
      <c r="H122">
        <v>1400</v>
      </c>
      <c r="I122" s="2">
        <v>41808</v>
      </c>
      <c r="J122" s="2">
        <v>41943</v>
      </c>
      <c r="K122">
        <v>1400</v>
      </c>
    </row>
    <row r="123" spans="1:11" x14ac:dyDescent="0.25">
      <c r="A123" t="str">
        <f>"5595325043"</f>
        <v>5595325043</v>
      </c>
      <c r="B123" t="str">
        <f t="shared" si="1"/>
        <v>06363391001</v>
      </c>
      <c r="C123" t="s">
        <v>15</v>
      </c>
      <c r="D123" t="s">
        <v>323</v>
      </c>
      <c r="E123" t="s">
        <v>64</v>
      </c>
      <c r="F123" s="1" t="s">
        <v>324</v>
      </c>
      <c r="G123" t="s">
        <v>325</v>
      </c>
      <c r="H123">
        <v>0</v>
      </c>
      <c r="I123" s="2">
        <v>41730</v>
      </c>
      <c r="J123" s="2">
        <v>42094</v>
      </c>
      <c r="K123">
        <v>1501577.6</v>
      </c>
    </row>
    <row r="124" spans="1:11" x14ac:dyDescent="0.25">
      <c r="A124" t="str">
        <f>"Z9A0E8D4FC"</f>
        <v>Z9A0E8D4FC</v>
      </c>
      <c r="B124" t="str">
        <f t="shared" si="1"/>
        <v>06363391001</v>
      </c>
      <c r="C124" t="s">
        <v>15</v>
      </c>
      <c r="D124" t="s">
        <v>326</v>
      </c>
      <c r="E124" t="s">
        <v>17</v>
      </c>
      <c r="F124" s="1" t="s">
        <v>327</v>
      </c>
      <c r="G124" t="s">
        <v>328</v>
      </c>
      <c r="H124">
        <v>314.60000000000002</v>
      </c>
      <c r="I124" s="2">
        <v>41717</v>
      </c>
      <c r="J124" s="2">
        <v>41717</v>
      </c>
      <c r="K124">
        <v>314</v>
      </c>
    </row>
    <row r="125" spans="1:11" x14ac:dyDescent="0.25">
      <c r="A125" t="str">
        <f>"Z970D75274"</f>
        <v>Z970D75274</v>
      </c>
      <c r="B125" t="str">
        <f t="shared" si="1"/>
        <v>06363391001</v>
      </c>
      <c r="C125" t="s">
        <v>15</v>
      </c>
      <c r="D125" t="s">
        <v>329</v>
      </c>
      <c r="E125" t="s">
        <v>17</v>
      </c>
      <c r="F125" s="1" t="s">
        <v>187</v>
      </c>
      <c r="G125" t="s">
        <v>188</v>
      </c>
      <c r="H125">
        <v>2000</v>
      </c>
      <c r="I125" s="2">
        <v>41640</v>
      </c>
      <c r="J125" s="2">
        <v>42004</v>
      </c>
      <c r="K125">
        <v>2000</v>
      </c>
    </row>
    <row r="126" spans="1:11" x14ac:dyDescent="0.25">
      <c r="A126" t="str">
        <f>"Z601173C66"</f>
        <v>Z601173C66</v>
      </c>
      <c r="B126" t="str">
        <f t="shared" si="1"/>
        <v>06363391001</v>
      </c>
      <c r="C126" t="s">
        <v>15</v>
      </c>
      <c r="D126" t="s">
        <v>330</v>
      </c>
      <c r="E126" t="s">
        <v>17</v>
      </c>
      <c r="F126" s="1" t="s">
        <v>71</v>
      </c>
      <c r="G126" t="s">
        <v>72</v>
      </c>
      <c r="H126">
        <v>223.9</v>
      </c>
      <c r="I126" s="2">
        <v>41914</v>
      </c>
      <c r="J126" s="2">
        <v>41922</v>
      </c>
      <c r="K126">
        <v>223.9</v>
      </c>
    </row>
    <row r="127" spans="1:11" x14ac:dyDescent="0.25">
      <c r="A127" t="str">
        <f>"Z601173D61"</f>
        <v>Z601173D61</v>
      </c>
      <c r="B127" t="str">
        <f t="shared" si="1"/>
        <v>06363391001</v>
      </c>
      <c r="C127" t="s">
        <v>15</v>
      </c>
      <c r="D127" t="s">
        <v>331</v>
      </c>
      <c r="E127" t="s">
        <v>17</v>
      </c>
      <c r="F127" s="1" t="s">
        <v>45</v>
      </c>
      <c r="G127" t="s">
        <v>22</v>
      </c>
      <c r="H127">
        <v>3300</v>
      </c>
      <c r="I127" s="2">
        <v>41946</v>
      </c>
      <c r="J127" s="2">
        <v>41950</v>
      </c>
      <c r="K127">
        <v>3300</v>
      </c>
    </row>
    <row r="128" spans="1:11" x14ac:dyDescent="0.25">
      <c r="A128" t="str">
        <f>"Z080E230B8"</f>
        <v>Z080E230B8</v>
      </c>
      <c r="B128" t="str">
        <f t="shared" si="1"/>
        <v>06363391001</v>
      </c>
      <c r="C128" t="s">
        <v>15</v>
      </c>
      <c r="D128" t="s">
        <v>332</v>
      </c>
      <c r="E128" t="s">
        <v>17</v>
      </c>
      <c r="F128" s="1" t="s">
        <v>24</v>
      </c>
      <c r="G128" t="s">
        <v>25</v>
      </c>
      <c r="H128">
        <v>181.86</v>
      </c>
      <c r="I128" s="2">
        <v>41703</v>
      </c>
      <c r="J128" s="2">
        <v>41703</v>
      </c>
      <c r="K128">
        <v>181.85</v>
      </c>
    </row>
    <row r="129" spans="1:11" x14ac:dyDescent="0.25">
      <c r="A129" t="str">
        <f>"Z4910B5BA6"</f>
        <v>Z4910B5BA6</v>
      </c>
      <c r="B129" t="str">
        <f t="shared" si="1"/>
        <v>06363391001</v>
      </c>
      <c r="C129" t="s">
        <v>15</v>
      </c>
      <c r="D129" t="s">
        <v>333</v>
      </c>
      <c r="E129" t="s">
        <v>17</v>
      </c>
      <c r="F129" s="1" t="s">
        <v>334</v>
      </c>
      <c r="G129" t="s">
        <v>335</v>
      </c>
      <c r="H129">
        <v>2300</v>
      </c>
      <c r="I129" s="2">
        <v>41915</v>
      </c>
      <c r="J129" s="2">
        <v>41919</v>
      </c>
      <c r="K129">
        <v>2300</v>
      </c>
    </row>
    <row r="130" spans="1:11" x14ac:dyDescent="0.25">
      <c r="A130" t="str">
        <f>"Z9F0D83B05"</f>
        <v>Z9F0D83B05</v>
      </c>
      <c r="B130" t="str">
        <f t="shared" si="1"/>
        <v>06363391001</v>
      </c>
      <c r="C130" t="s">
        <v>15</v>
      </c>
      <c r="D130" t="s">
        <v>336</v>
      </c>
      <c r="E130" t="s">
        <v>17</v>
      </c>
      <c r="F130" s="1" t="s">
        <v>125</v>
      </c>
      <c r="G130" t="s">
        <v>126</v>
      </c>
      <c r="H130">
        <v>2907</v>
      </c>
      <c r="I130" s="2">
        <v>41641</v>
      </c>
      <c r="J130" s="2">
        <v>41654</v>
      </c>
      <c r="K130">
        <v>2907</v>
      </c>
    </row>
    <row r="131" spans="1:11" x14ac:dyDescent="0.25">
      <c r="A131" t="str">
        <f>"Z360D747FF"</f>
        <v>Z360D747FF</v>
      </c>
      <c r="B131" t="str">
        <f t="shared" ref="B131:B194" si="2">"06363391001"</f>
        <v>06363391001</v>
      </c>
      <c r="C131" t="s">
        <v>15</v>
      </c>
      <c r="D131" t="s">
        <v>337</v>
      </c>
      <c r="E131" t="s">
        <v>17</v>
      </c>
      <c r="F131" s="1" t="s">
        <v>338</v>
      </c>
      <c r="G131" t="s">
        <v>339</v>
      </c>
      <c r="H131">
        <v>3378</v>
      </c>
      <c r="I131" s="2">
        <v>41688</v>
      </c>
      <c r="J131" s="2">
        <v>42004</v>
      </c>
      <c r="K131">
        <v>2828</v>
      </c>
    </row>
    <row r="132" spans="1:11" x14ac:dyDescent="0.25">
      <c r="A132" t="str">
        <f>"Z5F0D7493E"</f>
        <v>Z5F0D7493E</v>
      </c>
      <c r="B132" t="str">
        <f t="shared" si="2"/>
        <v>06363391001</v>
      </c>
      <c r="C132" t="s">
        <v>15</v>
      </c>
      <c r="D132" t="s">
        <v>340</v>
      </c>
      <c r="E132" t="s">
        <v>17</v>
      </c>
      <c r="F132" s="1" t="s">
        <v>341</v>
      </c>
      <c r="G132" t="s">
        <v>342</v>
      </c>
      <c r="H132">
        <v>600</v>
      </c>
      <c r="I132" s="2">
        <v>41669</v>
      </c>
      <c r="J132" s="2">
        <v>42004</v>
      </c>
      <c r="K132">
        <v>0</v>
      </c>
    </row>
    <row r="133" spans="1:11" x14ac:dyDescent="0.25">
      <c r="A133" t="str">
        <f>"Z9711FAD78"</f>
        <v>Z9711FAD78</v>
      </c>
      <c r="B133" t="str">
        <f t="shared" si="2"/>
        <v>06363391001</v>
      </c>
      <c r="C133" t="s">
        <v>15</v>
      </c>
      <c r="D133" t="s">
        <v>343</v>
      </c>
      <c r="E133" t="s">
        <v>17</v>
      </c>
      <c r="F133" s="1" t="s">
        <v>296</v>
      </c>
      <c r="G133" t="s">
        <v>297</v>
      </c>
      <c r="H133">
        <v>350</v>
      </c>
      <c r="I133" s="2">
        <v>41974</v>
      </c>
      <c r="J133" s="2">
        <v>41995</v>
      </c>
      <c r="K133">
        <v>350</v>
      </c>
    </row>
    <row r="134" spans="1:11" x14ac:dyDescent="0.25">
      <c r="A134" t="str">
        <f>"Z570E84472"</f>
        <v>Z570E84472</v>
      </c>
      <c r="B134" t="str">
        <f t="shared" si="2"/>
        <v>06363391001</v>
      </c>
      <c r="C134" t="s">
        <v>15</v>
      </c>
      <c r="D134" t="s">
        <v>344</v>
      </c>
      <c r="E134" t="s">
        <v>17</v>
      </c>
      <c r="F134" s="1" t="s">
        <v>345</v>
      </c>
      <c r="G134" t="s">
        <v>346</v>
      </c>
      <c r="H134">
        <v>634</v>
      </c>
      <c r="I134" s="2">
        <v>41689</v>
      </c>
      <c r="J134" s="2">
        <v>41689</v>
      </c>
      <c r="K134">
        <v>634</v>
      </c>
    </row>
    <row r="135" spans="1:11" x14ac:dyDescent="0.25">
      <c r="A135" t="str">
        <f>"ZB8101CEDD"</f>
        <v>ZB8101CEDD</v>
      </c>
      <c r="B135" t="str">
        <f t="shared" si="2"/>
        <v>06363391001</v>
      </c>
      <c r="C135" t="s">
        <v>15</v>
      </c>
      <c r="D135" t="s">
        <v>347</v>
      </c>
      <c r="E135" t="s">
        <v>17</v>
      </c>
      <c r="F135" s="1" t="s">
        <v>348</v>
      </c>
      <c r="G135" t="s">
        <v>349</v>
      </c>
      <c r="H135">
        <v>1241.1500000000001</v>
      </c>
      <c r="I135" s="2">
        <v>41831</v>
      </c>
      <c r="K135">
        <v>1241.1500000000001</v>
      </c>
    </row>
    <row r="136" spans="1:11" x14ac:dyDescent="0.25">
      <c r="A136" t="str">
        <f>"ZB90E4C72E"</f>
        <v>ZB90E4C72E</v>
      </c>
      <c r="B136" t="str">
        <f t="shared" si="2"/>
        <v>06363391001</v>
      </c>
      <c r="C136" t="s">
        <v>15</v>
      </c>
      <c r="D136" t="s">
        <v>350</v>
      </c>
      <c r="E136" t="s">
        <v>17</v>
      </c>
      <c r="F136" s="1" t="s">
        <v>351</v>
      </c>
      <c r="G136" t="s">
        <v>352</v>
      </c>
      <c r="H136">
        <v>250</v>
      </c>
      <c r="I136" s="2">
        <v>41704</v>
      </c>
      <c r="J136" s="2">
        <v>41704</v>
      </c>
      <c r="K136">
        <v>250</v>
      </c>
    </row>
    <row r="137" spans="1:11" x14ac:dyDescent="0.25">
      <c r="A137" t="str">
        <f>"55943614BD"</f>
        <v>55943614BD</v>
      </c>
      <c r="B137" t="str">
        <f t="shared" si="2"/>
        <v>06363391001</v>
      </c>
      <c r="C137" t="s">
        <v>15</v>
      </c>
      <c r="D137" t="s">
        <v>353</v>
      </c>
      <c r="E137" t="s">
        <v>64</v>
      </c>
      <c r="F137" s="1" t="s">
        <v>354</v>
      </c>
      <c r="G137" t="s">
        <v>355</v>
      </c>
      <c r="H137">
        <v>0</v>
      </c>
      <c r="I137" s="2">
        <v>41730</v>
      </c>
      <c r="J137" s="2">
        <v>42094</v>
      </c>
      <c r="K137">
        <v>709743.77</v>
      </c>
    </row>
    <row r="138" spans="1:11" x14ac:dyDescent="0.25">
      <c r="A138" t="str">
        <f>"ZA80D5C701"</f>
        <v>ZA80D5C701</v>
      </c>
      <c r="B138" t="str">
        <f t="shared" si="2"/>
        <v>06363391001</v>
      </c>
      <c r="C138" t="s">
        <v>15</v>
      </c>
      <c r="D138" t="s">
        <v>356</v>
      </c>
      <c r="E138" t="s">
        <v>17</v>
      </c>
      <c r="F138" s="1" t="s">
        <v>357</v>
      </c>
      <c r="G138" t="s">
        <v>358</v>
      </c>
      <c r="H138">
        <v>260</v>
      </c>
      <c r="I138" s="2">
        <v>41655</v>
      </c>
      <c r="J138" s="2">
        <v>41655</v>
      </c>
      <c r="K138">
        <v>260</v>
      </c>
    </row>
    <row r="139" spans="1:11" x14ac:dyDescent="0.25">
      <c r="A139" t="str">
        <f>"Z2C0E05CEF"</f>
        <v>Z2C0E05CEF</v>
      </c>
      <c r="B139" t="str">
        <f t="shared" si="2"/>
        <v>06363391001</v>
      </c>
      <c r="C139" t="s">
        <v>15</v>
      </c>
      <c r="D139" t="s">
        <v>359</v>
      </c>
      <c r="E139" t="s">
        <v>17</v>
      </c>
      <c r="F139" s="1" t="s">
        <v>357</v>
      </c>
      <c r="G139" t="s">
        <v>358</v>
      </c>
      <c r="H139">
        <v>66</v>
      </c>
      <c r="I139" s="2">
        <v>41691</v>
      </c>
      <c r="J139" s="2">
        <v>41691</v>
      </c>
      <c r="K139">
        <v>66</v>
      </c>
    </row>
    <row r="140" spans="1:11" x14ac:dyDescent="0.25">
      <c r="A140" t="str">
        <f>"Z8711C4476"</f>
        <v>Z8711C4476</v>
      </c>
      <c r="B140" t="str">
        <f t="shared" si="2"/>
        <v>06363391001</v>
      </c>
      <c r="C140" t="s">
        <v>15</v>
      </c>
      <c r="D140" t="s">
        <v>360</v>
      </c>
      <c r="E140" t="s">
        <v>17</v>
      </c>
      <c r="F140" s="1" t="s">
        <v>89</v>
      </c>
      <c r="G140" t="s">
        <v>90</v>
      </c>
      <c r="H140">
        <v>67</v>
      </c>
      <c r="I140" s="2">
        <v>41950</v>
      </c>
      <c r="J140" s="2">
        <v>41950</v>
      </c>
      <c r="K140">
        <v>0</v>
      </c>
    </row>
    <row r="141" spans="1:11" x14ac:dyDescent="0.25">
      <c r="A141" t="str">
        <f>"Z4E123E1F5"</f>
        <v>Z4E123E1F5</v>
      </c>
      <c r="B141" t="str">
        <f t="shared" si="2"/>
        <v>06363391001</v>
      </c>
      <c r="C141" t="s">
        <v>15</v>
      </c>
      <c r="D141" t="s">
        <v>361</v>
      </c>
      <c r="E141" t="s">
        <v>17</v>
      </c>
      <c r="F141" s="1" t="s">
        <v>165</v>
      </c>
      <c r="G141" t="s">
        <v>166</v>
      </c>
      <c r="H141">
        <v>4985</v>
      </c>
      <c r="I141" s="2">
        <v>41942</v>
      </c>
      <c r="J141" s="2">
        <v>41985</v>
      </c>
      <c r="K141">
        <v>0</v>
      </c>
    </row>
    <row r="142" spans="1:11" x14ac:dyDescent="0.25">
      <c r="A142" t="str">
        <f>"Z5C0FD05F9"</f>
        <v>Z5C0FD05F9</v>
      </c>
      <c r="B142" t="str">
        <f t="shared" si="2"/>
        <v>06363391001</v>
      </c>
      <c r="C142" t="s">
        <v>15</v>
      </c>
      <c r="D142" t="s">
        <v>362</v>
      </c>
      <c r="E142" t="s">
        <v>17</v>
      </c>
      <c r="F142" s="1" t="s">
        <v>363</v>
      </c>
      <c r="G142" t="s">
        <v>364</v>
      </c>
      <c r="H142">
        <v>300</v>
      </c>
      <c r="I142" s="2">
        <v>41815</v>
      </c>
      <c r="J142" s="2">
        <v>41815</v>
      </c>
      <c r="K142">
        <v>0</v>
      </c>
    </row>
    <row r="143" spans="1:11" x14ac:dyDescent="0.25">
      <c r="A143" t="str">
        <f>"Z221189094"</f>
        <v>Z221189094</v>
      </c>
      <c r="B143" t="str">
        <f t="shared" si="2"/>
        <v>06363391001</v>
      </c>
      <c r="C143" t="s">
        <v>15</v>
      </c>
      <c r="D143" t="s">
        <v>365</v>
      </c>
      <c r="E143" t="s">
        <v>17</v>
      </c>
      <c r="F143" s="1" t="s">
        <v>366</v>
      </c>
      <c r="G143" t="s">
        <v>367</v>
      </c>
      <c r="H143">
        <v>412</v>
      </c>
      <c r="I143" s="2">
        <v>41943</v>
      </c>
      <c r="J143" s="2">
        <v>41943</v>
      </c>
      <c r="K143">
        <v>412</v>
      </c>
    </row>
    <row r="144" spans="1:11" x14ac:dyDescent="0.25">
      <c r="A144" t="str">
        <f>"ZE00E7FC8A"</f>
        <v>ZE00E7FC8A</v>
      </c>
      <c r="B144" t="str">
        <f t="shared" si="2"/>
        <v>06363391001</v>
      </c>
      <c r="C144" t="s">
        <v>15</v>
      </c>
      <c r="D144" t="s">
        <v>368</v>
      </c>
      <c r="E144" t="s">
        <v>17</v>
      </c>
      <c r="F144" s="1" t="s">
        <v>369</v>
      </c>
      <c r="G144" t="s">
        <v>370</v>
      </c>
      <c r="H144">
        <v>3000</v>
      </c>
      <c r="I144" s="2">
        <v>41729</v>
      </c>
      <c r="J144" s="2">
        <v>41943</v>
      </c>
      <c r="K144">
        <v>0</v>
      </c>
    </row>
    <row r="145" spans="1:11" x14ac:dyDescent="0.25">
      <c r="A145" t="str">
        <f>"Z40129DE94"</f>
        <v>Z40129DE94</v>
      </c>
      <c r="B145" t="str">
        <f t="shared" si="2"/>
        <v>06363391001</v>
      </c>
      <c r="C145" t="s">
        <v>15</v>
      </c>
      <c r="D145" t="s">
        <v>371</v>
      </c>
      <c r="E145" t="s">
        <v>17</v>
      </c>
      <c r="F145" s="1" t="s">
        <v>372</v>
      </c>
      <c r="G145" t="s">
        <v>373</v>
      </c>
      <c r="H145">
        <v>605</v>
      </c>
      <c r="I145" s="2">
        <v>41886</v>
      </c>
      <c r="J145" s="2">
        <v>41991</v>
      </c>
      <c r="K145">
        <v>605</v>
      </c>
    </row>
    <row r="146" spans="1:11" x14ac:dyDescent="0.25">
      <c r="A146" t="str">
        <f>"Z8C1266144"</f>
        <v>Z8C1266144</v>
      </c>
      <c r="B146" t="str">
        <f t="shared" si="2"/>
        <v>06363391001</v>
      </c>
      <c r="C146" t="s">
        <v>15</v>
      </c>
      <c r="D146" t="s">
        <v>374</v>
      </c>
      <c r="E146" t="s">
        <v>17</v>
      </c>
      <c r="F146" s="1" t="s">
        <v>375</v>
      </c>
      <c r="G146" t="s">
        <v>188</v>
      </c>
      <c r="H146">
        <v>500</v>
      </c>
      <c r="I146" s="2">
        <v>41904</v>
      </c>
      <c r="J146" s="2">
        <v>41921</v>
      </c>
      <c r="K146">
        <v>500</v>
      </c>
    </row>
    <row r="147" spans="1:11" x14ac:dyDescent="0.25">
      <c r="A147" t="str">
        <f>"Z5C1217B0E"</f>
        <v>Z5C1217B0E</v>
      </c>
      <c r="B147" t="str">
        <f t="shared" si="2"/>
        <v>06363391001</v>
      </c>
      <c r="C147" t="s">
        <v>15</v>
      </c>
      <c r="D147" t="s">
        <v>376</v>
      </c>
      <c r="E147" t="s">
        <v>17</v>
      </c>
      <c r="F147" s="1" t="s">
        <v>377</v>
      </c>
      <c r="G147" t="s">
        <v>378</v>
      </c>
      <c r="H147">
        <v>20040</v>
      </c>
      <c r="I147" s="2">
        <v>41991</v>
      </c>
      <c r="J147" s="2">
        <v>42033</v>
      </c>
      <c r="K147">
        <v>20040</v>
      </c>
    </row>
    <row r="148" spans="1:11" x14ac:dyDescent="0.25">
      <c r="A148" t="str">
        <f>"ZF30D756A9"</f>
        <v>ZF30D756A9</v>
      </c>
      <c r="B148" t="str">
        <f t="shared" si="2"/>
        <v>06363391001</v>
      </c>
      <c r="C148" t="s">
        <v>15</v>
      </c>
      <c r="D148" t="s">
        <v>379</v>
      </c>
      <c r="E148" t="s">
        <v>17</v>
      </c>
      <c r="F148" s="1" t="s">
        <v>380</v>
      </c>
      <c r="G148" t="s">
        <v>381</v>
      </c>
      <c r="H148">
        <v>140</v>
      </c>
      <c r="I148" s="2">
        <v>41669</v>
      </c>
      <c r="J148" s="2">
        <v>42004</v>
      </c>
      <c r="K148">
        <v>140</v>
      </c>
    </row>
    <row r="149" spans="1:11" x14ac:dyDescent="0.25">
      <c r="A149" t="str">
        <f>"ZA70E10564"</f>
        <v>ZA70E10564</v>
      </c>
      <c r="B149" t="str">
        <f t="shared" si="2"/>
        <v>06363391001</v>
      </c>
      <c r="C149" t="s">
        <v>15</v>
      </c>
      <c r="D149" t="s">
        <v>382</v>
      </c>
      <c r="E149" t="s">
        <v>17</v>
      </c>
      <c r="F149" s="1" t="s">
        <v>383</v>
      </c>
      <c r="G149" t="s">
        <v>384</v>
      </c>
      <c r="H149">
        <v>2000</v>
      </c>
      <c r="I149" s="2">
        <v>41697</v>
      </c>
      <c r="J149" s="2">
        <v>42004</v>
      </c>
      <c r="K149">
        <v>1842.03</v>
      </c>
    </row>
    <row r="150" spans="1:11" x14ac:dyDescent="0.25">
      <c r="A150" t="str">
        <f>"ZDF0DFEB67"</f>
        <v>ZDF0DFEB67</v>
      </c>
      <c r="B150" t="str">
        <f t="shared" si="2"/>
        <v>06363391001</v>
      </c>
      <c r="C150" t="s">
        <v>15</v>
      </c>
      <c r="D150" t="s">
        <v>385</v>
      </c>
      <c r="E150" t="s">
        <v>17</v>
      </c>
      <c r="F150" s="1" t="s">
        <v>386</v>
      </c>
      <c r="G150" t="s">
        <v>387</v>
      </c>
      <c r="H150">
        <v>4500</v>
      </c>
      <c r="I150" s="2">
        <v>41691</v>
      </c>
      <c r="J150" s="2">
        <v>42004</v>
      </c>
      <c r="K150">
        <v>4500</v>
      </c>
    </row>
    <row r="151" spans="1:11" x14ac:dyDescent="0.25">
      <c r="A151" t="str">
        <f>"Z910E16E41"</f>
        <v>Z910E16E41</v>
      </c>
      <c r="B151" t="str">
        <f t="shared" si="2"/>
        <v>06363391001</v>
      </c>
      <c r="C151" t="s">
        <v>15</v>
      </c>
      <c r="D151" t="s">
        <v>388</v>
      </c>
      <c r="E151" t="s">
        <v>17</v>
      </c>
      <c r="F151" s="1" t="s">
        <v>389</v>
      </c>
      <c r="G151" t="s">
        <v>390</v>
      </c>
      <c r="H151">
        <v>6414</v>
      </c>
      <c r="I151" s="2">
        <v>41698</v>
      </c>
      <c r="J151" s="2">
        <v>42004</v>
      </c>
      <c r="K151">
        <v>4363.5</v>
      </c>
    </row>
    <row r="152" spans="1:11" x14ac:dyDescent="0.25">
      <c r="A152" t="str">
        <f>"ZB70E096FD"</f>
        <v>ZB70E096FD</v>
      </c>
      <c r="B152" t="str">
        <f t="shared" si="2"/>
        <v>06363391001</v>
      </c>
      <c r="C152" t="s">
        <v>15</v>
      </c>
      <c r="D152" t="s">
        <v>391</v>
      </c>
      <c r="E152" t="s">
        <v>17</v>
      </c>
      <c r="F152" s="1" t="s">
        <v>392</v>
      </c>
      <c r="G152" t="s">
        <v>393</v>
      </c>
      <c r="H152">
        <v>4500</v>
      </c>
      <c r="I152" s="2">
        <v>41696</v>
      </c>
      <c r="J152" s="2">
        <v>42004</v>
      </c>
      <c r="K152">
        <v>3877.5</v>
      </c>
    </row>
    <row r="153" spans="1:11" x14ac:dyDescent="0.25">
      <c r="A153" t="str">
        <f>"ZAD10486F9"</f>
        <v>ZAD10486F9</v>
      </c>
      <c r="B153" t="str">
        <f t="shared" si="2"/>
        <v>06363391001</v>
      </c>
      <c r="C153" t="s">
        <v>15</v>
      </c>
      <c r="D153" t="s">
        <v>394</v>
      </c>
      <c r="E153" t="s">
        <v>17</v>
      </c>
      <c r="F153" s="1" t="s">
        <v>27</v>
      </c>
      <c r="G153" t="s">
        <v>28</v>
      </c>
      <c r="H153">
        <v>96.6</v>
      </c>
      <c r="I153" s="2">
        <v>41844</v>
      </c>
      <c r="J153" s="2">
        <v>41848</v>
      </c>
      <c r="K153">
        <v>96.6</v>
      </c>
    </row>
    <row r="154" spans="1:11" x14ac:dyDescent="0.25">
      <c r="A154" t="str">
        <f>"Z560F89EC7"</f>
        <v>Z560F89EC7</v>
      </c>
      <c r="B154" t="str">
        <f t="shared" si="2"/>
        <v>06363391001</v>
      </c>
      <c r="C154" t="s">
        <v>15</v>
      </c>
      <c r="D154" t="s">
        <v>395</v>
      </c>
      <c r="E154" t="s">
        <v>17</v>
      </c>
      <c r="F154" s="1" t="s">
        <v>396</v>
      </c>
      <c r="G154" t="s">
        <v>397</v>
      </c>
      <c r="H154">
        <v>450</v>
      </c>
      <c r="I154" s="2">
        <v>41782</v>
      </c>
      <c r="J154" s="2">
        <v>41828</v>
      </c>
      <c r="K154">
        <v>0</v>
      </c>
    </row>
    <row r="155" spans="1:11" x14ac:dyDescent="0.25">
      <c r="A155" t="str">
        <f>"Z63102E4F5"</f>
        <v>Z63102E4F5</v>
      </c>
      <c r="B155" t="str">
        <f t="shared" si="2"/>
        <v>06363391001</v>
      </c>
      <c r="C155" t="s">
        <v>15</v>
      </c>
      <c r="D155" t="s">
        <v>398</v>
      </c>
      <c r="E155" t="s">
        <v>17</v>
      </c>
      <c r="F155" s="1" t="s">
        <v>399</v>
      </c>
      <c r="G155" t="s">
        <v>400</v>
      </c>
      <c r="H155">
        <v>175</v>
      </c>
      <c r="I155" s="2">
        <v>41813</v>
      </c>
      <c r="J155" s="2">
        <v>41829</v>
      </c>
      <c r="K155">
        <v>175</v>
      </c>
    </row>
    <row r="156" spans="1:11" x14ac:dyDescent="0.25">
      <c r="A156" t="str">
        <f>"Z400FF3137"</f>
        <v>Z400FF3137</v>
      </c>
      <c r="B156" t="str">
        <f t="shared" si="2"/>
        <v>06363391001</v>
      </c>
      <c r="C156" t="s">
        <v>15</v>
      </c>
      <c r="D156" t="s">
        <v>401</v>
      </c>
      <c r="E156" t="s">
        <v>17</v>
      </c>
      <c r="F156" s="1" t="s">
        <v>402</v>
      </c>
      <c r="G156" t="s">
        <v>400</v>
      </c>
      <c r="H156">
        <v>4455</v>
      </c>
      <c r="I156" s="2">
        <v>41821</v>
      </c>
      <c r="J156" s="2">
        <v>41830</v>
      </c>
      <c r="K156">
        <v>4455</v>
      </c>
    </row>
    <row r="157" spans="1:11" x14ac:dyDescent="0.25">
      <c r="A157" t="str">
        <f>"Z7A0DF50B8"</f>
        <v>Z7A0DF50B8</v>
      </c>
      <c r="B157" t="str">
        <f t="shared" si="2"/>
        <v>06363391001</v>
      </c>
      <c r="C157" t="s">
        <v>15</v>
      </c>
      <c r="D157" t="s">
        <v>403</v>
      </c>
      <c r="E157" t="s">
        <v>17</v>
      </c>
      <c r="F157" s="1" t="s">
        <v>404</v>
      </c>
      <c r="G157" t="s">
        <v>405</v>
      </c>
      <c r="H157">
        <v>1754</v>
      </c>
      <c r="I157" s="2">
        <v>41695</v>
      </c>
      <c r="J157" s="2">
        <v>41696</v>
      </c>
      <c r="K157">
        <v>0</v>
      </c>
    </row>
    <row r="158" spans="1:11" x14ac:dyDescent="0.25">
      <c r="A158" t="str">
        <f>"Z2610D5BD3"</f>
        <v>Z2610D5BD3</v>
      </c>
      <c r="B158" t="str">
        <f t="shared" si="2"/>
        <v>06363391001</v>
      </c>
      <c r="C158" t="s">
        <v>15</v>
      </c>
      <c r="D158" t="s">
        <v>185</v>
      </c>
      <c r="E158" t="s">
        <v>17</v>
      </c>
      <c r="F158" s="1" t="s">
        <v>230</v>
      </c>
      <c r="G158" t="s">
        <v>231</v>
      </c>
      <c r="H158">
        <v>1258</v>
      </c>
      <c r="I158" s="2">
        <v>41803</v>
      </c>
      <c r="J158" s="2">
        <v>41912</v>
      </c>
      <c r="K158">
        <v>1258</v>
      </c>
    </row>
    <row r="159" spans="1:11" x14ac:dyDescent="0.25">
      <c r="A159" t="str">
        <f>"Z420E76BFC"</f>
        <v>Z420E76BFC</v>
      </c>
      <c r="B159" t="str">
        <f t="shared" si="2"/>
        <v>06363391001</v>
      </c>
      <c r="C159" t="s">
        <v>15</v>
      </c>
      <c r="D159" t="s">
        <v>406</v>
      </c>
      <c r="E159" t="s">
        <v>17</v>
      </c>
      <c r="F159" s="1" t="s">
        <v>299</v>
      </c>
      <c r="G159" t="s">
        <v>84</v>
      </c>
      <c r="H159">
        <v>5000</v>
      </c>
      <c r="I159" s="2">
        <v>41744</v>
      </c>
      <c r="J159" s="2">
        <v>41746</v>
      </c>
      <c r="K159">
        <v>4293.5</v>
      </c>
    </row>
    <row r="160" spans="1:11" x14ac:dyDescent="0.25">
      <c r="A160" t="str">
        <f>"ZA00F593A4"</f>
        <v>ZA00F593A4</v>
      </c>
      <c r="B160" t="str">
        <f t="shared" si="2"/>
        <v>06363391001</v>
      </c>
      <c r="C160" t="s">
        <v>15</v>
      </c>
      <c r="D160" t="s">
        <v>407</v>
      </c>
      <c r="E160" t="s">
        <v>17</v>
      </c>
      <c r="F160" s="1" t="s">
        <v>408</v>
      </c>
      <c r="G160" t="s">
        <v>409</v>
      </c>
      <c r="H160">
        <v>880</v>
      </c>
      <c r="I160" s="2">
        <v>41783</v>
      </c>
      <c r="J160" s="2">
        <v>41789</v>
      </c>
      <c r="K160">
        <v>880</v>
      </c>
    </row>
    <row r="161" spans="1:11" x14ac:dyDescent="0.25">
      <c r="A161" t="str">
        <f>"ZF30F92447"</f>
        <v>ZF30F92447</v>
      </c>
      <c r="B161" t="str">
        <f t="shared" si="2"/>
        <v>06363391001</v>
      </c>
      <c r="C161" t="s">
        <v>15</v>
      </c>
      <c r="D161" t="s">
        <v>410</v>
      </c>
      <c r="E161" t="s">
        <v>17</v>
      </c>
      <c r="F161" s="1" t="s">
        <v>411</v>
      </c>
      <c r="G161" t="s">
        <v>215</v>
      </c>
      <c r="H161">
        <v>260</v>
      </c>
      <c r="I161" s="2">
        <v>41800</v>
      </c>
      <c r="J161" s="2">
        <v>41827</v>
      </c>
      <c r="K161">
        <v>260</v>
      </c>
    </row>
    <row r="162" spans="1:11" x14ac:dyDescent="0.25">
      <c r="A162" t="str">
        <f>"ZA60F2958D"</f>
        <v>ZA60F2958D</v>
      </c>
      <c r="B162" t="str">
        <f t="shared" si="2"/>
        <v>06363391001</v>
      </c>
      <c r="C162" t="s">
        <v>15</v>
      </c>
      <c r="D162" t="s">
        <v>412</v>
      </c>
      <c r="E162" t="s">
        <v>17</v>
      </c>
      <c r="F162" s="1" t="s">
        <v>413</v>
      </c>
      <c r="G162" t="s">
        <v>78</v>
      </c>
      <c r="H162">
        <v>1762</v>
      </c>
      <c r="I162" s="2">
        <v>41773</v>
      </c>
      <c r="J162" s="2">
        <v>41817</v>
      </c>
      <c r="K162">
        <v>0</v>
      </c>
    </row>
    <row r="163" spans="1:11" x14ac:dyDescent="0.25">
      <c r="A163" t="str">
        <f>"Z56100923B"</f>
        <v>Z56100923B</v>
      </c>
      <c r="B163" t="str">
        <f t="shared" si="2"/>
        <v>06363391001</v>
      </c>
      <c r="C163" t="s">
        <v>15</v>
      </c>
      <c r="D163" t="s">
        <v>414</v>
      </c>
      <c r="E163" t="s">
        <v>17</v>
      </c>
      <c r="F163" s="1" t="s">
        <v>415</v>
      </c>
      <c r="G163" t="s">
        <v>416</v>
      </c>
      <c r="H163">
        <v>650</v>
      </c>
      <c r="I163" s="2">
        <v>41764</v>
      </c>
      <c r="J163" s="2">
        <v>41764</v>
      </c>
      <c r="K163">
        <v>650</v>
      </c>
    </row>
    <row r="164" spans="1:11" x14ac:dyDescent="0.25">
      <c r="A164" t="str">
        <f>"ZB510F1E2A"</f>
        <v>ZB510F1E2A</v>
      </c>
      <c r="B164" t="str">
        <f t="shared" si="2"/>
        <v>06363391001</v>
      </c>
      <c r="C164" t="s">
        <v>15</v>
      </c>
      <c r="D164" t="s">
        <v>417</v>
      </c>
      <c r="E164" t="s">
        <v>17</v>
      </c>
      <c r="F164" s="1" t="s">
        <v>415</v>
      </c>
      <c r="G164" t="s">
        <v>416</v>
      </c>
      <c r="H164">
        <v>470</v>
      </c>
      <c r="I164" s="2">
        <v>41913</v>
      </c>
      <c r="J164" s="2">
        <v>41953</v>
      </c>
      <c r="K164">
        <v>450</v>
      </c>
    </row>
    <row r="165" spans="1:11" x14ac:dyDescent="0.25">
      <c r="A165" t="str">
        <f>"Z1E10091D8"</f>
        <v>Z1E10091D8</v>
      </c>
      <c r="B165" t="str">
        <f t="shared" si="2"/>
        <v>06363391001</v>
      </c>
      <c r="C165" t="s">
        <v>15</v>
      </c>
      <c r="D165" t="s">
        <v>418</v>
      </c>
      <c r="E165" t="s">
        <v>17</v>
      </c>
      <c r="F165" s="1" t="s">
        <v>264</v>
      </c>
      <c r="G165" t="s">
        <v>265</v>
      </c>
      <c r="H165">
        <v>170</v>
      </c>
      <c r="I165" s="2">
        <v>41780</v>
      </c>
      <c r="J165" s="2">
        <v>41780</v>
      </c>
      <c r="K165">
        <v>170</v>
      </c>
    </row>
    <row r="166" spans="1:11" x14ac:dyDescent="0.25">
      <c r="A166" t="str">
        <f>"ZC10FB8857"</f>
        <v>ZC10FB8857</v>
      </c>
      <c r="B166" t="str">
        <f t="shared" si="2"/>
        <v>06363391001</v>
      </c>
      <c r="C166" t="s">
        <v>15</v>
      </c>
      <c r="D166" t="s">
        <v>419</v>
      </c>
      <c r="E166" t="s">
        <v>17</v>
      </c>
      <c r="F166" s="1" t="s">
        <v>420</v>
      </c>
      <c r="G166" t="s">
        <v>421</v>
      </c>
      <c r="H166">
        <v>580</v>
      </c>
      <c r="I166" s="2">
        <v>41808</v>
      </c>
      <c r="J166" s="2">
        <v>41831</v>
      </c>
      <c r="K166">
        <v>580</v>
      </c>
    </row>
    <row r="167" spans="1:11" x14ac:dyDescent="0.25">
      <c r="A167" t="str">
        <f>"Z471064316"</f>
        <v>Z471064316</v>
      </c>
      <c r="B167" t="str">
        <f t="shared" si="2"/>
        <v>06363391001</v>
      </c>
      <c r="C167" t="s">
        <v>15</v>
      </c>
      <c r="D167" t="s">
        <v>422</v>
      </c>
      <c r="E167" t="s">
        <v>17</v>
      </c>
      <c r="F167" s="1" t="s">
        <v>423</v>
      </c>
      <c r="G167" t="s">
        <v>424</v>
      </c>
      <c r="H167">
        <v>350</v>
      </c>
      <c r="I167" s="2">
        <v>41844</v>
      </c>
      <c r="J167" s="2">
        <v>41849</v>
      </c>
      <c r="K167">
        <v>350</v>
      </c>
    </row>
    <row r="168" spans="1:11" x14ac:dyDescent="0.25">
      <c r="A168" t="str">
        <f>"Z7A0CD612F"</f>
        <v>Z7A0CD612F</v>
      </c>
      <c r="B168" t="str">
        <f t="shared" si="2"/>
        <v>06363391001</v>
      </c>
      <c r="C168" t="s">
        <v>15</v>
      </c>
      <c r="D168" t="s">
        <v>425</v>
      </c>
      <c r="E168" t="s">
        <v>17</v>
      </c>
      <c r="F168" s="1" t="s">
        <v>426</v>
      </c>
      <c r="G168" t="s">
        <v>427</v>
      </c>
      <c r="H168">
        <v>22840.3</v>
      </c>
      <c r="I168" s="2">
        <v>41698</v>
      </c>
      <c r="J168" s="2">
        <v>41711</v>
      </c>
      <c r="K168">
        <v>18316.689999999999</v>
      </c>
    </row>
    <row r="169" spans="1:11" x14ac:dyDescent="0.25">
      <c r="A169" t="str">
        <f>"Z760DEEAA7"</f>
        <v>Z760DEEAA7</v>
      </c>
      <c r="B169" t="str">
        <f t="shared" si="2"/>
        <v>06363391001</v>
      </c>
      <c r="C169" t="s">
        <v>15</v>
      </c>
      <c r="D169" t="s">
        <v>428</v>
      </c>
      <c r="E169" t="s">
        <v>17</v>
      </c>
      <c r="F169" s="1" t="s">
        <v>372</v>
      </c>
      <c r="G169" t="s">
        <v>373</v>
      </c>
      <c r="H169">
        <v>993</v>
      </c>
      <c r="I169" s="2">
        <v>41691</v>
      </c>
      <c r="J169" s="2">
        <v>41695</v>
      </c>
      <c r="K169">
        <v>993</v>
      </c>
    </row>
    <row r="170" spans="1:11" x14ac:dyDescent="0.25">
      <c r="A170" t="str">
        <f>"Z550E0650B"</f>
        <v>Z550E0650B</v>
      </c>
      <c r="B170" t="str">
        <f t="shared" si="2"/>
        <v>06363391001</v>
      </c>
      <c r="C170" t="s">
        <v>15</v>
      </c>
      <c r="D170" t="s">
        <v>429</v>
      </c>
      <c r="E170" t="s">
        <v>17</v>
      </c>
      <c r="F170" s="1" t="s">
        <v>372</v>
      </c>
      <c r="G170" t="s">
        <v>373</v>
      </c>
      <c r="H170">
        <v>110</v>
      </c>
      <c r="I170" s="2">
        <v>41698</v>
      </c>
      <c r="J170" s="2">
        <v>41702</v>
      </c>
      <c r="K170">
        <v>110</v>
      </c>
    </row>
    <row r="171" spans="1:11" x14ac:dyDescent="0.25">
      <c r="A171" t="str">
        <f>"Z910ED558D"</f>
        <v>Z910ED558D</v>
      </c>
      <c r="B171" t="str">
        <f t="shared" si="2"/>
        <v>06363391001</v>
      </c>
      <c r="C171" t="s">
        <v>15</v>
      </c>
      <c r="D171" t="s">
        <v>430</v>
      </c>
      <c r="E171" t="s">
        <v>17</v>
      </c>
      <c r="F171" s="1" t="s">
        <v>372</v>
      </c>
      <c r="G171" t="s">
        <v>373</v>
      </c>
      <c r="H171">
        <v>360</v>
      </c>
      <c r="I171" s="2">
        <v>41775</v>
      </c>
      <c r="J171" s="2">
        <v>41775</v>
      </c>
      <c r="K171">
        <v>360</v>
      </c>
    </row>
    <row r="172" spans="1:11" x14ac:dyDescent="0.25">
      <c r="A172" t="str">
        <f>"Z6F1014A6F"</f>
        <v>Z6F1014A6F</v>
      </c>
      <c r="B172" t="str">
        <f t="shared" si="2"/>
        <v>06363391001</v>
      </c>
      <c r="C172" t="s">
        <v>15</v>
      </c>
      <c r="D172" t="s">
        <v>431</v>
      </c>
      <c r="E172" t="s">
        <v>17</v>
      </c>
      <c r="F172" s="1" t="s">
        <v>372</v>
      </c>
      <c r="G172" t="s">
        <v>373</v>
      </c>
      <c r="H172">
        <v>95</v>
      </c>
      <c r="I172" s="2">
        <v>41778</v>
      </c>
      <c r="J172" s="2">
        <v>41778</v>
      </c>
      <c r="K172">
        <v>95</v>
      </c>
    </row>
    <row r="173" spans="1:11" x14ac:dyDescent="0.25">
      <c r="A173" t="str">
        <f>"Z5F1018CB7"</f>
        <v>Z5F1018CB7</v>
      </c>
      <c r="B173" t="str">
        <f t="shared" si="2"/>
        <v>06363391001</v>
      </c>
      <c r="C173" t="s">
        <v>15</v>
      </c>
      <c r="D173" t="s">
        <v>432</v>
      </c>
      <c r="E173" t="s">
        <v>17</v>
      </c>
      <c r="F173" s="1" t="s">
        <v>366</v>
      </c>
      <c r="G173" t="s">
        <v>367</v>
      </c>
      <c r="H173">
        <v>211.25</v>
      </c>
      <c r="I173" s="2">
        <v>41803</v>
      </c>
      <c r="J173" s="2">
        <v>41803</v>
      </c>
      <c r="K173">
        <v>211.25</v>
      </c>
    </row>
    <row r="174" spans="1:11" x14ac:dyDescent="0.25">
      <c r="A174" t="str">
        <f>"Z8C10487E2"</f>
        <v>Z8C10487E2</v>
      </c>
      <c r="B174" t="str">
        <f t="shared" si="2"/>
        <v>06363391001</v>
      </c>
      <c r="C174" t="s">
        <v>15</v>
      </c>
      <c r="D174" t="s">
        <v>433</v>
      </c>
      <c r="E174" t="s">
        <v>17</v>
      </c>
      <c r="F174" s="1" t="s">
        <v>434</v>
      </c>
      <c r="G174" t="s">
        <v>435</v>
      </c>
      <c r="H174">
        <v>6110</v>
      </c>
      <c r="I174" s="2">
        <v>41848</v>
      </c>
      <c r="J174" s="2">
        <v>41873</v>
      </c>
      <c r="K174">
        <v>6110</v>
      </c>
    </row>
    <row r="175" spans="1:11" x14ac:dyDescent="0.25">
      <c r="A175" t="str">
        <f>"Z6E0DE818C"</f>
        <v>Z6E0DE818C</v>
      </c>
      <c r="B175" t="str">
        <f t="shared" si="2"/>
        <v>06363391001</v>
      </c>
      <c r="C175" t="s">
        <v>15</v>
      </c>
      <c r="D175" t="s">
        <v>436</v>
      </c>
      <c r="E175" t="s">
        <v>17</v>
      </c>
      <c r="F175" s="1" t="s">
        <v>437</v>
      </c>
      <c r="G175" t="s">
        <v>438</v>
      </c>
      <c r="H175">
        <v>500</v>
      </c>
      <c r="I175" s="2">
        <v>41689</v>
      </c>
      <c r="J175" s="2">
        <v>41694</v>
      </c>
      <c r="K175">
        <v>500</v>
      </c>
    </row>
    <row r="176" spans="1:11" x14ac:dyDescent="0.25">
      <c r="A176" t="str">
        <f>"ZA80E392A7"</f>
        <v>ZA80E392A7</v>
      </c>
      <c r="B176" t="str">
        <f t="shared" si="2"/>
        <v>06363391001</v>
      </c>
      <c r="C176" t="s">
        <v>15</v>
      </c>
      <c r="D176" t="s">
        <v>439</v>
      </c>
      <c r="E176" t="s">
        <v>17</v>
      </c>
      <c r="F176" s="1" t="s">
        <v>440</v>
      </c>
      <c r="G176" t="s">
        <v>441</v>
      </c>
      <c r="H176">
        <v>120</v>
      </c>
      <c r="I176" s="2">
        <v>41695</v>
      </c>
      <c r="J176" s="2">
        <v>41695</v>
      </c>
      <c r="K176">
        <v>120</v>
      </c>
    </row>
    <row r="177" spans="1:11" x14ac:dyDescent="0.25">
      <c r="A177" t="str">
        <f>"Z12107D38A"</f>
        <v>Z12107D38A</v>
      </c>
      <c r="B177" t="str">
        <f t="shared" si="2"/>
        <v>06363391001</v>
      </c>
      <c r="C177" t="s">
        <v>15</v>
      </c>
      <c r="D177" t="s">
        <v>442</v>
      </c>
      <c r="E177" t="s">
        <v>17</v>
      </c>
      <c r="F177" s="1" t="s">
        <v>443</v>
      </c>
      <c r="G177" t="s">
        <v>444</v>
      </c>
      <c r="H177">
        <v>458</v>
      </c>
      <c r="I177" s="2">
        <v>41835</v>
      </c>
      <c r="J177" s="2">
        <v>41835</v>
      </c>
      <c r="K177">
        <v>458</v>
      </c>
    </row>
    <row r="178" spans="1:11" x14ac:dyDescent="0.25">
      <c r="A178" t="str">
        <f>"Z830E45F67"</f>
        <v>Z830E45F67</v>
      </c>
      <c r="B178" t="str">
        <f t="shared" si="2"/>
        <v>06363391001</v>
      </c>
      <c r="C178" t="s">
        <v>15</v>
      </c>
      <c r="D178" t="s">
        <v>445</v>
      </c>
      <c r="E178" t="s">
        <v>17</v>
      </c>
      <c r="F178" s="1" t="s">
        <v>437</v>
      </c>
      <c r="G178" t="s">
        <v>446</v>
      </c>
      <c r="H178">
        <v>980</v>
      </c>
      <c r="I178" s="2">
        <v>41712</v>
      </c>
      <c r="J178" s="2">
        <v>41715</v>
      </c>
      <c r="K178">
        <v>980</v>
      </c>
    </row>
    <row r="179" spans="1:11" x14ac:dyDescent="0.25">
      <c r="A179" t="str">
        <f>"Z5110ADF53"</f>
        <v>Z5110ADF53</v>
      </c>
      <c r="B179" t="str">
        <f t="shared" si="2"/>
        <v>06363391001</v>
      </c>
      <c r="C179" t="s">
        <v>15</v>
      </c>
      <c r="D179" t="s">
        <v>447</v>
      </c>
      <c r="E179" t="s">
        <v>17</v>
      </c>
      <c r="F179" s="1" t="s">
        <v>448</v>
      </c>
      <c r="G179" t="s">
        <v>446</v>
      </c>
      <c r="H179">
        <v>2970</v>
      </c>
      <c r="I179" s="2">
        <v>41891</v>
      </c>
      <c r="J179" s="2">
        <v>41897</v>
      </c>
      <c r="K179">
        <v>2970</v>
      </c>
    </row>
    <row r="180" spans="1:11" x14ac:dyDescent="0.25">
      <c r="A180" t="str">
        <f>"Z4710D5BE5"</f>
        <v>Z4710D5BE5</v>
      </c>
      <c r="B180" t="str">
        <f t="shared" si="2"/>
        <v>06363391001</v>
      </c>
      <c r="C180" t="s">
        <v>15</v>
      </c>
      <c r="D180" t="s">
        <v>449</v>
      </c>
      <c r="E180" t="s">
        <v>17</v>
      </c>
      <c r="F180" s="1" t="s">
        <v>450</v>
      </c>
      <c r="G180" t="s">
        <v>451</v>
      </c>
      <c r="H180">
        <v>472</v>
      </c>
      <c r="I180" s="2">
        <v>41859</v>
      </c>
      <c r="J180" s="2">
        <v>41862</v>
      </c>
      <c r="K180">
        <v>472</v>
      </c>
    </row>
    <row r="181" spans="1:11" x14ac:dyDescent="0.25">
      <c r="A181" t="str">
        <f>"Z81117801F"</f>
        <v>Z81117801F</v>
      </c>
      <c r="B181" t="str">
        <f t="shared" si="2"/>
        <v>06363391001</v>
      </c>
      <c r="C181" t="s">
        <v>15</v>
      </c>
      <c r="D181" t="s">
        <v>452</v>
      </c>
      <c r="E181" t="s">
        <v>17</v>
      </c>
      <c r="F181" s="1" t="s">
        <v>453</v>
      </c>
      <c r="G181" t="s">
        <v>22</v>
      </c>
      <c r="H181">
        <v>2975</v>
      </c>
      <c r="I181" s="2">
        <v>41717</v>
      </c>
      <c r="J181" s="2">
        <v>41936</v>
      </c>
      <c r="K181">
        <v>2975</v>
      </c>
    </row>
    <row r="182" spans="1:11" x14ac:dyDescent="0.25">
      <c r="A182" t="str">
        <f>"Z8810D5BC4"</f>
        <v>Z8810D5BC4</v>
      </c>
      <c r="B182" t="str">
        <f t="shared" si="2"/>
        <v>06363391001</v>
      </c>
      <c r="C182" t="s">
        <v>15</v>
      </c>
      <c r="D182" t="s">
        <v>454</v>
      </c>
      <c r="E182" t="s">
        <v>17</v>
      </c>
      <c r="F182" s="1" t="s">
        <v>36</v>
      </c>
      <c r="G182" t="s">
        <v>37</v>
      </c>
      <c r="H182">
        <v>250</v>
      </c>
      <c r="I182" s="2">
        <v>41817</v>
      </c>
      <c r="J182" s="2">
        <v>41817</v>
      </c>
      <c r="K182">
        <v>250</v>
      </c>
    </row>
    <row r="183" spans="1:11" x14ac:dyDescent="0.25">
      <c r="A183" t="str">
        <f>"Z4E0E3D499"</f>
        <v>Z4E0E3D499</v>
      </c>
      <c r="B183" t="str">
        <f t="shared" si="2"/>
        <v>06363391001</v>
      </c>
      <c r="C183" t="s">
        <v>15</v>
      </c>
      <c r="D183" t="s">
        <v>455</v>
      </c>
      <c r="E183" t="s">
        <v>17</v>
      </c>
      <c r="F183" s="1" t="s">
        <v>456</v>
      </c>
      <c r="G183" t="s">
        <v>457</v>
      </c>
      <c r="H183">
        <v>70</v>
      </c>
      <c r="I183" s="2">
        <v>41711</v>
      </c>
      <c r="J183" s="2">
        <v>41711</v>
      </c>
      <c r="K183">
        <v>70</v>
      </c>
    </row>
    <row r="184" spans="1:11" x14ac:dyDescent="0.25">
      <c r="A184" t="str">
        <f>"ZBC0F5D604"</f>
        <v>ZBC0F5D604</v>
      </c>
      <c r="B184" t="str">
        <f t="shared" si="2"/>
        <v>06363391001</v>
      </c>
      <c r="C184" t="s">
        <v>15</v>
      </c>
      <c r="D184" t="s">
        <v>458</v>
      </c>
      <c r="E184" t="s">
        <v>17</v>
      </c>
      <c r="F184" s="1" t="s">
        <v>286</v>
      </c>
      <c r="G184" t="s">
        <v>287</v>
      </c>
      <c r="H184">
        <v>400</v>
      </c>
      <c r="I184" s="2">
        <v>41783</v>
      </c>
      <c r="J184" s="2">
        <v>41783</v>
      </c>
      <c r="K184">
        <v>400</v>
      </c>
    </row>
    <row r="185" spans="1:11" x14ac:dyDescent="0.25">
      <c r="A185" t="str">
        <f>"Z200ED557D"</f>
        <v>Z200ED557D</v>
      </c>
      <c r="B185" t="str">
        <f t="shared" si="2"/>
        <v>06363391001</v>
      </c>
      <c r="C185" t="s">
        <v>15</v>
      </c>
      <c r="D185" t="s">
        <v>459</v>
      </c>
      <c r="E185" t="s">
        <v>17</v>
      </c>
      <c r="F185" s="1" t="s">
        <v>460</v>
      </c>
      <c r="G185" t="s">
        <v>461</v>
      </c>
      <c r="H185">
        <v>620</v>
      </c>
      <c r="I185" s="2">
        <v>41746</v>
      </c>
      <c r="J185" s="2">
        <v>41816</v>
      </c>
      <c r="K185">
        <v>620</v>
      </c>
    </row>
    <row r="186" spans="1:11" x14ac:dyDescent="0.25">
      <c r="A186" t="str">
        <f>"ZE01196D69"</f>
        <v>ZE01196D69</v>
      </c>
      <c r="B186" t="str">
        <f t="shared" si="2"/>
        <v>06363391001</v>
      </c>
      <c r="C186" t="s">
        <v>15</v>
      </c>
      <c r="D186" t="s">
        <v>462</v>
      </c>
      <c r="E186" t="s">
        <v>17</v>
      </c>
      <c r="F186" s="1" t="s">
        <v>463</v>
      </c>
      <c r="G186" t="s">
        <v>464</v>
      </c>
      <c r="H186">
        <v>200</v>
      </c>
      <c r="I186" s="2">
        <v>41918</v>
      </c>
      <c r="J186" s="2">
        <v>41918</v>
      </c>
      <c r="K186">
        <v>200</v>
      </c>
    </row>
    <row r="187" spans="1:11" x14ac:dyDescent="0.25">
      <c r="A187" t="str">
        <f>"Z8A0F8C067"</f>
        <v>Z8A0F8C067</v>
      </c>
      <c r="B187" t="str">
        <f t="shared" si="2"/>
        <v>06363391001</v>
      </c>
      <c r="C187" t="s">
        <v>15</v>
      </c>
      <c r="D187" t="s">
        <v>465</v>
      </c>
      <c r="E187" t="s">
        <v>17</v>
      </c>
      <c r="F187" s="1" t="s">
        <v>466</v>
      </c>
      <c r="G187" t="s">
        <v>467</v>
      </c>
      <c r="H187">
        <v>800</v>
      </c>
      <c r="I187" s="2">
        <v>41796</v>
      </c>
      <c r="J187" s="2">
        <v>41970</v>
      </c>
      <c r="K187">
        <v>0</v>
      </c>
    </row>
    <row r="188" spans="1:11" x14ac:dyDescent="0.25">
      <c r="A188" t="str">
        <f>"ZBD0F8BF71"</f>
        <v>ZBD0F8BF71</v>
      </c>
      <c r="B188" t="str">
        <f t="shared" si="2"/>
        <v>06363391001</v>
      </c>
      <c r="C188" t="s">
        <v>15</v>
      </c>
      <c r="D188" t="s">
        <v>468</v>
      </c>
      <c r="E188" t="s">
        <v>17</v>
      </c>
      <c r="F188" s="1" t="s">
        <v>469</v>
      </c>
      <c r="G188" t="s">
        <v>467</v>
      </c>
      <c r="H188">
        <v>960</v>
      </c>
      <c r="I188" s="2">
        <v>41796</v>
      </c>
      <c r="J188" s="2">
        <v>41806</v>
      </c>
      <c r="K188">
        <v>0</v>
      </c>
    </row>
    <row r="189" spans="1:11" x14ac:dyDescent="0.25">
      <c r="A189" t="str">
        <f>"ZE60F74444"</f>
        <v>ZE60F74444</v>
      </c>
      <c r="B189" t="str">
        <f t="shared" si="2"/>
        <v>06363391001</v>
      </c>
      <c r="C189" t="s">
        <v>15</v>
      </c>
      <c r="D189" t="s">
        <v>470</v>
      </c>
      <c r="E189" t="s">
        <v>17</v>
      </c>
      <c r="F189" s="1" t="s">
        <v>471</v>
      </c>
      <c r="G189" t="s">
        <v>472</v>
      </c>
      <c r="H189">
        <v>335</v>
      </c>
      <c r="I189" s="2">
        <v>41787</v>
      </c>
      <c r="J189" s="2">
        <v>41787</v>
      </c>
      <c r="K189">
        <v>335</v>
      </c>
    </row>
    <row r="190" spans="1:11" x14ac:dyDescent="0.25">
      <c r="A190" t="str">
        <f>"Z0E100926F"</f>
        <v>Z0E100926F</v>
      </c>
      <c r="B190" t="str">
        <f t="shared" si="2"/>
        <v>06363391001</v>
      </c>
      <c r="C190" t="s">
        <v>15</v>
      </c>
      <c r="D190" t="s">
        <v>473</v>
      </c>
      <c r="E190" t="s">
        <v>17</v>
      </c>
      <c r="F190" s="1" t="s">
        <v>474</v>
      </c>
      <c r="G190" t="s">
        <v>475</v>
      </c>
      <c r="H190">
        <v>375</v>
      </c>
      <c r="I190" s="2">
        <v>41827</v>
      </c>
      <c r="J190" s="2">
        <v>41834</v>
      </c>
      <c r="K190">
        <v>375</v>
      </c>
    </row>
    <row r="191" spans="1:11" x14ac:dyDescent="0.25">
      <c r="A191" t="str">
        <f>"ZF50F59400"</f>
        <v>ZF50F59400</v>
      </c>
      <c r="B191" t="str">
        <f t="shared" si="2"/>
        <v>06363391001</v>
      </c>
      <c r="C191" t="s">
        <v>15</v>
      </c>
      <c r="D191" t="s">
        <v>476</v>
      </c>
      <c r="E191" t="s">
        <v>17</v>
      </c>
      <c r="F191" s="1" t="s">
        <v>477</v>
      </c>
      <c r="G191" t="s">
        <v>478</v>
      </c>
      <c r="H191">
        <v>320</v>
      </c>
      <c r="I191" s="2">
        <v>41783</v>
      </c>
      <c r="J191" s="2">
        <v>41783</v>
      </c>
      <c r="K191">
        <v>0</v>
      </c>
    </row>
    <row r="192" spans="1:11" x14ac:dyDescent="0.25">
      <c r="A192" t="str">
        <f>"Z020F74495"</f>
        <v>Z020F74495</v>
      </c>
      <c r="B192" t="str">
        <f t="shared" si="2"/>
        <v>06363391001</v>
      </c>
      <c r="C192" t="s">
        <v>15</v>
      </c>
      <c r="D192" t="s">
        <v>479</v>
      </c>
      <c r="E192" t="s">
        <v>17</v>
      </c>
      <c r="F192" s="1" t="s">
        <v>480</v>
      </c>
      <c r="G192" t="s">
        <v>481</v>
      </c>
      <c r="H192">
        <v>240</v>
      </c>
      <c r="I192" s="2">
        <v>41787</v>
      </c>
      <c r="J192" s="2">
        <v>41787</v>
      </c>
      <c r="K192">
        <v>240</v>
      </c>
    </row>
    <row r="193" spans="1:11" x14ac:dyDescent="0.25">
      <c r="A193" t="str">
        <f>"ZDB10C7723"</f>
        <v>ZDB10C7723</v>
      </c>
      <c r="B193" t="str">
        <f t="shared" si="2"/>
        <v>06363391001</v>
      </c>
      <c r="C193" t="s">
        <v>15</v>
      </c>
      <c r="D193" t="s">
        <v>482</v>
      </c>
      <c r="E193" t="s">
        <v>17</v>
      </c>
      <c r="F193" s="1" t="s">
        <v>480</v>
      </c>
      <c r="G193" t="s">
        <v>481</v>
      </c>
      <c r="H193">
        <v>360</v>
      </c>
      <c r="I193" s="2">
        <v>41894</v>
      </c>
      <c r="J193" s="2">
        <v>41894</v>
      </c>
      <c r="K193">
        <v>0</v>
      </c>
    </row>
    <row r="194" spans="1:11" x14ac:dyDescent="0.25">
      <c r="A194" t="str">
        <f>"ZC00F13C92"</f>
        <v>ZC00F13C92</v>
      </c>
      <c r="B194" t="str">
        <f t="shared" si="2"/>
        <v>06363391001</v>
      </c>
      <c r="C194" t="s">
        <v>15</v>
      </c>
      <c r="D194" t="s">
        <v>483</v>
      </c>
      <c r="E194" t="s">
        <v>17</v>
      </c>
      <c r="F194" s="1" t="s">
        <v>89</v>
      </c>
      <c r="G194" t="s">
        <v>90</v>
      </c>
      <c r="H194">
        <v>347.82</v>
      </c>
      <c r="I194" s="2">
        <v>41767</v>
      </c>
      <c r="J194" s="2">
        <v>41781</v>
      </c>
      <c r="K194">
        <v>347.82</v>
      </c>
    </row>
    <row r="195" spans="1:11" x14ac:dyDescent="0.25">
      <c r="A195" t="str">
        <f>"ZE410A2F3E"</f>
        <v>ZE410A2F3E</v>
      </c>
      <c r="B195" t="str">
        <f t="shared" ref="B195:B258" si="3">"06363391001"</f>
        <v>06363391001</v>
      </c>
      <c r="C195" t="s">
        <v>15</v>
      </c>
      <c r="D195" t="s">
        <v>484</v>
      </c>
      <c r="E195" t="s">
        <v>17</v>
      </c>
      <c r="F195" s="1" t="s">
        <v>197</v>
      </c>
      <c r="G195" t="s">
        <v>198</v>
      </c>
      <c r="H195">
        <v>490</v>
      </c>
      <c r="I195" s="2">
        <v>41836</v>
      </c>
      <c r="J195" s="2">
        <v>41879</v>
      </c>
      <c r="K195">
        <v>490</v>
      </c>
    </row>
    <row r="196" spans="1:11" x14ac:dyDescent="0.25">
      <c r="A196" t="str">
        <f>"Z7D0F89E81"</f>
        <v>Z7D0F89E81</v>
      </c>
      <c r="B196" t="str">
        <f t="shared" si="3"/>
        <v>06363391001</v>
      </c>
      <c r="C196" t="s">
        <v>15</v>
      </c>
      <c r="D196" t="s">
        <v>485</v>
      </c>
      <c r="E196" t="s">
        <v>17</v>
      </c>
      <c r="F196" s="1" t="s">
        <v>486</v>
      </c>
      <c r="G196" t="s">
        <v>487</v>
      </c>
      <c r="H196">
        <v>450</v>
      </c>
      <c r="I196" s="2">
        <v>41795</v>
      </c>
      <c r="J196" s="2">
        <v>41821</v>
      </c>
      <c r="K196">
        <v>450</v>
      </c>
    </row>
    <row r="197" spans="1:11" x14ac:dyDescent="0.25">
      <c r="A197" t="str">
        <f>"Z130F593E0"</f>
        <v>Z130F593E0</v>
      </c>
      <c r="B197" t="str">
        <f t="shared" si="3"/>
        <v>06363391001</v>
      </c>
      <c r="C197" t="s">
        <v>15</v>
      </c>
      <c r="D197" t="s">
        <v>488</v>
      </c>
      <c r="E197" t="s">
        <v>17</v>
      </c>
      <c r="F197" s="1" t="s">
        <v>489</v>
      </c>
      <c r="G197" t="s">
        <v>490</v>
      </c>
      <c r="H197">
        <v>948</v>
      </c>
      <c r="I197" s="2">
        <v>41783</v>
      </c>
      <c r="J197" s="2">
        <v>41823</v>
      </c>
      <c r="K197">
        <v>948</v>
      </c>
    </row>
    <row r="198" spans="1:11" x14ac:dyDescent="0.25">
      <c r="A198" t="str">
        <f>"Z61101CEF2"</f>
        <v>Z61101CEF2</v>
      </c>
      <c r="B198" t="str">
        <f t="shared" si="3"/>
        <v>06363391001</v>
      </c>
      <c r="C198" t="s">
        <v>15</v>
      </c>
      <c r="D198" t="s">
        <v>491</v>
      </c>
      <c r="E198" t="s">
        <v>17</v>
      </c>
      <c r="F198" s="1" t="s">
        <v>492</v>
      </c>
      <c r="G198" t="s">
        <v>490</v>
      </c>
      <c r="H198">
        <v>2917.5</v>
      </c>
      <c r="I198" s="2">
        <v>41831</v>
      </c>
      <c r="J198" s="2">
        <v>41886</v>
      </c>
      <c r="K198">
        <v>2917.5</v>
      </c>
    </row>
    <row r="199" spans="1:11" x14ac:dyDescent="0.25">
      <c r="A199" t="str">
        <f>"Z021096CFC"</f>
        <v>Z021096CFC</v>
      </c>
      <c r="B199" t="str">
        <f t="shared" si="3"/>
        <v>06363391001</v>
      </c>
      <c r="C199" t="s">
        <v>15</v>
      </c>
      <c r="D199" t="s">
        <v>493</v>
      </c>
      <c r="E199" t="s">
        <v>17</v>
      </c>
      <c r="F199" s="1" t="s">
        <v>200</v>
      </c>
      <c r="G199" t="s">
        <v>201</v>
      </c>
      <c r="H199">
        <v>400</v>
      </c>
      <c r="I199" s="2">
        <v>41830</v>
      </c>
      <c r="J199" s="2">
        <v>41830</v>
      </c>
      <c r="K199">
        <v>400</v>
      </c>
    </row>
    <row r="200" spans="1:11" x14ac:dyDescent="0.25">
      <c r="A200" t="str">
        <f>"Z5C10FA5FE"</f>
        <v>Z5C10FA5FE</v>
      </c>
      <c r="B200" t="str">
        <f t="shared" si="3"/>
        <v>06363391001</v>
      </c>
      <c r="C200" t="s">
        <v>15</v>
      </c>
      <c r="D200" t="s">
        <v>494</v>
      </c>
      <c r="E200" t="s">
        <v>17</v>
      </c>
      <c r="F200" s="1" t="s">
        <v>33</v>
      </c>
      <c r="G200" t="s">
        <v>34</v>
      </c>
      <c r="H200">
        <v>695</v>
      </c>
      <c r="I200" s="2">
        <v>41914</v>
      </c>
      <c r="J200" s="2">
        <v>41914</v>
      </c>
      <c r="K200">
        <v>695</v>
      </c>
    </row>
    <row r="201" spans="1:11" x14ac:dyDescent="0.25">
      <c r="A201" t="str">
        <f>"ZD4108A8A0"</f>
        <v>ZD4108A8A0</v>
      </c>
      <c r="B201" t="str">
        <f t="shared" si="3"/>
        <v>06363391001</v>
      </c>
      <c r="C201" t="s">
        <v>15</v>
      </c>
      <c r="D201" t="s">
        <v>495</v>
      </c>
      <c r="E201" t="s">
        <v>17</v>
      </c>
      <c r="F201" s="1" t="s">
        <v>496</v>
      </c>
      <c r="G201" t="s">
        <v>497</v>
      </c>
      <c r="H201">
        <v>210</v>
      </c>
      <c r="I201" s="2">
        <v>41871</v>
      </c>
      <c r="J201" s="2">
        <v>41872</v>
      </c>
      <c r="K201">
        <v>210</v>
      </c>
    </row>
    <row r="202" spans="1:11" x14ac:dyDescent="0.25">
      <c r="A202" t="str">
        <f>"Z8B0F74345"</f>
        <v>Z8B0F74345</v>
      </c>
      <c r="B202" t="str">
        <f t="shared" si="3"/>
        <v>06363391001</v>
      </c>
      <c r="C202" t="s">
        <v>15</v>
      </c>
      <c r="D202" t="s">
        <v>498</v>
      </c>
      <c r="E202" t="s">
        <v>17</v>
      </c>
      <c r="F202" s="1" t="s">
        <v>107</v>
      </c>
      <c r="G202" t="s">
        <v>108</v>
      </c>
      <c r="H202">
        <v>200</v>
      </c>
      <c r="I202" s="2">
        <v>41779</v>
      </c>
      <c r="J202" s="2">
        <v>41779</v>
      </c>
      <c r="K202">
        <v>200</v>
      </c>
    </row>
    <row r="203" spans="1:11" x14ac:dyDescent="0.25">
      <c r="A203" t="str">
        <f>"Z9910D5B72"</f>
        <v>Z9910D5B72</v>
      </c>
      <c r="B203" t="str">
        <f t="shared" si="3"/>
        <v>06363391001</v>
      </c>
      <c r="C203" t="s">
        <v>15</v>
      </c>
      <c r="D203" t="s">
        <v>499</v>
      </c>
      <c r="E203" t="s">
        <v>17</v>
      </c>
      <c r="F203" s="1" t="s">
        <v>500</v>
      </c>
      <c r="G203" t="s">
        <v>501</v>
      </c>
      <c r="H203">
        <v>1669</v>
      </c>
      <c r="I203" s="2">
        <v>41901</v>
      </c>
      <c r="J203" s="2">
        <v>41915</v>
      </c>
      <c r="K203">
        <v>1669</v>
      </c>
    </row>
    <row r="204" spans="1:11" x14ac:dyDescent="0.25">
      <c r="A204" t="str">
        <f>"Z63108A890"</f>
        <v>Z63108A890</v>
      </c>
      <c r="B204" t="str">
        <f t="shared" si="3"/>
        <v>06363391001</v>
      </c>
      <c r="C204" t="s">
        <v>15</v>
      </c>
      <c r="D204" t="s">
        <v>502</v>
      </c>
      <c r="E204" t="s">
        <v>17</v>
      </c>
      <c r="F204" s="1" t="s">
        <v>503</v>
      </c>
      <c r="G204" t="s">
        <v>87</v>
      </c>
      <c r="H204">
        <v>3313</v>
      </c>
      <c r="I204" s="2">
        <v>41878</v>
      </c>
      <c r="J204" s="2">
        <v>41886</v>
      </c>
      <c r="K204">
        <v>3313</v>
      </c>
    </row>
    <row r="205" spans="1:11" x14ac:dyDescent="0.25">
      <c r="A205" t="str">
        <f>"ZE51111B38"</f>
        <v>ZE51111B38</v>
      </c>
      <c r="B205" t="str">
        <f t="shared" si="3"/>
        <v>06363391001</v>
      </c>
      <c r="C205" t="s">
        <v>15</v>
      </c>
      <c r="D205" t="s">
        <v>504</v>
      </c>
      <c r="E205" t="s">
        <v>17</v>
      </c>
      <c r="F205" s="1" t="s">
        <v>505</v>
      </c>
      <c r="G205" t="s">
        <v>506</v>
      </c>
      <c r="H205">
        <v>663</v>
      </c>
      <c r="I205" s="2">
        <v>41927</v>
      </c>
      <c r="J205" s="2">
        <v>41940</v>
      </c>
      <c r="K205">
        <v>663</v>
      </c>
    </row>
    <row r="206" spans="1:11" x14ac:dyDescent="0.25">
      <c r="A206" t="str">
        <f>"ZF10F64368"</f>
        <v>ZF10F64368</v>
      </c>
      <c r="B206" t="str">
        <f t="shared" si="3"/>
        <v>06363391001</v>
      </c>
      <c r="C206" t="s">
        <v>15</v>
      </c>
      <c r="D206" t="s">
        <v>507</v>
      </c>
      <c r="E206" t="s">
        <v>17</v>
      </c>
      <c r="F206" s="1" t="s">
        <v>508</v>
      </c>
      <c r="G206" t="s">
        <v>509</v>
      </c>
      <c r="H206">
        <v>230</v>
      </c>
      <c r="I206" s="2">
        <v>41769</v>
      </c>
      <c r="J206" s="2">
        <v>41782</v>
      </c>
      <c r="K206">
        <v>230</v>
      </c>
    </row>
    <row r="207" spans="1:11" x14ac:dyDescent="0.25">
      <c r="A207" t="str">
        <f>"Z190F301A3"</f>
        <v>Z190F301A3</v>
      </c>
      <c r="B207" t="str">
        <f t="shared" si="3"/>
        <v>06363391001</v>
      </c>
      <c r="C207" t="s">
        <v>15</v>
      </c>
      <c r="D207" t="s">
        <v>510</v>
      </c>
      <c r="E207" t="s">
        <v>17</v>
      </c>
      <c r="F207" s="1" t="s">
        <v>95</v>
      </c>
      <c r="G207" t="s">
        <v>96</v>
      </c>
      <c r="H207">
        <v>201</v>
      </c>
      <c r="I207" s="2">
        <v>41778</v>
      </c>
      <c r="J207" s="2">
        <v>41778</v>
      </c>
      <c r="K207">
        <v>201</v>
      </c>
    </row>
    <row r="208" spans="1:11" x14ac:dyDescent="0.25">
      <c r="A208" t="str">
        <f>"Z330F5EAF0"</f>
        <v>Z330F5EAF0</v>
      </c>
      <c r="B208" t="str">
        <f t="shared" si="3"/>
        <v>06363391001</v>
      </c>
      <c r="C208" t="s">
        <v>15</v>
      </c>
      <c r="D208" t="s">
        <v>511</v>
      </c>
      <c r="E208" t="s">
        <v>17</v>
      </c>
      <c r="F208" s="1" t="s">
        <v>104</v>
      </c>
      <c r="G208" t="s">
        <v>105</v>
      </c>
      <c r="H208">
        <v>124</v>
      </c>
      <c r="I208" s="2">
        <v>41764</v>
      </c>
      <c r="J208" s="2">
        <v>41773</v>
      </c>
      <c r="K208">
        <v>124</v>
      </c>
    </row>
    <row r="209" spans="1:11" x14ac:dyDescent="0.25">
      <c r="A209" t="str">
        <f>"Z6E1001E24"</f>
        <v>Z6E1001E24</v>
      </c>
      <c r="B209" t="str">
        <f t="shared" si="3"/>
        <v>06363391001</v>
      </c>
      <c r="C209" t="s">
        <v>15</v>
      </c>
      <c r="D209" t="s">
        <v>512</v>
      </c>
      <c r="E209" t="s">
        <v>17</v>
      </c>
      <c r="F209" s="1" t="s">
        <v>513</v>
      </c>
      <c r="G209" t="s">
        <v>514</v>
      </c>
      <c r="H209">
        <v>650</v>
      </c>
      <c r="I209" s="2">
        <v>41822</v>
      </c>
      <c r="J209" s="2">
        <v>41914</v>
      </c>
      <c r="K209">
        <v>650</v>
      </c>
    </row>
    <row r="210" spans="1:11" x14ac:dyDescent="0.25">
      <c r="A210" t="str">
        <f>"ZD91014A92"</f>
        <v>ZD91014A92</v>
      </c>
      <c r="B210" t="str">
        <f t="shared" si="3"/>
        <v>06363391001</v>
      </c>
      <c r="C210" t="s">
        <v>15</v>
      </c>
      <c r="D210" t="s">
        <v>515</v>
      </c>
      <c r="E210" t="s">
        <v>17</v>
      </c>
      <c r="F210" s="1" t="s">
        <v>516</v>
      </c>
      <c r="G210" t="s">
        <v>514</v>
      </c>
      <c r="H210">
        <v>195</v>
      </c>
      <c r="I210" s="2">
        <v>41829</v>
      </c>
      <c r="J210" s="2">
        <v>41914</v>
      </c>
      <c r="K210">
        <v>195</v>
      </c>
    </row>
    <row r="211" spans="1:11" x14ac:dyDescent="0.25">
      <c r="A211" t="str">
        <f>"Z6A11B8647"</f>
        <v>Z6A11B8647</v>
      </c>
      <c r="B211" t="str">
        <f t="shared" si="3"/>
        <v>06363391001</v>
      </c>
      <c r="C211" t="s">
        <v>15</v>
      </c>
      <c r="D211" t="s">
        <v>517</v>
      </c>
      <c r="E211" t="s">
        <v>17</v>
      </c>
      <c r="F211" s="1" t="s">
        <v>518</v>
      </c>
      <c r="G211" t="s">
        <v>519</v>
      </c>
      <c r="H211">
        <v>3700</v>
      </c>
      <c r="I211" s="2">
        <v>41960</v>
      </c>
      <c r="J211" s="2">
        <v>41967</v>
      </c>
      <c r="K211">
        <v>3700</v>
      </c>
    </row>
    <row r="212" spans="1:11" x14ac:dyDescent="0.25">
      <c r="A212" t="str">
        <f>"Z5A100DECE"</f>
        <v>Z5A100DECE</v>
      </c>
      <c r="B212" t="str">
        <f t="shared" si="3"/>
        <v>06363391001</v>
      </c>
      <c r="C212" t="s">
        <v>15</v>
      </c>
      <c r="D212" t="s">
        <v>520</v>
      </c>
      <c r="E212" t="s">
        <v>17</v>
      </c>
      <c r="F212" s="1" t="s">
        <v>521</v>
      </c>
      <c r="G212" t="s">
        <v>522</v>
      </c>
      <c r="H212">
        <v>2260.65</v>
      </c>
      <c r="I212" s="2">
        <v>42002</v>
      </c>
      <c r="J212" s="2">
        <v>42026</v>
      </c>
      <c r="K212">
        <v>2260.65</v>
      </c>
    </row>
    <row r="213" spans="1:11" x14ac:dyDescent="0.25">
      <c r="A213" t="str">
        <f>"Z9C0F6430C"</f>
        <v>Z9C0F6430C</v>
      </c>
      <c r="B213" t="str">
        <f t="shared" si="3"/>
        <v>06363391001</v>
      </c>
      <c r="C213" t="s">
        <v>15</v>
      </c>
      <c r="D213" t="s">
        <v>523</v>
      </c>
      <c r="E213" t="s">
        <v>17</v>
      </c>
      <c r="F213" s="1" t="s">
        <v>92</v>
      </c>
      <c r="G213" t="s">
        <v>93</v>
      </c>
      <c r="H213">
        <v>2673.69</v>
      </c>
      <c r="I213" s="2">
        <v>41718</v>
      </c>
      <c r="J213" s="2">
        <v>41787</v>
      </c>
      <c r="K213">
        <v>2673.69</v>
      </c>
    </row>
    <row r="214" spans="1:11" x14ac:dyDescent="0.25">
      <c r="A214" t="str">
        <f>"Z9D0F2AC9E"</f>
        <v>Z9D0F2AC9E</v>
      </c>
      <c r="B214" t="str">
        <f t="shared" si="3"/>
        <v>06363391001</v>
      </c>
      <c r="C214" t="s">
        <v>15</v>
      </c>
      <c r="D214" t="s">
        <v>524</v>
      </c>
      <c r="E214" t="s">
        <v>17</v>
      </c>
      <c r="F214" s="1" t="s">
        <v>525</v>
      </c>
      <c r="G214" t="s">
        <v>93</v>
      </c>
      <c r="H214">
        <v>4338</v>
      </c>
      <c r="I214" s="2">
        <v>41772</v>
      </c>
      <c r="J214" s="2">
        <v>41775</v>
      </c>
      <c r="K214">
        <v>4338</v>
      </c>
    </row>
    <row r="215" spans="1:11" x14ac:dyDescent="0.25">
      <c r="A215" t="str">
        <f>"Z430F2ACDF"</f>
        <v>Z430F2ACDF</v>
      </c>
      <c r="B215" t="str">
        <f t="shared" si="3"/>
        <v>06363391001</v>
      </c>
      <c r="C215" t="s">
        <v>15</v>
      </c>
      <c r="D215" t="s">
        <v>526</v>
      </c>
      <c r="E215" t="s">
        <v>17</v>
      </c>
      <c r="F215" s="1" t="s">
        <v>527</v>
      </c>
      <c r="G215" t="s">
        <v>93</v>
      </c>
      <c r="H215">
        <v>3170</v>
      </c>
      <c r="I215" s="2">
        <v>41774</v>
      </c>
      <c r="J215" s="2">
        <v>41778</v>
      </c>
      <c r="K215">
        <v>3170</v>
      </c>
    </row>
    <row r="216" spans="1:11" x14ac:dyDescent="0.25">
      <c r="A216" t="str">
        <f>"Z020F59432"</f>
        <v>Z020F59432</v>
      </c>
      <c r="B216" t="str">
        <f t="shared" si="3"/>
        <v>06363391001</v>
      </c>
      <c r="C216" t="s">
        <v>15</v>
      </c>
      <c r="D216" t="s">
        <v>528</v>
      </c>
      <c r="E216" t="s">
        <v>17</v>
      </c>
      <c r="F216" s="1" t="s">
        <v>92</v>
      </c>
      <c r="G216" t="s">
        <v>93</v>
      </c>
      <c r="H216">
        <v>4623</v>
      </c>
      <c r="I216" s="2">
        <v>41783</v>
      </c>
      <c r="J216" s="2">
        <v>41822</v>
      </c>
      <c r="K216">
        <v>4623</v>
      </c>
    </row>
    <row r="217" spans="1:11" x14ac:dyDescent="0.25">
      <c r="A217" t="str">
        <f>"Z490FA227B"</f>
        <v>Z490FA227B</v>
      </c>
      <c r="B217" t="str">
        <f t="shared" si="3"/>
        <v>06363391001</v>
      </c>
      <c r="C217" t="s">
        <v>15</v>
      </c>
      <c r="D217" t="s">
        <v>529</v>
      </c>
      <c r="E217" t="s">
        <v>17</v>
      </c>
      <c r="F217" s="1" t="s">
        <v>92</v>
      </c>
      <c r="G217" t="s">
        <v>93</v>
      </c>
      <c r="H217">
        <v>1380</v>
      </c>
      <c r="I217" s="2">
        <v>41802</v>
      </c>
      <c r="J217" s="2">
        <v>41815</v>
      </c>
      <c r="K217">
        <v>1380</v>
      </c>
    </row>
    <row r="218" spans="1:11" x14ac:dyDescent="0.25">
      <c r="A218" t="str">
        <f>"ZEB0FDB7BE"</f>
        <v>ZEB0FDB7BE</v>
      </c>
      <c r="B218" t="str">
        <f t="shared" si="3"/>
        <v>06363391001</v>
      </c>
      <c r="C218" t="s">
        <v>15</v>
      </c>
      <c r="D218" t="s">
        <v>530</v>
      </c>
      <c r="E218" t="s">
        <v>17</v>
      </c>
      <c r="F218" s="1" t="s">
        <v>92</v>
      </c>
      <c r="G218" t="s">
        <v>93</v>
      </c>
      <c r="H218">
        <v>5283.97</v>
      </c>
      <c r="I218" s="2">
        <v>41817</v>
      </c>
      <c r="J218" s="2">
        <v>41820</v>
      </c>
      <c r="K218">
        <v>5283.97</v>
      </c>
    </row>
    <row r="219" spans="1:11" x14ac:dyDescent="0.25">
      <c r="A219" t="str">
        <f>"Z590FDCE29"</f>
        <v>Z590FDCE29</v>
      </c>
      <c r="B219" t="str">
        <f t="shared" si="3"/>
        <v>06363391001</v>
      </c>
      <c r="C219" t="s">
        <v>15</v>
      </c>
      <c r="D219" t="s">
        <v>531</v>
      </c>
      <c r="E219" t="s">
        <v>17</v>
      </c>
      <c r="F219" s="1" t="s">
        <v>92</v>
      </c>
      <c r="G219" t="s">
        <v>93</v>
      </c>
      <c r="H219">
        <v>400</v>
      </c>
      <c r="I219" s="2">
        <v>41827</v>
      </c>
      <c r="J219" s="2">
        <v>41827</v>
      </c>
      <c r="K219">
        <v>400</v>
      </c>
    </row>
    <row r="220" spans="1:11" x14ac:dyDescent="0.25">
      <c r="A220" t="str">
        <f>"Z83102CB44"</f>
        <v>Z83102CB44</v>
      </c>
      <c r="B220" t="str">
        <f t="shared" si="3"/>
        <v>06363391001</v>
      </c>
      <c r="C220" t="s">
        <v>15</v>
      </c>
      <c r="D220" t="s">
        <v>532</v>
      </c>
      <c r="E220" t="s">
        <v>17</v>
      </c>
      <c r="F220" s="1" t="s">
        <v>92</v>
      </c>
      <c r="G220" t="s">
        <v>93</v>
      </c>
      <c r="H220">
        <v>1646.9</v>
      </c>
      <c r="I220" s="2">
        <v>41837</v>
      </c>
      <c r="J220" s="2">
        <v>41837</v>
      </c>
      <c r="K220">
        <v>1646.9</v>
      </c>
    </row>
    <row r="221" spans="1:11" x14ac:dyDescent="0.25">
      <c r="A221" t="str">
        <f>"Z3010642C5"</f>
        <v>Z3010642C5</v>
      </c>
      <c r="B221" t="str">
        <f t="shared" si="3"/>
        <v>06363391001</v>
      </c>
      <c r="C221" t="s">
        <v>15</v>
      </c>
      <c r="D221" t="s">
        <v>533</v>
      </c>
      <c r="E221" t="s">
        <v>17</v>
      </c>
      <c r="F221" s="1" t="s">
        <v>534</v>
      </c>
      <c r="G221" t="s">
        <v>93</v>
      </c>
      <c r="H221">
        <v>1653.54</v>
      </c>
      <c r="I221" s="2">
        <v>41857</v>
      </c>
      <c r="J221" s="2">
        <v>41857</v>
      </c>
      <c r="K221">
        <v>1653.54</v>
      </c>
    </row>
    <row r="222" spans="1:11" x14ac:dyDescent="0.25">
      <c r="A222" t="str">
        <f>"ZBC10780EB"</f>
        <v>ZBC10780EB</v>
      </c>
      <c r="B222" t="str">
        <f t="shared" si="3"/>
        <v>06363391001</v>
      </c>
      <c r="C222" t="s">
        <v>15</v>
      </c>
      <c r="D222" t="s">
        <v>535</v>
      </c>
      <c r="E222" t="s">
        <v>17</v>
      </c>
      <c r="F222" s="1" t="s">
        <v>92</v>
      </c>
      <c r="G222" t="s">
        <v>93</v>
      </c>
      <c r="H222">
        <v>2837.3</v>
      </c>
      <c r="I222" s="2">
        <v>41885</v>
      </c>
      <c r="J222" s="2">
        <v>41890</v>
      </c>
      <c r="K222">
        <v>2837.3</v>
      </c>
    </row>
    <row r="223" spans="1:11" x14ac:dyDescent="0.25">
      <c r="A223" t="str">
        <f>"Z5C0FA269F"</f>
        <v>Z5C0FA269F</v>
      </c>
      <c r="B223" t="str">
        <f t="shared" si="3"/>
        <v>06363391001</v>
      </c>
      <c r="C223" t="s">
        <v>15</v>
      </c>
      <c r="D223" t="s">
        <v>536</v>
      </c>
      <c r="E223" t="s">
        <v>17</v>
      </c>
      <c r="F223" s="1" t="s">
        <v>351</v>
      </c>
      <c r="G223" t="s">
        <v>352</v>
      </c>
      <c r="H223">
        <v>180</v>
      </c>
      <c r="I223" s="2">
        <v>41802</v>
      </c>
      <c r="J223" s="2">
        <v>41802</v>
      </c>
      <c r="K223">
        <v>180</v>
      </c>
    </row>
    <row r="224" spans="1:11" x14ac:dyDescent="0.25">
      <c r="A224" t="str">
        <f>"ZF30FDCD82"</f>
        <v>ZF30FDCD82</v>
      </c>
      <c r="B224" t="str">
        <f t="shared" si="3"/>
        <v>06363391001</v>
      </c>
      <c r="C224" t="s">
        <v>15</v>
      </c>
      <c r="D224" t="s">
        <v>537</v>
      </c>
      <c r="E224" t="s">
        <v>17</v>
      </c>
      <c r="F224" s="1" t="s">
        <v>538</v>
      </c>
      <c r="G224" t="s">
        <v>539</v>
      </c>
      <c r="H224">
        <v>400</v>
      </c>
      <c r="I224" s="2">
        <v>41817</v>
      </c>
      <c r="J224" s="2">
        <v>41817</v>
      </c>
      <c r="K224">
        <v>0</v>
      </c>
    </row>
    <row r="225" spans="1:11" x14ac:dyDescent="0.25">
      <c r="A225" t="str">
        <f>"ZF30E861BF"</f>
        <v>ZF30E861BF</v>
      </c>
      <c r="B225" t="str">
        <f t="shared" si="3"/>
        <v>06363391001</v>
      </c>
      <c r="C225" t="s">
        <v>15</v>
      </c>
      <c r="D225" t="s">
        <v>540</v>
      </c>
      <c r="E225" t="s">
        <v>17</v>
      </c>
      <c r="F225" s="1" t="s">
        <v>541</v>
      </c>
      <c r="G225" t="s">
        <v>542</v>
      </c>
      <c r="H225">
        <v>288</v>
      </c>
      <c r="I225" s="2">
        <v>41729</v>
      </c>
      <c r="J225" s="2">
        <v>41729</v>
      </c>
      <c r="K225">
        <v>288</v>
      </c>
    </row>
    <row r="226" spans="1:11" x14ac:dyDescent="0.25">
      <c r="A226" t="str">
        <f>"Z430F74474"</f>
        <v>Z430F74474</v>
      </c>
      <c r="B226" t="str">
        <f t="shared" si="3"/>
        <v>06363391001</v>
      </c>
      <c r="C226" t="s">
        <v>15</v>
      </c>
      <c r="D226" t="s">
        <v>543</v>
      </c>
      <c r="E226" t="s">
        <v>17</v>
      </c>
      <c r="F226" s="1" t="s">
        <v>544</v>
      </c>
      <c r="G226" t="s">
        <v>261</v>
      </c>
      <c r="H226">
        <v>2120</v>
      </c>
      <c r="I226" s="2">
        <v>41841</v>
      </c>
      <c r="J226" s="2">
        <v>41859</v>
      </c>
      <c r="K226">
        <v>2120</v>
      </c>
    </row>
    <row r="227" spans="1:11" x14ac:dyDescent="0.25">
      <c r="A227" t="str">
        <f>"Z1D0F5D748"</f>
        <v>Z1D0F5D748</v>
      </c>
      <c r="B227" t="str">
        <f t="shared" si="3"/>
        <v>06363391001</v>
      </c>
      <c r="C227" t="s">
        <v>15</v>
      </c>
      <c r="D227" t="s">
        <v>545</v>
      </c>
      <c r="E227" t="s">
        <v>17</v>
      </c>
      <c r="F227" s="1" t="s">
        <v>546</v>
      </c>
      <c r="G227" t="s">
        <v>547</v>
      </c>
      <c r="H227">
        <v>95</v>
      </c>
      <c r="I227" s="2">
        <v>41782</v>
      </c>
      <c r="J227" s="2">
        <v>41785</v>
      </c>
      <c r="K227">
        <v>95</v>
      </c>
    </row>
    <row r="228" spans="1:11" x14ac:dyDescent="0.25">
      <c r="A228" t="str">
        <f>"ZEC10E2057"</f>
        <v>ZEC10E2057</v>
      </c>
      <c r="B228" t="str">
        <f t="shared" si="3"/>
        <v>06363391001</v>
      </c>
      <c r="C228" t="s">
        <v>15</v>
      </c>
      <c r="D228" t="s">
        <v>548</v>
      </c>
      <c r="E228" t="s">
        <v>17</v>
      </c>
      <c r="F228" s="1" t="s">
        <v>546</v>
      </c>
      <c r="G228" t="s">
        <v>547</v>
      </c>
      <c r="H228">
        <v>249</v>
      </c>
      <c r="I228" s="2">
        <v>41936</v>
      </c>
      <c r="J228" s="2">
        <v>41918</v>
      </c>
      <c r="K228">
        <v>249</v>
      </c>
    </row>
    <row r="229" spans="1:11" x14ac:dyDescent="0.25">
      <c r="A229" t="str">
        <f>"Z6B0E9A100"</f>
        <v>Z6B0E9A100</v>
      </c>
      <c r="B229" t="str">
        <f t="shared" si="3"/>
        <v>06363391001</v>
      </c>
      <c r="C229" t="s">
        <v>15</v>
      </c>
      <c r="D229" t="s">
        <v>549</v>
      </c>
      <c r="E229" t="s">
        <v>17</v>
      </c>
      <c r="F229" s="1" t="s">
        <v>357</v>
      </c>
      <c r="G229" t="s">
        <v>358</v>
      </c>
      <c r="H229">
        <v>60</v>
      </c>
      <c r="I229" s="2">
        <v>41731</v>
      </c>
      <c r="J229" s="2">
        <v>41731</v>
      </c>
      <c r="K229">
        <v>60</v>
      </c>
    </row>
    <row r="230" spans="1:11" x14ac:dyDescent="0.25">
      <c r="A230" t="str">
        <f>"ZE80FA2719"</f>
        <v>ZE80FA2719</v>
      </c>
      <c r="B230" t="str">
        <f t="shared" si="3"/>
        <v>06363391001</v>
      </c>
      <c r="C230" t="s">
        <v>15</v>
      </c>
      <c r="D230" t="s">
        <v>550</v>
      </c>
      <c r="E230" t="s">
        <v>17</v>
      </c>
      <c r="F230" s="1" t="s">
        <v>357</v>
      </c>
      <c r="G230" t="s">
        <v>358</v>
      </c>
      <c r="H230">
        <v>100</v>
      </c>
      <c r="I230" s="2">
        <v>41789</v>
      </c>
      <c r="J230" s="2">
        <v>41789</v>
      </c>
      <c r="K230">
        <v>100</v>
      </c>
    </row>
    <row r="231" spans="1:11" x14ac:dyDescent="0.25">
      <c r="A231" t="str">
        <f>"Z711075EFA"</f>
        <v>Z711075EFA</v>
      </c>
      <c r="B231" t="str">
        <f t="shared" si="3"/>
        <v>06363391001</v>
      </c>
      <c r="C231" t="s">
        <v>15</v>
      </c>
      <c r="D231" t="s">
        <v>551</v>
      </c>
      <c r="E231" t="s">
        <v>179</v>
      </c>
      <c r="F231" s="1" t="s">
        <v>552</v>
      </c>
      <c r="G231" t="s">
        <v>553</v>
      </c>
      <c r="H231">
        <v>1178.0999999999999</v>
      </c>
      <c r="I231" s="2">
        <v>41907</v>
      </c>
      <c r="J231" s="2">
        <v>41932</v>
      </c>
      <c r="K231">
        <v>1178.0999999999999</v>
      </c>
    </row>
    <row r="232" spans="1:11" x14ac:dyDescent="0.25">
      <c r="A232" t="str">
        <f>"ZE210FB199"</f>
        <v>ZE210FB199</v>
      </c>
      <c r="B232" t="str">
        <f t="shared" si="3"/>
        <v>06363391001</v>
      </c>
      <c r="C232" t="s">
        <v>15</v>
      </c>
      <c r="D232" t="s">
        <v>554</v>
      </c>
      <c r="E232" t="s">
        <v>179</v>
      </c>
      <c r="F232" s="1" t="s">
        <v>555</v>
      </c>
      <c r="G232" t="s">
        <v>556</v>
      </c>
      <c r="H232">
        <v>863</v>
      </c>
      <c r="I232" s="2">
        <v>41940</v>
      </c>
      <c r="J232" s="2">
        <v>41957</v>
      </c>
      <c r="K232">
        <v>863</v>
      </c>
    </row>
    <row r="233" spans="1:11" x14ac:dyDescent="0.25">
      <c r="A233" t="str">
        <f>"5360621C61"</f>
        <v>5360621C61</v>
      </c>
      <c r="B233" t="str">
        <f t="shared" si="3"/>
        <v>06363391001</v>
      </c>
      <c r="C233" t="s">
        <v>15</v>
      </c>
      <c r="D233" t="s">
        <v>557</v>
      </c>
      <c r="E233" t="s">
        <v>179</v>
      </c>
      <c r="F233" s="1" t="s">
        <v>558</v>
      </c>
      <c r="G233" t="s">
        <v>559</v>
      </c>
      <c r="H233">
        <v>196950</v>
      </c>
      <c r="I233" s="2">
        <v>41661</v>
      </c>
      <c r="J233" s="2">
        <v>42025</v>
      </c>
      <c r="K233">
        <v>195240.38</v>
      </c>
    </row>
    <row r="234" spans="1:11" x14ac:dyDescent="0.25">
      <c r="A234" t="str">
        <f>"ZA10D75817"</f>
        <v>ZA10D75817</v>
      </c>
      <c r="B234" t="str">
        <f t="shared" si="3"/>
        <v>06363391001</v>
      </c>
      <c r="C234" t="s">
        <v>15</v>
      </c>
      <c r="D234" t="s">
        <v>560</v>
      </c>
      <c r="E234" t="s">
        <v>17</v>
      </c>
      <c r="F234" s="1" t="s">
        <v>561</v>
      </c>
      <c r="G234" t="s">
        <v>562</v>
      </c>
      <c r="H234">
        <v>8292.84</v>
      </c>
      <c r="I234" s="2">
        <v>41640</v>
      </c>
      <c r="J234" s="2">
        <v>42004</v>
      </c>
      <c r="K234">
        <v>8242.84</v>
      </c>
    </row>
    <row r="235" spans="1:11" x14ac:dyDescent="0.25">
      <c r="A235" t="str">
        <f>"ZDF0F6C2EB"</f>
        <v>ZDF0F6C2EB</v>
      </c>
      <c r="B235" t="str">
        <f t="shared" si="3"/>
        <v>06363391001</v>
      </c>
      <c r="C235" t="s">
        <v>15</v>
      </c>
      <c r="D235" t="s">
        <v>563</v>
      </c>
      <c r="E235" t="s">
        <v>17</v>
      </c>
      <c r="F235" s="1" t="s">
        <v>564</v>
      </c>
      <c r="G235" t="s">
        <v>565</v>
      </c>
      <c r="H235">
        <v>150</v>
      </c>
      <c r="I235" s="2">
        <v>41670</v>
      </c>
      <c r="J235" s="2">
        <v>41670</v>
      </c>
      <c r="K235">
        <v>150</v>
      </c>
    </row>
    <row r="236" spans="1:11" x14ac:dyDescent="0.25">
      <c r="A236" t="str">
        <f>"ZE00F6C235"</f>
        <v>ZE00F6C235</v>
      </c>
      <c r="B236" t="str">
        <f t="shared" si="3"/>
        <v>06363391001</v>
      </c>
      <c r="C236" t="s">
        <v>15</v>
      </c>
      <c r="D236" t="s">
        <v>566</v>
      </c>
      <c r="E236" t="s">
        <v>17</v>
      </c>
      <c r="F236" s="1" t="s">
        <v>564</v>
      </c>
      <c r="G236" t="s">
        <v>565</v>
      </c>
      <c r="H236">
        <v>500</v>
      </c>
      <c r="I236" s="2">
        <v>41698</v>
      </c>
      <c r="J236" s="2">
        <v>41698</v>
      </c>
      <c r="K236">
        <v>500</v>
      </c>
    </row>
    <row r="237" spans="1:11" x14ac:dyDescent="0.25">
      <c r="A237" t="str">
        <f>"ZBB10BD785"</f>
        <v>ZBB10BD785</v>
      </c>
      <c r="B237" t="str">
        <f t="shared" si="3"/>
        <v>06363391001</v>
      </c>
      <c r="C237" t="s">
        <v>15</v>
      </c>
      <c r="D237" t="s">
        <v>567</v>
      </c>
      <c r="E237" t="s">
        <v>17</v>
      </c>
      <c r="F237" s="1" t="s">
        <v>568</v>
      </c>
      <c r="G237" t="s">
        <v>569</v>
      </c>
      <c r="H237">
        <v>153</v>
      </c>
      <c r="I237" s="2">
        <v>41897</v>
      </c>
      <c r="J237" s="2">
        <v>41897</v>
      </c>
      <c r="K237">
        <v>153</v>
      </c>
    </row>
    <row r="238" spans="1:11" x14ac:dyDescent="0.25">
      <c r="A238" t="str">
        <f>"ZB60E861F9"</f>
        <v>ZB60E861F9</v>
      </c>
      <c r="B238" t="str">
        <f t="shared" si="3"/>
        <v>06363391001</v>
      </c>
      <c r="C238" t="s">
        <v>15</v>
      </c>
      <c r="D238" t="s">
        <v>570</v>
      </c>
      <c r="E238" t="s">
        <v>17</v>
      </c>
      <c r="F238" s="1" t="s">
        <v>571</v>
      </c>
      <c r="G238" t="s">
        <v>572</v>
      </c>
      <c r="H238">
        <v>121.5</v>
      </c>
      <c r="I238" s="2">
        <v>41816</v>
      </c>
      <c r="J238" s="2">
        <v>41816</v>
      </c>
      <c r="K238">
        <v>121.5</v>
      </c>
    </row>
    <row r="239" spans="1:11" x14ac:dyDescent="0.25">
      <c r="A239" t="str">
        <f>"Z810DE2F68"</f>
        <v>Z810DE2F68</v>
      </c>
      <c r="B239" t="str">
        <f t="shared" si="3"/>
        <v>06363391001</v>
      </c>
      <c r="C239" t="s">
        <v>15</v>
      </c>
      <c r="D239" t="s">
        <v>573</v>
      </c>
      <c r="E239" t="s">
        <v>17</v>
      </c>
      <c r="F239" s="1" t="s">
        <v>574</v>
      </c>
      <c r="G239" t="s">
        <v>575</v>
      </c>
      <c r="H239">
        <v>280</v>
      </c>
      <c r="I239" s="2">
        <v>41704</v>
      </c>
      <c r="J239" s="2">
        <v>41704</v>
      </c>
      <c r="K239">
        <v>280</v>
      </c>
    </row>
    <row r="240" spans="1:11" x14ac:dyDescent="0.25">
      <c r="A240" t="str">
        <f>"ZB91188F1E"</f>
        <v>ZB91188F1E</v>
      </c>
      <c r="B240" t="str">
        <f t="shared" si="3"/>
        <v>06363391001</v>
      </c>
      <c r="C240" t="s">
        <v>15</v>
      </c>
      <c r="D240" t="s">
        <v>576</v>
      </c>
      <c r="E240" t="s">
        <v>179</v>
      </c>
      <c r="F240" s="1" t="s">
        <v>577</v>
      </c>
      <c r="G240" t="s">
        <v>578</v>
      </c>
      <c r="H240">
        <v>3400</v>
      </c>
      <c r="I240" s="2">
        <v>41974</v>
      </c>
      <c r="J240" s="2">
        <v>41983</v>
      </c>
      <c r="K240">
        <v>3399.94</v>
      </c>
    </row>
    <row r="241" spans="1:11" x14ac:dyDescent="0.25">
      <c r="A241" t="str">
        <f>"Z920E5A9F1"</f>
        <v>Z920E5A9F1</v>
      </c>
      <c r="B241" t="str">
        <f t="shared" si="3"/>
        <v>06363391001</v>
      </c>
      <c r="C241" t="s">
        <v>15</v>
      </c>
      <c r="D241" t="s">
        <v>579</v>
      </c>
      <c r="E241" t="s">
        <v>17</v>
      </c>
      <c r="F241" s="1" t="s">
        <v>574</v>
      </c>
      <c r="G241" t="s">
        <v>575</v>
      </c>
      <c r="H241">
        <v>156</v>
      </c>
      <c r="I241" s="2">
        <v>41726</v>
      </c>
      <c r="J241" s="2">
        <v>41726</v>
      </c>
      <c r="K241">
        <v>156</v>
      </c>
    </row>
    <row r="242" spans="1:11" x14ac:dyDescent="0.25">
      <c r="A242" t="str">
        <f>"Z600E61510"</f>
        <v>Z600E61510</v>
      </c>
      <c r="B242" t="str">
        <f t="shared" si="3"/>
        <v>06363391001</v>
      </c>
      <c r="C242" t="s">
        <v>15</v>
      </c>
      <c r="D242" t="s">
        <v>580</v>
      </c>
      <c r="E242" t="s">
        <v>17</v>
      </c>
      <c r="F242" s="1" t="s">
        <v>581</v>
      </c>
      <c r="G242" t="s">
        <v>582</v>
      </c>
      <c r="H242">
        <v>464</v>
      </c>
      <c r="I242" s="2">
        <v>41808</v>
      </c>
      <c r="J242" s="2">
        <v>41808</v>
      </c>
      <c r="K242">
        <v>464</v>
      </c>
    </row>
    <row r="243" spans="1:11" x14ac:dyDescent="0.25">
      <c r="A243" t="str">
        <f>"ZD60DEDF45"</f>
        <v>ZD60DEDF45</v>
      </c>
      <c r="B243" t="str">
        <f t="shared" si="3"/>
        <v>06363391001</v>
      </c>
      <c r="C243" t="s">
        <v>15</v>
      </c>
      <c r="D243" t="s">
        <v>583</v>
      </c>
      <c r="E243" t="s">
        <v>17</v>
      </c>
      <c r="F243" s="1" t="s">
        <v>584</v>
      </c>
      <c r="G243" t="s">
        <v>585</v>
      </c>
      <c r="H243">
        <v>180</v>
      </c>
      <c r="I243" s="2">
        <v>41694</v>
      </c>
      <c r="J243" s="2">
        <v>41694</v>
      </c>
      <c r="K243">
        <v>180</v>
      </c>
    </row>
    <row r="244" spans="1:11" x14ac:dyDescent="0.25">
      <c r="A244" t="str">
        <f>"Z030DBD5C1"</f>
        <v>Z030DBD5C1</v>
      </c>
      <c r="B244" t="str">
        <f t="shared" si="3"/>
        <v>06363391001</v>
      </c>
      <c r="C244" t="s">
        <v>15</v>
      </c>
      <c r="D244" t="s">
        <v>586</v>
      </c>
      <c r="E244" t="s">
        <v>17</v>
      </c>
      <c r="F244" s="1" t="s">
        <v>587</v>
      </c>
      <c r="G244" t="s">
        <v>588</v>
      </c>
      <c r="H244">
        <v>78.239999999999995</v>
      </c>
      <c r="I244" s="2">
        <v>41704</v>
      </c>
      <c r="J244" s="2">
        <v>41704</v>
      </c>
      <c r="K244">
        <v>78.239999999999995</v>
      </c>
    </row>
    <row r="245" spans="1:11" x14ac:dyDescent="0.25">
      <c r="A245" t="str">
        <f>"Z9510E9519"</f>
        <v>Z9510E9519</v>
      </c>
      <c r="B245" t="str">
        <f t="shared" si="3"/>
        <v>06363391001</v>
      </c>
      <c r="C245" t="s">
        <v>15</v>
      </c>
      <c r="D245" t="s">
        <v>589</v>
      </c>
      <c r="E245" t="s">
        <v>17</v>
      </c>
      <c r="F245" s="1" t="s">
        <v>590</v>
      </c>
      <c r="G245" t="s">
        <v>591</v>
      </c>
      <c r="H245">
        <v>3330</v>
      </c>
      <c r="I245" s="2">
        <v>41791</v>
      </c>
      <c r="J245" s="2">
        <v>41851</v>
      </c>
      <c r="K245">
        <v>3330</v>
      </c>
    </row>
    <row r="246" spans="1:11" x14ac:dyDescent="0.25">
      <c r="A246" t="str">
        <f>"Z3D0D96138"</f>
        <v>Z3D0D96138</v>
      </c>
      <c r="B246" t="str">
        <f t="shared" si="3"/>
        <v>06363391001</v>
      </c>
      <c r="C246" t="s">
        <v>15</v>
      </c>
      <c r="D246" t="s">
        <v>592</v>
      </c>
      <c r="E246" t="s">
        <v>17</v>
      </c>
      <c r="F246" s="1" t="s">
        <v>593</v>
      </c>
      <c r="G246" t="s">
        <v>594</v>
      </c>
      <c r="H246">
        <v>4446.8</v>
      </c>
      <c r="I246" s="2">
        <v>41935</v>
      </c>
      <c r="J246" s="2">
        <v>41935</v>
      </c>
      <c r="K246">
        <v>4446.8</v>
      </c>
    </row>
    <row r="247" spans="1:11" x14ac:dyDescent="0.25">
      <c r="A247" t="str">
        <f>"Z5F1207AFB"</f>
        <v>Z5F1207AFB</v>
      </c>
      <c r="B247" t="str">
        <f t="shared" si="3"/>
        <v>06363391001</v>
      </c>
      <c r="C247" t="s">
        <v>15</v>
      </c>
      <c r="D247" t="s">
        <v>595</v>
      </c>
      <c r="E247" t="s">
        <v>17</v>
      </c>
      <c r="F247" s="1" t="s">
        <v>593</v>
      </c>
      <c r="G247" t="s">
        <v>594</v>
      </c>
      <c r="H247">
        <v>612.20000000000005</v>
      </c>
      <c r="I247" s="2">
        <v>41968</v>
      </c>
      <c r="J247" s="2">
        <v>41968</v>
      </c>
      <c r="K247">
        <v>612.20000000000005</v>
      </c>
    </row>
    <row r="248" spans="1:11" x14ac:dyDescent="0.25">
      <c r="A248" t="str">
        <f>"Z6COF21A11"</f>
        <v>Z6COF21A11</v>
      </c>
      <c r="B248" t="str">
        <f t="shared" si="3"/>
        <v>06363391001</v>
      </c>
      <c r="C248" t="s">
        <v>15</v>
      </c>
      <c r="D248" t="s">
        <v>596</v>
      </c>
      <c r="E248" t="s">
        <v>64</v>
      </c>
      <c r="F248" s="1" t="s">
        <v>173</v>
      </c>
      <c r="G248" t="s">
        <v>174</v>
      </c>
      <c r="H248">
        <v>3120.96</v>
      </c>
      <c r="I248" s="2">
        <v>41849</v>
      </c>
      <c r="J248" s="2">
        <v>43309</v>
      </c>
      <c r="K248">
        <v>3120.96</v>
      </c>
    </row>
    <row r="249" spans="1:11" x14ac:dyDescent="0.25">
      <c r="A249" t="str">
        <f>"Z6C0DC4E83"</f>
        <v>Z6C0DC4E83</v>
      </c>
      <c r="B249" t="str">
        <f t="shared" si="3"/>
        <v>06363391001</v>
      </c>
      <c r="C249" t="s">
        <v>15</v>
      </c>
      <c r="D249" t="s">
        <v>597</v>
      </c>
      <c r="E249" t="s">
        <v>17</v>
      </c>
      <c r="F249" s="1" t="s">
        <v>598</v>
      </c>
      <c r="G249" t="s">
        <v>599</v>
      </c>
      <c r="H249">
        <v>235</v>
      </c>
      <c r="I249" s="2">
        <v>41640</v>
      </c>
      <c r="J249" s="2">
        <v>42004</v>
      </c>
      <c r="K249">
        <v>235</v>
      </c>
    </row>
    <row r="250" spans="1:11" x14ac:dyDescent="0.25">
      <c r="A250" t="str">
        <f>"ZD30F21965"</f>
        <v>ZD30F21965</v>
      </c>
      <c r="B250" t="str">
        <f t="shared" si="3"/>
        <v>06363391001</v>
      </c>
      <c r="C250" t="s">
        <v>15</v>
      </c>
      <c r="D250" t="s">
        <v>600</v>
      </c>
      <c r="E250" t="s">
        <v>17</v>
      </c>
      <c r="F250" s="1" t="s">
        <v>601</v>
      </c>
      <c r="G250" t="s">
        <v>602</v>
      </c>
      <c r="H250">
        <v>1900</v>
      </c>
      <c r="I250" s="2">
        <v>41729</v>
      </c>
      <c r="J250" s="2">
        <v>41729</v>
      </c>
      <c r="K250">
        <v>1900</v>
      </c>
    </row>
    <row r="251" spans="1:11" x14ac:dyDescent="0.25">
      <c r="A251" t="str">
        <f>"Z500F5A160"</f>
        <v>Z500F5A160</v>
      </c>
      <c r="B251" t="str">
        <f t="shared" si="3"/>
        <v>06363391001</v>
      </c>
      <c r="C251" t="s">
        <v>15</v>
      </c>
      <c r="D251" t="s">
        <v>603</v>
      </c>
      <c r="E251" t="s">
        <v>179</v>
      </c>
      <c r="F251" s="1" t="s">
        <v>604</v>
      </c>
      <c r="G251" t="s">
        <v>605</v>
      </c>
      <c r="H251">
        <v>837</v>
      </c>
      <c r="I251" s="2">
        <v>41814</v>
      </c>
      <c r="J251" s="2">
        <v>41814</v>
      </c>
      <c r="K251">
        <v>837</v>
      </c>
    </row>
    <row r="252" spans="1:11" x14ac:dyDescent="0.25">
      <c r="A252" t="str">
        <f>"ZE10E0648A"</f>
        <v>ZE10E0648A</v>
      </c>
      <c r="B252" t="str">
        <f t="shared" si="3"/>
        <v>06363391001</v>
      </c>
      <c r="C252" t="s">
        <v>15</v>
      </c>
      <c r="D252" t="s">
        <v>606</v>
      </c>
      <c r="E252" t="s">
        <v>17</v>
      </c>
      <c r="F252" s="1" t="s">
        <v>607</v>
      </c>
      <c r="G252" t="s">
        <v>472</v>
      </c>
      <c r="H252">
        <v>314.2</v>
      </c>
      <c r="I252" s="2">
        <v>41708</v>
      </c>
      <c r="J252" s="2">
        <v>41708</v>
      </c>
      <c r="K252">
        <v>314.2</v>
      </c>
    </row>
    <row r="253" spans="1:11" x14ac:dyDescent="0.25">
      <c r="A253" t="str">
        <f>"Z6C0DFA530"</f>
        <v>Z6C0DFA530</v>
      </c>
      <c r="B253" t="str">
        <f t="shared" si="3"/>
        <v>06363391001</v>
      </c>
      <c r="C253" t="s">
        <v>15</v>
      </c>
      <c r="D253" t="s">
        <v>608</v>
      </c>
      <c r="E253" t="s">
        <v>17</v>
      </c>
      <c r="F253" s="1" t="s">
        <v>607</v>
      </c>
      <c r="G253" t="s">
        <v>472</v>
      </c>
      <c r="H253">
        <v>572.6</v>
      </c>
      <c r="I253" s="2">
        <v>41708</v>
      </c>
      <c r="J253" s="2">
        <v>41708</v>
      </c>
      <c r="K253">
        <v>572.6</v>
      </c>
    </row>
    <row r="254" spans="1:11" x14ac:dyDescent="0.25">
      <c r="A254" t="str">
        <f>"Z1B0F2DCEB"</f>
        <v>Z1B0F2DCEB</v>
      </c>
      <c r="B254" t="str">
        <f t="shared" si="3"/>
        <v>06363391001</v>
      </c>
      <c r="C254" t="s">
        <v>15</v>
      </c>
      <c r="D254" t="s">
        <v>609</v>
      </c>
      <c r="E254" t="s">
        <v>17</v>
      </c>
      <c r="F254" s="1" t="s">
        <v>610</v>
      </c>
      <c r="G254" t="s">
        <v>611</v>
      </c>
      <c r="H254">
        <v>60</v>
      </c>
      <c r="I254" s="2">
        <v>41666</v>
      </c>
      <c r="J254" s="2">
        <v>41666</v>
      </c>
      <c r="K254">
        <v>60</v>
      </c>
    </row>
    <row r="255" spans="1:11" x14ac:dyDescent="0.25">
      <c r="A255" t="str">
        <f>"ZF1100AE48"</f>
        <v>ZF1100AE48</v>
      </c>
      <c r="B255" t="str">
        <f t="shared" si="3"/>
        <v>06363391001</v>
      </c>
      <c r="C255" t="s">
        <v>15</v>
      </c>
      <c r="D255" t="s">
        <v>612</v>
      </c>
      <c r="E255" t="s">
        <v>64</v>
      </c>
      <c r="F255" s="1" t="s">
        <v>613</v>
      </c>
      <c r="G255" t="s">
        <v>614</v>
      </c>
      <c r="H255">
        <v>3360</v>
      </c>
      <c r="I255" s="2">
        <v>41892</v>
      </c>
      <c r="J255" s="2">
        <v>43352</v>
      </c>
      <c r="K255">
        <v>3360</v>
      </c>
    </row>
    <row r="256" spans="1:11" x14ac:dyDescent="0.25">
      <c r="A256" t="str">
        <f>"Z150DE2EBB"</f>
        <v>Z150DE2EBB</v>
      </c>
      <c r="B256" t="str">
        <f t="shared" si="3"/>
        <v>06363391001</v>
      </c>
      <c r="C256" t="s">
        <v>15</v>
      </c>
      <c r="D256" t="s">
        <v>615</v>
      </c>
      <c r="E256" t="s">
        <v>17</v>
      </c>
      <c r="F256" s="1" t="s">
        <v>616</v>
      </c>
      <c r="G256" t="s">
        <v>617</v>
      </c>
      <c r="H256">
        <v>30</v>
      </c>
      <c r="I256" s="2">
        <v>41640</v>
      </c>
      <c r="J256" s="2">
        <v>42004</v>
      </c>
      <c r="K256">
        <v>0</v>
      </c>
    </row>
    <row r="257" spans="1:11" x14ac:dyDescent="0.25">
      <c r="A257" t="str">
        <f>"Z130FEF606"</f>
        <v>Z130FEF606</v>
      </c>
      <c r="B257" t="str">
        <f t="shared" si="3"/>
        <v>06363391001</v>
      </c>
      <c r="C257" t="s">
        <v>15</v>
      </c>
      <c r="D257" t="s">
        <v>618</v>
      </c>
      <c r="E257" t="s">
        <v>17</v>
      </c>
      <c r="F257" s="1" t="s">
        <v>619</v>
      </c>
      <c r="G257" t="s">
        <v>620</v>
      </c>
      <c r="H257">
        <v>378</v>
      </c>
      <c r="I257" s="2">
        <v>41941</v>
      </c>
      <c r="J257" s="2">
        <v>41941</v>
      </c>
      <c r="K257">
        <v>378</v>
      </c>
    </row>
    <row r="258" spans="1:11" x14ac:dyDescent="0.25">
      <c r="A258" t="str">
        <f>"Z5D0E86184"</f>
        <v>Z5D0E86184</v>
      </c>
      <c r="B258" t="str">
        <f t="shared" si="3"/>
        <v>06363391001</v>
      </c>
      <c r="C258" t="s">
        <v>15</v>
      </c>
      <c r="D258" t="s">
        <v>621</v>
      </c>
      <c r="E258" t="s">
        <v>17</v>
      </c>
      <c r="F258" s="1" t="s">
        <v>89</v>
      </c>
      <c r="G258" t="s">
        <v>90</v>
      </c>
      <c r="H258">
        <v>82.94</v>
      </c>
      <c r="I258" s="2">
        <v>41766</v>
      </c>
      <c r="J258" s="2">
        <v>41766</v>
      </c>
      <c r="K258">
        <v>82.94</v>
      </c>
    </row>
    <row r="259" spans="1:11" x14ac:dyDescent="0.25">
      <c r="A259" t="str">
        <f>"Z240DDC3FB"</f>
        <v>Z240DDC3FB</v>
      </c>
      <c r="B259" t="str">
        <f t="shared" ref="B259:B322" si="4">"06363391001"</f>
        <v>06363391001</v>
      </c>
      <c r="C259" t="s">
        <v>15</v>
      </c>
      <c r="D259" t="s">
        <v>622</v>
      </c>
      <c r="E259" t="s">
        <v>17</v>
      </c>
      <c r="F259" s="1" t="s">
        <v>437</v>
      </c>
      <c r="G259" t="s">
        <v>623</v>
      </c>
      <c r="H259">
        <v>2400</v>
      </c>
      <c r="I259" s="2">
        <v>41703</v>
      </c>
      <c r="J259" s="2">
        <v>41703</v>
      </c>
      <c r="K259">
        <v>2400</v>
      </c>
    </row>
    <row r="260" spans="1:11" x14ac:dyDescent="0.25">
      <c r="A260" t="str">
        <f>"Z760E56791"</f>
        <v>Z760E56791</v>
      </c>
      <c r="B260" t="str">
        <f t="shared" si="4"/>
        <v>06363391001</v>
      </c>
      <c r="C260" t="s">
        <v>15</v>
      </c>
      <c r="D260" t="s">
        <v>624</v>
      </c>
      <c r="E260" t="s">
        <v>17</v>
      </c>
      <c r="F260" s="1" t="s">
        <v>437</v>
      </c>
      <c r="G260" t="s">
        <v>623</v>
      </c>
      <c r="H260">
        <v>800</v>
      </c>
      <c r="I260" s="2">
        <v>41794</v>
      </c>
      <c r="J260" s="2">
        <v>41794</v>
      </c>
      <c r="K260">
        <v>800</v>
      </c>
    </row>
    <row r="261" spans="1:11" x14ac:dyDescent="0.25">
      <c r="A261" t="str">
        <f>"Z4C0E1131A"</f>
        <v>Z4C0E1131A</v>
      </c>
      <c r="B261" t="str">
        <f t="shared" si="4"/>
        <v>06363391001</v>
      </c>
      <c r="C261" t="s">
        <v>15</v>
      </c>
      <c r="D261" t="s">
        <v>625</v>
      </c>
      <c r="E261" t="s">
        <v>17</v>
      </c>
      <c r="F261" s="1" t="s">
        <v>626</v>
      </c>
      <c r="G261" t="s">
        <v>627</v>
      </c>
      <c r="H261">
        <v>100</v>
      </c>
      <c r="I261" s="2">
        <v>41729</v>
      </c>
      <c r="J261" s="2">
        <v>41729</v>
      </c>
      <c r="K261">
        <v>100</v>
      </c>
    </row>
    <row r="262" spans="1:11" x14ac:dyDescent="0.25">
      <c r="A262" t="str">
        <f>"ZC90E5E2ED"</f>
        <v>ZC90E5E2ED</v>
      </c>
      <c r="B262" t="str">
        <f t="shared" si="4"/>
        <v>06363391001</v>
      </c>
      <c r="C262" t="s">
        <v>15</v>
      </c>
      <c r="D262" t="s">
        <v>628</v>
      </c>
      <c r="E262" t="s">
        <v>17</v>
      </c>
      <c r="F262" s="1" t="s">
        <v>629</v>
      </c>
      <c r="G262" t="s">
        <v>630</v>
      </c>
      <c r="H262">
        <v>290</v>
      </c>
      <c r="I262" s="2">
        <v>41731</v>
      </c>
      <c r="J262" s="2">
        <v>41731</v>
      </c>
      <c r="K262">
        <v>290</v>
      </c>
    </row>
    <row r="263" spans="1:11" x14ac:dyDescent="0.25">
      <c r="A263" t="str">
        <f>"Z6F0E1DBBA"</f>
        <v>Z6F0E1DBBA</v>
      </c>
      <c r="B263" t="str">
        <f t="shared" si="4"/>
        <v>06363391001</v>
      </c>
      <c r="C263" t="s">
        <v>15</v>
      </c>
      <c r="D263" t="s">
        <v>631</v>
      </c>
      <c r="E263" t="s">
        <v>17</v>
      </c>
      <c r="F263" s="1" t="s">
        <v>632</v>
      </c>
      <c r="G263" t="s">
        <v>633</v>
      </c>
      <c r="H263">
        <v>850</v>
      </c>
      <c r="I263" s="2">
        <v>41759</v>
      </c>
      <c r="J263" s="2">
        <v>41759</v>
      </c>
      <c r="K263">
        <v>850</v>
      </c>
    </row>
    <row r="264" spans="1:11" x14ac:dyDescent="0.25">
      <c r="A264" t="str">
        <f>"ZF30E6147C"</f>
        <v>ZF30E6147C</v>
      </c>
      <c r="B264" t="str">
        <f t="shared" si="4"/>
        <v>06363391001</v>
      </c>
      <c r="C264" t="s">
        <v>15</v>
      </c>
      <c r="D264" t="s">
        <v>634</v>
      </c>
      <c r="E264" t="s">
        <v>17</v>
      </c>
      <c r="F264" s="1" t="s">
        <v>635</v>
      </c>
      <c r="G264" t="s">
        <v>636</v>
      </c>
      <c r="H264">
        <v>765</v>
      </c>
      <c r="I264" s="2">
        <v>41640</v>
      </c>
      <c r="J264" s="2">
        <v>42004</v>
      </c>
      <c r="K264">
        <v>765</v>
      </c>
    </row>
    <row r="265" spans="1:11" x14ac:dyDescent="0.25">
      <c r="A265" t="str">
        <f>"ZF20F218ED"</f>
        <v>ZF20F218ED</v>
      </c>
      <c r="B265" t="str">
        <f t="shared" si="4"/>
        <v>06363391001</v>
      </c>
      <c r="C265" t="s">
        <v>15</v>
      </c>
      <c r="D265" t="s">
        <v>637</v>
      </c>
      <c r="E265" t="s">
        <v>17</v>
      </c>
      <c r="F265" s="1" t="s">
        <v>230</v>
      </c>
      <c r="G265" t="s">
        <v>231</v>
      </c>
      <c r="H265">
        <v>1632</v>
      </c>
      <c r="I265" s="2">
        <v>41768</v>
      </c>
      <c r="J265" s="2">
        <v>41768</v>
      </c>
      <c r="K265">
        <v>1632</v>
      </c>
    </row>
    <row r="266" spans="1:11" x14ac:dyDescent="0.25">
      <c r="A266" t="str">
        <f>"Z6A0D74A3F"</f>
        <v>Z6A0D74A3F</v>
      </c>
      <c r="B266" t="str">
        <f t="shared" si="4"/>
        <v>06363391001</v>
      </c>
      <c r="C266" t="s">
        <v>15</v>
      </c>
      <c r="D266" t="s">
        <v>638</v>
      </c>
      <c r="E266" t="s">
        <v>17</v>
      </c>
      <c r="F266" s="1" t="s">
        <v>639</v>
      </c>
      <c r="G266" t="s">
        <v>640</v>
      </c>
      <c r="H266">
        <v>480</v>
      </c>
      <c r="I266" s="2">
        <v>41670</v>
      </c>
      <c r="J266" s="2">
        <v>41943</v>
      </c>
      <c r="K266">
        <v>480</v>
      </c>
    </row>
    <row r="267" spans="1:11" x14ac:dyDescent="0.25">
      <c r="A267" t="str">
        <f>"Z181014A84"</f>
        <v>Z181014A84</v>
      </c>
      <c r="B267" t="str">
        <f t="shared" si="4"/>
        <v>06363391001</v>
      </c>
      <c r="C267" t="s">
        <v>15</v>
      </c>
      <c r="D267" t="s">
        <v>641</v>
      </c>
      <c r="E267" t="s">
        <v>17</v>
      </c>
      <c r="F267" s="1" t="s">
        <v>74</v>
      </c>
      <c r="G267" t="s">
        <v>75</v>
      </c>
      <c r="H267">
        <v>285</v>
      </c>
      <c r="I267" s="2">
        <v>41726</v>
      </c>
      <c r="J267" s="2">
        <v>41837</v>
      </c>
      <c r="K267">
        <v>285</v>
      </c>
    </row>
    <row r="268" spans="1:11" x14ac:dyDescent="0.25">
      <c r="A268" t="str">
        <f>"ZDC0DC7C18"</f>
        <v>ZDC0DC7C18</v>
      </c>
      <c r="B268" t="str">
        <f t="shared" si="4"/>
        <v>06363391001</v>
      </c>
      <c r="C268" t="s">
        <v>15</v>
      </c>
      <c r="D268" t="s">
        <v>642</v>
      </c>
      <c r="E268" t="s">
        <v>17</v>
      </c>
      <c r="F268" s="1" t="s">
        <v>643</v>
      </c>
      <c r="G268" t="s">
        <v>644</v>
      </c>
      <c r="H268">
        <v>1200</v>
      </c>
      <c r="I268" s="2">
        <v>41640</v>
      </c>
      <c r="J268" s="2">
        <v>42004</v>
      </c>
      <c r="K268">
        <v>975</v>
      </c>
    </row>
    <row r="269" spans="1:11" x14ac:dyDescent="0.25">
      <c r="A269" t="str">
        <f>"Z9A11C44AE"</f>
        <v>Z9A11C44AE</v>
      </c>
      <c r="B269" t="str">
        <f t="shared" si="4"/>
        <v>06363391001</v>
      </c>
      <c r="C269" t="s">
        <v>15</v>
      </c>
      <c r="D269" t="s">
        <v>645</v>
      </c>
      <c r="E269" t="s">
        <v>17</v>
      </c>
      <c r="F269" s="1" t="s">
        <v>27</v>
      </c>
      <c r="G269" t="s">
        <v>28</v>
      </c>
      <c r="H269">
        <v>1454</v>
      </c>
      <c r="I269" s="2">
        <v>41974</v>
      </c>
      <c r="J269" s="2">
        <v>41974</v>
      </c>
      <c r="K269">
        <v>1116</v>
      </c>
    </row>
    <row r="270" spans="1:11" x14ac:dyDescent="0.25">
      <c r="A270" t="str">
        <f>"ZE812AEC63"</f>
        <v>ZE812AEC63</v>
      </c>
      <c r="B270" t="str">
        <f t="shared" si="4"/>
        <v>06363391001</v>
      </c>
      <c r="C270" t="s">
        <v>15</v>
      </c>
      <c r="D270" t="s">
        <v>646</v>
      </c>
      <c r="E270" t="s">
        <v>17</v>
      </c>
      <c r="F270" s="1" t="s">
        <v>415</v>
      </c>
      <c r="G270" t="s">
        <v>416</v>
      </c>
      <c r="H270">
        <v>495</v>
      </c>
      <c r="I270" s="2">
        <v>41988</v>
      </c>
      <c r="J270" s="2">
        <v>41988</v>
      </c>
      <c r="K270">
        <v>495</v>
      </c>
    </row>
    <row r="271" spans="1:11" x14ac:dyDescent="0.25">
      <c r="A271" t="str">
        <f>"Z0812B5F84"</f>
        <v>Z0812B5F84</v>
      </c>
      <c r="B271" t="str">
        <f t="shared" si="4"/>
        <v>06363391001</v>
      </c>
      <c r="C271" t="s">
        <v>15</v>
      </c>
      <c r="D271" t="s">
        <v>647</v>
      </c>
      <c r="E271" t="s">
        <v>17</v>
      </c>
      <c r="F271" s="1" t="s">
        <v>230</v>
      </c>
      <c r="G271" t="s">
        <v>231</v>
      </c>
      <c r="H271">
        <v>1922</v>
      </c>
      <c r="I271" s="2">
        <v>41978</v>
      </c>
      <c r="J271" s="2">
        <v>41992</v>
      </c>
      <c r="K271">
        <v>1922</v>
      </c>
    </row>
    <row r="272" spans="1:11" x14ac:dyDescent="0.25">
      <c r="A272" t="str">
        <f>"Z9A0F951E7"</f>
        <v>Z9A0F951E7</v>
      </c>
      <c r="B272" t="str">
        <f t="shared" si="4"/>
        <v>06363391001</v>
      </c>
      <c r="C272" t="s">
        <v>15</v>
      </c>
      <c r="D272" t="s">
        <v>648</v>
      </c>
      <c r="E272" t="s">
        <v>17</v>
      </c>
      <c r="F272" s="1" t="s">
        <v>190</v>
      </c>
      <c r="G272" t="s">
        <v>191</v>
      </c>
      <c r="H272">
        <v>5660</v>
      </c>
      <c r="I272" s="2">
        <v>41799</v>
      </c>
      <c r="J272" s="2">
        <v>41806</v>
      </c>
      <c r="K272">
        <v>5660</v>
      </c>
    </row>
    <row r="273" spans="1:11" x14ac:dyDescent="0.25">
      <c r="A273" t="str">
        <f>"Z470FC7CEE"</f>
        <v>Z470FC7CEE</v>
      </c>
      <c r="B273" t="str">
        <f t="shared" si="4"/>
        <v>06363391001</v>
      </c>
      <c r="C273" t="s">
        <v>15</v>
      </c>
      <c r="D273" t="s">
        <v>649</v>
      </c>
      <c r="E273" t="s">
        <v>17</v>
      </c>
      <c r="F273" s="1" t="s">
        <v>650</v>
      </c>
      <c r="G273" t="s">
        <v>191</v>
      </c>
      <c r="H273">
        <v>25560</v>
      </c>
      <c r="I273" s="2">
        <v>41821</v>
      </c>
      <c r="J273" s="2">
        <v>41882</v>
      </c>
      <c r="K273">
        <v>25560</v>
      </c>
    </row>
    <row r="274" spans="1:11" x14ac:dyDescent="0.25">
      <c r="A274" t="str">
        <f>"ZF30DCEF20"</f>
        <v>ZF30DCEF20</v>
      </c>
      <c r="B274" t="str">
        <f t="shared" si="4"/>
        <v>06363391001</v>
      </c>
      <c r="C274" t="s">
        <v>15</v>
      </c>
      <c r="D274" t="s">
        <v>651</v>
      </c>
      <c r="E274" t="s">
        <v>17</v>
      </c>
      <c r="F274" s="1" t="s">
        <v>652</v>
      </c>
      <c r="G274" t="s">
        <v>653</v>
      </c>
      <c r="H274">
        <v>720</v>
      </c>
      <c r="I274" s="2">
        <v>41640</v>
      </c>
      <c r="J274" s="2">
        <v>42004</v>
      </c>
      <c r="K274">
        <v>660</v>
      </c>
    </row>
    <row r="275" spans="1:11" x14ac:dyDescent="0.25">
      <c r="A275" t="str">
        <f>"ZA012209E7"</f>
        <v>ZA012209E7</v>
      </c>
      <c r="B275" t="str">
        <f t="shared" si="4"/>
        <v>06363391001</v>
      </c>
      <c r="C275" t="s">
        <v>15</v>
      </c>
      <c r="D275" t="s">
        <v>654</v>
      </c>
      <c r="E275" t="s">
        <v>17</v>
      </c>
      <c r="F275" s="1" t="s">
        <v>230</v>
      </c>
      <c r="G275" t="s">
        <v>231</v>
      </c>
      <c r="H275">
        <v>2361</v>
      </c>
      <c r="I275" s="2">
        <v>41858</v>
      </c>
      <c r="J275" s="2">
        <v>41974</v>
      </c>
      <c r="K275">
        <v>2361</v>
      </c>
    </row>
    <row r="276" spans="1:11" x14ac:dyDescent="0.25">
      <c r="A276" t="str">
        <f>"2014011336"</f>
        <v>2014011336</v>
      </c>
      <c r="B276" t="str">
        <f t="shared" si="4"/>
        <v>06363391001</v>
      </c>
      <c r="C276" t="s">
        <v>15</v>
      </c>
      <c r="D276" t="s">
        <v>655</v>
      </c>
      <c r="E276" t="s">
        <v>17</v>
      </c>
      <c r="F276" s="1" t="s">
        <v>656</v>
      </c>
      <c r="G276" t="s">
        <v>657</v>
      </c>
      <c r="H276">
        <v>500</v>
      </c>
      <c r="I276" s="2">
        <v>41801</v>
      </c>
      <c r="J276" s="2">
        <v>41813</v>
      </c>
      <c r="K276">
        <v>252.31</v>
      </c>
    </row>
    <row r="277" spans="1:11" x14ac:dyDescent="0.25">
      <c r="A277" t="str">
        <f>"Z760D161AD"</f>
        <v>Z760D161AD</v>
      </c>
      <c r="B277" t="str">
        <f t="shared" si="4"/>
        <v>06363391001</v>
      </c>
      <c r="C277" t="s">
        <v>15</v>
      </c>
      <c r="D277" t="s">
        <v>658</v>
      </c>
      <c r="E277" t="s">
        <v>17</v>
      </c>
      <c r="F277" s="1" t="s">
        <v>128</v>
      </c>
      <c r="G277" t="s">
        <v>129</v>
      </c>
      <c r="H277">
        <v>25446</v>
      </c>
      <c r="I277" s="2">
        <v>41648</v>
      </c>
      <c r="J277" s="2">
        <v>42004</v>
      </c>
      <c r="K277">
        <v>25446</v>
      </c>
    </row>
    <row r="278" spans="1:11" x14ac:dyDescent="0.25">
      <c r="A278" t="str">
        <f>"ZE01227B3D"</f>
        <v>ZE01227B3D</v>
      </c>
      <c r="B278" t="str">
        <f t="shared" si="4"/>
        <v>06363391001</v>
      </c>
      <c r="C278" t="s">
        <v>15</v>
      </c>
      <c r="D278" t="s">
        <v>659</v>
      </c>
      <c r="E278" t="s">
        <v>179</v>
      </c>
      <c r="F278" s="1" t="s">
        <v>660</v>
      </c>
      <c r="G278" t="s">
        <v>661</v>
      </c>
      <c r="H278">
        <v>780</v>
      </c>
      <c r="I278" s="2">
        <v>41996</v>
      </c>
      <c r="J278" s="2">
        <v>42004</v>
      </c>
      <c r="K278">
        <v>442</v>
      </c>
    </row>
    <row r="279" spans="1:11" x14ac:dyDescent="0.25">
      <c r="A279" t="str">
        <f>"Z1910ADEF0"</f>
        <v>Z1910ADEF0</v>
      </c>
      <c r="B279" t="str">
        <f t="shared" si="4"/>
        <v>06363391001</v>
      </c>
      <c r="C279" t="s">
        <v>15</v>
      </c>
      <c r="D279" t="s">
        <v>662</v>
      </c>
      <c r="E279" t="s">
        <v>17</v>
      </c>
      <c r="F279" s="1" t="s">
        <v>663</v>
      </c>
      <c r="G279" t="s">
        <v>664</v>
      </c>
      <c r="H279">
        <v>419</v>
      </c>
      <c r="I279" s="2">
        <v>41872</v>
      </c>
      <c r="J279" s="2">
        <v>41886</v>
      </c>
      <c r="K279">
        <v>419</v>
      </c>
    </row>
    <row r="280" spans="1:11" x14ac:dyDescent="0.25">
      <c r="A280" t="str">
        <f>"Z560D75972"</f>
        <v>Z560D75972</v>
      </c>
      <c r="B280" t="str">
        <f t="shared" si="4"/>
        <v>06363391001</v>
      </c>
      <c r="C280" t="s">
        <v>15</v>
      </c>
      <c r="D280" t="s">
        <v>665</v>
      </c>
      <c r="E280" t="s">
        <v>17</v>
      </c>
      <c r="F280" s="1" t="s">
        <v>208</v>
      </c>
      <c r="G280" t="s">
        <v>209</v>
      </c>
      <c r="H280">
        <v>3000</v>
      </c>
      <c r="I280" s="2">
        <v>41669</v>
      </c>
      <c r="J280" s="2">
        <v>42004</v>
      </c>
      <c r="K280">
        <v>3000</v>
      </c>
    </row>
    <row r="281" spans="1:11" x14ac:dyDescent="0.25">
      <c r="A281" t="str">
        <f>"Z16120A222"</f>
        <v>Z16120A222</v>
      </c>
      <c r="B281" t="str">
        <f t="shared" si="4"/>
        <v>06363391001</v>
      </c>
      <c r="C281" t="s">
        <v>15</v>
      </c>
      <c r="D281" t="s">
        <v>666</v>
      </c>
      <c r="E281" t="s">
        <v>17</v>
      </c>
      <c r="F281" s="1" t="s">
        <v>667</v>
      </c>
      <c r="G281" t="s">
        <v>231</v>
      </c>
      <c r="H281">
        <v>480</v>
      </c>
      <c r="I281" s="2">
        <v>42019</v>
      </c>
      <c r="J281" s="2">
        <v>42019</v>
      </c>
      <c r="K281">
        <v>480</v>
      </c>
    </row>
    <row r="282" spans="1:11" x14ac:dyDescent="0.25">
      <c r="A282" t="str">
        <f>"Z02100DE9E"</f>
        <v>Z02100DE9E</v>
      </c>
      <c r="B282" t="str">
        <f t="shared" si="4"/>
        <v>06363391001</v>
      </c>
      <c r="C282" t="s">
        <v>15</v>
      </c>
      <c r="D282" t="s">
        <v>668</v>
      </c>
      <c r="E282" t="s">
        <v>17</v>
      </c>
      <c r="F282" s="1" t="s">
        <v>95</v>
      </c>
      <c r="G282" t="s">
        <v>96</v>
      </c>
      <c r="H282">
        <v>213.6</v>
      </c>
      <c r="I282" s="2">
        <v>41820</v>
      </c>
      <c r="J282" s="2">
        <v>41820</v>
      </c>
      <c r="K282">
        <v>213.6</v>
      </c>
    </row>
    <row r="283" spans="1:11" x14ac:dyDescent="0.25">
      <c r="A283" t="str">
        <f>"Z280DC3020"</f>
        <v>Z280DC3020</v>
      </c>
      <c r="B283" t="str">
        <f t="shared" si="4"/>
        <v>06363391001</v>
      </c>
      <c r="C283" t="s">
        <v>15</v>
      </c>
      <c r="D283" t="s">
        <v>669</v>
      </c>
      <c r="E283" t="s">
        <v>17</v>
      </c>
      <c r="F283" s="1" t="s">
        <v>670</v>
      </c>
      <c r="G283" t="s">
        <v>671</v>
      </c>
      <c r="H283">
        <v>1000</v>
      </c>
      <c r="I283" s="2">
        <v>41640</v>
      </c>
      <c r="J283" s="2">
        <v>42004</v>
      </c>
      <c r="K283">
        <v>160</v>
      </c>
    </row>
    <row r="284" spans="1:11" x14ac:dyDescent="0.25">
      <c r="A284" t="str">
        <f>"Z6A0F47C5C"</f>
        <v>Z6A0F47C5C</v>
      </c>
      <c r="B284" t="str">
        <f t="shared" si="4"/>
        <v>06363391001</v>
      </c>
      <c r="C284" t="s">
        <v>15</v>
      </c>
      <c r="D284" t="s">
        <v>672</v>
      </c>
      <c r="E284" t="s">
        <v>17</v>
      </c>
      <c r="F284" s="1" t="s">
        <v>673</v>
      </c>
      <c r="G284" t="s">
        <v>674</v>
      </c>
      <c r="H284">
        <v>486.5</v>
      </c>
      <c r="I284" s="2">
        <v>41779</v>
      </c>
      <c r="J284" s="2">
        <v>41800</v>
      </c>
      <c r="K284">
        <v>486.5</v>
      </c>
    </row>
    <row r="285" spans="1:11" x14ac:dyDescent="0.25">
      <c r="A285" t="str">
        <f>"Z0A0E020C9"</f>
        <v>Z0A0E020C9</v>
      </c>
      <c r="B285" t="str">
        <f t="shared" si="4"/>
        <v>06363391001</v>
      </c>
      <c r="C285" t="s">
        <v>15</v>
      </c>
      <c r="D285" t="s">
        <v>675</v>
      </c>
      <c r="E285" t="s">
        <v>17</v>
      </c>
      <c r="F285" s="1" t="s">
        <v>676</v>
      </c>
      <c r="G285" t="s">
        <v>677</v>
      </c>
      <c r="H285">
        <v>4141.92</v>
      </c>
      <c r="I285" s="2">
        <v>41640</v>
      </c>
      <c r="J285" s="2">
        <v>42004</v>
      </c>
      <c r="K285">
        <v>3107.94</v>
      </c>
    </row>
    <row r="286" spans="1:11" x14ac:dyDescent="0.25">
      <c r="A286" t="str">
        <f>"Z5B1227F97"</f>
        <v>Z5B1227F97</v>
      </c>
      <c r="B286" t="str">
        <f t="shared" si="4"/>
        <v>06363391001</v>
      </c>
      <c r="C286" t="s">
        <v>15</v>
      </c>
      <c r="D286" t="s">
        <v>678</v>
      </c>
      <c r="E286" t="s">
        <v>17</v>
      </c>
      <c r="F286" s="1" t="s">
        <v>679</v>
      </c>
      <c r="G286" t="s">
        <v>680</v>
      </c>
      <c r="H286">
        <v>461</v>
      </c>
      <c r="I286" s="2">
        <v>42009</v>
      </c>
      <c r="J286" s="2">
        <v>42013</v>
      </c>
      <c r="K286">
        <v>461</v>
      </c>
    </row>
    <row r="287" spans="1:11" x14ac:dyDescent="0.25">
      <c r="A287" t="str">
        <f>"Z630D7551B"</f>
        <v>Z630D7551B</v>
      </c>
      <c r="B287" t="str">
        <f t="shared" si="4"/>
        <v>06363391001</v>
      </c>
      <c r="C287" t="s">
        <v>15</v>
      </c>
      <c r="D287" t="s">
        <v>681</v>
      </c>
      <c r="E287" t="s">
        <v>17</v>
      </c>
      <c r="F287" s="1" t="s">
        <v>682</v>
      </c>
      <c r="G287" t="s">
        <v>416</v>
      </c>
      <c r="H287">
        <v>2000</v>
      </c>
      <c r="I287" s="2">
        <v>41669</v>
      </c>
      <c r="J287" s="2">
        <v>42004</v>
      </c>
      <c r="K287">
        <v>0</v>
      </c>
    </row>
    <row r="288" spans="1:11" x14ac:dyDescent="0.25">
      <c r="A288" t="str">
        <f>"Z3D0EAF2A1"</f>
        <v>Z3D0EAF2A1</v>
      </c>
      <c r="B288" t="str">
        <f t="shared" si="4"/>
        <v>06363391001</v>
      </c>
      <c r="C288" t="s">
        <v>15</v>
      </c>
      <c r="D288" t="s">
        <v>683</v>
      </c>
      <c r="E288" t="s">
        <v>17</v>
      </c>
      <c r="F288" s="1" t="s">
        <v>684</v>
      </c>
      <c r="G288" t="s">
        <v>364</v>
      </c>
      <c r="H288">
        <v>5200</v>
      </c>
      <c r="I288" s="2">
        <v>41760</v>
      </c>
      <c r="J288" s="2">
        <v>41991</v>
      </c>
      <c r="K288">
        <v>0</v>
      </c>
    </row>
    <row r="289" spans="1:11" x14ac:dyDescent="0.25">
      <c r="A289" t="str">
        <f>"Z081220922"</f>
        <v>Z081220922</v>
      </c>
      <c r="B289" t="str">
        <f t="shared" si="4"/>
        <v>06363391001</v>
      </c>
      <c r="C289" t="s">
        <v>15</v>
      </c>
      <c r="D289" t="s">
        <v>685</v>
      </c>
      <c r="E289" t="s">
        <v>17</v>
      </c>
      <c r="F289" s="1" t="s">
        <v>686</v>
      </c>
      <c r="G289" t="s">
        <v>687</v>
      </c>
      <c r="H289">
        <v>118</v>
      </c>
      <c r="I289" s="2">
        <v>41926</v>
      </c>
      <c r="J289" s="2">
        <v>41926</v>
      </c>
      <c r="K289">
        <v>118</v>
      </c>
    </row>
    <row r="290" spans="1:11" x14ac:dyDescent="0.25">
      <c r="A290" t="str">
        <f>"Z4B12B4865"</f>
        <v>Z4B12B4865</v>
      </c>
      <c r="B290" t="str">
        <f t="shared" si="4"/>
        <v>06363391001</v>
      </c>
      <c r="C290" t="s">
        <v>15</v>
      </c>
      <c r="D290" t="s">
        <v>688</v>
      </c>
      <c r="E290" t="s">
        <v>17</v>
      </c>
      <c r="F290" s="1" t="s">
        <v>689</v>
      </c>
      <c r="G290" t="s">
        <v>438</v>
      </c>
      <c r="H290">
        <v>250</v>
      </c>
      <c r="I290" s="2">
        <v>41988</v>
      </c>
      <c r="J290" s="2">
        <v>41988</v>
      </c>
      <c r="K290">
        <v>250</v>
      </c>
    </row>
    <row r="291" spans="1:11" x14ac:dyDescent="0.25">
      <c r="A291" t="str">
        <f>"Z9F12D58F5"</f>
        <v>Z9F12D58F5</v>
      </c>
      <c r="B291" t="str">
        <f t="shared" si="4"/>
        <v>06363391001</v>
      </c>
      <c r="C291" t="s">
        <v>15</v>
      </c>
      <c r="D291" t="s">
        <v>690</v>
      </c>
      <c r="E291" t="s">
        <v>17</v>
      </c>
      <c r="F291" s="1" t="s">
        <v>691</v>
      </c>
      <c r="G291" t="s">
        <v>692</v>
      </c>
      <c r="H291">
        <v>140</v>
      </c>
      <c r="I291" s="2">
        <v>41957</v>
      </c>
      <c r="J291" s="2">
        <v>41960</v>
      </c>
      <c r="K291">
        <v>140</v>
      </c>
    </row>
    <row r="292" spans="1:11" x14ac:dyDescent="0.25">
      <c r="A292" t="str">
        <f>"Z9512DCEDC"</f>
        <v>Z9512DCEDC</v>
      </c>
      <c r="B292" t="str">
        <f t="shared" si="4"/>
        <v>06363391001</v>
      </c>
      <c r="C292" t="s">
        <v>15</v>
      </c>
      <c r="D292" t="s">
        <v>693</v>
      </c>
      <c r="E292" t="s">
        <v>17</v>
      </c>
      <c r="F292" s="1" t="s">
        <v>694</v>
      </c>
      <c r="G292" t="s">
        <v>695</v>
      </c>
      <c r="H292">
        <v>200</v>
      </c>
      <c r="I292" s="2">
        <v>41913</v>
      </c>
      <c r="J292" s="2">
        <v>41913</v>
      </c>
      <c r="K292">
        <v>200</v>
      </c>
    </row>
    <row r="293" spans="1:11" x14ac:dyDescent="0.25">
      <c r="A293" t="str">
        <f>"Z95125C5D6"</f>
        <v>Z95125C5D6</v>
      </c>
      <c r="B293" t="str">
        <f t="shared" si="4"/>
        <v>06363391001</v>
      </c>
      <c r="C293" t="s">
        <v>15</v>
      </c>
      <c r="D293" t="s">
        <v>696</v>
      </c>
      <c r="E293" t="s">
        <v>17</v>
      </c>
      <c r="F293" s="1" t="s">
        <v>697</v>
      </c>
      <c r="G293" t="s">
        <v>698</v>
      </c>
      <c r="H293">
        <v>7900</v>
      </c>
      <c r="I293" s="2">
        <v>41995</v>
      </c>
      <c r="J293" s="2">
        <v>42010</v>
      </c>
      <c r="K293">
        <v>6000</v>
      </c>
    </row>
    <row r="294" spans="1:11" x14ac:dyDescent="0.25">
      <c r="A294" t="str">
        <f>"Z820FA5233"</f>
        <v>Z820FA5233</v>
      </c>
      <c r="B294" t="str">
        <f t="shared" si="4"/>
        <v>06363391001</v>
      </c>
      <c r="C294" t="s">
        <v>15</v>
      </c>
      <c r="D294" t="s">
        <v>699</v>
      </c>
      <c r="E294" t="s">
        <v>179</v>
      </c>
      <c r="F294" s="1" t="s">
        <v>700</v>
      </c>
      <c r="G294" t="s">
        <v>701</v>
      </c>
      <c r="H294">
        <v>10070.799999999999</v>
      </c>
      <c r="I294" s="2">
        <v>41810</v>
      </c>
      <c r="K294">
        <v>10070.799999999999</v>
      </c>
    </row>
    <row r="295" spans="1:11" x14ac:dyDescent="0.25">
      <c r="A295" t="str">
        <f>"Z890ED555B"</f>
        <v>Z890ED555B</v>
      </c>
      <c r="B295" t="str">
        <f t="shared" si="4"/>
        <v>06363391001</v>
      </c>
      <c r="C295" t="s">
        <v>15</v>
      </c>
      <c r="D295" t="s">
        <v>702</v>
      </c>
      <c r="E295" t="s">
        <v>17</v>
      </c>
      <c r="F295" s="1" t="s">
        <v>703</v>
      </c>
      <c r="G295" t="s">
        <v>704</v>
      </c>
      <c r="H295">
        <v>700</v>
      </c>
      <c r="I295" s="2">
        <v>41754</v>
      </c>
      <c r="J295" s="2">
        <v>42004</v>
      </c>
      <c r="K295">
        <v>0</v>
      </c>
    </row>
    <row r="296" spans="1:11" x14ac:dyDescent="0.25">
      <c r="A296" t="str">
        <f>"Z1F0D7C52E"</f>
        <v>Z1F0D7C52E</v>
      </c>
      <c r="B296" t="str">
        <f t="shared" si="4"/>
        <v>06363391001</v>
      </c>
      <c r="C296" t="s">
        <v>15</v>
      </c>
      <c r="D296" t="s">
        <v>705</v>
      </c>
      <c r="E296" t="s">
        <v>17</v>
      </c>
      <c r="F296" s="1" t="s">
        <v>480</v>
      </c>
      <c r="G296" t="s">
        <v>481</v>
      </c>
      <c r="H296">
        <v>1350</v>
      </c>
      <c r="I296" s="2">
        <v>41666</v>
      </c>
      <c r="J296" s="2">
        <v>41669</v>
      </c>
      <c r="K296">
        <v>1350</v>
      </c>
    </row>
    <row r="297" spans="1:11" x14ac:dyDescent="0.25">
      <c r="A297" t="str">
        <f>"Z4D0D74755"</f>
        <v>Z4D0D74755</v>
      </c>
      <c r="B297" t="str">
        <f t="shared" si="4"/>
        <v>06363391001</v>
      </c>
      <c r="C297" t="s">
        <v>15</v>
      </c>
      <c r="D297" t="s">
        <v>706</v>
      </c>
      <c r="E297" t="s">
        <v>17</v>
      </c>
      <c r="F297" s="1" t="s">
        <v>707</v>
      </c>
      <c r="G297" t="s">
        <v>677</v>
      </c>
      <c r="H297">
        <v>7800</v>
      </c>
      <c r="I297" s="2">
        <v>41640</v>
      </c>
      <c r="J297" s="2">
        <v>42004</v>
      </c>
      <c r="K297">
        <v>7800</v>
      </c>
    </row>
    <row r="298" spans="1:11" x14ac:dyDescent="0.25">
      <c r="A298" t="str">
        <f>"Z8D0E13E1D"</f>
        <v>Z8D0E13E1D</v>
      </c>
      <c r="B298" t="str">
        <f t="shared" si="4"/>
        <v>06363391001</v>
      </c>
      <c r="C298" t="s">
        <v>15</v>
      </c>
      <c r="D298" t="s">
        <v>708</v>
      </c>
      <c r="E298" t="s">
        <v>17</v>
      </c>
      <c r="F298" s="1" t="s">
        <v>230</v>
      </c>
      <c r="G298" t="s">
        <v>231</v>
      </c>
      <c r="H298">
        <v>0</v>
      </c>
      <c r="I298" s="2">
        <v>41767</v>
      </c>
      <c r="J298" s="2">
        <v>41796</v>
      </c>
      <c r="K298">
        <v>3715</v>
      </c>
    </row>
    <row r="299" spans="1:11" x14ac:dyDescent="0.25">
      <c r="A299" t="str">
        <f>"Z6B0E8AFCE"</f>
        <v>Z6B0E8AFCE</v>
      </c>
      <c r="B299" t="str">
        <f t="shared" si="4"/>
        <v>06363391001</v>
      </c>
      <c r="C299" t="s">
        <v>15</v>
      </c>
      <c r="D299" t="s">
        <v>709</v>
      </c>
      <c r="E299" t="s">
        <v>17</v>
      </c>
      <c r="F299" s="1" t="s">
        <v>190</v>
      </c>
      <c r="G299" t="s">
        <v>191</v>
      </c>
      <c r="H299">
        <v>444</v>
      </c>
      <c r="I299" s="2">
        <v>41641</v>
      </c>
      <c r="J299" s="2">
        <v>41677</v>
      </c>
      <c r="K299">
        <v>444</v>
      </c>
    </row>
    <row r="300" spans="1:11" x14ac:dyDescent="0.25">
      <c r="A300" t="str">
        <f>"Z131014A26"</f>
        <v>Z131014A26</v>
      </c>
      <c r="B300" t="str">
        <f t="shared" si="4"/>
        <v>06363391001</v>
      </c>
      <c r="C300" t="s">
        <v>15</v>
      </c>
      <c r="D300" t="s">
        <v>710</v>
      </c>
      <c r="E300" t="s">
        <v>17</v>
      </c>
      <c r="F300" s="1" t="s">
        <v>711</v>
      </c>
      <c r="G300" t="s">
        <v>712</v>
      </c>
      <c r="H300">
        <v>0</v>
      </c>
      <c r="I300" s="2">
        <v>41808</v>
      </c>
      <c r="J300" s="2">
        <v>41808</v>
      </c>
      <c r="K300">
        <v>656</v>
      </c>
    </row>
    <row r="301" spans="1:11" x14ac:dyDescent="0.25">
      <c r="A301" t="str">
        <f>"Z4710S2F16"</f>
        <v>Z4710S2F16</v>
      </c>
      <c r="B301" t="str">
        <f t="shared" si="4"/>
        <v>06363391001</v>
      </c>
      <c r="C301" t="s">
        <v>15</v>
      </c>
      <c r="D301" t="s">
        <v>713</v>
      </c>
      <c r="E301" t="s">
        <v>17</v>
      </c>
      <c r="F301" s="1" t="s">
        <v>714</v>
      </c>
      <c r="G301" t="s">
        <v>640</v>
      </c>
      <c r="H301">
        <v>120</v>
      </c>
      <c r="I301" s="2">
        <v>41886</v>
      </c>
      <c r="J301" s="2">
        <v>41890</v>
      </c>
      <c r="K301">
        <v>120</v>
      </c>
    </row>
    <row r="302" spans="1:11" x14ac:dyDescent="0.25">
      <c r="A302" t="str">
        <f>"Z3712B47E8"</f>
        <v>Z3712B47E8</v>
      </c>
      <c r="B302" t="str">
        <f t="shared" si="4"/>
        <v>06363391001</v>
      </c>
      <c r="C302" t="s">
        <v>15</v>
      </c>
      <c r="D302" t="s">
        <v>715</v>
      </c>
      <c r="E302" t="s">
        <v>17</v>
      </c>
      <c r="F302" s="1" t="s">
        <v>716</v>
      </c>
      <c r="G302" t="s">
        <v>717</v>
      </c>
      <c r="H302">
        <v>1400</v>
      </c>
      <c r="I302" s="2">
        <v>41990</v>
      </c>
      <c r="J302" s="2">
        <v>41992</v>
      </c>
      <c r="K302">
        <v>0</v>
      </c>
    </row>
    <row r="303" spans="1:11" x14ac:dyDescent="0.25">
      <c r="A303" t="str">
        <f>"Z53122B35C"</f>
        <v>Z53122B35C</v>
      </c>
      <c r="B303" t="str">
        <f t="shared" si="4"/>
        <v>06363391001</v>
      </c>
      <c r="C303" t="s">
        <v>15</v>
      </c>
      <c r="D303" t="s">
        <v>718</v>
      </c>
      <c r="E303" t="s">
        <v>17</v>
      </c>
      <c r="F303" s="1" t="s">
        <v>719</v>
      </c>
      <c r="G303" t="s">
        <v>720</v>
      </c>
      <c r="H303">
        <v>100</v>
      </c>
      <c r="I303" s="2">
        <v>41989</v>
      </c>
      <c r="J303" s="2">
        <v>41992</v>
      </c>
      <c r="K303">
        <v>0</v>
      </c>
    </row>
    <row r="304" spans="1:11" x14ac:dyDescent="0.25">
      <c r="A304" t="str">
        <f>"Z4A12E558F"</f>
        <v>Z4A12E558F</v>
      </c>
      <c r="B304" t="str">
        <f t="shared" si="4"/>
        <v>06363391001</v>
      </c>
      <c r="C304" t="s">
        <v>15</v>
      </c>
      <c r="D304" t="s">
        <v>721</v>
      </c>
      <c r="E304" t="s">
        <v>17</v>
      </c>
      <c r="F304" s="1" t="s">
        <v>264</v>
      </c>
      <c r="G304" t="s">
        <v>265</v>
      </c>
      <c r="H304">
        <v>970</v>
      </c>
      <c r="I304" s="2">
        <v>41985</v>
      </c>
      <c r="J304" s="2">
        <v>41985</v>
      </c>
      <c r="K304">
        <v>970</v>
      </c>
    </row>
    <row r="305" spans="1:11" x14ac:dyDescent="0.25">
      <c r="A305" t="str">
        <f>"Z2A1253D25"</f>
        <v>Z2A1253D25</v>
      </c>
      <c r="B305" t="str">
        <f t="shared" si="4"/>
        <v>06363391001</v>
      </c>
      <c r="C305" t="s">
        <v>15</v>
      </c>
      <c r="D305" t="s">
        <v>722</v>
      </c>
      <c r="E305" t="s">
        <v>17</v>
      </c>
      <c r="F305" s="1" t="s">
        <v>92</v>
      </c>
      <c r="G305" t="s">
        <v>93</v>
      </c>
      <c r="H305">
        <v>800</v>
      </c>
      <c r="I305" s="2">
        <v>41992</v>
      </c>
      <c r="J305" s="2">
        <v>41994</v>
      </c>
      <c r="K305">
        <v>800</v>
      </c>
    </row>
    <row r="306" spans="1:11" x14ac:dyDescent="0.25">
      <c r="A306" t="str">
        <f>"Z7E125C680"</f>
        <v>Z7E125C680</v>
      </c>
      <c r="B306" t="str">
        <f t="shared" si="4"/>
        <v>06363391001</v>
      </c>
      <c r="C306" t="s">
        <v>15</v>
      </c>
      <c r="D306" t="s">
        <v>723</v>
      </c>
      <c r="E306" t="s">
        <v>17</v>
      </c>
      <c r="F306" s="1" t="s">
        <v>92</v>
      </c>
      <c r="G306" t="s">
        <v>93</v>
      </c>
      <c r="H306">
        <v>650</v>
      </c>
      <c r="I306" s="2">
        <v>41995</v>
      </c>
      <c r="J306" s="2">
        <v>42013</v>
      </c>
      <c r="K306">
        <v>650</v>
      </c>
    </row>
    <row r="307" spans="1:11" x14ac:dyDescent="0.25">
      <c r="A307" t="str">
        <f>"ZE6121140B"</f>
        <v>ZE6121140B</v>
      </c>
      <c r="B307" t="str">
        <f t="shared" si="4"/>
        <v>06363391001</v>
      </c>
      <c r="C307" t="s">
        <v>15</v>
      </c>
      <c r="D307" t="s">
        <v>724</v>
      </c>
      <c r="E307" t="s">
        <v>17</v>
      </c>
      <c r="F307" s="1" t="s">
        <v>92</v>
      </c>
      <c r="G307" t="s">
        <v>93</v>
      </c>
      <c r="H307">
        <v>800</v>
      </c>
      <c r="I307" s="2">
        <v>41977</v>
      </c>
      <c r="J307" s="2">
        <v>41982</v>
      </c>
      <c r="K307">
        <v>800</v>
      </c>
    </row>
    <row r="308" spans="1:11" x14ac:dyDescent="0.25">
      <c r="A308" t="str">
        <f>"Z5511D1F5B"</f>
        <v>Z5511D1F5B</v>
      </c>
      <c r="B308" t="str">
        <f t="shared" si="4"/>
        <v>06363391001</v>
      </c>
      <c r="C308" t="s">
        <v>15</v>
      </c>
      <c r="D308" t="s">
        <v>725</v>
      </c>
      <c r="E308" t="s">
        <v>17</v>
      </c>
      <c r="F308" s="1" t="s">
        <v>726</v>
      </c>
      <c r="G308" t="s">
        <v>93</v>
      </c>
      <c r="H308">
        <v>3249</v>
      </c>
      <c r="I308" s="2">
        <v>41968</v>
      </c>
      <c r="J308" s="2">
        <v>41975</v>
      </c>
      <c r="K308">
        <v>3249</v>
      </c>
    </row>
    <row r="309" spans="1:11" x14ac:dyDescent="0.25">
      <c r="A309" t="str">
        <f>"Z8A11AC6E3"</f>
        <v>Z8A11AC6E3</v>
      </c>
      <c r="B309" t="str">
        <f t="shared" si="4"/>
        <v>06363391001</v>
      </c>
      <c r="C309" t="s">
        <v>15</v>
      </c>
      <c r="D309" t="s">
        <v>727</v>
      </c>
      <c r="E309" t="s">
        <v>17</v>
      </c>
      <c r="F309" s="1" t="s">
        <v>92</v>
      </c>
      <c r="G309" t="s">
        <v>93</v>
      </c>
      <c r="H309">
        <v>1234</v>
      </c>
      <c r="I309" s="2">
        <v>41976</v>
      </c>
      <c r="J309" s="2">
        <v>41978</v>
      </c>
      <c r="K309">
        <v>1234</v>
      </c>
    </row>
    <row r="310" spans="1:11" x14ac:dyDescent="0.25">
      <c r="A310" t="str">
        <f>"Z9D123E1AE"</f>
        <v>Z9D123E1AE</v>
      </c>
      <c r="B310" t="str">
        <f t="shared" si="4"/>
        <v>06363391001</v>
      </c>
      <c r="C310" t="s">
        <v>15</v>
      </c>
      <c r="D310" t="s">
        <v>728</v>
      </c>
      <c r="E310" t="s">
        <v>17</v>
      </c>
      <c r="F310" s="1" t="s">
        <v>230</v>
      </c>
      <c r="G310" t="s">
        <v>231</v>
      </c>
      <c r="H310">
        <v>223</v>
      </c>
      <c r="I310" s="2">
        <v>41982</v>
      </c>
      <c r="J310" s="2">
        <v>41982</v>
      </c>
      <c r="K310">
        <v>223</v>
      </c>
    </row>
    <row r="311" spans="1:11" x14ac:dyDescent="0.25">
      <c r="A311" t="str">
        <f>"Z0912B5ECE"</f>
        <v>Z0912B5ECE</v>
      </c>
      <c r="B311" t="str">
        <f t="shared" si="4"/>
        <v>06363391001</v>
      </c>
      <c r="C311" t="s">
        <v>15</v>
      </c>
      <c r="D311" t="s">
        <v>729</v>
      </c>
      <c r="E311" t="s">
        <v>17</v>
      </c>
      <c r="F311" s="1" t="s">
        <v>730</v>
      </c>
      <c r="G311" t="s">
        <v>731</v>
      </c>
      <c r="H311">
        <v>330</v>
      </c>
      <c r="I311" s="2">
        <v>42017</v>
      </c>
      <c r="J311" s="2">
        <v>42017</v>
      </c>
      <c r="K311">
        <v>330</v>
      </c>
    </row>
    <row r="312" spans="1:11" x14ac:dyDescent="0.25">
      <c r="A312" t="str">
        <f>"ZCC12C14C9"</f>
        <v>ZCC12C14C9</v>
      </c>
      <c r="B312" t="str">
        <f t="shared" si="4"/>
        <v>06363391001</v>
      </c>
      <c r="C312" t="s">
        <v>15</v>
      </c>
      <c r="D312" t="s">
        <v>732</v>
      </c>
      <c r="E312" t="s">
        <v>17</v>
      </c>
      <c r="F312" s="1" t="s">
        <v>89</v>
      </c>
      <c r="G312" t="s">
        <v>90</v>
      </c>
      <c r="H312">
        <v>874</v>
      </c>
      <c r="I312" s="2">
        <v>41984</v>
      </c>
      <c r="J312" s="2">
        <v>41985</v>
      </c>
      <c r="K312">
        <v>874</v>
      </c>
    </row>
    <row r="313" spans="1:11" x14ac:dyDescent="0.25">
      <c r="A313" t="str">
        <f>"Z92132E809"</f>
        <v>Z92132E809</v>
      </c>
      <c r="B313" t="str">
        <f t="shared" si="4"/>
        <v>06363391001</v>
      </c>
      <c r="C313" t="s">
        <v>15</v>
      </c>
      <c r="D313" t="s">
        <v>733</v>
      </c>
      <c r="E313" t="s">
        <v>17</v>
      </c>
      <c r="F313" s="1" t="s">
        <v>734</v>
      </c>
      <c r="G313" t="s">
        <v>735</v>
      </c>
      <c r="H313">
        <v>92</v>
      </c>
      <c r="I313" s="2">
        <v>41922</v>
      </c>
      <c r="J313" s="2">
        <v>41922</v>
      </c>
      <c r="K313">
        <v>0</v>
      </c>
    </row>
    <row r="314" spans="1:11" x14ac:dyDescent="0.25">
      <c r="A314" t="str">
        <f>"Z021228213"</f>
        <v>Z021228213</v>
      </c>
      <c r="B314" t="str">
        <f t="shared" si="4"/>
        <v>06363391001</v>
      </c>
      <c r="C314" t="s">
        <v>15</v>
      </c>
      <c r="D314" t="s">
        <v>736</v>
      </c>
      <c r="E314" t="s">
        <v>17</v>
      </c>
      <c r="F314" s="1" t="s">
        <v>27</v>
      </c>
      <c r="G314" t="s">
        <v>28</v>
      </c>
      <c r="H314">
        <v>2072</v>
      </c>
      <c r="I314" s="2">
        <v>41983</v>
      </c>
      <c r="J314" s="2">
        <v>41992</v>
      </c>
      <c r="K314">
        <v>2072</v>
      </c>
    </row>
    <row r="315" spans="1:11" x14ac:dyDescent="0.25">
      <c r="A315" t="str">
        <f>"ZA212C0686"</f>
        <v>ZA212C0686</v>
      </c>
      <c r="B315" t="str">
        <f t="shared" si="4"/>
        <v>06363391001</v>
      </c>
      <c r="C315" t="s">
        <v>15</v>
      </c>
      <c r="D315" t="s">
        <v>737</v>
      </c>
      <c r="E315" t="s">
        <v>17</v>
      </c>
      <c r="F315" s="1" t="s">
        <v>738</v>
      </c>
      <c r="G315" t="s">
        <v>84</v>
      </c>
      <c r="H315">
        <v>1760</v>
      </c>
      <c r="I315" s="2">
        <v>42035</v>
      </c>
      <c r="J315" s="2">
        <v>42035</v>
      </c>
      <c r="K315">
        <v>1760</v>
      </c>
    </row>
    <row r="316" spans="1:11" x14ac:dyDescent="0.25">
      <c r="A316" t="str">
        <f>"ZA21228114"</f>
        <v>ZA21228114</v>
      </c>
      <c r="B316" t="str">
        <f t="shared" si="4"/>
        <v>06363391001</v>
      </c>
      <c r="C316" t="s">
        <v>15</v>
      </c>
      <c r="D316" t="s">
        <v>739</v>
      </c>
      <c r="E316" t="s">
        <v>17</v>
      </c>
      <c r="F316" s="1" t="s">
        <v>740</v>
      </c>
      <c r="G316" t="s">
        <v>741</v>
      </c>
      <c r="H316">
        <v>500</v>
      </c>
      <c r="I316" s="2">
        <v>42016</v>
      </c>
      <c r="J316" s="2">
        <v>42018</v>
      </c>
      <c r="K316">
        <v>500</v>
      </c>
    </row>
    <row r="317" spans="1:11" x14ac:dyDescent="0.25">
      <c r="A317" t="str">
        <f>"ZF1127B833"</f>
        <v>ZF1127B833</v>
      </c>
      <c r="B317" t="str">
        <f t="shared" si="4"/>
        <v>06363391001</v>
      </c>
      <c r="C317" t="s">
        <v>15</v>
      </c>
      <c r="D317" t="s">
        <v>742</v>
      </c>
      <c r="E317" t="s">
        <v>17</v>
      </c>
      <c r="F317" s="1" t="s">
        <v>743</v>
      </c>
      <c r="G317" t="s">
        <v>744</v>
      </c>
      <c r="H317">
        <v>420</v>
      </c>
      <c r="I317" s="2">
        <v>41956</v>
      </c>
      <c r="J317" s="2">
        <v>41957</v>
      </c>
      <c r="K317">
        <v>420</v>
      </c>
    </row>
    <row r="318" spans="1:11" x14ac:dyDescent="0.25">
      <c r="A318" t="str">
        <f>"ZF2132E770"</f>
        <v>ZF2132E770</v>
      </c>
      <c r="B318" t="str">
        <f t="shared" si="4"/>
        <v>06363391001</v>
      </c>
      <c r="C318" t="s">
        <v>15</v>
      </c>
      <c r="D318" t="s">
        <v>745</v>
      </c>
      <c r="E318" t="s">
        <v>17</v>
      </c>
      <c r="F318" s="1" t="s">
        <v>746</v>
      </c>
      <c r="G318" t="s">
        <v>747</v>
      </c>
      <c r="H318">
        <v>224</v>
      </c>
      <c r="I318" s="2">
        <v>41954</v>
      </c>
      <c r="J318" s="2">
        <v>41954</v>
      </c>
      <c r="K318">
        <v>224</v>
      </c>
    </row>
    <row r="319" spans="1:11" x14ac:dyDescent="0.25">
      <c r="A319" t="str">
        <f>"Z2B130E7EC"</f>
        <v>Z2B130E7EC</v>
      </c>
      <c r="B319" t="str">
        <f t="shared" si="4"/>
        <v>06363391001</v>
      </c>
      <c r="C319" t="s">
        <v>15</v>
      </c>
      <c r="D319" t="s">
        <v>748</v>
      </c>
      <c r="E319" t="s">
        <v>17</v>
      </c>
      <c r="F319" s="1" t="s">
        <v>480</v>
      </c>
      <c r="G319" t="s">
        <v>481</v>
      </c>
      <c r="H319">
        <v>1350</v>
      </c>
      <c r="I319" s="2">
        <v>42037</v>
      </c>
      <c r="J319" s="2">
        <v>42037</v>
      </c>
      <c r="K319">
        <v>1350</v>
      </c>
    </row>
    <row r="320" spans="1:11" x14ac:dyDescent="0.25">
      <c r="A320" t="str">
        <f>"Z361146D2E"</f>
        <v>Z361146D2E</v>
      </c>
      <c r="B320" t="str">
        <f t="shared" si="4"/>
        <v>06363391001</v>
      </c>
      <c r="C320" t="s">
        <v>15</v>
      </c>
      <c r="D320" t="s">
        <v>749</v>
      </c>
      <c r="E320" t="s">
        <v>17</v>
      </c>
      <c r="F320" s="1" t="s">
        <v>92</v>
      </c>
      <c r="G320" t="s">
        <v>93</v>
      </c>
      <c r="H320">
        <v>971</v>
      </c>
      <c r="I320" s="2">
        <v>42003</v>
      </c>
      <c r="J320" s="2">
        <v>42003</v>
      </c>
      <c r="K320">
        <v>971</v>
      </c>
    </row>
    <row r="321" spans="1:11" x14ac:dyDescent="0.25">
      <c r="A321" t="str">
        <f>"ZC10F3AF5C"</f>
        <v>ZC10F3AF5C</v>
      </c>
      <c r="B321" t="str">
        <f t="shared" si="4"/>
        <v>06363391001</v>
      </c>
      <c r="C321" t="s">
        <v>15</v>
      </c>
      <c r="D321" t="s">
        <v>750</v>
      </c>
      <c r="E321" t="s">
        <v>17</v>
      </c>
      <c r="F321" s="1" t="s">
        <v>751</v>
      </c>
      <c r="G321" t="s">
        <v>752</v>
      </c>
      <c r="H321">
        <v>1050</v>
      </c>
      <c r="I321" s="2">
        <v>41995</v>
      </c>
      <c r="J321" s="2">
        <v>41995</v>
      </c>
      <c r="K321">
        <v>0</v>
      </c>
    </row>
    <row r="322" spans="1:11" x14ac:dyDescent="0.25">
      <c r="A322" t="str">
        <f>"Z7012AEB6B"</f>
        <v>Z7012AEB6B</v>
      </c>
      <c r="B322" t="str">
        <f t="shared" si="4"/>
        <v>06363391001</v>
      </c>
      <c r="C322" t="s">
        <v>15</v>
      </c>
      <c r="D322" t="s">
        <v>753</v>
      </c>
      <c r="E322" t="s">
        <v>17</v>
      </c>
      <c r="F322" s="1" t="s">
        <v>480</v>
      </c>
      <c r="G322" t="s">
        <v>481</v>
      </c>
      <c r="H322">
        <v>270</v>
      </c>
      <c r="I322" s="2">
        <v>42016</v>
      </c>
      <c r="J322" s="2">
        <v>42016</v>
      </c>
      <c r="K322">
        <v>270</v>
      </c>
    </row>
    <row r="323" spans="1:11" x14ac:dyDescent="0.25">
      <c r="A323" t="str">
        <f>"ZCA1342CF5"</f>
        <v>ZCA1342CF5</v>
      </c>
      <c r="B323" t="str">
        <f t="shared" ref="B323:B381" si="5">"06363391001"</f>
        <v>06363391001</v>
      </c>
      <c r="C323" t="s">
        <v>15</v>
      </c>
      <c r="D323" t="s">
        <v>442</v>
      </c>
      <c r="E323" t="s">
        <v>17</v>
      </c>
      <c r="F323" s="1" t="s">
        <v>443</v>
      </c>
      <c r="G323" t="s">
        <v>444</v>
      </c>
      <c r="H323">
        <v>225</v>
      </c>
      <c r="I323" s="2">
        <v>41992</v>
      </c>
      <c r="J323" s="2">
        <v>42034</v>
      </c>
      <c r="K323">
        <v>225</v>
      </c>
    </row>
    <row r="324" spans="1:11" x14ac:dyDescent="0.25">
      <c r="A324" t="str">
        <f>"Z271302D89"</f>
        <v>Z271302D89</v>
      </c>
      <c r="B324" t="str">
        <f t="shared" si="5"/>
        <v>06363391001</v>
      </c>
      <c r="C324" t="s">
        <v>15</v>
      </c>
      <c r="D324" t="s">
        <v>754</v>
      </c>
      <c r="E324" t="s">
        <v>17</v>
      </c>
      <c r="F324" s="1" t="s">
        <v>45</v>
      </c>
      <c r="G324" t="s">
        <v>22</v>
      </c>
      <c r="H324">
        <v>2650</v>
      </c>
      <c r="I324" s="2">
        <v>41969</v>
      </c>
      <c r="J324" s="2">
        <v>41971</v>
      </c>
      <c r="K324">
        <v>2650</v>
      </c>
    </row>
    <row r="325" spans="1:11" x14ac:dyDescent="0.25">
      <c r="A325" t="str">
        <f>"Z9A133E240"</f>
        <v>Z9A133E240</v>
      </c>
      <c r="B325" t="str">
        <f t="shared" si="5"/>
        <v>06363391001</v>
      </c>
      <c r="C325" t="s">
        <v>15</v>
      </c>
      <c r="D325" t="s">
        <v>755</v>
      </c>
      <c r="E325" t="s">
        <v>17</v>
      </c>
      <c r="F325" s="1" t="s">
        <v>420</v>
      </c>
      <c r="G325" t="s">
        <v>421</v>
      </c>
      <c r="H325">
        <v>475</v>
      </c>
      <c r="I325" s="2">
        <v>42045</v>
      </c>
      <c r="J325" s="2">
        <v>42045</v>
      </c>
      <c r="K325">
        <v>475</v>
      </c>
    </row>
    <row r="326" spans="1:11" x14ac:dyDescent="0.25">
      <c r="A326" t="str">
        <f>"ZD013138AC"</f>
        <v>ZD013138AC</v>
      </c>
      <c r="B326" t="str">
        <f t="shared" si="5"/>
        <v>06363391001</v>
      </c>
      <c r="C326" t="s">
        <v>15</v>
      </c>
      <c r="D326" t="s">
        <v>756</v>
      </c>
      <c r="E326" t="s">
        <v>17</v>
      </c>
      <c r="F326" s="1" t="s">
        <v>757</v>
      </c>
      <c r="G326" t="s">
        <v>758</v>
      </c>
      <c r="H326">
        <v>255</v>
      </c>
      <c r="I326" s="2">
        <v>42045</v>
      </c>
      <c r="J326" s="2">
        <v>42045</v>
      </c>
      <c r="K326">
        <v>255</v>
      </c>
    </row>
    <row r="327" spans="1:11" x14ac:dyDescent="0.25">
      <c r="A327" t="str">
        <f>"Z1411D1F7C"</f>
        <v>Z1411D1F7C</v>
      </c>
      <c r="B327" t="str">
        <f t="shared" si="5"/>
        <v>06363391001</v>
      </c>
      <c r="C327" t="s">
        <v>15</v>
      </c>
      <c r="D327" t="s">
        <v>759</v>
      </c>
      <c r="E327" t="s">
        <v>17</v>
      </c>
      <c r="F327" s="1" t="s">
        <v>760</v>
      </c>
      <c r="G327" t="s">
        <v>188</v>
      </c>
      <c r="H327">
        <v>937.76</v>
      </c>
      <c r="I327" s="2">
        <v>42010</v>
      </c>
      <c r="J327" s="2">
        <v>42069</v>
      </c>
      <c r="K327">
        <v>937.76</v>
      </c>
    </row>
    <row r="328" spans="1:11" x14ac:dyDescent="0.25">
      <c r="A328" t="str">
        <f>"Z2811F18EA"</f>
        <v>Z2811F18EA</v>
      </c>
      <c r="B328" t="str">
        <f t="shared" si="5"/>
        <v>06363391001</v>
      </c>
      <c r="C328" t="s">
        <v>15</v>
      </c>
      <c r="D328" t="s">
        <v>761</v>
      </c>
      <c r="E328" t="s">
        <v>17</v>
      </c>
      <c r="F328" s="1" t="s">
        <v>762</v>
      </c>
      <c r="G328" t="s">
        <v>763</v>
      </c>
      <c r="H328">
        <v>1425</v>
      </c>
      <c r="I328" s="2">
        <v>41969</v>
      </c>
      <c r="J328" s="2">
        <v>42063</v>
      </c>
      <c r="K328">
        <v>1425</v>
      </c>
    </row>
    <row r="329" spans="1:11" x14ac:dyDescent="0.25">
      <c r="A329" t="str">
        <f>"Z1A12AEACA"</f>
        <v>Z1A12AEACA</v>
      </c>
      <c r="B329" t="str">
        <f t="shared" si="5"/>
        <v>06363391001</v>
      </c>
      <c r="C329" t="s">
        <v>15</v>
      </c>
      <c r="D329" t="s">
        <v>764</v>
      </c>
      <c r="E329" t="s">
        <v>17</v>
      </c>
      <c r="F329" s="1" t="s">
        <v>211</v>
      </c>
      <c r="G329" t="s">
        <v>212</v>
      </c>
      <c r="H329">
        <v>434.3</v>
      </c>
      <c r="I329" s="2">
        <v>42002</v>
      </c>
      <c r="J329" s="2">
        <v>42002</v>
      </c>
      <c r="K329">
        <v>434.3</v>
      </c>
    </row>
    <row r="330" spans="1:11" x14ac:dyDescent="0.25">
      <c r="A330" t="str">
        <f>"Z9012AEA3D"</f>
        <v>Z9012AEA3D</v>
      </c>
      <c r="B330" t="str">
        <f t="shared" si="5"/>
        <v>06363391001</v>
      </c>
      <c r="C330" t="s">
        <v>15</v>
      </c>
      <c r="D330" t="s">
        <v>765</v>
      </c>
      <c r="E330" t="s">
        <v>17</v>
      </c>
      <c r="F330" s="1" t="s">
        <v>56</v>
      </c>
      <c r="G330" t="s">
        <v>57</v>
      </c>
      <c r="H330">
        <v>425</v>
      </c>
      <c r="I330" s="2">
        <v>41989</v>
      </c>
      <c r="J330" s="2">
        <v>42025</v>
      </c>
      <c r="K330">
        <v>425</v>
      </c>
    </row>
    <row r="331" spans="1:11" x14ac:dyDescent="0.25">
      <c r="A331" t="str">
        <f>"Z4112B48A4"</f>
        <v>Z4112B48A4</v>
      </c>
      <c r="B331" t="str">
        <f t="shared" si="5"/>
        <v>06363391001</v>
      </c>
      <c r="C331" t="s">
        <v>15</v>
      </c>
      <c r="D331" t="s">
        <v>766</v>
      </c>
      <c r="E331" t="s">
        <v>17</v>
      </c>
      <c r="F331" s="1" t="s">
        <v>767</v>
      </c>
      <c r="G331" t="s">
        <v>768</v>
      </c>
      <c r="H331">
        <v>950</v>
      </c>
      <c r="I331" s="2">
        <v>41815</v>
      </c>
      <c r="J331" s="2">
        <v>41989</v>
      </c>
      <c r="K331">
        <v>950</v>
      </c>
    </row>
    <row r="332" spans="1:11" x14ac:dyDescent="0.25">
      <c r="A332" t="str">
        <f>"Z710FB8954"</f>
        <v>Z710FB8954</v>
      </c>
      <c r="B332" t="str">
        <f t="shared" si="5"/>
        <v>06363391001</v>
      </c>
      <c r="C332" t="s">
        <v>15</v>
      </c>
      <c r="D332" t="s">
        <v>769</v>
      </c>
      <c r="E332" t="s">
        <v>17</v>
      </c>
      <c r="F332" s="1" t="s">
        <v>420</v>
      </c>
      <c r="G332" t="s">
        <v>421</v>
      </c>
      <c r="H332">
        <v>40</v>
      </c>
      <c r="I332" s="2">
        <v>41815</v>
      </c>
      <c r="J332" s="2">
        <v>41815</v>
      </c>
      <c r="K332">
        <v>40</v>
      </c>
    </row>
    <row r="333" spans="1:11" x14ac:dyDescent="0.25">
      <c r="A333" t="str">
        <f>"Z9E120A188"</f>
        <v>Z9E120A188</v>
      </c>
      <c r="B333" t="str">
        <f t="shared" si="5"/>
        <v>06363391001</v>
      </c>
      <c r="C333" t="s">
        <v>15</v>
      </c>
      <c r="D333" t="s">
        <v>770</v>
      </c>
      <c r="E333" t="s">
        <v>17</v>
      </c>
      <c r="F333" s="1" t="s">
        <v>771</v>
      </c>
      <c r="G333" t="s">
        <v>114</v>
      </c>
      <c r="H333">
        <v>492</v>
      </c>
      <c r="I333" s="2">
        <v>42016</v>
      </c>
      <c r="J333" s="2">
        <v>42016</v>
      </c>
      <c r="K333">
        <v>492</v>
      </c>
    </row>
    <row r="334" spans="1:11" x14ac:dyDescent="0.25">
      <c r="A334" t="str">
        <f>"ZB5132E7AA"</f>
        <v>ZB5132E7AA</v>
      </c>
      <c r="B334" t="str">
        <f t="shared" si="5"/>
        <v>06363391001</v>
      </c>
      <c r="C334" t="s">
        <v>15</v>
      </c>
      <c r="D334" t="s">
        <v>772</v>
      </c>
      <c r="E334" t="s">
        <v>17</v>
      </c>
      <c r="F334" s="1" t="s">
        <v>773</v>
      </c>
      <c r="G334" t="s">
        <v>774</v>
      </c>
      <c r="H334">
        <v>155</v>
      </c>
      <c r="I334" s="2">
        <v>41967</v>
      </c>
      <c r="J334" s="2">
        <v>41967</v>
      </c>
      <c r="K334">
        <v>155</v>
      </c>
    </row>
    <row r="335" spans="1:11" x14ac:dyDescent="0.25">
      <c r="A335" t="str">
        <f>"Z111237269"</f>
        <v>Z111237269</v>
      </c>
      <c r="B335" t="str">
        <f t="shared" si="5"/>
        <v>06363391001</v>
      </c>
      <c r="C335" t="s">
        <v>15</v>
      </c>
      <c r="D335" t="s">
        <v>775</v>
      </c>
      <c r="E335" t="s">
        <v>17</v>
      </c>
      <c r="F335" s="1" t="s">
        <v>776</v>
      </c>
      <c r="G335" t="s">
        <v>522</v>
      </c>
      <c r="H335">
        <v>1549.2</v>
      </c>
      <c r="I335" s="2">
        <v>42062</v>
      </c>
      <c r="J335" s="2">
        <v>42062</v>
      </c>
      <c r="K335">
        <v>1549.2</v>
      </c>
    </row>
    <row r="336" spans="1:11" x14ac:dyDescent="0.25">
      <c r="A336" t="str">
        <f>"Z591305386"</f>
        <v>Z591305386</v>
      </c>
      <c r="B336" t="str">
        <f t="shared" si="5"/>
        <v>06363391001</v>
      </c>
      <c r="C336" t="s">
        <v>15</v>
      </c>
      <c r="D336" t="s">
        <v>777</v>
      </c>
      <c r="E336" t="s">
        <v>17</v>
      </c>
      <c r="F336" s="1" t="s">
        <v>230</v>
      </c>
      <c r="G336" t="s">
        <v>231</v>
      </c>
      <c r="H336">
        <v>3235</v>
      </c>
      <c r="I336" s="2">
        <v>41666</v>
      </c>
      <c r="J336" s="2">
        <v>41697</v>
      </c>
      <c r="K336">
        <v>3235</v>
      </c>
    </row>
    <row r="337" spans="1:11" x14ac:dyDescent="0.25">
      <c r="A337" t="str">
        <f>"Z8412C9473"</f>
        <v>Z8412C9473</v>
      </c>
      <c r="B337" t="str">
        <f t="shared" si="5"/>
        <v>06363391001</v>
      </c>
      <c r="C337" t="s">
        <v>15</v>
      </c>
      <c r="D337" t="s">
        <v>778</v>
      </c>
      <c r="E337" t="s">
        <v>17</v>
      </c>
      <c r="F337" s="1" t="s">
        <v>779</v>
      </c>
      <c r="G337" t="s">
        <v>780</v>
      </c>
      <c r="H337">
        <v>700</v>
      </c>
      <c r="I337" s="2">
        <v>41968</v>
      </c>
      <c r="J337" s="2">
        <v>41982</v>
      </c>
      <c r="K337">
        <v>0</v>
      </c>
    </row>
    <row r="338" spans="1:11" x14ac:dyDescent="0.25">
      <c r="A338" t="str">
        <f>"Z62122817A"</f>
        <v>Z62122817A</v>
      </c>
      <c r="B338" t="str">
        <f t="shared" si="5"/>
        <v>06363391001</v>
      </c>
      <c r="C338" t="s">
        <v>15</v>
      </c>
      <c r="D338" t="s">
        <v>781</v>
      </c>
      <c r="E338" t="s">
        <v>17</v>
      </c>
      <c r="F338" s="1" t="s">
        <v>24</v>
      </c>
      <c r="G338" t="s">
        <v>25</v>
      </c>
      <c r="H338">
        <v>188.22</v>
      </c>
      <c r="I338" s="2">
        <v>41969</v>
      </c>
      <c r="J338" s="2">
        <v>41969</v>
      </c>
      <c r="K338">
        <v>188.22</v>
      </c>
    </row>
    <row r="339" spans="1:11" x14ac:dyDescent="0.25">
      <c r="A339" t="str">
        <f>"Z0D11B86B4"</f>
        <v>Z0D11B86B4</v>
      </c>
      <c r="B339" t="str">
        <f t="shared" si="5"/>
        <v>06363391001</v>
      </c>
      <c r="C339" t="s">
        <v>15</v>
      </c>
      <c r="D339" t="s">
        <v>782</v>
      </c>
      <c r="E339" t="s">
        <v>17</v>
      </c>
      <c r="F339" s="1" t="s">
        <v>783</v>
      </c>
      <c r="G339" t="s">
        <v>25</v>
      </c>
      <c r="H339">
        <v>2403.9699999999998</v>
      </c>
      <c r="I339" s="2">
        <v>41992</v>
      </c>
      <c r="J339" s="2">
        <v>42076</v>
      </c>
      <c r="K339">
        <v>2403.96</v>
      </c>
    </row>
    <row r="340" spans="1:11" x14ac:dyDescent="0.25">
      <c r="A340" t="str">
        <f>"Z400D7CB22"</f>
        <v>Z400D7CB22</v>
      </c>
      <c r="B340" t="str">
        <f t="shared" si="5"/>
        <v>06363391001</v>
      </c>
      <c r="C340" t="s">
        <v>15</v>
      </c>
      <c r="D340" t="s">
        <v>784</v>
      </c>
      <c r="E340" t="s">
        <v>17</v>
      </c>
      <c r="F340" s="1" t="s">
        <v>785</v>
      </c>
      <c r="G340" t="s">
        <v>786</v>
      </c>
      <c r="H340">
        <v>570</v>
      </c>
      <c r="I340" s="2">
        <v>41901</v>
      </c>
      <c r="J340" s="2">
        <v>41901</v>
      </c>
      <c r="K340">
        <v>570</v>
      </c>
    </row>
    <row r="341" spans="1:11" x14ac:dyDescent="0.25">
      <c r="A341" t="str">
        <f>"ZEF13A9864"</f>
        <v>ZEF13A9864</v>
      </c>
      <c r="B341" t="str">
        <f t="shared" si="5"/>
        <v>06363391001</v>
      </c>
      <c r="C341" t="s">
        <v>15</v>
      </c>
      <c r="D341" t="s">
        <v>787</v>
      </c>
      <c r="E341" t="s">
        <v>17</v>
      </c>
      <c r="F341" s="1" t="s">
        <v>788</v>
      </c>
      <c r="G341" t="s">
        <v>789</v>
      </c>
      <c r="H341">
        <v>787.5</v>
      </c>
      <c r="I341" s="2">
        <v>42004</v>
      </c>
      <c r="J341" s="2">
        <v>42047</v>
      </c>
      <c r="K341">
        <v>787.5</v>
      </c>
    </row>
    <row r="342" spans="1:11" x14ac:dyDescent="0.25">
      <c r="A342" t="str">
        <f>"ZA610C778F"</f>
        <v>ZA610C778F</v>
      </c>
      <c r="B342" t="str">
        <f t="shared" si="5"/>
        <v>06363391001</v>
      </c>
      <c r="C342" t="s">
        <v>15</v>
      </c>
      <c r="D342" t="s">
        <v>790</v>
      </c>
      <c r="E342" t="s">
        <v>17</v>
      </c>
      <c r="F342" s="1" t="s">
        <v>791</v>
      </c>
      <c r="G342" t="s">
        <v>93</v>
      </c>
      <c r="H342">
        <v>2424.8200000000002</v>
      </c>
      <c r="I342" s="2">
        <v>41904</v>
      </c>
      <c r="J342" s="2">
        <v>41918</v>
      </c>
      <c r="K342">
        <v>2424.8200000000002</v>
      </c>
    </row>
    <row r="343" spans="1:11" x14ac:dyDescent="0.25">
      <c r="A343" t="str">
        <f>"ZD41282028"</f>
        <v>ZD41282028</v>
      </c>
      <c r="B343" t="str">
        <f t="shared" si="5"/>
        <v>06363391001</v>
      </c>
      <c r="C343" t="s">
        <v>15</v>
      </c>
      <c r="D343" t="s">
        <v>792</v>
      </c>
      <c r="E343" t="s">
        <v>17</v>
      </c>
      <c r="F343" s="1" t="s">
        <v>793</v>
      </c>
      <c r="G343" t="s">
        <v>339</v>
      </c>
      <c r="H343">
        <v>3960</v>
      </c>
      <c r="I343" s="2">
        <v>42005</v>
      </c>
      <c r="J343" s="2">
        <v>42369</v>
      </c>
      <c r="K343">
        <v>3960</v>
      </c>
    </row>
    <row r="344" spans="1:11" x14ac:dyDescent="0.25">
      <c r="A344" t="str">
        <f>"Z011372C6A"</f>
        <v>Z011372C6A</v>
      </c>
      <c r="B344" t="str">
        <f t="shared" si="5"/>
        <v>06363391001</v>
      </c>
      <c r="C344" t="s">
        <v>15</v>
      </c>
      <c r="D344" t="s">
        <v>794</v>
      </c>
      <c r="E344" t="s">
        <v>17</v>
      </c>
      <c r="F344" s="1" t="s">
        <v>89</v>
      </c>
      <c r="G344" t="s">
        <v>90</v>
      </c>
      <c r="H344">
        <v>578</v>
      </c>
      <c r="I344" s="2">
        <v>42024</v>
      </c>
      <c r="J344" s="2">
        <v>42055</v>
      </c>
      <c r="K344">
        <v>578</v>
      </c>
    </row>
    <row r="345" spans="1:11" x14ac:dyDescent="0.25">
      <c r="A345" t="str">
        <f>"Z8B11AB291"</f>
        <v>Z8B11AB291</v>
      </c>
      <c r="B345" t="str">
        <f t="shared" si="5"/>
        <v>06363391001</v>
      </c>
      <c r="C345" t="s">
        <v>15</v>
      </c>
      <c r="D345" t="s">
        <v>232</v>
      </c>
      <c r="E345" t="s">
        <v>64</v>
      </c>
      <c r="F345" s="1" t="s">
        <v>613</v>
      </c>
      <c r="G345" t="s">
        <v>614</v>
      </c>
      <c r="H345">
        <v>6303.36</v>
      </c>
      <c r="I345" s="2">
        <v>42040</v>
      </c>
      <c r="J345" s="2">
        <v>43500</v>
      </c>
      <c r="K345">
        <v>6155.16</v>
      </c>
    </row>
    <row r="346" spans="1:11" x14ac:dyDescent="0.25">
      <c r="A346" t="str">
        <f>"Z131254B89"</f>
        <v>Z131254B89</v>
      </c>
      <c r="B346" t="str">
        <f t="shared" si="5"/>
        <v>06363391001</v>
      </c>
      <c r="C346" t="s">
        <v>15</v>
      </c>
      <c r="D346" t="s">
        <v>795</v>
      </c>
      <c r="E346" t="s">
        <v>17</v>
      </c>
      <c r="F346" s="1" t="s">
        <v>561</v>
      </c>
      <c r="G346" t="s">
        <v>562</v>
      </c>
      <c r="H346">
        <v>4788</v>
      </c>
      <c r="I346" s="2">
        <v>42005</v>
      </c>
      <c r="J346" s="2">
        <v>42369</v>
      </c>
      <c r="K346">
        <v>4788</v>
      </c>
    </row>
    <row r="347" spans="1:11" x14ac:dyDescent="0.25">
      <c r="A347" t="str">
        <f>"Z530F11F31"</f>
        <v>Z530F11F31</v>
      </c>
      <c r="B347" t="str">
        <f t="shared" si="5"/>
        <v>06363391001</v>
      </c>
      <c r="C347" t="s">
        <v>15</v>
      </c>
      <c r="D347" t="s">
        <v>796</v>
      </c>
      <c r="E347" t="s">
        <v>17</v>
      </c>
      <c r="F347" s="1" t="s">
        <v>797</v>
      </c>
      <c r="G347" t="s">
        <v>798</v>
      </c>
      <c r="H347">
        <v>120</v>
      </c>
      <c r="I347" s="2">
        <v>41771</v>
      </c>
      <c r="J347" s="2">
        <v>41771</v>
      </c>
      <c r="K347">
        <v>120</v>
      </c>
    </row>
    <row r="348" spans="1:11" x14ac:dyDescent="0.25">
      <c r="A348" t="str">
        <f>"Z2510ADF3B"</f>
        <v>Z2510ADF3B</v>
      </c>
      <c r="B348" t="str">
        <f t="shared" si="5"/>
        <v>06363391001</v>
      </c>
      <c r="C348" t="s">
        <v>15</v>
      </c>
      <c r="D348" t="s">
        <v>799</v>
      </c>
      <c r="E348" t="s">
        <v>17</v>
      </c>
      <c r="F348" s="1" t="s">
        <v>508</v>
      </c>
      <c r="G348" t="s">
        <v>509</v>
      </c>
      <c r="H348">
        <v>195</v>
      </c>
      <c r="I348" s="2">
        <v>42263</v>
      </c>
      <c r="J348" s="2">
        <v>42263</v>
      </c>
      <c r="K348">
        <v>195</v>
      </c>
    </row>
    <row r="349" spans="1:11" x14ac:dyDescent="0.25">
      <c r="A349" t="str">
        <f>"ZD8104AA18"</f>
        <v>ZD8104AA18</v>
      </c>
      <c r="B349" t="str">
        <f t="shared" si="5"/>
        <v>06363391001</v>
      </c>
      <c r="C349" t="s">
        <v>15</v>
      </c>
      <c r="D349" t="s">
        <v>800</v>
      </c>
      <c r="E349" t="s">
        <v>17</v>
      </c>
      <c r="F349" s="1" t="s">
        <v>801</v>
      </c>
      <c r="G349" t="s">
        <v>802</v>
      </c>
      <c r="H349">
        <v>29799.27</v>
      </c>
      <c r="I349" s="2">
        <v>41946</v>
      </c>
      <c r="J349" s="2">
        <v>41988</v>
      </c>
      <c r="K349">
        <v>28396.77</v>
      </c>
    </row>
    <row r="350" spans="1:11" x14ac:dyDescent="0.25">
      <c r="A350" t="str">
        <f>"5640253404"</f>
        <v>5640253404</v>
      </c>
      <c r="B350" t="str">
        <f t="shared" si="5"/>
        <v>06363391001</v>
      </c>
      <c r="C350" t="s">
        <v>15</v>
      </c>
      <c r="D350" t="s">
        <v>803</v>
      </c>
      <c r="E350" t="s">
        <v>179</v>
      </c>
      <c r="F350" s="1" t="s">
        <v>804</v>
      </c>
      <c r="G350" t="s">
        <v>805</v>
      </c>
      <c r="H350">
        <v>196175</v>
      </c>
      <c r="I350" s="2">
        <v>41842</v>
      </c>
      <c r="J350" s="2">
        <v>42142</v>
      </c>
      <c r="K350">
        <v>189886.03</v>
      </c>
    </row>
    <row r="351" spans="1:11" x14ac:dyDescent="0.25">
      <c r="A351" t="str">
        <f>"57162205F7"</f>
        <v>57162205F7</v>
      </c>
      <c r="B351" t="str">
        <f t="shared" si="5"/>
        <v>06363391001</v>
      </c>
      <c r="C351" t="s">
        <v>15</v>
      </c>
      <c r="D351" t="s">
        <v>806</v>
      </c>
      <c r="E351" t="s">
        <v>179</v>
      </c>
      <c r="F351" s="1" t="s">
        <v>807</v>
      </c>
      <c r="G351" t="s">
        <v>559</v>
      </c>
      <c r="H351">
        <v>149500</v>
      </c>
      <c r="I351" s="2">
        <v>41816</v>
      </c>
      <c r="J351" s="2">
        <v>42170</v>
      </c>
      <c r="K351">
        <v>126245.59</v>
      </c>
    </row>
    <row r="352" spans="1:11" x14ac:dyDescent="0.25">
      <c r="A352" t="str">
        <f>"Z8A17593D7"</f>
        <v>Z8A17593D7</v>
      </c>
      <c r="B352" t="str">
        <f t="shared" si="5"/>
        <v>06363391001</v>
      </c>
      <c r="C352" t="s">
        <v>15</v>
      </c>
      <c r="D352" t="s">
        <v>808</v>
      </c>
      <c r="E352" t="s">
        <v>17</v>
      </c>
      <c r="F352" s="1" t="s">
        <v>249</v>
      </c>
      <c r="G352" t="s">
        <v>250</v>
      </c>
      <c r="H352">
        <v>3230.78</v>
      </c>
      <c r="I352" s="2">
        <v>41820</v>
      </c>
      <c r="J352" s="2">
        <v>41830</v>
      </c>
      <c r="K352">
        <v>3230.78</v>
      </c>
    </row>
    <row r="353" spans="1:11" x14ac:dyDescent="0.25">
      <c r="A353" t="str">
        <f>"Z3111AADEB"</f>
        <v>Z3111AADEB</v>
      </c>
      <c r="B353" t="str">
        <f t="shared" si="5"/>
        <v>06363391001</v>
      </c>
      <c r="C353" t="s">
        <v>15</v>
      </c>
      <c r="D353" t="s">
        <v>809</v>
      </c>
      <c r="E353" t="s">
        <v>64</v>
      </c>
      <c r="F353" s="1" t="s">
        <v>173</v>
      </c>
      <c r="G353" t="s">
        <v>174</v>
      </c>
      <c r="H353">
        <v>3259.8</v>
      </c>
      <c r="I353" s="2">
        <v>42095</v>
      </c>
      <c r="J353" s="2">
        <v>43921</v>
      </c>
      <c r="K353">
        <v>2445.15</v>
      </c>
    </row>
    <row r="354" spans="1:11" x14ac:dyDescent="0.25">
      <c r="A354" t="str">
        <f>"ZC912A949D"</f>
        <v>ZC912A949D</v>
      </c>
      <c r="B354" t="str">
        <f t="shared" si="5"/>
        <v>06363391001</v>
      </c>
      <c r="C354" t="s">
        <v>15</v>
      </c>
      <c r="D354" t="s">
        <v>810</v>
      </c>
      <c r="E354" t="s">
        <v>17</v>
      </c>
      <c r="F354" s="1" t="s">
        <v>71</v>
      </c>
      <c r="G354" t="s">
        <v>72</v>
      </c>
      <c r="H354">
        <v>170</v>
      </c>
      <c r="I354" s="2">
        <v>42004</v>
      </c>
      <c r="J354" s="2">
        <v>42004</v>
      </c>
      <c r="K354">
        <v>170</v>
      </c>
    </row>
    <row r="355" spans="1:11" x14ac:dyDescent="0.25">
      <c r="A355" t="str">
        <f>"Z86104DE82"</f>
        <v>Z86104DE82</v>
      </c>
      <c r="B355" t="str">
        <f t="shared" si="5"/>
        <v>06363391001</v>
      </c>
      <c r="C355" t="s">
        <v>15</v>
      </c>
      <c r="D355" t="s">
        <v>811</v>
      </c>
      <c r="E355" t="s">
        <v>17</v>
      </c>
      <c r="F355" s="1" t="s">
        <v>176</v>
      </c>
      <c r="G355" t="s">
        <v>177</v>
      </c>
      <c r="H355">
        <v>710</v>
      </c>
      <c r="I355" s="2">
        <v>41850</v>
      </c>
      <c r="J355" s="2">
        <v>41850</v>
      </c>
      <c r="K355">
        <v>710</v>
      </c>
    </row>
    <row r="356" spans="1:11" x14ac:dyDescent="0.25">
      <c r="A356" t="str">
        <f>"Z7E1196D78"</f>
        <v>Z7E1196D78</v>
      </c>
      <c r="B356" t="str">
        <f t="shared" si="5"/>
        <v>06363391001</v>
      </c>
      <c r="C356" t="s">
        <v>15</v>
      </c>
      <c r="D356" t="s">
        <v>812</v>
      </c>
      <c r="E356" t="s">
        <v>17</v>
      </c>
      <c r="F356" s="1" t="s">
        <v>813</v>
      </c>
      <c r="G356" t="s">
        <v>297</v>
      </c>
      <c r="H356">
        <v>1000</v>
      </c>
      <c r="I356" s="2">
        <v>42100</v>
      </c>
      <c r="J356" s="2">
        <v>42118</v>
      </c>
      <c r="K356">
        <v>1000</v>
      </c>
    </row>
    <row r="357" spans="1:11" x14ac:dyDescent="0.25">
      <c r="A357" t="str">
        <f>"Z86104DE82"</f>
        <v>Z86104DE82</v>
      </c>
      <c r="B357" t="str">
        <f t="shared" si="5"/>
        <v>06363391001</v>
      </c>
      <c r="C357" t="s">
        <v>15</v>
      </c>
      <c r="D357" t="s">
        <v>814</v>
      </c>
      <c r="E357" t="s">
        <v>17</v>
      </c>
      <c r="F357" s="1" t="s">
        <v>176</v>
      </c>
      <c r="G357" t="s">
        <v>177</v>
      </c>
      <c r="H357">
        <v>710</v>
      </c>
      <c r="I357" s="2">
        <v>41848</v>
      </c>
      <c r="J357" s="2">
        <v>41848</v>
      </c>
      <c r="K357">
        <v>0</v>
      </c>
    </row>
    <row r="358" spans="1:11" x14ac:dyDescent="0.25">
      <c r="A358" t="str">
        <f>"Z1412643DD"</f>
        <v>Z1412643DD</v>
      </c>
      <c r="B358" t="str">
        <f t="shared" si="5"/>
        <v>06363391001</v>
      </c>
      <c r="C358" t="s">
        <v>15</v>
      </c>
      <c r="D358" t="s">
        <v>815</v>
      </c>
      <c r="E358" t="s">
        <v>17</v>
      </c>
      <c r="F358" s="1" t="s">
        <v>816</v>
      </c>
      <c r="G358" t="s">
        <v>817</v>
      </c>
      <c r="H358">
        <v>350</v>
      </c>
      <c r="I358" s="2">
        <v>41995</v>
      </c>
      <c r="J358" s="2">
        <v>42006</v>
      </c>
      <c r="K358">
        <v>350</v>
      </c>
    </row>
    <row r="359" spans="1:11" x14ac:dyDescent="0.25">
      <c r="A359" t="str">
        <f>"Z1E119FE32"</f>
        <v>Z1E119FE32</v>
      </c>
      <c r="B359" t="str">
        <f t="shared" si="5"/>
        <v>06363391001</v>
      </c>
      <c r="C359" t="s">
        <v>15</v>
      </c>
      <c r="D359" t="s">
        <v>818</v>
      </c>
      <c r="E359" t="s">
        <v>64</v>
      </c>
      <c r="F359" s="1" t="s">
        <v>173</v>
      </c>
      <c r="G359" t="s">
        <v>174</v>
      </c>
      <c r="H359">
        <v>11733</v>
      </c>
      <c r="I359" s="2">
        <v>42005</v>
      </c>
      <c r="J359" s="2">
        <v>43776</v>
      </c>
      <c r="K359">
        <v>8557.5</v>
      </c>
    </row>
    <row r="360" spans="1:11" x14ac:dyDescent="0.25">
      <c r="A360" t="str">
        <f>"Z061642281"</f>
        <v>Z061642281</v>
      </c>
      <c r="B360" t="str">
        <f t="shared" si="5"/>
        <v>06363391001</v>
      </c>
      <c r="C360" t="s">
        <v>15</v>
      </c>
      <c r="D360" t="s">
        <v>819</v>
      </c>
      <c r="E360" t="s">
        <v>64</v>
      </c>
      <c r="F360" s="1" t="s">
        <v>820</v>
      </c>
      <c r="G360" t="s">
        <v>821</v>
      </c>
      <c r="H360">
        <v>0</v>
      </c>
      <c r="I360" s="2">
        <v>41913</v>
      </c>
      <c r="J360" s="2">
        <v>43009</v>
      </c>
      <c r="K360">
        <v>21627.19</v>
      </c>
    </row>
    <row r="361" spans="1:11" x14ac:dyDescent="0.25">
      <c r="A361" t="str">
        <f>"Z1F12AEC23"</f>
        <v>Z1F12AEC23</v>
      </c>
      <c r="B361" t="str">
        <f t="shared" si="5"/>
        <v>06363391001</v>
      </c>
      <c r="C361" t="s">
        <v>15</v>
      </c>
      <c r="D361" t="s">
        <v>822</v>
      </c>
      <c r="E361" t="s">
        <v>17</v>
      </c>
      <c r="F361" s="1" t="s">
        <v>39</v>
      </c>
      <c r="G361" t="s">
        <v>40</v>
      </c>
      <c r="H361">
        <v>380</v>
      </c>
      <c r="I361" s="2">
        <v>42011</v>
      </c>
      <c r="J361" s="2">
        <v>42011</v>
      </c>
      <c r="K361">
        <v>380</v>
      </c>
    </row>
    <row r="362" spans="1:11" x14ac:dyDescent="0.25">
      <c r="A362" t="str">
        <f>"Z5C132E735"</f>
        <v>Z5C132E735</v>
      </c>
      <c r="B362" t="str">
        <f t="shared" si="5"/>
        <v>06363391001</v>
      </c>
      <c r="C362" t="s">
        <v>15</v>
      </c>
      <c r="D362" t="s">
        <v>823</v>
      </c>
      <c r="E362" t="s">
        <v>17</v>
      </c>
      <c r="F362" s="1" t="s">
        <v>824</v>
      </c>
      <c r="G362" t="s">
        <v>114</v>
      </c>
      <c r="H362">
        <v>288</v>
      </c>
      <c r="I362" s="2">
        <v>42011</v>
      </c>
      <c r="J362" s="2">
        <v>42017</v>
      </c>
      <c r="K362">
        <v>288</v>
      </c>
    </row>
    <row r="363" spans="1:11" x14ac:dyDescent="0.25">
      <c r="A363" t="str">
        <f>"0000000000"</f>
        <v>0000000000</v>
      </c>
      <c r="B363" t="str">
        <f t="shared" si="5"/>
        <v>06363391001</v>
      </c>
      <c r="C363" t="s">
        <v>15</v>
      </c>
      <c r="D363" t="s">
        <v>825</v>
      </c>
      <c r="E363" t="s">
        <v>17</v>
      </c>
      <c r="F363" s="1" t="s">
        <v>826</v>
      </c>
      <c r="G363" t="s">
        <v>827</v>
      </c>
      <c r="H363">
        <v>218.2</v>
      </c>
      <c r="I363" s="2">
        <v>41713</v>
      </c>
      <c r="J363" s="2">
        <v>41713</v>
      </c>
      <c r="K363">
        <v>0</v>
      </c>
    </row>
    <row r="364" spans="1:11" x14ac:dyDescent="0.25">
      <c r="A364" t="str">
        <f>"Z12135DFB7"</f>
        <v>Z12135DFB7</v>
      </c>
      <c r="B364" t="str">
        <f t="shared" si="5"/>
        <v>06363391001</v>
      </c>
      <c r="C364" t="s">
        <v>15</v>
      </c>
      <c r="D364" t="s">
        <v>828</v>
      </c>
      <c r="E364" t="s">
        <v>17</v>
      </c>
      <c r="F364" s="1" t="s">
        <v>345</v>
      </c>
      <c r="G364" t="s">
        <v>346</v>
      </c>
      <c r="H364">
        <v>500</v>
      </c>
      <c r="I364" s="2">
        <v>41957</v>
      </c>
      <c r="J364" s="2">
        <v>42038</v>
      </c>
      <c r="K364">
        <v>500</v>
      </c>
    </row>
    <row r="365" spans="1:11" x14ac:dyDescent="0.25">
      <c r="A365" t="str">
        <f>"Z96138F15A"</f>
        <v>Z96138F15A</v>
      </c>
      <c r="B365" t="str">
        <f t="shared" si="5"/>
        <v>06363391001</v>
      </c>
      <c r="C365" t="s">
        <v>15</v>
      </c>
      <c r="D365" t="s">
        <v>829</v>
      </c>
      <c r="E365" t="s">
        <v>17</v>
      </c>
      <c r="F365" s="1" t="s">
        <v>830</v>
      </c>
      <c r="G365" t="s">
        <v>831</v>
      </c>
      <c r="H365">
        <v>681</v>
      </c>
      <c r="I365" s="2">
        <v>41785</v>
      </c>
      <c r="J365" s="2">
        <v>41785</v>
      </c>
      <c r="K365">
        <v>681</v>
      </c>
    </row>
    <row r="366" spans="1:11" x14ac:dyDescent="0.25">
      <c r="A366" t="str">
        <f>"ZC3132E87F"</f>
        <v>ZC3132E87F</v>
      </c>
      <c r="B366" t="str">
        <f t="shared" si="5"/>
        <v>06363391001</v>
      </c>
      <c r="C366" t="s">
        <v>15</v>
      </c>
      <c r="D366" t="s">
        <v>832</v>
      </c>
      <c r="E366" t="s">
        <v>17</v>
      </c>
      <c r="F366" s="1" t="s">
        <v>833</v>
      </c>
      <c r="G366" t="s">
        <v>834</v>
      </c>
      <c r="H366">
        <v>622.14</v>
      </c>
      <c r="I366" s="2">
        <v>41983</v>
      </c>
      <c r="J366" s="2">
        <v>41983</v>
      </c>
      <c r="K366">
        <v>622.14</v>
      </c>
    </row>
    <row r="367" spans="1:11" x14ac:dyDescent="0.25">
      <c r="A367" t="str">
        <f>"ZED13488C0"</f>
        <v>ZED13488C0</v>
      </c>
      <c r="B367" t="str">
        <f t="shared" si="5"/>
        <v>06363391001</v>
      </c>
      <c r="C367" t="s">
        <v>15</v>
      </c>
      <c r="D367" t="s">
        <v>835</v>
      </c>
      <c r="E367" t="s">
        <v>17</v>
      </c>
      <c r="F367" s="1" t="s">
        <v>836</v>
      </c>
      <c r="G367" t="s">
        <v>837</v>
      </c>
      <c r="H367">
        <v>222</v>
      </c>
      <c r="I367" s="2">
        <v>41906</v>
      </c>
      <c r="J367" s="2">
        <v>41906</v>
      </c>
      <c r="K367">
        <v>222</v>
      </c>
    </row>
    <row r="368" spans="1:11" x14ac:dyDescent="0.25">
      <c r="A368" t="str">
        <f>"ZF20ED5539"</f>
        <v>ZF20ED5539</v>
      </c>
      <c r="B368" t="str">
        <f t="shared" si="5"/>
        <v>06363391001</v>
      </c>
      <c r="C368" t="s">
        <v>15</v>
      </c>
      <c r="D368" t="s">
        <v>838</v>
      </c>
      <c r="E368" t="s">
        <v>17</v>
      </c>
      <c r="F368" s="1" t="s">
        <v>839</v>
      </c>
      <c r="G368" t="s">
        <v>111</v>
      </c>
      <c r="H368">
        <v>3400</v>
      </c>
      <c r="I368" s="2">
        <v>41757</v>
      </c>
      <c r="J368" s="2">
        <v>41992</v>
      </c>
      <c r="K368">
        <v>3400</v>
      </c>
    </row>
    <row r="369" spans="1:11" x14ac:dyDescent="0.25">
      <c r="A369" t="str">
        <f>"Z5710A89AE"</f>
        <v>Z5710A89AE</v>
      </c>
      <c r="B369" t="str">
        <f t="shared" si="5"/>
        <v>06363391001</v>
      </c>
      <c r="C369" t="s">
        <v>15</v>
      </c>
      <c r="D369" t="s">
        <v>840</v>
      </c>
      <c r="E369" t="s">
        <v>17</v>
      </c>
      <c r="F369" s="1" t="s">
        <v>841</v>
      </c>
      <c r="G369" t="s">
        <v>842</v>
      </c>
      <c r="H369">
        <v>1148.5999999999999</v>
      </c>
      <c r="I369" s="2">
        <v>41890</v>
      </c>
      <c r="J369" s="2">
        <v>41912</v>
      </c>
      <c r="K369">
        <v>1148</v>
      </c>
    </row>
    <row r="370" spans="1:11" x14ac:dyDescent="0.25">
      <c r="A370" t="str">
        <f>"ZA4103539F"</f>
        <v>ZA4103539F</v>
      </c>
      <c r="B370" t="str">
        <f t="shared" si="5"/>
        <v>06363391001</v>
      </c>
      <c r="C370" t="s">
        <v>15</v>
      </c>
      <c r="D370" t="s">
        <v>843</v>
      </c>
      <c r="E370" t="s">
        <v>17</v>
      </c>
      <c r="F370" s="1" t="s">
        <v>844</v>
      </c>
      <c r="G370" t="s">
        <v>845</v>
      </c>
      <c r="H370">
        <v>1188</v>
      </c>
      <c r="I370" s="2">
        <v>41841</v>
      </c>
      <c r="J370" s="2">
        <v>41859</v>
      </c>
      <c r="K370">
        <v>1188</v>
      </c>
    </row>
    <row r="371" spans="1:11" x14ac:dyDescent="0.25">
      <c r="A371" t="str">
        <f>"Z5D1102AAO"</f>
        <v>Z5D1102AAO</v>
      </c>
      <c r="B371" t="str">
        <f t="shared" si="5"/>
        <v>06363391001</v>
      </c>
      <c r="C371" t="s">
        <v>15</v>
      </c>
      <c r="D371" t="s">
        <v>846</v>
      </c>
      <c r="E371" t="s">
        <v>17</v>
      </c>
      <c r="F371" s="1" t="s">
        <v>45</v>
      </c>
      <c r="G371" t="s">
        <v>22</v>
      </c>
      <c r="H371">
        <v>2950</v>
      </c>
      <c r="I371" s="2">
        <v>41918</v>
      </c>
      <c r="J371" s="2">
        <v>41922</v>
      </c>
      <c r="K371">
        <v>2950</v>
      </c>
    </row>
    <row r="372" spans="1:11" x14ac:dyDescent="0.25">
      <c r="A372" t="str">
        <f>"Z280DBD2FB"</f>
        <v>Z280DBD2FB</v>
      </c>
      <c r="B372" t="str">
        <f t="shared" si="5"/>
        <v>06363391001</v>
      </c>
      <c r="C372" t="s">
        <v>15</v>
      </c>
      <c r="D372" t="s">
        <v>847</v>
      </c>
      <c r="E372" t="s">
        <v>179</v>
      </c>
      <c r="F372" s="1" t="s">
        <v>848</v>
      </c>
      <c r="G372" t="s">
        <v>849</v>
      </c>
      <c r="H372">
        <v>38440</v>
      </c>
      <c r="I372" s="2">
        <v>41693</v>
      </c>
      <c r="J372" s="2">
        <v>41820</v>
      </c>
      <c r="K372">
        <v>18738.7</v>
      </c>
    </row>
    <row r="373" spans="1:11" x14ac:dyDescent="0.25">
      <c r="A373" t="str">
        <f>"582985762F"</f>
        <v>582985762F</v>
      </c>
      <c r="B373" t="str">
        <f t="shared" si="5"/>
        <v>06363391001</v>
      </c>
      <c r="C373" t="s">
        <v>15</v>
      </c>
      <c r="D373" t="s">
        <v>850</v>
      </c>
      <c r="E373" t="s">
        <v>851</v>
      </c>
      <c r="F373" s="1" t="s">
        <v>852</v>
      </c>
      <c r="G373" t="s">
        <v>853</v>
      </c>
      <c r="H373">
        <v>148880.54999999999</v>
      </c>
      <c r="I373" s="2">
        <v>41974</v>
      </c>
      <c r="J373" s="2">
        <v>42429</v>
      </c>
      <c r="K373">
        <v>138954.81</v>
      </c>
    </row>
    <row r="374" spans="1:11" x14ac:dyDescent="0.25">
      <c r="A374" t="str">
        <f>"Z2E11890DF"</f>
        <v>Z2E11890DF</v>
      </c>
      <c r="B374" t="str">
        <f t="shared" si="5"/>
        <v>06363391001</v>
      </c>
      <c r="C374" t="s">
        <v>15</v>
      </c>
      <c r="D374" t="s">
        <v>854</v>
      </c>
      <c r="E374" t="s">
        <v>17</v>
      </c>
      <c r="F374" s="1" t="s">
        <v>137</v>
      </c>
      <c r="G374" t="s">
        <v>138</v>
      </c>
      <c r="H374">
        <v>230</v>
      </c>
      <c r="I374" s="2">
        <v>41914</v>
      </c>
      <c r="J374" s="2">
        <v>41914</v>
      </c>
      <c r="K374">
        <v>230</v>
      </c>
    </row>
    <row r="375" spans="1:11" x14ac:dyDescent="0.25">
      <c r="A375" t="str">
        <f>"5435115EC5"</f>
        <v>5435115EC5</v>
      </c>
      <c r="B375" t="str">
        <f t="shared" si="5"/>
        <v>06363391001</v>
      </c>
      <c r="C375" t="s">
        <v>15</v>
      </c>
      <c r="D375" t="s">
        <v>855</v>
      </c>
      <c r="E375" t="s">
        <v>851</v>
      </c>
      <c r="F375" s="1" t="s">
        <v>856</v>
      </c>
      <c r="G375" t="s">
        <v>857</v>
      </c>
      <c r="H375">
        <v>497700</v>
      </c>
      <c r="I375" s="2">
        <v>41821</v>
      </c>
      <c r="J375" s="2">
        <v>42916</v>
      </c>
      <c r="K375">
        <v>497700</v>
      </c>
    </row>
    <row r="376" spans="1:11" x14ac:dyDescent="0.25">
      <c r="A376" t="str">
        <f>"ZA90F219D7"</f>
        <v>ZA90F219D7</v>
      </c>
      <c r="B376" t="str">
        <f t="shared" si="5"/>
        <v>06363391001</v>
      </c>
      <c r="C376" t="s">
        <v>15</v>
      </c>
      <c r="D376" t="s">
        <v>858</v>
      </c>
      <c r="E376" t="s">
        <v>64</v>
      </c>
      <c r="F376" s="1" t="s">
        <v>173</v>
      </c>
      <c r="G376" t="s">
        <v>174</v>
      </c>
      <c r="H376">
        <v>1829.1</v>
      </c>
      <c r="I376" s="2">
        <v>41844</v>
      </c>
      <c r="J376" s="2">
        <v>43304</v>
      </c>
      <c r="K376">
        <v>1829.1</v>
      </c>
    </row>
    <row r="377" spans="1:11" x14ac:dyDescent="0.25">
      <c r="A377" t="str">
        <f>"Z8B100A761"</f>
        <v>Z8B100A761</v>
      </c>
      <c r="B377" t="str">
        <f t="shared" si="5"/>
        <v>06363391001</v>
      </c>
      <c r="C377" t="s">
        <v>15</v>
      </c>
      <c r="D377" t="s">
        <v>859</v>
      </c>
      <c r="E377" t="s">
        <v>64</v>
      </c>
      <c r="F377" s="1" t="s">
        <v>173</v>
      </c>
      <c r="G377" t="s">
        <v>174</v>
      </c>
      <c r="H377">
        <v>23932.14</v>
      </c>
      <c r="I377" s="2">
        <v>41891</v>
      </c>
      <c r="J377" s="2">
        <v>43351</v>
      </c>
      <c r="K377">
        <v>23932.14</v>
      </c>
    </row>
    <row r="378" spans="1:11" x14ac:dyDescent="0.25">
      <c r="A378" t="str">
        <f>"ZD311D1F00"</f>
        <v>ZD311D1F00</v>
      </c>
      <c r="B378" t="str">
        <f t="shared" si="5"/>
        <v>06363391001</v>
      </c>
      <c r="C378" t="s">
        <v>15</v>
      </c>
      <c r="D378" t="s">
        <v>860</v>
      </c>
      <c r="E378" t="s">
        <v>17</v>
      </c>
      <c r="F378" s="1" t="s">
        <v>294</v>
      </c>
      <c r="G378" t="s">
        <v>245</v>
      </c>
      <c r="H378">
        <v>1930</v>
      </c>
      <c r="I378" s="2">
        <v>41964</v>
      </c>
      <c r="J378" s="2">
        <v>41971</v>
      </c>
      <c r="K378">
        <v>1930</v>
      </c>
    </row>
    <row r="379" spans="1:11" x14ac:dyDescent="0.25">
      <c r="A379" t="str">
        <f>"Z5C1256809"</f>
        <v>Z5C1256809</v>
      </c>
      <c r="B379" t="str">
        <f t="shared" si="5"/>
        <v>06363391001</v>
      </c>
      <c r="C379" t="s">
        <v>15</v>
      </c>
      <c r="D379" t="s">
        <v>861</v>
      </c>
      <c r="E379" t="s">
        <v>17</v>
      </c>
      <c r="F379" s="1" t="s">
        <v>676</v>
      </c>
      <c r="G379" t="s">
        <v>677</v>
      </c>
      <c r="H379">
        <v>5850</v>
      </c>
      <c r="I379" s="2">
        <v>42005</v>
      </c>
      <c r="J379" s="2">
        <v>42369</v>
      </c>
      <c r="K379">
        <v>5850</v>
      </c>
    </row>
    <row r="380" spans="1:11" x14ac:dyDescent="0.25">
      <c r="A380" t="str">
        <f>"ZA911958B4"</f>
        <v>ZA911958B4</v>
      </c>
      <c r="B380" t="str">
        <f t="shared" si="5"/>
        <v>06363391001</v>
      </c>
      <c r="C380" t="s">
        <v>15</v>
      </c>
      <c r="D380" t="s">
        <v>862</v>
      </c>
      <c r="E380" t="s">
        <v>17</v>
      </c>
      <c r="F380" s="1" t="s">
        <v>383</v>
      </c>
      <c r="G380" t="s">
        <v>384</v>
      </c>
      <c r="H380">
        <v>0</v>
      </c>
      <c r="I380" s="2">
        <v>41962</v>
      </c>
      <c r="J380" s="2">
        <v>41992</v>
      </c>
      <c r="K380">
        <v>25620</v>
      </c>
    </row>
    <row r="381" spans="1:11" x14ac:dyDescent="0.25">
      <c r="A381" t="str">
        <f>"Z84126E56F"</f>
        <v>Z84126E56F</v>
      </c>
      <c r="B381" t="str">
        <f t="shared" si="5"/>
        <v>06363391001</v>
      </c>
      <c r="C381" t="s">
        <v>15</v>
      </c>
      <c r="D381" t="s">
        <v>863</v>
      </c>
      <c r="E381" t="s">
        <v>17</v>
      </c>
      <c r="F381" s="1" t="s">
        <v>386</v>
      </c>
      <c r="G381" t="s">
        <v>387</v>
      </c>
      <c r="H381">
        <v>0</v>
      </c>
      <c r="I381" s="2">
        <v>42005</v>
      </c>
      <c r="J381" s="2">
        <v>42400</v>
      </c>
      <c r="K381">
        <v>5618.67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lombardia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2019-01-29T17:41:26Z</dcterms:created>
  <dcterms:modified xsi:type="dcterms:W3CDTF">2019-01-29T17:41:26Z</dcterms:modified>
</cp:coreProperties>
</file>