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march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</calcChain>
</file>

<file path=xl/sharedStrings.xml><?xml version="1.0" encoding="utf-8"?>
<sst xmlns="http://schemas.openxmlformats.org/spreadsheetml/2006/main" count="981" uniqueCount="376">
  <si>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</si>
  <si>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</si>
  <si>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</si>
  <si>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</si>
  <si>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</si>
  <si>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</si>
  <si>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</si>
  <si>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</si>
  <si>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</si>
  <si>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</si>
  <si>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</si>
  <si>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</si>
  <si>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</si>
  <si>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</si>
  <si>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</si>
  <si>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Marche</t>
  </si>
  <si>
    <t>CARTA DP AP</t>
  </si>
  <si>
    <t>23-AFFIDAMENTO IN ECONOMIA - AFFIDAMENTO DIRETTO</t>
  </si>
  <si>
    <t xml:space="preserve">OFFICART SRL (CF: 01550641201)
</t>
  </si>
  <si>
    <t>OFFICART SRL (CF: 01550641201)</t>
  </si>
  <si>
    <t>manutenzione straordinaria verde via Palestro 15 realizzazione nuova recinzione</t>
  </si>
  <si>
    <t xml:space="preserve">VICHI PAOLO GESTIONE AREE VERDI  (CF: 01464360435)
</t>
  </si>
  <si>
    <t>VICHI PAOLO GESTIONE AREE VERDI  (CF: 01464360435)</t>
  </si>
  <si>
    <t>CARTA A/4 PER UFFICI</t>
  </si>
  <si>
    <t xml:space="preserve">AUGUSTO BERNI (CF: 00281080374)
</t>
  </si>
  <si>
    <t>AUGUSTO BERNI (CF: 00281080374)</t>
  </si>
  <si>
    <t>INSTALLAZIONE MONITOR ELIMINACODE UT FANO</t>
  </si>
  <si>
    <t xml:space="preserve">SIGMA S.P.A. (CF: 01590580443)
</t>
  </si>
  <si>
    <t>SIGMA S.P.A. (CF: 01590580443)</t>
  </si>
  <si>
    <t>FORNITURA TESTO UFFICIO RM DR MARCHE</t>
  </si>
  <si>
    <t xml:space="preserve">LIBRI &amp; LIBRI SHOP (CF: 02012220428)
</t>
  </si>
  <si>
    <t>LIBRI &amp; LIBRI SHOP (CF: 02012220428)</t>
  </si>
  <si>
    <t>SERVIZIO DELIVERY UT FANO 2014-15</t>
  </si>
  <si>
    <t xml:space="preserve">POSTE ITALIANE SPA (CF: 97103880585)
</t>
  </si>
  <si>
    <t>POSTE ITALIANE SPA (CF: 97103880585)</t>
  </si>
  <si>
    <t>CONTRATTO DELIVERY DP AN 2014</t>
  </si>
  <si>
    <t xml:space="preserve">	Liquidazione fattura ARPAM Ancona per verifica impianto elettrico UT Jesi 2014/1009 R7.</t>
  </si>
  <si>
    <t xml:space="preserve">arpam Ancona (CF: 01588450427)
</t>
  </si>
  <si>
    <t>arpam Ancona (CF: 01588450427)</t>
  </si>
  <si>
    <t>TRASFERIMENTO ARREDO DA UT TOLENTINO A DP PESARO (NOVE STUDI)</t>
  </si>
  <si>
    <t xml:space="preserve">COOPSERVICE S.COOP.P.A.  (CF: 00310180351)
</t>
  </si>
  <si>
    <t>COOPSERVICE S.COOP.P.A.  (CF: 00310180351)</t>
  </si>
  <si>
    <t>smaltimento materiale ingombrante e ferroso fuori uso UT Tolentino</t>
  </si>
  <si>
    <t>CARTA PER GLI UFFICI ANNO 2014</t>
  </si>
  <si>
    <t>22-PROCEDURA NEGOZIATA DERIVANTE DA AVVISI CON CUI SI INDICE LA GARA</t>
  </si>
  <si>
    <t xml:space="preserve">AUGUSTO BERNI (CF: 00281080374)
ERREBIAN SPA (CF: 08397890586)
OFFICART SRL (CF: 01550641201)
OFFICE DEPOT ITALIA SRL (CF: 03675290286)
SEI ERRE (CF: 00383850427)
</t>
  </si>
  <si>
    <t>SEI ERRE (CF: 00383850427)</t>
  </si>
  <si>
    <t>TONER MESE DI MAGGIO</t>
  </si>
  <si>
    <t xml:space="preserve">ECO LASER INFORMATICA SRL  (CF: 04427081007)
ENTER SRL  (CF: 04232600371)
ERREBIAN SPA (CF: 08397890586)
KRATOS SPA (CF: 02683390401)
SOLUZIONE UFFICIO S.R.L.  (CF: 02778750246)
</t>
  </si>
  <si>
    <t>ERREBIAN SPA (CF: 08397890586)</t>
  </si>
  <si>
    <t>VERIFICA IMPIANTO ELETTRICO</t>
  </si>
  <si>
    <t>TRASLOCO UFFICIO GARANTE E FACCHINAGGIO INTERNO UP TERRITORIO AN</t>
  </si>
  <si>
    <t xml:space="preserve">COOPSERVICE S.COOP.P.A.  (CF: 00310180351)
FRATELLI LUCESOLE SRL (CF: 00171620420)
GRUPPO FACCHINI ANCONA (CF: 00188070429)
MARKE COOP SOCIETA' COOPERATIVA ANCONA (CF: 02422100426)
</t>
  </si>
  <si>
    <t>GRUPPO FACCHINI ANCONA (CF: 00188070429)</t>
  </si>
  <si>
    <t>SERVIZIO DI FACCHINAGGIO INTERNO DP ASCOLI PICENO</t>
  </si>
  <si>
    <t xml:space="preserve">GRUPPO FACCHINI ANCONA (CF: 00188070429)
</t>
  </si>
  <si>
    <t>SERVIZIO DI FACCHINAGGIO INTERNO ED ESTERNO</t>
  </si>
  <si>
    <t>SERVIZIO DI TRASPORTO E FACCHINAGGIO JESI ANCONA PESARO</t>
  </si>
  <si>
    <t>CONTRATTO PICK UP DR MARCHE 2014</t>
  </si>
  <si>
    <t>contratto servizio ritiro posta a domicilio UT SBT 2014</t>
  </si>
  <si>
    <t>SERVIZIO DI FACCHINAGGIO ORDINARIO UP ANCONA TERRITORIO</t>
  </si>
  <si>
    <t xml:space="preserve">FRATELLI LUCESOLE SRL (CF: 00171620420)
</t>
  </si>
  <si>
    <t>FRATELLI LUCESOLE SRL (CF: 00171620420)</t>
  </si>
  <si>
    <t>contratto consegna posta a domicilio UT SBT 2014</t>
  </si>
  <si>
    <t>lavori tinteggiatura locali siti al IV piano immobile Via Palestro 15 Ancona, nuova sede del Garante del contribuente</t>
  </si>
  <si>
    <t xml:space="preserve">EURO COLOR DI BULDORINI LUIGINO (CF: BLDLGN64S21G157O)
</t>
  </si>
  <si>
    <t>EURO COLOR DI BULDORINI LUIGINO (CF: BLDLGN64S21G157O)</t>
  </si>
  <si>
    <t>CONTRATTO DELIVERY DR MARCHE 2014</t>
  </si>
  <si>
    <t>CONTRATTO PICK UP DP AN 2014</t>
  </si>
  <si>
    <t>SERVIZIO DI PULIZIA STRAORDINARIA VETRI ESTERNI FERMO VIA D'ACQUISTO</t>
  </si>
  <si>
    <t xml:space="preserve">MIORELLI SERVICE S.P.A.  (CF: 00505590224)
</t>
  </si>
  <si>
    <t>MIORELLI SERVICE S.P.A.  (CF: 00505590224)</t>
  </si>
  <si>
    <t>SERVIZIO DELIVERY DP MC 2014-15</t>
  </si>
  <si>
    <t>SERVIZIO SMALTIMENTO MATERIALI FUORI USO UFFICIO DEL GARANTE</t>
  </si>
  <si>
    <t>SERVIZIO FACCHINAGGIO ORDINARIO MACERATA ANCONA</t>
  </si>
  <si>
    <t>Servizio di facchinaggio UP Territorio Pesaro</t>
  </si>
  <si>
    <t xml:space="preserve">TONER </t>
  </si>
  <si>
    <t xml:space="preserve">CARTO COPY SERVICE (CF: 04864781002)
</t>
  </si>
  <si>
    <t>CARTO COPY SERVICE (CF: 04864781002)</t>
  </si>
  <si>
    <t>smaltimento materiali vari</t>
  </si>
  <si>
    <t xml:space="preserve">ANCONAMBIENTE SPA (CF: 01422820421)
</t>
  </si>
  <si>
    <t>ANCONAMBIENTE SPA (CF: 01422820421)</t>
  </si>
  <si>
    <t>SERVIZIO DI ISPEZIONE NOTTURNA</t>
  </si>
  <si>
    <t xml:space="preserve">LA VIGILE PICENA SRL (CF: 01105710444)
</t>
  </si>
  <si>
    <t>LA VIGILE PICENA SRL (CF: 01105710444)</t>
  </si>
  <si>
    <t>NOLEGGIO 25 FOTOCOPIATORI CONSIP 23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</si>
  <si>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</si>
  <si>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</si>
  <si>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</si>
  <si>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>FORNITURA COLLARINI PORTA BADGE</t>
  </si>
  <si>
    <t xml:space="preserve">PUBLIESSE TECHNIQUE SRL (CF: 02255470425)
</t>
  </si>
  <si>
    <t>PUBLIESSE TECHNIQUE SRL (CF: 02255470425)</t>
  </si>
  <si>
    <t>FORNITURA SCATOLE PER ARCHVIO UPT MACERATA</t>
  </si>
  <si>
    <t xml:space="preserve">VERGA SRL (CF: 02833200138)
</t>
  </si>
  <si>
    <t>VERGA SRL (CF: 02833200138)</t>
  </si>
  <si>
    <t>TONER E DRUM SPI FERMO</t>
  </si>
  <si>
    <t>CONTRATTO PICK UP UT FANO</t>
  </si>
  <si>
    <t>PICK UP DP MC 2014-2015</t>
  </si>
  <si>
    <t>MANUTENZIONE RIPRISTINO FUNZIONALE PORTE INTERNE UFFICIO ATTIVITA IMMOBILIARE</t>
  </si>
  <si>
    <t xml:space="preserve">LA CHIAVE S.N.C. (CF: 01499910428)
</t>
  </si>
  <si>
    <t>LA CHIAVE S.N.C. (CF: 01499910428)</t>
  </si>
  <si>
    <t>Affidamento servizio di vigilanza triennale</t>
  </si>
  <si>
    <t>08-AFFIDAMENTO IN ECONOMIA - COTTIMO FIDUCIARIO</t>
  </si>
  <si>
    <t xml:space="preserve">AXITEA SPA (CF: 00818630188)
fitist (CF: 00341720431)
la vedetta (CF: 00714290426)
LA VIGILE PICENA SRL (CF: 01105710444)
METROSERVICE (CF: 09802301003)
surete' (CF: 02116140423)
</t>
  </si>
  <si>
    <t>AXITEA SPA (CF: 00818630188)</t>
  </si>
  <si>
    <t>TONER UT TOLENTINO</t>
  </si>
  <si>
    <t xml:space="preserve">DEBA SRL (CF: 08458520155)
</t>
  </si>
  <si>
    <t>DEBA SRL (CF: 08458520155)</t>
  </si>
  <si>
    <t>TONER STAMPANTI</t>
  </si>
  <si>
    <t xml:space="preserve">D.V.T. SISTEMI (CF: 01489230936)
</t>
  </si>
  <si>
    <t>D.V.T. SISTEMI (CF: 01489230936)</t>
  </si>
  <si>
    <t>TONER PER STAMPANTI</t>
  </si>
  <si>
    <t>toner UPT Ascoli Piceno</t>
  </si>
  <si>
    <t>TONER UPT ASCOLI PICENO</t>
  </si>
  <si>
    <t xml:space="preserve">ECO LASER INFORMATICA SRL  (CF: 04427081007)
</t>
  </si>
  <si>
    <t>ECO LASER INFORMATICA SRL  (CF: 04427081007)</t>
  </si>
  <si>
    <t>TONER</t>
  </si>
  <si>
    <t xml:space="preserve">ENTER SRL  (CF: 04232600371)
</t>
  </si>
  <si>
    <t>ENTER SRL  (CF: 04232600371)</t>
  </si>
  <si>
    <t>DRUM PER STAMPANTI</t>
  </si>
  <si>
    <t xml:space="preserve">KRATOS SPA (CF: 02683390401)
</t>
  </si>
  <si>
    <t>KRATOS SPA (CF: 02683390401)</t>
  </si>
  <si>
    <t xml:space="preserve">CARTA </t>
  </si>
  <si>
    <t>SERVIZIO RITIRO POSTA A DOMICILIO - DP AP</t>
  </si>
  <si>
    <t>servizio consegna a domicilio posta DP AP</t>
  </si>
  <si>
    <t>SERVIZIO DELIVERY UT JESI 2014-15</t>
  </si>
  <si>
    <t>servizio pick up Ut Jesi 2014-15</t>
  </si>
  <si>
    <t>TONER ODA MEPA</t>
  </si>
  <si>
    <t xml:space="preserve">SOLUZIONE UFFICIO S.R.L.  (CF: 02778750246)
</t>
  </si>
  <si>
    <t>SOLUZIONE UFFICIO S.R.L.  (CF: 02778750246)</t>
  </si>
  <si>
    <t>FORNITURA TESTI UFFICI REGIONE MARCHE</t>
  </si>
  <si>
    <t xml:space="preserve">WOLTERS KLUWER ITALIA SRL (CF: 10209790152)
</t>
  </si>
  <si>
    <t>WOLTERS KLUWER ITALIA SRL (CF: 10209790152)</t>
  </si>
  <si>
    <t>FORNITURA TESTI VARI UFFICI MARCHE</t>
  </si>
  <si>
    <t>Fornitura testo</t>
  </si>
  <si>
    <t>FORNITURA TESTI DR MARCHE</t>
  </si>
  <si>
    <t>POSTAZIONI BANCA DATI BIG GOLD ONLINE</t>
  </si>
  <si>
    <t>FORNITURA GASOLIO DP MACERATA FEBBRAIO</t>
  </si>
  <si>
    <t xml:space="preserve">Repsol Italia Spa (CF: 00151550340)
</t>
  </si>
  <si>
    <t>Repsol Italia Spa (CF: 00151550340)</t>
  </si>
  <si>
    <t>fornitura lampada video proiettore nec</t>
  </si>
  <si>
    <t xml:space="preserve">RL3 SRL (CF: 09653091000)
</t>
  </si>
  <si>
    <t>RL3 SRL (CF: 09653091000)</t>
  </si>
  <si>
    <t>Fornitura lampada video proiettore DP Pesaro</t>
  </si>
  <si>
    <t>Acquisto lampada videoproiettore NEC</t>
  </si>
  <si>
    <t>adesione consip 22 - fotocopiatrici a noleggio</t>
  </si>
  <si>
    <t xml:space="preserve">OLIVETTI SPA (CF: 02298700010)
</t>
  </si>
  <si>
    <t>OLIVETTI SPA (CF: 02298700010)</t>
  </si>
  <si>
    <t>FORNITURA CARTELLINE INTESTATE</t>
  </si>
  <si>
    <t xml:space="preserve">NUOVA TIPOLITO MASCITELLI (CF: 01739450698)
</t>
  </si>
  <si>
    <t>NUOVA TIPOLITO MASCITELLI (CF: 01739450698)</t>
  </si>
  <si>
    <t>fornitura testi mini call center Ascoli Piceno</t>
  </si>
  <si>
    <t xml:space="preserve">LIBRERIA PROSPERI (CF: 02032820447)
</t>
  </si>
  <si>
    <t>LIBRERIA PROSPERI (CF: 02032820447)</t>
  </si>
  <si>
    <t>ACQUISTO TESTO FORMULARIO DEI CONTRATTI</t>
  </si>
  <si>
    <t>fornitura testi biblioteca DR Marche</t>
  </si>
  <si>
    <t>NOLEGGIO FOTOCOPIATORI CONSIP 22</t>
  </si>
  <si>
    <t>FOTOCAMERA DIGITALE</t>
  </si>
  <si>
    <t xml:space="preserve">IDEM GROUP DI LONGO ANTONIA E CARBONARA LIVIA S.N.C. (CF: 07200680721)
</t>
  </si>
  <si>
    <t>IDEM GROUP DI LONGO ANTONIA E CARBONARA LIVIA S.N.C. (CF: 07200680721)</t>
  </si>
  <si>
    <t>CANCELLERIA DP AP E RILEGATRICE DR</t>
  </si>
  <si>
    <t xml:space="preserve">IL COPIONE DI ANGELO LUCIANO DI TOLVE (CF: DTLNLL71E24G712V)
</t>
  </si>
  <si>
    <t>IL COPIONE DI ANGELO LUCIANO DI TOLVE (CF: DTLNLL71E24G712V)</t>
  </si>
  <si>
    <t>FORNITURA CASSETTE PORTA VALORI UP ANCONA</t>
  </si>
  <si>
    <t xml:space="preserve">FLAMINI UFFICIO SRL (CF: 01374520425)
</t>
  </si>
  <si>
    <t>FLAMINI UFFICIO SRL (CF: 01374520425)</t>
  </si>
  <si>
    <t>Fornitura bandiere</t>
  </si>
  <si>
    <t xml:space="preserve">FAGGIONATO ROBERTO (CF: FGGRRT74M13F464Y)
</t>
  </si>
  <si>
    <t>FAGGIONATO ROBERTO (CF: FGGRRT74M13F464Y)</t>
  </si>
  <si>
    <t>ORDINE MEPA 1436490 TONER</t>
  </si>
  <si>
    <t>Fornitura testi biblioteca DR Marche</t>
  </si>
  <si>
    <t xml:space="preserve">GiuffrÃ¨ Francis Lefebvre S.p.A (CF: 00829840156)
</t>
  </si>
  <si>
    <t>GiuffrÃ¨ Francis Lefebvre S.p.A (CF: 00829840156)</t>
  </si>
  <si>
    <t>TONER UT JESI</t>
  </si>
  <si>
    <t>TONER UPT E DR MARCHE</t>
  </si>
  <si>
    <t>DISTRUGGIDOCUMENTI</t>
  </si>
  <si>
    <t xml:space="preserve">CLICK UFFICIO SRL (CF: 06067681004)
</t>
  </si>
  <si>
    <t>CLICK UFFICIO SRL (CF: 06067681004)</t>
  </si>
  <si>
    <t>toner ut jesi</t>
  </si>
  <si>
    <t xml:space="preserve">CENTRO UFFICI SRL (CF: 03095020362)
</t>
  </si>
  <si>
    <t>CENTRO UFFICI SRL (CF: 03095020362)</t>
  </si>
  <si>
    <t>ABBONAMENTO ANNUALE ONLINE CORRIERE ADRIATICO  ORDINE EFFETTUATO ONLINE</t>
  </si>
  <si>
    <t xml:space="preserve">CED DIGITALSERVIZI SRL (CF: 11476541005)
</t>
  </si>
  <si>
    <t>CED DIGITALSERVIZI SRL (CF: 11476541005)</t>
  </si>
  <si>
    <t>FORNITURA TARGA ESTERNA RECANATI</t>
  </si>
  <si>
    <t xml:space="preserve">CARBONARI STEFANIA (CF: CRBSFN60D49A271V)
</t>
  </si>
  <si>
    <t>CARBONARI STEFANIA (CF: CRBSFN60D49A271V)</t>
  </si>
  <si>
    <t>GASOLIO CONV. CONSIP  8 LOTTO  10</t>
  </si>
  <si>
    <t xml:space="preserve">BRONCHI COMBUSTIBILI SRL (CF: 01252710403)
</t>
  </si>
  <si>
    <t>BRONCHI COMBUSTIBILI SRL (CF: 01252710403)</t>
  </si>
  <si>
    <t>fornitura carta fotocopie Ancona e Macerata</t>
  </si>
  <si>
    <t>FORNITURA CARTA A 4 DP FERMO</t>
  </si>
  <si>
    <t>ORDINE DIGITALIZZAZIONE MAPPE UP LOTTO 1 ANCONA</t>
  </si>
  <si>
    <t xml:space="preserve">A.M. IMAGE (CF: 02285620379)
CAD ONE (CF: 06897960016)
ELIOGRAFICA CAMANDONA DI VARETTO &amp; C. SNC (CF: 03854340019)
G.M.COMPUTER (CF: 04051390823)
M.I.D.A. INFORMATICA (CF: 02758170167)
TABULARASA (CF: 02383471204)
VANZOTECH SRL (CF: VNZCST69D05H294X)
</t>
  </si>
  <si>
    <t>TABULARASA (CF: 02383471204)</t>
  </si>
  <si>
    <t>DIGITALIZZAZIONE MAPPE LOTTO 4 PESARO E URBINO</t>
  </si>
  <si>
    <t>RIPARAZIONE SCAFFALATURE E ARMADI COMPATTABILI SBT</t>
  </si>
  <si>
    <t xml:space="preserve">TECHNARREDI SRL (CF: 10316580157)
</t>
  </si>
  <si>
    <t>TECHNARREDI SRL (CF: 10316580157)</t>
  </si>
  <si>
    <t>ORDINE PULIZIA FINESTRE LATO EST VIA PALESTRO 15 ANCONA</t>
  </si>
  <si>
    <t>SERVIZIO DI FACCHINAGGIO INTERNO UT TOLENTINO</t>
  </si>
  <si>
    <t>SERVIZIO FACCHINAGGIO INTERNO UP ANCONA TERRITORIO</t>
  </si>
  <si>
    <t>manutenzione tapparelle e finestre dp ancona</t>
  </si>
  <si>
    <t xml:space="preserve">maggiori mauro ditta individuale (CF: MGGMRA63B28D597K)
</t>
  </si>
  <si>
    <t>maggiori mauro ditta individuale (CF: MGGMRA63B28D597K)</t>
  </si>
  <si>
    <t>ATTREZZAGGIO LOCALI C/O COMUNE RECANATI SPORTELLO AE</t>
  </si>
  <si>
    <t xml:space="preserve">DELTA DUE (CF: 01096340425)
</t>
  </si>
  <si>
    <t>DELTA DUE (CF: 01096340425)</t>
  </si>
  <si>
    <t>pulizia straordinaria archivi piazza mazzini macerata</t>
  </si>
  <si>
    <t xml:space="preserve">EURO &amp; PROMOS FM SOC.COOP.P.A. (CF: 02458660301)
</t>
  </si>
  <si>
    <t>EURO &amp; PROMOS FM SOC.COOP.P.A. (CF: 02458660301)</t>
  </si>
  <si>
    <t>ordine pulizie straordinarie archivio via palestro 15</t>
  </si>
  <si>
    <t xml:space="preserve">EURO &amp; PROMOS FM SOC.COOP.P.A. (CF: 02458660301)
MIORELLI SERVICE S.P.A.  (CF: 00505590224)
</t>
  </si>
  <si>
    <t>lavori di manutenzione archivi FIP via Palestro 15 ANCONA</t>
  </si>
  <si>
    <t xml:space="preserve">CO.CE.R COSTRUZIONI SRL (CF: 03370460408)
CONS.ART. SOC. COOP. (CF: 00351650429)
CONSORZIO SERVIZI VALLESINA (CF: 01484680424)
EDILCLIMA SERVICE (CF: 02000950424)
EURO COLOR DI BULDORINI LUIGINO (CF: BLDLGN64S21G157O)
PITTORICA 2000 DI SCOTRICHINI RENZO (CF: 02044550420)
SOGEVI COSTRUZIONI SRL (CF: 02421450426)
</t>
  </si>
  <si>
    <t>MANUTENZIONE STRAORDINARIA ARCHIVI COMPATTABILI ANCONA VIA PALESTRO</t>
  </si>
  <si>
    <t xml:space="preserve">B.F.T.M. S.R.L. (CF: 00166260422)
TECHNARREDI SRL (CF: 10316580157)
</t>
  </si>
  <si>
    <t>SERVIZIO FACCHINAGGIO INTERNO DP UT AN UPAN TERRITORIO</t>
  </si>
  <si>
    <t>FACCHINAGGIO PER SMALTIMENTO MATERIALE DOCUMENTALE SEDE PESARO</t>
  </si>
  <si>
    <t xml:space="preserve">ABSOLUTE SRLcr (CF: 02492250416)
</t>
  </si>
  <si>
    <t>ABSOLUTE SRLcr (CF: 02492250416)</t>
  </si>
  <si>
    <t>MATERIALE CANCELLERIA VARIO DR MArche</t>
  </si>
  <si>
    <t xml:space="preserve">GIMAR ITALIA SRL (CF: 01426370670)
</t>
  </si>
  <si>
    <t>GIMAR ITALIA SRL (CF: 01426370670)</t>
  </si>
  <si>
    <t>LAVAGNA MAGNETICA DP ANCONA</t>
  </si>
  <si>
    <t>ORDINE MEPA 1436148 TONER</t>
  </si>
  <si>
    <t xml:space="preserve">TONER DR MARCHE E UPT ANCONA </t>
  </si>
  <si>
    <t>servizio di vigilanza uffici Marche Entrate</t>
  </si>
  <si>
    <t xml:space="preserve">AXITEA SPA (CF: 00818630188)
</t>
  </si>
  <si>
    <t>Lavori  di messa in sicurezza di marciapiede e infiltrazioni in archivio</t>
  </si>
  <si>
    <t xml:space="preserve">CO.CE.R COSTRUZIONI SRL (CF: 03370460408)
CONS.ART. SOC. COOP. (CF: 00351650429)
CONSORZIO SERVIZI VALLESINA (CF: 01484680424)
maggiori mauro ditta individuale (CF: MGGMRA63B28D597K)
SOGEVI COSTRUZIONI SRL (CF: 02421450426)
</t>
  </si>
  <si>
    <t>CONS.ART. SOC. COOP. (CF: 00351650429)</t>
  </si>
  <si>
    <t>ADESIONE CONVENZIONE CONSIP 11 ENERGIA ELETTRICA</t>
  </si>
  <si>
    <t xml:space="preserve">EDISON ENERGIA S.P.A (CF: 08526440154)
</t>
  </si>
  <si>
    <t>EDISON ENERGIA S.P.A (CF: 08526440154)</t>
  </si>
  <si>
    <t>ORDINE PULIZIA STRAORDINARIA</t>
  </si>
  <si>
    <t xml:space="preserve">CLEAN SERVICE DI GAHLOY Y &amp; C. SAS (CF: 02535890426)
EDILCLIMA SERVICE (CF: 02000950424)
EURO &amp; PROMOS FM SOC.COOP.P.A. (CF: 02458660301)
</t>
  </si>
  <si>
    <t>PUF DI ASCOLI PICENO, VIA MARINI 15- LAVORI DI MESSA IN SICUREZZA DELLA FACCIATA</t>
  </si>
  <si>
    <t xml:space="preserve">BERTI S.R.L. (CF: 02630140271)
FRAME TECNOLOGY  S.r.l. (CF: 02567520420)
</t>
  </si>
  <si>
    <t>FRAME TECNOLOGY  S.r.l. (CF: 02567520420)</t>
  </si>
  <si>
    <t>Manutenzione porte e finestre Dp Ascoli Piceno e UT SBT</t>
  </si>
  <si>
    <t xml:space="preserve">FRAME TECNOLOGY  S.r.l. (CF: 02567520420)
M.A. IMPIANTI (CF: 01529050443)
</t>
  </si>
  <si>
    <t>M.A. IMPIANTI (CF: 01529050443)</t>
  </si>
  <si>
    <t>ORDINE LAVORO DI RIPARAZIONE N. 2 FINESTRE UT SENIGALLIA</t>
  </si>
  <si>
    <t xml:space="preserve">CHIAVI E SERRATURE SRL (CF: 02500810425)
</t>
  </si>
  <si>
    <t>CHIAVI E SERRATURE SRL (CF: 02500810425)</t>
  </si>
  <si>
    <t>SISTEMAZIONE PORTA REI E FISSAGGIO PORTABANDIERA</t>
  </si>
  <si>
    <t xml:space="preserve">CO.CE.R COSTRUZIONI SRL (CF: 03370460408)
</t>
  </si>
  <si>
    <t>CO.CE.R COSTRUZIONI SRL (CF: 03370460408)</t>
  </si>
  <si>
    <t>interventi di minuta manutenzione presso UT di Fano</t>
  </si>
  <si>
    <t>FACCHINAGGIO UT RECANATI SOPPRESSO</t>
  </si>
  <si>
    <t>trasloco UT Fabriano soppresso</t>
  </si>
  <si>
    <t>ORDINE MEPA 1436375 TONER</t>
  </si>
  <si>
    <t>TONER UPT E SPI ANCONA</t>
  </si>
  <si>
    <t>RDO 598642 LOTTO 2</t>
  </si>
  <si>
    <t xml:space="preserve">ECO LASER INFORMATICA SRL  (CF: 04427081007)
ENTER SRL  (CF: 04232600371)
ERREBIAN SPA (CF: 08397890586)
GIMAR ITALIA SRL (CF: 01426370670)
KRATOS SPA (CF: 02683390401)
</t>
  </si>
  <si>
    <t>RDO TONER MARZO 2014</t>
  </si>
  <si>
    <t xml:space="preserve">CARTO COPY SERVICE (CF: 04864781002)
ECO LASER INFORMATICA SRL  (CF: 04427081007)
ENTER SRL  (CF: 04232600371)
ERREBIAN SPA (CF: 08397890586)
KRATOS SPA (CF: 02683390401)
</t>
  </si>
  <si>
    <t>cancelleria</t>
  </si>
  <si>
    <t xml:space="preserve">ERREBIAN SPA (CF: 08397890586)
</t>
  </si>
  <si>
    <t>RDO TONER 629721</t>
  </si>
  <si>
    <t xml:space="preserve">D.V.T. SISTEMI (CF: 01489230936)
DEBA SRL (CF: 08458520155)
ENTER SRL  (CF: 04232600371)
ERREBIAN SPA (CF: 08397890586)
GIMAR ITALIA SRL (CF: 01426370670)
</t>
  </si>
  <si>
    <t>MATERIALE VARIO DRE UT JESI E DP PU</t>
  </si>
  <si>
    <t>CANCELLERIA VARIA</t>
  </si>
  <si>
    <t xml:space="preserve">ERREBIAN SPA (CF: 08397890586)
FLAMINI UFFICIO SRL (CF: 01374520425)
GIMAR ITALIA SRL (CF: 01426370670)
KRATOS SPA (CF: 02683390401)
MYO S.r.l. (CF: 03222970406)
</t>
  </si>
  <si>
    <t>Riparazione perforatrice Pesaro</t>
  </si>
  <si>
    <t xml:space="preserve">FATTORI SAFEST S.R.L. (CF: 10416260155)
</t>
  </si>
  <si>
    <t>FATTORI SAFEST S.R.L. (CF: 10416260155)</t>
  </si>
  <si>
    <t>CONTRATTO MANUTENZIONE BOLLATRICI E PERFORATRICI SECONDO SEMESTRE 2014</t>
  </si>
  <si>
    <t>Sostituzione serrature porte 3Â° piano immobile sede DP Pesaro</t>
  </si>
  <si>
    <t xml:space="preserve">Ferramenta Pazzaglia di Pazzaglia Maurizio &amp; c. S.n.c. (CF: 01140740414)
</t>
  </si>
  <si>
    <t>Ferramenta Pazzaglia di Pazzaglia Maurizio &amp; c. S.n.c. (CF: 01140740414)</t>
  </si>
  <si>
    <t>ordine per lavori di facchinaggio UP ASCOLI PICENO TERRITORIO</t>
  </si>
  <si>
    <t xml:space="preserve">FRATELLI CELANI TRASLOCHI S.N.C. (CF: 00111250445)
</t>
  </si>
  <si>
    <t>FRATELLI CELANI TRASLOCHI S.N.C. (CF: 00111250445)</t>
  </si>
  <si>
    <t>ORDINE MEPA 1436883 DRUM</t>
  </si>
  <si>
    <t>carta uffici vari</t>
  </si>
  <si>
    <t>CARTA UPT ASCOLI PICENO</t>
  </si>
  <si>
    <t xml:space="preserve">CONTRATTO PER IL SERVIZIO DI FACCHINAGGIO, TRASPORTO E TRASLOCO </t>
  </si>
  <si>
    <t xml:space="preserve">CONSORZIO PROGETTO MULTISERVIZI (CF: 02226920599)
COOPSERVICE S.COOP.P.A.  (CF: 00310180351)
FRATELLI CELANI TRASLOCHI S.N.C. (CF: 00111250445)
FRATELLI LUCESOLE SRL (CF: 00171620420)
GRUPPO FACCHINI ANCONA (CF: 00188070429)
MARKE COOP SOCIETA' COOPERATIVA ANCONA (CF: 02422100426)
</t>
  </si>
  <si>
    <t>Lavori ripristino pavimentazione garage</t>
  </si>
  <si>
    <t xml:space="preserve">IMPRESA COSTRUZIONI F.LLI RINALDI (CF: 00392410445)
</t>
  </si>
  <si>
    <t>IMPRESA COSTRUZIONI F.LLI RINALDI (CF: 00392410445)</t>
  </si>
  <si>
    <t>PUF ASCOLI PICENO,VIA MARINI 15 - ORDINE LAVORI MESSA IN SICUREZZA PIAZZALE E RIORGANIZZAZIONE VIABILITA' INTERNA-PERIODO 01.01.2014-10.05.2014</t>
  </si>
  <si>
    <t>rdo cancelleria 2014</t>
  </si>
  <si>
    <t xml:space="preserve">ERREBIAN SPA (CF: 08397890586)
GIMAR ITALIA SRL (CF: 01426370670)
KRATOS SPA (CF: 02683390401)
SEI ERRE (CF: 00383850427)
TECNOLINEA SNC DI DE BENEDICTIS G. E C. (CF: 00659730675)
</t>
  </si>
  <si>
    <t>toner settembre 2014</t>
  </si>
  <si>
    <t xml:space="preserve">DEBA SRL (CF: 08458520155)
ENTER SRL  (CF: 04232600371)
ERREBIAN SPA (CF: 08397890586)
FLAMINI UFFICIO SRL (CF: 01374520425)
KRATOS SPA (CF: 02683390401)
</t>
  </si>
  <si>
    <t>rdo 598642 lotto 1 - toner</t>
  </si>
  <si>
    <t xml:space="preserve">DEBA SRL (CF: 08458520155)
ECO LASER INFORMATICA SRL  (CF: 04427081007)
ERREBIAN SPA (CF: 08397890586)
GIMAR ITALIA SRL (CF: 01426370670)
KRATOS SPA (CF: 02683390401)
</t>
  </si>
  <si>
    <t>TONER DP AP</t>
  </si>
  <si>
    <t>minute manutenzioni sugli immobili sedi dellâ€™UP di Macerata (Piazza Mazzini 74), UT Tolentino, DR Marche via Palestro 15.</t>
  </si>
  <si>
    <t>MANUTENZIONE INFISSI INTERNI ED ESTERNI UFFICI VARI</t>
  </si>
  <si>
    <t xml:space="preserve">Sostituzione persiana e riparazione gradino presso UP di Macerata e riparazione gradino delle scale esterne DP-UT Macerata </t>
  </si>
  <si>
    <t>CARTA UT FANO</t>
  </si>
  <si>
    <t>carta dp macerata</t>
  </si>
  <si>
    <t>TINTEGGIATURA STANZA N.24 DEL IV PIANO UPT PESARO</t>
  </si>
  <si>
    <t xml:space="preserve">PIAZZA SRL (CF: 02559680968)
</t>
  </si>
  <si>
    <t>PIAZZA SRL (CF: 02559680968)</t>
  </si>
  <si>
    <t>LAVORI PIANO 4 E RIALZATO IMMOBILE VIA MAMELI PESARO</t>
  </si>
  <si>
    <t>PUBBLICAZIONE ESTRATTO DI N.5 AVVISI DI INDAGINE DI MERCATO IMMOBILIARE</t>
  </si>
  <si>
    <t xml:space="preserve">PIEMME SPA - CONCESSIONARIA DI PUBBLICITA' (CF: 08526500155)
</t>
  </si>
  <si>
    <t>PIEMME SPA - CONCESSIONARIA DI PUBBLICITA' (CF: 08526500155)</t>
  </si>
  <si>
    <t>PUBBLICAZIONE ESTRATTO DI N. 1 AVVISO DI INDAGINE DI MERCATO IMMOBILIARE  CITTA' DI PESARO</t>
  </si>
  <si>
    <t>ordine per manutenzione spazi verdi UT di Fano</t>
  </si>
  <si>
    <t xml:space="preserve">POLVERARI GIARDINI DI MARCELLO POLVERARI (CF: PLVMCL58B26F348V)
</t>
  </si>
  <si>
    <t>POLVERARI GIARDINI DI MARCELLO POLVERARI (CF: PLVMCL58B26F348V)</t>
  </si>
  <si>
    <t>CONTRATTO PICK UP UT SENIGALLIA 2015</t>
  </si>
  <si>
    <t>carta A/3</t>
  </si>
  <si>
    <t xml:space="preserve">SEI ERRE (CF: 00383850427)
</t>
  </si>
  <si>
    <t xml:space="preserve">ORDINE MEPA 1437555 </t>
  </si>
  <si>
    <t>CARTA A/3 IN ABBINAMENTO RDO CARTA A/4</t>
  </si>
  <si>
    <t>carta A/3 upt macerata</t>
  </si>
  <si>
    <t>CARTA A/3</t>
  </si>
  <si>
    <t>CARTA A/3 UT SENIGALLIA</t>
  </si>
  <si>
    <t>ROTOLI CARTA ELIMINACODE UT ASCOLI PICENO</t>
  </si>
  <si>
    <t>CARTA ELIMINACODE JESI</t>
  </si>
  <si>
    <t>ROTOLI CARTA ELIMINACODE URBINO</t>
  </si>
  <si>
    <t>FORNITURA CARTA ELIMINACODE</t>
  </si>
  <si>
    <t>MANUTENZIONE ANNUALE DI N.5 ELETTRO-ARCHIVI PRESSO GLI UFFICI DEL TERRITORIO DI PESARO E URBINO</t>
  </si>
  <si>
    <t xml:space="preserve">TECNO-SAMA (CF: GRNCLD51H24A944H)
</t>
  </si>
  <si>
    <t>TECNO-SAMA (CF: GRNCLD51H24A944H)</t>
  </si>
  <si>
    <t>Manutenzione spazi verdi annualitÃ  2014 e 2015 sedi di Macerata, Fermo, Ascoli Piceno e Tolentino</t>
  </si>
  <si>
    <t>Fornitura testi uffici Dr Marche</t>
  </si>
  <si>
    <t>acquisto defibrillatori</t>
  </si>
  <si>
    <t xml:space="preserve">MORTARA INSTRUMENT EUROPE S.R.L. (CF: 03896820374)
</t>
  </si>
  <si>
    <t>MORTARA INSTRUMENT EUROPE S.R.L. (CF: 03896820374)</t>
  </si>
  <si>
    <t>rilegatura atti di conservatoria UP Pesaro e Urbino Territorio</t>
  </si>
  <si>
    <t xml:space="preserve">CO-LORE LABORATORIO D'ARTE DEL LIBRO  (CF: CMCLRN77S43G479O)
IL VOLUME DI BARTOLI ROBERTA &amp; C. S.N.C. (CF: 01494120411)
LEGATORIA 2000 E TIPOGRAFIA S.N.C. DI PAGNANINI E DI VINCENZO (CF: 02171730415)
LEGATORIA ATTI GIUDIZIARI DI MALACRIDA DELIA (CF: MLCDLE47E47C933U)
LEGATORIA DELL'UNIONE S.N.C. DI PALMIERI  E GALANTI  (CF: 04148480371)
LEGATORIA RESTAURO BOLDRINI ALDO S.RL. (CF: 08183121006)
LEGATORIA RINNOVA DI VIGNOLI PATRIZIA (CF: VGNPRZ64M69A944A)
QUODLIBET S.R.L. (CF: 01709540437)
SCRIPTORIUM DECORE S.R.L. (CF: 02305650422)
</t>
  </si>
  <si>
    <t>LEGATORIA 2000 E TIPOGRAFIA S.N.C. DI PAGNANINI E DI VINCENZO (CF: 02171730415)</t>
  </si>
  <si>
    <t xml:space="preserve">ARREDI SEMIDIREZIONALI CONVENZIONE CONSIP </t>
  </si>
  <si>
    <t xml:space="preserve">ARES LINE SPA (CF: 00887180248)
</t>
  </si>
  <si>
    <t>ARES LINE SPA (CF: 00887180248)</t>
  </si>
  <si>
    <t>arredi per operativi</t>
  </si>
  <si>
    <t xml:space="preserve">ARES LINE SPA (CF: 00887180248)
CORRIDI S.R.L. (CF: 00402140586)
DELTA DUE (CF: 01096340425)
LAEZZA SPA (CF: 01377120637)
QUADRIFOGLIO SISTEMI D'ARREDO SPA (CF: 02301560260)
</t>
  </si>
  <si>
    <t>LAEZZA SPA (CF: 01377120637)</t>
  </si>
  <si>
    <t>DISTANZIOMETRO LASER</t>
  </si>
  <si>
    <t xml:space="preserve">ZETALAB SRL (CF: 03523260283)
</t>
  </si>
  <si>
    <t>ZETALAB SRL (CF: 03523260283)</t>
  </si>
  <si>
    <t xml:space="preserve">DISTRIBUZIONBE SRL (CF: 02480410600)
</t>
  </si>
  <si>
    <t>DISTRIBUZIONBE SRL (CF: 02480410600)</t>
  </si>
  <si>
    <t>fornitura cartelline intestate dp ancona</t>
  </si>
  <si>
    <t>ROTOLI CARTA ELIMINACODE</t>
  </si>
  <si>
    <t>abbonamenti pubblicazioni DR Marche</t>
  </si>
  <si>
    <t>abbonamento 2014 Bollettino Tributario</t>
  </si>
  <si>
    <t xml:space="preserve">BOLLETTINO TRIBUTARIO SNC DI G. SALVATORES E C.  (CF: 00882700156)
</t>
  </si>
  <si>
    <t>BOLLETTINO TRIBUTARIO SNC DI G. SALVATORES E C.  (CF: 00882700156)</t>
  </si>
  <si>
    <t>ARREDI DIREZIONALI CONVENZIONE CONSIP</t>
  </si>
  <si>
    <t>fornitura cartoline mod. 23L</t>
  </si>
  <si>
    <t xml:space="preserve">ABRAMO PRINTING &amp; LOGISTICS S.P.A. (CF: 00166800797)
</t>
  </si>
  <si>
    <t>ABRAMO PRINTING &amp; LOGISTICS S.P.A. (CF: 00166800797)</t>
  </si>
  <si>
    <t>toner dp macerata</t>
  </si>
  <si>
    <t>CONTRATTO PICK UP DP FERMO</t>
  </si>
  <si>
    <t>SERVIZIO DI VIGILANZA ASCOLI PICENO</t>
  </si>
  <si>
    <t>ADESIONE CONVENZIONE 7 - LOTTO 4 GAS NATURALE</t>
  </si>
  <si>
    <t xml:space="preserve">ESTRA ENERGIE SRL (CF: 01219980529)
</t>
  </si>
  <si>
    <t>ESTRA ENERGIE SRL (CF: 01219980529)</t>
  </si>
  <si>
    <t>CONTRATTO DELIVERY UT SENIGALLIA</t>
  </si>
  <si>
    <t>contratto delivery dp Fermo</t>
  </si>
  <si>
    <t>TONER E MATERIALE IGIENICO</t>
  </si>
  <si>
    <t>SERVIZIO DI VIGILANZA</t>
  </si>
  <si>
    <t xml:space="preserve">AXITEA SPA (CF: 00818630188)
fitist (CF: 00341720431)
la vedetta (CF: 00714290426)
security ta.pe. (CF: 02202270423)
surete' (CF: 02116140423)
</t>
  </si>
  <si>
    <t xml:space="preserve">ATTO DI COTTIMO FIDUCIARIO PER L'AFFIDAMENTO DEI LAVORI DI ADEGUAMENTO DEI LOCALI DI VIA D'ACQUISTO 81 </t>
  </si>
  <si>
    <t xml:space="preserve">CO.CE.R COSTRUZIONI SRL (CF: 03370460408)
gpl costruzioni generali srl  (CF: 00720610427)
tomassini costruzioni srl (CF: 01354080440)
</t>
  </si>
  <si>
    <t>tomassini costruzioni srl (CF: 01354080440)</t>
  </si>
  <si>
    <t>ORDINE DIGITALIZZAZIONE MAPPE LOTTO 2 ASCOLI PICENO</t>
  </si>
  <si>
    <t>FACCHINAGGIO UT FANO E URBINO</t>
  </si>
  <si>
    <t xml:space="preserve">COOPSERVICE S.COOP.P.A.  (CF: 00310180351)
FRATELLI LUCESOLE SRL (CF: 00171620420)
MARKE COOP SOCIETA' COOPERATIVA ANCONA (CF: 02422100426)
</t>
  </si>
  <si>
    <t>Contratto manutenzione 12 impianti antintrusione (importo manutenzzione programmata)</t>
  </si>
  <si>
    <t xml:space="preserve">SICURSPAZIO SRL (CF: 02016540425)
</t>
  </si>
  <si>
    <t>SICURSPAZIO SRL (CF: 02016540425)</t>
  </si>
  <si>
    <t>FORNITURA 5 PTM MILLESIMO 2015</t>
  </si>
  <si>
    <t xml:space="preserve">Istituto Poligrafico e Zecca dello Stato  (CF: 00399810589)
</t>
  </si>
  <si>
    <t>Istituto Poligrafico e Zecca dello Stato  (CF: 00399810589)</t>
  </si>
  <si>
    <t>DIGITALIZZAZIONE MAPPE LOTTO 3 MACERATA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</si>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</sst>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B2" sqref="B2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375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"Z8A0DD4394"</f>
        <v>Z8A0DD4394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664.5</v>
      </c>
      <c r="I3" s="2">
        <v>41683</v>
      </c>
      <c r="J3" s="2">
        <v>41719</v>
      </c>
      <c r="K3">
        <v>0</v>
      </c>
    </row>
    <row r="4" spans="1:11" x14ac:dyDescent="0.25">
      <c r="A4" t="str">
        <f>"ZB00C44C57"</f>
        <v>ZB00C44C57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1350</v>
      </c>
      <c r="I4" s="2">
        <v>41661</v>
      </c>
      <c r="J4" s="2">
        <v>41661</v>
      </c>
      <c r="K4">
        <v>600</v>
      </c>
    </row>
    <row r="5" spans="1:11" x14ac:dyDescent="0.25">
      <c r="A5" t="str">
        <f>"ZD90E5A491"</f>
        <v>ZD90E5A491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1917.8</v>
      </c>
      <c r="I5" s="2">
        <v>41717</v>
      </c>
      <c r="J5" s="2">
        <v>41729</v>
      </c>
      <c r="K5">
        <v>1917.8</v>
      </c>
    </row>
    <row r="6" spans="1:11" x14ac:dyDescent="0.25">
      <c r="A6" t="str">
        <f>"ZA00F66671"</f>
        <v>ZA00F66671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340</v>
      </c>
      <c r="I6" s="2">
        <v>41731</v>
      </c>
      <c r="J6" s="2">
        <v>41731</v>
      </c>
      <c r="K6">
        <v>340</v>
      </c>
    </row>
    <row r="7" spans="1:11" x14ac:dyDescent="0.25">
      <c r="A7" t="str">
        <f>"ZD60EB53C1"</f>
        <v>ZD60EB53C1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80</v>
      </c>
      <c r="I7" s="2">
        <v>41738</v>
      </c>
      <c r="J7" s="2">
        <v>41738</v>
      </c>
      <c r="K7">
        <v>80</v>
      </c>
    </row>
    <row r="8" spans="1:11" x14ac:dyDescent="0.25">
      <c r="A8" t="str">
        <f>"Z051039E6C"</f>
        <v>Z051039E6C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0</v>
      </c>
      <c r="I8" s="2">
        <v>41852</v>
      </c>
      <c r="J8" s="2">
        <v>42216</v>
      </c>
      <c r="K8">
        <v>567</v>
      </c>
    </row>
    <row r="9" spans="1:11" x14ac:dyDescent="0.25">
      <c r="A9" t="str">
        <f>"ZAD0DDA541"</f>
        <v>ZAD0DDA541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33</v>
      </c>
      <c r="G9" t="s">
        <v>34</v>
      </c>
      <c r="H9">
        <v>0</v>
      </c>
      <c r="I9" s="2">
        <v>41699</v>
      </c>
      <c r="J9" s="2">
        <v>42063</v>
      </c>
      <c r="K9">
        <v>704.4</v>
      </c>
    </row>
    <row r="10" spans="1:11" x14ac:dyDescent="0.25">
      <c r="A10" t="str">
        <f>"Z1E0ECDE50"</f>
        <v>Z1E0ECDE50</v>
      </c>
      <c r="B10" t="str">
        <f t="shared" si="0"/>
        <v>06363391001</v>
      </c>
      <c r="C10" t="s">
        <v>15</v>
      </c>
      <c r="D10" t="s">
        <v>36</v>
      </c>
      <c r="E10" t="s">
        <v>17</v>
      </c>
      <c r="F10" s="1" t="s">
        <v>37</v>
      </c>
      <c r="G10" t="s">
        <v>38</v>
      </c>
      <c r="H10">
        <v>250</v>
      </c>
      <c r="I10" s="2">
        <v>41677</v>
      </c>
      <c r="J10" s="2">
        <v>41677</v>
      </c>
      <c r="K10">
        <v>250</v>
      </c>
    </row>
    <row r="11" spans="1:11" x14ac:dyDescent="0.25">
      <c r="A11" t="str">
        <f>"ZCE0ED7B90"</f>
        <v>ZCE0ED7B90</v>
      </c>
      <c r="B11" t="str">
        <f t="shared" si="0"/>
        <v>06363391001</v>
      </c>
      <c r="C11" t="s">
        <v>15</v>
      </c>
      <c r="D11" t="s">
        <v>39</v>
      </c>
      <c r="E11" t="s">
        <v>17</v>
      </c>
      <c r="F11" s="1" t="s">
        <v>40</v>
      </c>
      <c r="G11" t="s">
        <v>41</v>
      </c>
      <c r="H11">
        <v>1530</v>
      </c>
      <c r="I11" s="2">
        <v>41752</v>
      </c>
      <c r="J11" s="2">
        <v>41753</v>
      </c>
      <c r="K11">
        <v>1530</v>
      </c>
    </row>
    <row r="12" spans="1:11" x14ac:dyDescent="0.25">
      <c r="A12" t="str">
        <f>"Z670EAD3CA"</f>
        <v>Z670EAD3CA</v>
      </c>
      <c r="B12" t="str">
        <f t="shared" si="0"/>
        <v>06363391001</v>
      </c>
      <c r="C12" t="s">
        <v>15</v>
      </c>
      <c r="D12" t="s">
        <v>42</v>
      </c>
      <c r="E12" t="s">
        <v>17</v>
      </c>
      <c r="F12" s="1" t="s">
        <v>40</v>
      </c>
      <c r="G12" t="s">
        <v>41</v>
      </c>
      <c r="H12">
        <v>2893.8</v>
      </c>
      <c r="I12" s="2">
        <v>41737</v>
      </c>
      <c r="J12" s="2">
        <v>41738</v>
      </c>
      <c r="K12">
        <v>2893.8</v>
      </c>
    </row>
    <row r="13" spans="1:11" x14ac:dyDescent="0.25">
      <c r="A13" t="str">
        <f>"Z1E0F06844"</f>
        <v>Z1E0F06844</v>
      </c>
      <c r="B13" t="str">
        <f t="shared" si="0"/>
        <v>06363391001</v>
      </c>
      <c r="C13" t="s">
        <v>15</v>
      </c>
      <c r="D13" t="s">
        <v>43</v>
      </c>
      <c r="E13" t="s">
        <v>44</v>
      </c>
      <c r="F13" s="1" t="s">
        <v>45</v>
      </c>
      <c r="G13" t="s">
        <v>46</v>
      </c>
      <c r="H13">
        <v>32805</v>
      </c>
      <c r="I13" s="2">
        <v>41778</v>
      </c>
      <c r="J13" s="2">
        <v>42004</v>
      </c>
      <c r="K13">
        <v>32805</v>
      </c>
    </row>
    <row r="14" spans="1:11" x14ac:dyDescent="0.25">
      <c r="A14" t="str">
        <f>"Z880F09B63"</f>
        <v>Z880F09B63</v>
      </c>
      <c r="B14" t="str">
        <f t="shared" si="0"/>
        <v>06363391001</v>
      </c>
      <c r="C14" t="s">
        <v>15</v>
      </c>
      <c r="D14" t="s">
        <v>47</v>
      </c>
      <c r="E14" t="s">
        <v>44</v>
      </c>
      <c r="F14" s="1" t="s">
        <v>48</v>
      </c>
      <c r="G14" t="s">
        <v>49</v>
      </c>
      <c r="H14">
        <v>11920.1</v>
      </c>
      <c r="I14" s="2">
        <v>41778</v>
      </c>
      <c r="J14" s="2">
        <v>41806</v>
      </c>
      <c r="K14">
        <v>11920.1</v>
      </c>
    </row>
    <row r="15" spans="1:11" x14ac:dyDescent="0.25">
      <c r="A15" t="str">
        <f>"ZF30F68D7B"</f>
        <v>ZF30F68D7B</v>
      </c>
      <c r="B15" t="str">
        <f t="shared" si="0"/>
        <v>06363391001</v>
      </c>
      <c r="C15" t="s">
        <v>15</v>
      </c>
      <c r="D15" t="s">
        <v>50</v>
      </c>
      <c r="E15" t="s">
        <v>17</v>
      </c>
      <c r="F15" s="1" t="s">
        <v>37</v>
      </c>
      <c r="G15" t="s">
        <v>38</v>
      </c>
      <c r="H15">
        <v>1150</v>
      </c>
      <c r="I15" s="2">
        <v>41696</v>
      </c>
      <c r="J15" s="2">
        <v>41696</v>
      </c>
      <c r="K15">
        <v>1150</v>
      </c>
    </row>
    <row r="16" spans="1:11" x14ac:dyDescent="0.25">
      <c r="A16" t="str">
        <f>"ZEF0DC4372"</f>
        <v>ZEF0DC4372</v>
      </c>
      <c r="B16" t="str">
        <f t="shared" si="0"/>
        <v>06363391001</v>
      </c>
      <c r="C16" t="s">
        <v>15</v>
      </c>
      <c r="D16" t="s">
        <v>51</v>
      </c>
      <c r="E16" t="s">
        <v>17</v>
      </c>
      <c r="F16" s="1" t="s">
        <v>52</v>
      </c>
      <c r="G16" t="s">
        <v>53</v>
      </c>
      <c r="H16">
        <v>850</v>
      </c>
      <c r="I16" s="2">
        <v>41683</v>
      </c>
      <c r="J16" s="2">
        <v>41684</v>
      </c>
      <c r="K16">
        <v>850</v>
      </c>
    </row>
    <row r="17" spans="1:11" x14ac:dyDescent="0.25">
      <c r="A17" t="str">
        <f>"Z1E0E2FABE"</f>
        <v>Z1E0E2FABE</v>
      </c>
      <c r="B17" t="str">
        <f t="shared" si="0"/>
        <v>06363391001</v>
      </c>
      <c r="C17" t="s">
        <v>15</v>
      </c>
      <c r="D17" t="s">
        <v>54</v>
      </c>
      <c r="E17" t="s">
        <v>17</v>
      </c>
      <c r="F17" s="1" t="s">
        <v>55</v>
      </c>
      <c r="G17" t="s">
        <v>53</v>
      </c>
      <c r="H17">
        <v>849</v>
      </c>
      <c r="I17" s="2">
        <v>41696</v>
      </c>
      <c r="J17" s="2">
        <v>41697</v>
      </c>
      <c r="K17">
        <v>849</v>
      </c>
    </row>
    <row r="18" spans="1:11" x14ac:dyDescent="0.25">
      <c r="A18" t="str">
        <f>"ZBA0F7E6EE"</f>
        <v>ZBA0F7E6EE</v>
      </c>
      <c r="B18" t="str">
        <f t="shared" si="0"/>
        <v>06363391001</v>
      </c>
      <c r="C18" t="s">
        <v>15</v>
      </c>
      <c r="D18" t="s">
        <v>56</v>
      </c>
      <c r="E18" t="s">
        <v>17</v>
      </c>
      <c r="F18" s="1" t="s">
        <v>55</v>
      </c>
      <c r="G18" t="s">
        <v>53</v>
      </c>
      <c r="H18">
        <v>666</v>
      </c>
      <c r="I18" s="2">
        <v>41703</v>
      </c>
      <c r="J18" s="2">
        <v>41717</v>
      </c>
      <c r="K18">
        <v>666</v>
      </c>
    </row>
    <row r="19" spans="1:11" x14ac:dyDescent="0.25">
      <c r="A19" t="str">
        <f>"Z940DD0590"</f>
        <v>Z940DD0590</v>
      </c>
      <c r="B19" t="str">
        <f t="shared" si="0"/>
        <v>06363391001</v>
      </c>
      <c r="C19" t="s">
        <v>15</v>
      </c>
      <c r="D19" t="s">
        <v>57</v>
      </c>
      <c r="E19" t="s">
        <v>17</v>
      </c>
      <c r="F19" s="1" t="s">
        <v>40</v>
      </c>
      <c r="G19" t="s">
        <v>41</v>
      </c>
      <c r="H19">
        <v>920</v>
      </c>
      <c r="I19" s="2">
        <v>41688</v>
      </c>
      <c r="J19" s="2">
        <v>41688</v>
      </c>
      <c r="K19">
        <v>920</v>
      </c>
    </row>
    <row r="20" spans="1:11" x14ac:dyDescent="0.25">
      <c r="A20" t="str">
        <f>"ZC90DD9B27"</f>
        <v>ZC90DD9B27</v>
      </c>
      <c r="B20" t="str">
        <f t="shared" si="0"/>
        <v>06363391001</v>
      </c>
      <c r="C20" t="s">
        <v>15</v>
      </c>
      <c r="D20" t="s">
        <v>58</v>
      </c>
      <c r="E20" t="s">
        <v>17</v>
      </c>
      <c r="F20" s="1" t="s">
        <v>33</v>
      </c>
      <c r="G20" t="s">
        <v>34</v>
      </c>
      <c r="H20">
        <v>0</v>
      </c>
      <c r="I20" s="2">
        <v>41699</v>
      </c>
      <c r="J20" s="2">
        <v>42063</v>
      </c>
      <c r="K20">
        <v>0</v>
      </c>
    </row>
    <row r="21" spans="1:11" x14ac:dyDescent="0.25">
      <c r="A21" t="str">
        <f>"Z020E566B2"</f>
        <v>Z020E566B2</v>
      </c>
      <c r="B21" t="str">
        <f t="shared" si="0"/>
        <v>06363391001</v>
      </c>
      <c r="C21" t="s">
        <v>15</v>
      </c>
      <c r="D21" t="s">
        <v>59</v>
      </c>
      <c r="E21" t="s">
        <v>17</v>
      </c>
      <c r="F21" s="1" t="s">
        <v>33</v>
      </c>
      <c r="G21" t="s">
        <v>34</v>
      </c>
      <c r="H21">
        <v>0</v>
      </c>
      <c r="I21" s="2">
        <v>41730</v>
      </c>
      <c r="J21" s="2">
        <v>42094</v>
      </c>
      <c r="K21">
        <v>87.29</v>
      </c>
    </row>
    <row r="22" spans="1:11" x14ac:dyDescent="0.25">
      <c r="A22" t="str">
        <f>"Z250DA7CF8"</f>
        <v>Z250DA7CF8</v>
      </c>
      <c r="B22" t="str">
        <f t="shared" si="0"/>
        <v>06363391001</v>
      </c>
      <c r="C22" t="s">
        <v>15</v>
      </c>
      <c r="D22" t="s">
        <v>60</v>
      </c>
      <c r="E22" t="s">
        <v>17</v>
      </c>
      <c r="F22" s="1" t="s">
        <v>61</v>
      </c>
      <c r="G22" t="s">
        <v>62</v>
      </c>
      <c r="H22">
        <v>4500</v>
      </c>
      <c r="I22" s="2">
        <v>41670</v>
      </c>
      <c r="J22" s="2">
        <v>41704</v>
      </c>
      <c r="K22">
        <v>4500</v>
      </c>
    </row>
    <row r="23" spans="1:11" x14ac:dyDescent="0.25">
      <c r="A23" t="str">
        <f>"ZB80E564C4"</f>
        <v>ZB80E564C4</v>
      </c>
      <c r="B23" t="str">
        <f t="shared" si="0"/>
        <v>06363391001</v>
      </c>
      <c r="C23" t="s">
        <v>15</v>
      </c>
      <c r="D23" t="s">
        <v>63</v>
      </c>
      <c r="E23" t="s">
        <v>17</v>
      </c>
      <c r="F23" s="1" t="s">
        <v>33</v>
      </c>
      <c r="G23" t="s">
        <v>34</v>
      </c>
      <c r="H23">
        <v>0</v>
      </c>
      <c r="I23" s="2">
        <v>41730</v>
      </c>
      <c r="J23" s="2">
        <v>42094</v>
      </c>
      <c r="K23">
        <v>1005</v>
      </c>
    </row>
    <row r="24" spans="1:11" x14ac:dyDescent="0.25">
      <c r="A24" t="str">
        <f>"Z5E0E119EA"</f>
        <v>Z5E0E119EA</v>
      </c>
      <c r="B24" t="str">
        <f t="shared" si="0"/>
        <v>06363391001</v>
      </c>
      <c r="C24" t="s">
        <v>15</v>
      </c>
      <c r="D24" t="s">
        <v>64</v>
      </c>
      <c r="E24" t="s">
        <v>17</v>
      </c>
      <c r="F24" s="1" t="s">
        <v>65</v>
      </c>
      <c r="G24" t="s">
        <v>66</v>
      </c>
      <c r="H24">
        <v>1311.66</v>
      </c>
      <c r="I24" s="2">
        <v>41697</v>
      </c>
      <c r="J24" s="2">
        <v>41698</v>
      </c>
      <c r="K24">
        <v>1311.66</v>
      </c>
    </row>
    <row r="25" spans="1:11" x14ac:dyDescent="0.25">
      <c r="A25" t="str">
        <f>"ZA60DD9A8B"</f>
        <v>ZA60DD9A8B</v>
      </c>
      <c r="B25" t="str">
        <f t="shared" si="0"/>
        <v>06363391001</v>
      </c>
      <c r="C25" t="s">
        <v>15</v>
      </c>
      <c r="D25" t="s">
        <v>67</v>
      </c>
      <c r="E25" t="s">
        <v>17</v>
      </c>
      <c r="F25" s="1" t="s">
        <v>33</v>
      </c>
      <c r="G25" t="s">
        <v>34</v>
      </c>
      <c r="H25">
        <v>0</v>
      </c>
      <c r="I25" s="2">
        <v>41699</v>
      </c>
      <c r="J25" s="2">
        <v>42063</v>
      </c>
      <c r="K25">
        <v>872.4</v>
      </c>
    </row>
    <row r="26" spans="1:11" x14ac:dyDescent="0.25">
      <c r="A26" t="str">
        <f>"ZC70DD9B98"</f>
        <v>ZC70DD9B98</v>
      </c>
      <c r="B26" t="str">
        <f t="shared" si="0"/>
        <v>06363391001</v>
      </c>
      <c r="C26" t="s">
        <v>15</v>
      </c>
      <c r="D26" t="s">
        <v>68</v>
      </c>
      <c r="E26" t="s">
        <v>17</v>
      </c>
      <c r="F26" s="1" t="s">
        <v>33</v>
      </c>
      <c r="G26" t="s">
        <v>34</v>
      </c>
      <c r="H26">
        <v>0</v>
      </c>
      <c r="I26" s="2">
        <v>41699</v>
      </c>
      <c r="J26" s="2">
        <v>42063</v>
      </c>
      <c r="K26">
        <v>0</v>
      </c>
    </row>
    <row r="27" spans="1:11" x14ac:dyDescent="0.25">
      <c r="A27" t="str">
        <f>"ZB01011E2F"</f>
        <v>ZB01011E2F</v>
      </c>
      <c r="B27" t="str">
        <f t="shared" si="0"/>
        <v>06363391001</v>
      </c>
      <c r="C27" t="s">
        <v>15</v>
      </c>
      <c r="D27" t="s">
        <v>69</v>
      </c>
      <c r="E27" t="s">
        <v>17</v>
      </c>
      <c r="F27" s="1" t="s">
        <v>70</v>
      </c>
      <c r="G27" t="s">
        <v>71</v>
      </c>
      <c r="H27">
        <v>744</v>
      </c>
      <c r="I27" s="2">
        <v>41841</v>
      </c>
      <c r="J27" s="2">
        <v>41845</v>
      </c>
      <c r="K27">
        <v>0</v>
      </c>
    </row>
    <row r="28" spans="1:11" x14ac:dyDescent="0.25">
      <c r="A28" t="str">
        <f>"Z47107F860"</f>
        <v>Z47107F860</v>
      </c>
      <c r="B28" t="str">
        <f t="shared" si="0"/>
        <v>06363391001</v>
      </c>
      <c r="C28" t="s">
        <v>15</v>
      </c>
      <c r="D28" t="s">
        <v>72</v>
      </c>
      <c r="E28" t="s">
        <v>17</v>
      </c>
      <c r="F28" s="1" t="s">
        <v>33</v>
      </c>
      <c r="G28" t="s">
        <v>34</v>
      </c>
      <c r="H28">
        <v>0</v>
      </c>
      <c r="I28" s="2">
        <v>41883</v>
      </c>
      <c r="J28" s="2">
        <v>42247</v>
      </c>
      <c r="K28">
        <v>567</v>
      </c>
    </row>
    <row r="29" spans="1:11" x14ac:dyDescent="0.25">
      <c r="A29" t="str">
        <f>"ZD4100890D"</f>
        <v>ZD4100890D</v>
      </c>
      <c r="B29" t="str">
        <f t="shared" si="0"/>
        <v>06363391001</v>
      </c>
      <c r="C29" t="s">
        <v>15</v>
      </c>
      <c r="D29" t="s">
        <v>73</v>
      </c>
      <c r="E29" t="s">
        <v>17</v>
      </c>
      <c r="F29" s="1" t="s">
        <v>55</v>
      </c>
      <c r="G29" t="s">
        <v>53</v>
      </c>
      <c r="H29">
        <v>252</v>
      </c>
      <c r="I29" s="2">
        <v>41809</v>
      </c>
      <c r="J29" s="2">
        <v>41809</v>
      </c>
      <c r="K29">
        <v>252</v>
      </c>
    </row>
    <row r="30" spans="1:11" x14ac:dyDescent="0.25">
      <c r="A30" t="str">
        <f>"ZDD0FBEEFE"</f>
        <v>ZDD0FBEEFE</v>
      </c>
      <c r="B30" t="str">
        <f t="shared" si="0"/>
        <v>06363391001</v>
      </c>
      <c r="C30" t="s">
        <v>15</v>
      </c>
      <c r="D30" t="s">
        <v>74</v>
      </c>
      <c r="E30" t="s">
        <v>17</v>
      </c>
      <c r="F30" s="1" t="s">
        <v>55</v>
      </c>
      <c r="G30" t="s">
        <v>53</v>
      </c>
      <c r="H30">
        <v>596</v>
      </c>
      <c r="I30" s="2">
        <v>41815</v>
      </c>
      <c r="J30" s="2">
        <v>41822</v>
      </c>
      <c r="K30">
        <v>596</v>
      </c>
    </row>
    <row r="31" spans="1:11" x14ac:dyDescent="0.25">
      <c r="A31" t="str">
        <f>"ZDE116410B"</f>
        <v>ZDE116410B</v>
      </c>
      <c r="B31" t="str">
        <f t="shared" si="0"/>
        <v>06363391001</v>
      </c>
      <c r="C31" t="s">
        <v>15</v>
      </c>
      <c r="D31" t="s">
        <v>75</v>
      </c>
      <c r="E31" t="s">
        <v>17</v>
      </c>
      <c r="F31" s="1" t="s">
        <v>55</v>
      </c>
      <c r="G31" t="s">
        <v>53</v>
      </c>
      <c r="H31">
        <v>338</v>
      </c>
      <c r="I31" s="2">
        <v>41852</v>
      </c>
      <c r="J31" s="2">
        <v>41852</v>
      </c>
      <c r="K31">
        <v>338</v>
      </c>
    </row>
    <row r="32" spans="1:11" x14ac:dyDescent="0.25">
      <c r="A32" t="str">
        <f>"Z8B0DC2397"</f>
        <v>Z8B0DC2397</v>
      </c>
      <c r="B32" t="str">
        <f t="shared" si="0"/>
        <v>06363391001</v>
      </c>
      <c r="C32" t="s">
        <v>15</v>
      </c>
      <c r="D32" t="s">
        <v>76</v>
      </c>
      <c r="E32" t="s">
        <v>17</v>
      </c>
      <c r="F32" s="1" t="s">
        <v>77</v>
      </c>
      <c r="G32" t="s">
        <v>78</v>
      </c>
      <c r="H32">
        <v>454.68</v>
      </c>
      <c r="I32" s="2">
        <v>41681</v>
      </c>
      <c r="J32" s="2">
        <v>41681</v>
      </c>
      <c r="K32">
        <v>454.68</v>
      </c>
    </row>
    <row r="33" spans="1:11" x14ac:dyDescent="0.25">
      <c r="A33" t="str">
        <f>"ZEE11755ED"</f>
        <v>ZEE11755ED</v>
      </c>
      <c r="B33" t="str">
        <f t="shared" si="0"/>
        <v>06363391001</v>
      </c>
      <c r="C33" t="s">
        <v>15</v>
      </c>
      <c r="D33" t="s">
        <v>79</v>
      </c>
      <c r="E33" t="s">
        <v>17</v>
      </c>
      <c r="F33" s="1" t="s">
        <v>80</v>
      </c>
      <c r="G33" t="s">
        <v>81</v>
      </c>
      <c r="H33">
        <v>1351</v>
      </c>
      <c r="I33" s="2">
        <v>41814</v>
      </c>
      <c r="J33" s="2">
        <v>41821</v>
      </c>
      <c r="K33">
        <v>1351</v>
      </c>
    </row>
    <row r="34" spans="1:11" x14ac:dyDescent="0.25">
      <c r="A34" t="str">
        <f>"Z9411D1EB0"</f>
        <v>Z9411D1EB0</v>
      </c>
      <c r="B34" t="str">
        <f t="shared" si="0"/>
        <v>06363391001</v>
      </c>
      <c r="C34" t="s">
        <v>15</v>
      </c>
      <c r="D34" t="s">
        <v>82</v>
      </c>
      <c r="E34" t="s">
        <v>17</v>
      </c>
      <c r="F34" s="1" t="s">
        <v>83</v>
      </c>
      <c r="G34" t="s">
        <v>84</v>
      </c>
      <c r="H34">
        <v>230</v>
      </c>
      <c r="I34" s="2">
        <v>41954</v>
      </c>
      <c r="J34" s="2">
        <v>41963</v>
      </c>
      <c r="K34">
        <v>0</v>
      </c>
    </row>
    <row r="35" spans="1:11" x14ac:dyDescent="0.25">
      <c r="A35" t="str">
        <f>"6016376688"</f>
        <v>6016376688</v>
      </c>
      <c r="B35" t="str">
        <f t="shared" ref="B35:B66" si="1">"06363391001"</f>
        <v>06363391001</v>
      </c>
      <c r="C35" t="s">
        <v>15</v>
      </c>
      <c r="D35" t="s">
        <v>85</v>
      </c>
      <c r="E35" t="s">
        <v>86</v>
      </c>
      <c r="F35" s="1" t="s">
        <v>87</v>
      </c>
      <c r="G35" t="s">
        <v>88</v>
      </c>
      <c r="H35">
        <v>48105</v>
      </c>
      <c r="I35" s="2">
        <v>42005</v>
      </c>
      <c r="J35" s="2">
        <v>43100</v>
      </c>
      <c r="K35">
        <v>42442.84</v>
      </c>
    </row>
    <row r="36" spans="1:11" x14ac:dyDescent="0.25">
      <c r="A36" t="str">
        <f>"Z49118586B"</f>
        <v>Z49118586B</v>
      </c>
      <c r="B36" t="str">
        <f t="shared" si="1"/>
        <v>06363391001</v>
      </c>
      <c r="C36" t="s">
        <v>15</v>
      </c>
      <c r="D36" t="s">
        <v>89</v>
      </c>
      <c r="E36" t="s">
        <v>17</v>
      </c>
      <c r="F36" s="1" t="s">
        <v>90</v>
      </c>
      <c r="G36" t="s">
        <v>91</v>
      </c>
      <c r="H36">
        <v>930</v>
      </c>
      <c r="I36" s="2">
        <v>41946</v>
      </c>
      <c r="J36" s="2">
        <v>41958</v>
      </c>
      <c r="K36">
        <v>930</v>
      </c>
    </row>
    <row r="37" spans="1:11" x14ac:dyDescent="0.25">
      <c r="A37" t="str">
        <f>"Z7F100B1DF"</f>
        <v>Z7F100B1DF</v>
      </c>
      <c r="B37" t="str">
        <f t="shared" si="1"/>
        <v>06363391001</v>
      </c>
      <c r="C37" t="s">
        <v>15</v>
      </c>
      <c r="D37" t="s">
        <v>92</v>
      </c>
      <c r="E37" t="s">
        <v>17</v>
      </c>
      <c r="F37" s="1" t="s">
        <v>93</v>
      </c>
      <c r="G37" t="s">
        <v>94</v>
      </c>
      <c r="H37">
        <v>2332</v>
      </c>
      <c r="I37" s="2">
        <v>41845</v>
      </c>
      <c r="J37" s="2">
        <v>41925</v>
      </c>
      <c r="K37">
        <v>2332</v>
      </c>
    </row>
    <row r="38" spans="1:11" x14ac:dyDescent="0.25">
      <c r="A38" t="str">
        <f>"Z1511FD6E8"</f>
        <v>Z1511FD6E8</v>
      </c>
      <c r="B38" t="str">
        <f t="shared" si="1"/>
        <v>06363391001</v>
      </c>
      <c r="C38" t="s">
        <v>15</v>
      </c>
      <c r="D38" t="s">
        <v>95</v>
      </c>
      <c r="E38" t="s">
        <v>17</v>
      </c>
      <c r="F38" s="1" t="s">
        <v>77</v>
      </c>
      <c r="G38" t="s">
        <v>78</v>
      </c>
      <c r="H38">
        <v>939.15</v>
      </c>
      <c r="I38" s="2">
        <v>41974</v>
      </c>
      <c r="J38" s="2">
        <v>41989</v>
      </c>
      <c r="K38">
        <v>939.15</v>
      </c>
    </row>
    <row r="39" spans="1:11" x14ac:dyDescent="0.25">
      <c r="A39" t="str">
        <f>"Z321039CD3"</f>
        <v>Z321039CD3</v>
      </c>
      <c r="B39" t="str">
        <f t="shared" si="1"/>
        <v>06363391001</v>
      </c>
      <c r="C39" t="s">
        <v>15</v>
      </c>
      <c r="D39" t="s">
        <v>96</v>
      </c>
      <c r="E39" t="s">
        <v>17</v>
      </c>
      <c r="F39" s="1" t="s">
        <v>33</v>
      </c>
      <c r="G39" t="s">
        <v>34</v>
      </c>
      <c r="H39">
        <v>0</v>
      </c>
      <c r="I39" s="2">
        <v>41852</v>
      </c>
      <c r="J39" s="2">
        <v>42216</v>
      </c>
      <c r="K39">
        <v>0</v>
      </c>
    </row>
    <row r="40" spans="1:11" x14ac:dyDescent="0.25">
      <c r="A40" t="str">
        <f>"ZCC107F6F7"</f>
        <v>ZCC107F6F7</v>
      </c>
      <c r="B40" t="str">
        <f t="shared" si="1"/>
        <v>06363391001</v>
      </c>
      <c r="C40" t="s">
        <v>15</v>
      </c>
      <c r="D40" t="s">
        <v>97</v>
      </c>
      <c r="E40" t="s">
        <v>17</v>
      </c>
      <c r="F40" s="1" t="s">
        <v>33</v>
      </c>
      <c r="G40" t="s">
        <v>34</v>
      </c>
      <c r="H40">
        <v>0</v>
      </c>
      <c r="I40" s="2">
        <v>41883</v>
      </c>
      <c r="J40" s="2">
        <v>42247</v>
      </c>
      <c r="K40">
        <v>0</v>
      </c>
    </row>
    <row r="41" spans="1:11" x14ac:dyDescent="0.25">
      <c r="A41" t="str">
        <f>"Z6D11ECC68"</f>
        <v>Z6D11ECC68</v>
      </c>
      <c r="B41" t="str">
        <f t="shared" si="1"/>
        <v>06363391001</v>
      </c>
      <c r="C41" t="s">
        <v>15</v>
      </c>
      <c r="D41" t="s">
        <v>98</v>
      </c>
      <c r="E41" t="s">
        <v>17</v>
      </c>
      <c r="F41" s="1" t="s">
        <v>99</v>
      </c>
      <c r="G41" t="s">
        <v>100</v>
      </c>
      <c r="H41">
        <v>700.28</v>
      </c>
      <c r="I41" s="2">
        <v>41978</v>
      </c>
      <c r="J41" s="2">
        <v>41978</v>
      </c>
      <c r="K41">
        <v>700.28</v>
      </c>
    </row>
    <row r="42" spans="1:11" x14ac:dyDescent="0.25">
      <c r="A42" t="str">
        <f>"5679602BD4"</f>
        <v>5679602BD4</v>
      </c>
      <c r="B42" t="str">
        <f t="shared" si="1"/>
        <v>06363391001</v>
      </c>
      <c r="C42" t="s">
        <v>15</v>
      </c>
      <c r="D42" t="s">
        <v>101</v>
      </c>
      <c r="E42" t="s">
        <v>102</v>
      </c>
      <c r="F42" s="1" t="s">
        <v>103</v>
      </c>
      <c r="G42" t="s">
        <v>104</v>
      </c>
      <c r="H42">
        <v>73620</v>
      </c>
      <c r="I42" s="2">
        <v>41821</v>
      </c>
      <c r="J42" s="2">
        <v>42916</v>
      </c>
      <c r="K42">
        <v>48679.35</v>
      </c>
    </row>
    <row r="43" spans="1:11" x14ac:dyDescent="0.25">
      <c r="A43" t="str">
        <f>"ZB11231445"</f>
        <v>ZB11231445</v>
      </c>
      <c r="B43" t="str">
        <f t="shared" si="1"/>
        <v>06363391001</v>
      </c>
      <c r="C43" t="s">
        <v>15</v>
      </c>
      <c r="D43" t="s">
        <v>105</v>
      </c>
      <c r="E43" t="s">
        <v>17</v>
      </c>
      <c r="F43" s="1" t="s">
        <v>106</v>
      </c>
      <c r="G43" t="s">
        <v>107</v>
      </c>
      <c r="H43">
        <v>749.8</v>
      </c>
      <c r="I43" s="2">
        <v>41988</v>
      </c>
      <c r="J43" s="2">
        <v>41990</v>
      </c>
      <c r="K43">
        <v>749.8</v>
      </c>
    </row>
    <row r="44" spans="1:11" x14ac:dyDescent="0.25">
      <c r="A44" t="str">
        <f>"ZC90DC249D"</f>
        <v>ZC90DC249D</v>
      </c>
      <c r="B44" t="str">
        <f t="shared" si="1"/>
        <v>06363391001</v>
      </c>
      <c r="C44" t="s">
        <v>15</v>
      </c>
      <c r="D44" t="s">
        <v>108</v>
      </c>
      <c r="E44" t="s">
        <v>17</v>
      </c>
      <c r="F44" s="1" t="s">
        <v>109</v>
      </c>
      <c r="G44" t="s">
        <v>110</v>
      </c>
      <c r="H44">
        <v>1725</v>
      </c>
      <c r="I44" s="2">
        <v>41681</v>
      </c>
      <c r="J44" s="2">
        <v>41698</v>
      </c>
      <c r="K44">
        <v>1725</v>
      </c>
    </row>
    <row r="45" spans="1:11" x14ac:dyDescent="0.25">
      <c r="A45" t="str">
        <f>"Z421186056"</f>
        <v>Z421186056</v>
      </c>
      <c r="B45" t="str">
        <f t="shared" si="1"/>
        <v>06363391001</v>
      </c>
      <c r="C45" t="s">
        <v>15</v>
      </c>
      <c r="D45" t="s">
        <v>105</v>
      </c>
      <c r="E45" t="s">
        <v>17</v>
      </c>
      <c r="F45" s="1" t="s">
        <v>109</v>
      </c>
      <c r="G45" t="s">
        <v>110</v>
      </c>
      <c r="H45">
        <v>414</v>
      </c>
      <c r="I45" s="2">
        <v>41948</v>
      </c>
      <c r="J45" s="2">
        <v>41973</v>
      </c>
      <c r="K45">
        <v>0</v>
      </c>
    </row>
    <row r="46" spans="1:11" x14ac:dyDescent="0.25">
      <c r="A46" t="str">
        <f>"Z3A0DC244F"</f>
        <v>Z3A0DC244F</v>
      </c>
      <c r="B46" t="str">
        <f t="shared" si="1"/>
        <v>06363391001</v>
      </c>
      <c r="C46" t="s">
        <v>15</v>
      </c>
      <c r="D46" t="s">
        <v>111</v>
      </c>
      <c r="E46" t="s">
        <v>17</v>
      </c>
      <c r="F46" s="1" t="s">
        <v>106</v>
      </c>
      <c r="G46" t="s">
        <v>107</v>
      </c>
      <c r="H46">
        <v>1306.42</v>
      </c>
      <c r="I46" s="2">
        <v>41684</v>
      </c>
      <c r="J46" s="2">
        <v>41698</v>
      </c>
      <c r="K46">
        <v>1306.42</v>
      </c>
    </row>
    <row r="47" spans="1:11" x14ac:dyDescent="0.25">
      <c r="A47" t="str">
        <f>"Z5B0F722B9"</f>
        <v>Z5B0F722B9</v>
      </c>
      <c r="B47" t="str">
        <f t="shared" si="1"/>
        <v>06363391001</v>
      </c>
      <c r="C47" t="s">
        <v>15</v>
      </c>
      <c r="D47" t="s">
        <v>112</v>
      </c>
      <c r="E47" t="s">
        <v>17</v>
      </c>
      <c r="F47" s="1" t="s">
        <v>106</v>
      </c>
      <c r="G47" t="s">
        <v>107</v>
      </c>
      <c r="H47">
        <v>450.52</v>
      </c>
      <c r="I47" s="2">
        <v>41789</v>
      </c>
      <c r="J47" s="2">
        <v>41796</v>
      </c>
      <c r="K47">
        <v>450.51</v>
      </c>
    </row>
    <row r="48" spans="1:11" x14ac:dyDescent="0.25">
      <c r="A48" t="str">
        <f>"Z350F7282B"</f>
        <v>Z350F7282B</v>
      </c>
      <c r="B48" t="str">
        <f t="shared" si="1"/>
        <v>06363391001</v>
      </c>
      <c r="C48" t="s">
        <v>15</v>
      </c>
      <c r="D48" t="s">
        <v>113</v>
      </c>
      <c r="E48" t="s">
        <v>17</v>
      </c>
      <c r="F48" s="1" t="s">
        <v>114</v>
      </c>
      <c r="G48" t="s">
        <v>115</v>
      </c>
      <c r="H48">
        <v>985.62</v>
      </c>
      <c r="I48" s="2">
        <v>41793</v>
      </c>
      <c r="J48" s="2">
        <v>41801</v>
      </c>
      <c r="K48">
        <v>792.96</v>
      </c>
    </row>
    <row r="49" spans="1:11" x14ac:dyDescent="0.25">
      <c r="A49" t="str">
        <f>"ZD10DC25CA"</f>
        <v>ZD10DC25CA</v>
      </c>
      <c r="B49" t="str">
        <f t="shared" si="1"/>
        <v>06363391001</v>
      </c>
      <c r="C49" t="s">
        <v>15</v>
      </c>
      <c r="D49" t="s">
        <v>116</v>
      </c>
      <c r="E49" t="s">
        <v>17</v>
      </c>
      <c r="F49" s="1" t="s">
        <v>117</v>
      </c>
      <c r="G49" t="s">
        <v>118</v>
      </c>
      <c r="H49">
        <v>1192</v>
      </c>
      <c r="I49" s="2">
        <v>41681</v>
      </c>
      <c r="J49" s="2">
        <v>41683</v>
      </c>
      <c r="K49">
        <v>1192</v>
      </c>
    </row>
    <row r="50" spans="1:11" x14ac:dyDescent="0.25">
      <c r="A50" t="str">
        <f>"Z730DC23FC"</f>
        <v>Z730DC23FC</v>
      </c>
      <c r="B50" t="str">
        <f t="shared" si="1"/>
        <v>06363391001</v>
      </c>
      <c r="C50" t="s">
        <v>15</v>
      </c>
      <c r="D50" t="s">
        <v>119</v>
      </c>
      <c r="E50" t="s">
        <v>17</v>
      </c>
      <c r="F50" s="1" t="s">
        <v>120</v>
      </c>
      <c r="G50" t="s">
        <v>121</v>
      </c>
      <c r="H50">
        <v>1004.85</v>
      </c>
      <c r="I50" s="2">
        <v>41680</v>
      </c>
      <c r="J50" s="2">
        <v>41682</v>
      </c>
      <c r="K50">
        <v>1004.85</v>
      </c>
    </row>
    <row r="51" spans="1:11" x14ac:dyDescent="0.25">
      <c r="A51" t="str">
        <f>"ZC70DC3E8C"</f>
        <v>ZC70DC3E8C</v>
      </c>
      <c r="B51" t="str">
        <f t="shared" si="1"/>
        <v>06363391001</v>
      </c>
      <c r="C51" t="s">
        <v>15</v>
      </c>
      <c r="D51" t="s">
        <v>122</v>
      </c>
      <c r="E51" t="s">
        <v>17</v>
      </c>
      <c r="F51" s="1" t="s">
        <v>18</v>
      </c>
      <c r="G51" t="s">
        <v>19</v>
      </c>
      <c r="H51">
        <v>1993.5</v>
      </c>
      <c r="I51" s="2">
        <v>41680</v>
      </c>
      <c r="J51" s="2">
        <v>41684</v>
      </c>
      <c r="K51">
        <v>1993.5</v>
      </c>
    </row>
    <row r="52" spans="1:11" x14ac:dyDescent="0.25">
      <c r="A52" t="str">
        <f>"Z510FCB1A1"</f>
        <v>Z510FCB1A1</v>
      </c>
      <c r="B52" t="str">
        <f t="shared" si="1"/>
        <v>06363391001</v>
      </c>
      <c r="C52" t="s">
        <v>15</v>
      </c>
      <c r="D52" t="s">
        <v>123</v>
      </c>
      <c r="E52" t="s">
        <v>17</v>
      </c>
      <c r="F52" s="1" t="s">
        <v>33</v>
      </c>
      <c r="G52" t="s">
        <v>34</v>
      </c>
      <c r="H52">
        <v>0</v>
      </c>
      <c r="I52" s="2">
        <v>41822</v>
      </c>
      <c r="J52" s="2">
        <v>42186</v>
      </c>
      <c r="K52">
        <v>0</v>
      </c>
    </row>
    <row r="53" spans="1:11" x14ac:dyDescent="0.25">
      <c r="A53" t="str">
        <f>"Z8A0FCB14E"</f>
        <v>Z8A0FCB14E</v>
      </c>
      <c r="B53" t="str">
        <f t="shared" si="1"/>
        <v>06363391001</v>
      </c>
      <c r="C53" t="s">
        <v>15</v>
      </c>
      <c r="D53" t="s">
        <v>124</v>
      </c>
      <c r="E53" t="s">
        <v>17</v>
      </c>
      <c r="F53" s="1" t="s">
        <v>33</v>
      </c>
      <c r="G53" t="s">
        <v>34</v>
      </c>
      <c r="H53">
        <v>0</v>
      </c>
      <c r="I53" s="2">
        <v>41822</v>
      </c>
      <c r="J53" s="2">
        <v>42186</v>
      </c>
      <c r="K53">
        <v>751.2</v>
      </c>
    </row>
    <row r="54" spans="1:11" x14ac:dyDescent="0.25">
      <c r="A54" t="str">
        <f>"Z930FEDAC1"</f>
        <v>Z930FEDAC1</v>
      </c>
      <c r="B54" t="str">
        <f t="shared" si="1"/>
        <v>06363391001</v>
      </c>
      <c r="C54" t="s">
        <v>15</v>
      </c>
      <c r="D54" t="s">
        <v>125</v>
      </c>
      <c r="E54" t="s">
        <v>17</v>
      </c>
      <c r="F54" s="1" t="s">
        <v>33</v>
      </c>
      <c r="G54" t="s">
        <v>34</v>
      </c>
      <c r="H54">
        <v>0</v>
      </c>
      <c r="I54" s="2">
        <v>41833</v>
      </c>
      <c r="J54" s="2">
        <v>42197</v>
      </c>
      <c r="K54">
        <v>808.2</v>
      </c>
    </row>
    <row r="55" spans="1:11" x14ac:dyDescent="0.25">
      <c r="A55" t="str">
        <f>"Z9C0FEDB38"</f>
        <v>Z9C0FEDB38</v>
      </c>
      <c r="B55" t="str">
        <f t="shared" si="1"/>
        <v>06363391001</v>
      </c>
      <c r="C55" t="s">
        <v>15</v>
      </c>
      <c r="D55" t="s">
        <v>126</v>
      </c>
      <c r="E55" t="s">
        <v>17</v>
      </c>
      <c r="F55" s="1" t="s">
        <v>33</v>
      </c>
      <c r="G55" t="s">
        <v>34</v>
      </c>
      <c r="H55">
        <v>0</v>
      </c>
      <c r="I55" s="2">
        <v>41832</v>
      </c>
      <c r="J55" s="2">
        <v>42198</v>
      </c>
      <c r="K55">
        <v>0</v>
      </c>
    </row>
    <row r="56" spans="1:11" x14ac:dyDescent="0.25">
      <c r="A56" t="str">
        <f>"ZA40F93E0C"</f>
        <v>ZA40F93E0C</v>
      </c>
      <c r="B56" t="str">
        <f t="shared" si="1"/>
        <v>06363391001</v>
      </c>
      <c r="C56" t="s">
        <v>15</v>
      </c>
      <c r="D56" t="s">
        <v>127</v>
      </c>
      <c r="E56" t="s">
        <v>17</v>
      </c>
      <c r="F56" s="1" t="s">
        <v>128</v>
      </c>
      <c r="G56" t="s">
        <v>129</v>
      </c>
      <c r="H56">
        <v>1360.4</v>
      </c>
      <c r="I56" s="2">
        <v>41801</v>
      </c>
      <c r="J56" s="2">
        <v>41803</v>
      </c>
      <c r="K56">
        <v>1360.4</v>
      </c>
    </row>
    <row r="57" spans="1:11" x14ac:dyDescent="0.25">
      <c r="A57" t="str">
        <f>"ZCC0E37A0A"</f>
        <v>ZCC0E37A0A</v>
      </c>
      <c r="B57" t="str">
        <f t="shared" si="1"/>
        <v>06363391001</v>
      </c>
      <c r="C57" t="s">
        <v>15</v>
      </c>
      <c r="D57" t="s">
        <v>130</v>
      </c>
      <c r="E57" t="s">
        <v>17</v>
      </c>
      <c r="F57" s="1" t="s">
        <v>131</v>
      </c>
      <c r="G57" t="s">
        <v>132</v>
      </c>
      <c r="H57">
        <v>5055.5</v>
      </c>
      <c r="I57" s="2">
        <v>41743</v>
      </c>
      <c r="J57" s="2">
        <v>41974</v>
      </c>
      <c r="K57">
        <v>5055.5</v>
      </c>
    </row>
    <row r="58" spans="1:11" x14ac:dyDescent="0.25">
      <c r="A58" t="str">
        <f>"Z5F0ECAE24"</f>
        <v>Z5F0ECAE24</v>
      </c>
      <c r="B58" t="str">
        <f t="shared" si="1"/>
        <v>06363391001</v>
      </c>
      <c r="C58" t="s">
        <v>15</v>
      </c>
      <c r="D58" t="s">
        <v>133</v>
      </c>
      <c r="E58" t="s">
        <v>17</v>
      </c>
      <c r="F58" s="1" t="s">
        <v>131</v>
      </c>
      <c r="G58" t="s">
        <v>132</v>
      </c>
      <c r="H58">
        <v>970</v>
      </c>
      <c r="I58" s="2">
        <v>41744</v>
      </c>
      <c r="J58" s="2">
        <v>41759</v>
      </c>
      <c r="K58">
        <v>305.74</v>
      </c>
    </row>
    <row r="59" spans="1:11" x14ac:dyDescent="0.25">
      <c r="A59" t="str">
        <f>"Z391152F24"</f>
        <v>Z391152F24</v>
      </c>
      <c r="B59" t="str">
        <f t="shared" si="1"/>
        <v>06363391001</v>
      </c>
      <c r="C59" t="s">
        <v>15</v>
      </c>
      <c r="D59" t="s">
        <v>134</v>
      </c>
      <c r="E59" t="s">
        <v>17</v>
      </c>
      <c r="F59" s="1" t="s">
        <v>131</v>
      </c>
      <c r="G59" t="s">
        <v>132</v>
      </c>
      <c r="H59">
        <v>75</v>
      </c>
      <c r="I59" s="2">
        <v>41933</v>
      </c>
      <c r="J59" s="2">
        <v>41933</v>
      </c>
      <c r="K59">
        <v>75</v>
      </c>
    </row>
    <row r="60" spans="1:11" x14ac:dyDescent="0.25">
      <c r="A60" t="str">
        <f>"Z0F116A234"</f>
        <v>Z0F116A234</v>
      </c>
      <c r="B60" t="str">
        <f t="shared" si="1"/>
        <v>06363391001</v>
      </c>
      <c r="C60" t="s">
        <v>15</v>
      </c>
      <c r="D60" t="s">
        <v>135</v>
      </c>
      <c r="E60" t="s">
        <v>17</v>
      </c>
      <c r="F60" s="1" t="s">
        <v>131</v>
      </c>
      <c r="G60" t="s">
        <v>132</v>
      </c>
      <c r="H60">
        <v>525.5</v>
      </c>
      <c r="I60" s="2">
        <v>41939</v>
      </c>
      <c r="J60" s="2">
        <v>41963</v>
      </c>
      <c r="K60">
        <v>525.5</v>
      </c>
    </row>
    <row r="61" spans="1:11" x14ac:dyDescent="0.25">
      <c r="A61" t="str">
        <f>"Z0311673D4"</f>
        <v>Z0311673D4</v>
      </c>
      <c r="B61" t="str">
        <f t="shared" si="1"/>
        <v>06363391001</v>
      </c>
      <c r="C61" t="s">
        <v>15</v>
      </c>
      <c r="D61" t="s">
        <v>136</v>
      </c>
      <c r="E61" t="s">
        <v>17</v>
      </c>
      <c r="F61" s="1" t="s">
        <v>131</v>
      </c>
      <c r="G61" t="s">
        <v>132</v>
      </c>
      <c r="H61">
        <v>1170</v>
      </c>
      <c r="I61" s="2">
        <v>41939</v>
      </c>
      <c r="J61" s="2">
        <v>42004</v>
      </c>
      <c r="K61">
        <v>1170</v>
      </c>
    </row>
    <row r="62" spans="1:11" x14ac:dyDescent="0.25">
      <c r="A62" t="str">
        <f>"ZAC0DDC070"</f>
        <v>ZAC0DDC070</v>
      </c>
      <c r="B62" t="str">
        <f t="shared" si="1"/>
        <v>06363391001</v>
      </c>
      <c r="C62" t="s">
        <v>15</v>
      </c>
      <c r="D62" t="s">
        <v>137</v>
      </c>
      <c r="E62" t="s">
        <v>86</v>
      </c>
      <c r="F62" s="1" t="s">
        <v>138</v>
      </c>
      <c r="G62" t="s">
        <v>139</v>
      </c>
      <c r="H62">
        <v>0</v>
      </c>
      <c r="I62" s="2">
        <v>41684</v>
      </c>
      <c r="J62" s="2">
        <v>41687</v>
      </c>
      <c r="K62">
        <v>5183.6099999999997</v>
      </c>
    </row>
    <row r="63" spans="1:11" x14ac:dyDescent="0.25">
      <c r="A63" t="str">
        <f>"Z9C0DAD5E9"</f>
        <v>Z9C0DAD5E9</v>
      </c>
      <c r="B63" t="str">
        <f t="shared" si="1"/>
        <v>06363391001</v>
      </c>
      <c r="C63" t="s">
        <v>15</v>
      </c>
      <c r="D63" t="s">
        <v>140</v>
      </c>
      <c r="E63" t="s">
        <v>17</v>
      </c>
      <c r="F63" s="1" t="s">
        <v>141</v>
      </c>
      <c r="G63" t="s">
        <v>142</v>
      </c>
      <c r="H63">
        <v>159</v>
      </c>
      <c r="I63" s="2">
        <v>41677</v>
      </c>
      <c r="J63" s="2">
        <v>41684</v>
      </c>
      <c r="K63">
        <v>159</v>
      </c>
    </row>
    <row r="64" spans="1:11" x14ac:dyDescent="0.25">
      <c r="A64" t="str">
        <f>"Z4F0EA0744"</f>
        <v>Z4F0EA0744</v>
      </c>
      <c r="B64" t="str">
        <f t="shared" si="1"/>
        <v>06363391001</v>
      </c>
      <c r="C64" t="s">
        <v>15</v>
      </c>
      <c r="D64" t="s">
        <v>143</v>
      </c>
      <c r="E64" t="s">
        <v>17</v>
      </c>
      <c r="F64" s="1" t="s">
        <v>141</v>
      </c>
      <c r="G64" t="s">
        <v>142</v>
      </c>
      <c r="H64">
        <v>265</v>
      </c>
      <c r="I64" s="2">
        <v>41736</v>
      </c>
      <c r="J64" s="2">
        <v>41747</v>
      </c>
      <c r="K64">
        <v>265</v>
      </c>
    </row>
    <row r="65" spans="1:11" x14ac:dyDescent="0.25">
      <c r="A65" t="str">
        <f>"Z7611430F9"</f>
        <v>Z7611430F9</v>
      </c>
      <c r="B65" t="str">
        <f t="shared" si="1"/>
        <v>06363391001</v>
      </c>
      <c r="C65" t="s">
        <v>15</v>
      </c>
      <c r="D65" t="s">
        <v>144</v>
      </c>
      <c r="E65" t="s">
        <v>17</v>
      </c>
      <c r="F65" s="1" t="s">
        <v>141</v>
      </c>
      <c r="G65" t="s">
        <v>142</v>
      </c>
      <c r="H65">
        <v>229</v>
      </c>
      <c r="I65" s="2">
        <v>41932</v>
      </c>
      <c r="J65" s="2">
        <v>41943</v>
      </c>
      <c r="K65">
        <v>229</v>
      </c>
    </row>
    <row r="66" spans="1:11" x14ac:dyDescent="0.25">
      <c r="A66" t="str">
        <f>"ZC20FE34FA"</f>
        <v>ZC20FE34FA</v>
      </c>
      <c r="B66" t="str">
        <f t="shared" si="1"/>
        <v>06363391001</v>
      </c>
      <c r="C66" t="s">
        <v>15</v>
      </c>
      <c r="D66" t="s">
        <v>145</v>
      </c>
      <c r="E66" t="s">
        <v>86</v>
      </c>
      <c r="F66" s="1" t="s">
        <v>146</v>
      </c>
      <c r="G66" t="s">
        <v>147</v>
      </c>
      <c r="H66">
        <v>7680</v>
      </c>
      <c r="I66" s="2">
        <v>41822</v>
      </c>
      <c r="J66" s="2">
        <v>41912</v>
      </c>
      <c r="K66">
        <v>4992</v>
      </c>
    </row>
    <row r="67" spans="1:11" x14ac:dyDescent="0.25">
      <c r="A67" t="str">
        <f>"ZCF0F40B60"</f>
        <v>ZCF0F40B60</v>
      </c>
      <c r="B67" t="str">
        <f t="shared" ref="B67:B98" si="2">"06363391001"</f>
        <v>06363391001</v>
      </c>
      <c r="C67" t="s">
        <v>15</v>
      </c>
      <c r="D67" t="s">
        <v>148</v>
      </c>
      <c r="E67" t="s">
        <v>17</v>
      </c>
      <c r="F67" s="1" t="s">
        <v>149</v>
      </c>
      <c r="G67" t="s">
        <v>150</v>
      </c>
      <c r="H67">
        <v>1260</v>
      </c>
      <c r="I67" s="2">
        <v>41787</v>
      </c>
      <c r="J67" s="2">
        <v>41820</v>
      </c>
      <c r="K67">
        <v>1197</v>
      </c>
    </row>
    <row r="68" spans="1:11" x14ac:dyDescent="0.25">
      <c r="A68" t="str">
        <f>"ZED0E7BD5F"</f>
        <v>ZED0E7BD5F</v>
      </c>
      <c r="B68" t="str">
        <f t="shared" si="2"/>
        <v>06363391001</v>
      </c>
      <c r="C68" t="s">
        <v>15</v>
      </c>
      <c r="D68" t="s">
        <v>151</v>
      </c>
      <c r="E68" t="s">
        <v>17</v>
      </c>
      <c r="F68" s="1" t="s">
        <v>152</v>
      </c>
      <c r="G68" t="s">
        <v>153</v>
      </c>
      <c r="H68">
        <v>220</v>
      </c>
      <c r="I68" s="2">
        <v>41724</v>
      </c>
      <c r="J68" s="2">
        <v>41725</v>
      </c>
      <c r="K68">
        <v>220</v>
      </c>
    </row>
    <row r="69" spans="1:11" x14ac:dyDescent="0.25">
      <c r="A69" t="str">
        <f>"Z1D0E765EF"</f>
        <v>Z1D0E765EF</v>
      </c>
      <c r="B69" t="str">
        <f t="shared" si="2"/>
        <v>06363391001</v>
      </c>
      <c r="C69" t="s">
        <v>15</v>
      </c>
      <c r="D69" t="s">
        <v>154</v>
      </c>
      <c r="E69" t="s">
        <v>17</v>
      </c>
      <c r="F69" s="1" t="s">
        <v>30</v>
      </c>
      <c r="G69" t="s">
        <v>31</v>
      </c>
      <c r="H69">
        <v>198</v>
      </c>
      <c r="I69" s="2">
        <v>41723</v>
      </c>
      <c r="J69" s="2">
        <v>41725</v>
      </c>
      <c r="K69">
        <v>198</v>
      </c>
    </row>
    <row r="70" spans="1:11" x14ac:dyDescent="0.25">
      <c r="A70" t="str">
        <f>"ZBF1171B2D"</f>
        <v>ZBF1171B2D</v>
      </c>
      <c r="B70" t="str">
        <f t="shared" si="2"/>
        <v>06363391001</v>
      </c>
      <c r="C70" t="s">
        <v>15</v>
      </c>
      <c r="D70" t="s">
        <v>155</v>
      </c>
      <c r="E70" t="s">
        <v>17</v>
      </c>
      <c r="F70" s="1" t="s">
        <v>30</v>
      </c>
      <c r="G70" t="s">
        <v>31</v>
      </c>
      <c r="H70">
        <v>614.1</v>
      </c>
      <c r="I70" s="2">
        <v>41940</v>
      </c>
      <c r="J70" s="2">
        <v>41961</v>
      </c>
      <c r="K70">
        <v>614.1</v>
      </c>
    </row>
    <row r="71" spans="1:11" x14ac:dyDescent="0.25">
      <c r="A71" t="str">
        <f>"ZC40ECE0E5"</f>
        <v>ZC40ECE0E5</v>
      </c>
      <c r="B71" t="str">
        <f t="shared" si="2"/>
        <v>06363391001</v>
      </c>
      <c r="C71" t="s">
        <v>15</v>
      </c>
      <c r="D71" t="s">
        <v>156</v>
      </c>
      <c r="E71" t="s">
        <v>86</v>
      </c>
      <c r="F71" s="1" t="s">
        <v>87</v>
      </c>
      <c r="G71" t="s">
        <v>88</v>
      </c>
      <c r="H71">
        <v>14598</v>
      </c>
      <c r="I71" s="2">
        <v>41753</v>
      </c>
      <c r="J71" s="2">
        <v>42004</v>
      </c>
      <c r="K71">
        <v>12407.94</v>
      </c>
    </row>
    <row r="72" spans="1:11" x14ac:dyDescent="0.25">
      <c r="A72" t="str">
        <f>"Z88124FE3D"</f>
        <v>Z88124FE3D</v>
      </c>
      <c r="B72" t="str">
        <f t="shared" si="2"/>
        <v>06363391001</v>
      </c>
      <c r="C72" t="s">
        <v>15</v>
      </c>
      <c r="D72" t="s">
        <v>157</v>
      </c>
      <c r="E72" t="s">
        <v>17</v>
      </c>
      <c r="F72" s="1" t="s">
        <v>158</v>
      </c>
      <c r="G72" t="s">
        <v>159</v>
      </c>
      <c r="H72">
        <v>193</v>
      </c>
      <c r="I72" s="2">
        <v>41991</v>
      </c>
      <c r="J72" s="2">
        <v>42004</v>
      </c>
      <c r="K72">
        <v>193</v>
      </c>
    </row>
    <row r="73" spans="1:11" x14ac:dyDescent="0.25">
      <c r="A73" t="str">
        <f>"Z1E114AA5D"</f>
        <v>Z1E114AA5D</v>
      </c>
      <c r="B73" t="str">
        <f t="shared" si="2"/>
        <v>06363391001</v>
      </c>
      <c r="C73" t="s">
        <v>15</v>
      </c>
      <c r="D73" t="s">
        <v>160</v>
      </c>
      <c r="E73" t="s">
        <v>17</v>
      </c>
      <c r="F73" s="1" t="s">
        <v>161</v>
      </c>
      <c r="G73" t="s">
        <v>162</v>
      </c>
      <c r="H73">
        <v>507.8</v>
      </c>
      <c r="I73" s="2">
        <v>41933</v>
      </c>
      <c r="J73" s="2">
        <v>41939</v>
      </c>
      <c r="K73">
        <v>507.8</v>
      </c>
    </row>
    <row r="74" spans="1:11" x14ac:dyDescent="0.25">
      <c r="A74" t="str">
        <f>"Z910F40B55"</f>
        <v>Z910F40B55</v>
      </c>
      <c r="B74" t="str">
        <f t="shared" si="2"/>
        <v>06363391001</v>
      </c>
      <c r="C74" t="s">
        <v>15</v>
      </c>
      <c r="D74" t="s">
        <v>163</v>
      </c>
      <c r="E74" t="s">
        <v>17</v>
      </c>
      <c r="F74" s="1" t="s">
        <v>164</v>
      </c>
      <c r="G74" t="s">
        <v>165</v>
      </c>
      <c r="H74">
        <v>215.32</v>
      </c>
      <c r="I74" s="2">
        <v>41800</v>
      </c>
      <c r="J74" s="2">
        <v>41816</v>
      </c>
      <c r="K74">
        <v>204.55</v>
      </c>
    </row>
    <row r="75" spans="1:11" x14ac:dyDescent="0.25">
      <c r="A75" t="str">
        <f>"Z1C0EB53A0"</f>
        <v>Z1C0EB53A0</v>
      </c>
      <c r="B75" t="str">
        <f t="shared" si="2"/>
        <v>06363391001</v>
      </c>
      <c r="C75" t="s">
        <v>15</v>
      </c>
      <c r="D75" t="s">
        <v>166</v>
      </c>
      <c r="E75" t="s">
        <v>17</v>
      </c>
      <c r="F75" s="1" t="s">
        <v>167</v>
      </c>
      <c r="G75" t="s">
        <v>168</v>
      </c>
      <c r="H75">
        <v>190</v>
      </c>
      <c r="I75" s="2">
        <v>41743</v>
      </c>
      <c r="J75" s="2">
        <v>41750</v>
      </c>
      <c r="K75">
        <v>190</v>
      </c>
    </row>
    <row r="76" spans="1:11" x14ac:dyDescent="0.25">
      <c r="A76" t="str">
        <f>"ZE81003342"</f>
        <v>ZE81003342</v>
      </c>
      <c r="B76" t="str">
        <f t="shared" si="2"/>
        <v>06363391001</v>
      </c>
      <c r="C76" t="s">
        <v>15</v>
      </c>
      <c r="D76" t="s">
        <v>169</v>
      </c>
      <c r="E76" t="s">
        <v>17</v>
      </c>
      <c r="F76" s="1" t="s">
        <v>114</v>
      </c>
      <c r="G76" t="s">
        <v>115</v>
      </c>
      <c r="H76">
        <v>2900.15</v>
      </c>
      <c r="I76" s="2">
        <v>41831</v>
      </c>
      <c r="J76" s="2">
        <v>41843</v>
      </c>
      <c r="K76">
        <v>2900.15</v>
      </c>
    </row>
    <row r="77" spans="1:11" x14ac:dyDescent="0.25">
      <c r="A77" t="str">
        <f>"XC9116A255"</f>
        <v>XC9116A255</v>
      </c>
      <c r="B77" t="str">
        <f t="shared" si="2"/>
        <v>06363391001</v>
      </c>
      <c r="C77" t="s">
        <v>15</v>
      </c>
      <c r="D77" t="s">
        <v>170</v>
      </c>
      <c r="E77" t="s">
        <v>17</v>
      </c>
      <c r="F77" s="1" t="s">
        <v>171</v>
      </c>
      <c r="G77" t="s">
        <v>172</v>
      </c>
      <c r="H77">
        <v>592.54999999999995</v>
      </c>
      <c r="I77" s="2">
        <v>41940</v>
      </c>
      <c r="J77" s="2">
        <v>41960</v>
      </c>
      <c r="K77">
        <v>585.65</v>
      </c>
    </row>
    <row r="78" spans="1:11" x14ac:dyDescent="0.25">
      <c r="A78" t="str">
        <f>"Z7D1250419"</f>
        <v>Z7D1250419</v>
      </c>
      <c r="B78" t="str">
        <f t="shared" si="2"/>
        <v>06363391001</v>
      </c>
      <c r="C78" t="s">
        <v>15</v>
      </c>
      <c r="D78" t="s">
        <v>173</v>
      </c>
      <c r="E78" t="s">
        <v>17</v>
      </c>
      <c r="F78" s="1" t="s">
        <v>106</v>
      </c>
      <c r="G78" t="s">
        <v>107</v>
      </c>
      <c r="H78">
        <v>1777.36</v>
      </c>
      <c r="I78" s="2">
        <v>41991</v>
      </c>
      <c r="J78" s="2">
        <v>41995</v>
      </c>
      <c r="K78">
        <v>1777.36</v>
      </c>
    </row>
    <row r="79" spans="1:11" x14ac:dyDescent="0.25">
      <c r="A79" t="str">
        <f>"ZD011FD653"</f>
        <v>ZD011FD653</v>
      </c>
      <c r="B79" t="str">
        <f t="shared" si="2"/>
        <v>06363391001</v>
      </c>
      <c r="C79" t="s">
        <v>15</v>
      </c>
      <c r="D79" t="s">
        <v>95</v>
      </c>
      <c r="E79" t="s">
        <v>17</v>
      </c>
      <c r="F79" s="1" t="s">
        <v>106</v>
      </c>
      <c r="G79" t="s">
        <v>107</v>
      </c>
      <c r="H79">
        <v>1432.9</v>
      </c>
      <c r="I79" s="2">
        <v>41974</v>
      </c>
      <c r="J79" s="2">
        <v>41978</v>
      </c>
      <c r="K79">
        <v>1432.9</v>
      </c>
    </row>
    <row r="80" spans="1:11" x14ac:dyDescent="0.25">
      <c r="A80" t="str">
        <f>"Z13111C034"</f>
        <v>Z13111C034</v>
      </c>
      <c r="B80" t="str">
        <f t="shared" si="2"/>
        <v>06363391001</v>
      </c>
      <c r="C80" t="s">
        <v>15</v>
      </c>
      <c r="D80" t="s">
        <v>116</v>
      </c>
      <c r="E80" t="s">
        <v>17</v>
      </c>
      <c r="F80" s="1" t="s">
        <v>106</v>
      </c>
      <c r="G80" t="s">
        <v>107</v>
      </c>
      <c r="H80">
        <v>815.67</v>
      </c>
      <c r="I80" s="2">
        <v>41921</v>
      </c>
      <c r="J80" s="2">
        <v>41925</v>
      </c>
      <c r="K80">
        <v>815.67</v>
      </c>
    </row>
    <row r="81" spans="1:11" x14ac:dyDescent="0.25">
      <c r="A81" t="str">
        <f>"Z4F1038835"</f>
        <v>Z4F1038835</v>
      </c>
      <c r="B81" t="str">
        <f t="shared" si="2"/>
        <v>06363391001</v>
      </c>
      <c r="C81" t="s">
        <v>15</v>
      </c>
      <c r="D81" t="s">
        <v>174</v>
      </c>
      <c r="E81" t="s">
        <v>17</v>
      </c>
      <c r="F81" s="1" t="s">
        <v>106</v>
      </c>
      <c r="G81" t="s">
        <v>107</v>
      </c>
      <c r="H81">
        <v>981</v>
      </c>
      <c r="I81" s="2">
        <v>41844</v>
      </c>
      <c r="J81" s="2">
        <v>41848</v>
      </c>
      <c r="K81">
        <v>981</v>
      </c>
    </row>
    <row r="82" spans="1:11" x14ac:dyDescent="0.25">
      <c r="A82" t="str">
        <f>"ZA70F971D7"</f>
        <v>ZA70F971D7</v>
      </c>
      <c r="B82" t="str">
        <f t="shared" si="2"/>
        <v>06363391001</v>
      </c>
      <c r="C82" t="s">
        <v>15</v>
      </c>
      <c r="D82" t="s">
        <v>127</v>
      </c>
      <c r="E82" t="s">
        <v>17</v>
      </c>
      <c r="F82" s="1" t="s">
        <v>106</v>
      </c>
      <c r="G82" t="s">
        <v>107</v>
      </c>
      <c r="H82">
        <v>1321.3</v>
      </c>
      <c r="I82" s="2">
        <v>41801</v>
      </c>
      <c r="J82" s="2">
        <v>41806</v>
      </c>
      <c r="K82">
        <v>1321.29</v>
      </c>
    </row>
    <row r="83" spans="1:11" x14ac:dyDescent="0.25">
      <c r="A83" t="str">
        <f>"Z560F93E98"</f>
        <v>Z560F93E98</v>
      </c>
      <c r="B83" t="str">
        <f t="shared" si="2"/>
        <v>06363391001</v>
      </c>
      <c r="C83" t="s">
        <v>15</v>
      </c>
      <c r="D83" t="s">
        <v>127</v>
      </c>
      <c r="E83" t="s">
        <v>17</v>
      </c>
      <c r="F83" s="1" t="s">
        <v>106</v>
      </c>
      <c r="G83" t="s">
        <v>107</v>
      </c>
      <c r="H83">
        <v>818</v>
      </c>
      <c r="I83" s="2">
        <v>41800</v>
      </c>
      <c r="J83" s="2">
        <v>41806</v>
      </c>
      <c r="K83">
        <v>818</v>
      </c>
    </row>
    <row r="84" spans="1:11" x14ac:dyDescent="0.25">
      <c r="A84" t="str">
        <f>"Z3E111BF0C"</f>
        <v>Z3E111BF0C</v>
      </c>
      <c r="B84" t="str">
        <f t="shared" si="2"/>
        <v>06363391001</v>
      </c>
      <c r="C84" t="s">
        <v>15</v>
      </c>
      <c r="D84" t="s">
        <v>175</v>
      </c>
      <c r="E84" t="s">
        <v>17</v>
      </c>
      <c r="F84" s="1" t="s">
        <v>176</v>
      </c>
      <c r="G84" t="s">
        <v>177</v>
      </c>
      <c r="H84">
        <v>289.76</v>
      </c>
      <c r="I84" s="2">
        <v>41921</v>
      </c>
      <c r="J84" s="2">
        <v>41936</v>
      </c>
      <c r="K84">
        <v>289.76</v>
      </c>
    </row>
    <row r="85" spans="1:11" x14ac:dyDescent="0.25">
      <c r="A85" t="str">
        <f>"ZD2125037A"</f>
        <v>ZD2125037A</v>
      </c>
      <c r="B85" t="str">
        <f t="shared" si="2"/>
        <v>06363391001</v>
      </c>
      <c r="C85" t="s">
        <v>15</v>
      </c>
      <c r="D85" t="s">
        <v>178</v>
      </c>
      <c r="E85" t="s">
        <v>17</v>
      </c>
      <c r="F85" s="1" t="s">
        <v>179</v>
      </c>
      <c r="G85" t="s">
        <v>180</v>
      </c>
      <c r="H85">
        <v>762</v>
      </c>
      <c r="I85" s="2">
        <v>41991</v>
      </c>
      <c r="J85" s="2">
        <v>41995</v>
      </c>
      <c r="K85">
        <v>381</v>
      </c>
    </row>
    <row r="86" spans="1:11" x14ac:dyDescent="0.25">
      <c r="A86" t="str">
        <f>"ZDD118E25B"</f>
        <v>ZDD118E25B</v>
      </c>
      <c r="B86" t="str">
        <f t="shared" si="2"/>
        <v>06363391001</v>
      </c>
      <c r="C86" t="s">
        <v>15</v>
      </c>
      <c r="D86" t="s">
        <v>181</v>
      </c>
      <c r="E86" t="s">
        <v>17</v>
      </c>
      <c r="F86" s="1" t="s">
        <v>182</v>
      </c>
      <c r="G86" t="s">
        <v>183</v>
      </c>
      <c r="H86">
        <v>600</v>
      </c>
      <c r="I86" s="2">
        <v>41947</v>
      </c>
      <c r="J86" s="2">
        <v>42004</v>
      </c>
      <c r="K86">
        <v>491.8</v>
      </c>
    </row>
    <row r="87" spans="1:11" x14ac:dyDescent="0.25">
      <c r="A87" t="str">
        <f>"Z781185F34"</f>
        <v>Z781185F34</v>
      </c>
      <c r="B87" t="str">
        <f t="shared" si="2"/>
        <v>06363391001</v>
      </c>
      <c r="C87" t="s">
        <v>15</v>
      </c>
      <c r="D87" t="s">
        <v>105</v>
      </c>
      <c r="E87" t="s">
        <v>17</v>
      </c>
      <c r="F87" s="1" t="s">
        <v>77</v>
      </c>
      <c r="G87" t="s">
        <v>78</v>
      </c>
      <c r="H87">
        <v>262.2</v>
      </c>
      <c r="I87" s="2">
        <v>41948</v>
      </c>
      <c r="J87" s="2">
        <v>42320</v>
      </c>
      <c r="K87">
        <v>262.2</v>
      </c>
    </row>
    <row r="88" spans="1:11" x14ac:dyDescent="0.25">
      <c r="A88" t="str">
        <f>"Z600DC26B5"</f>
        <v>Z600DC26B5</v>
      </c>
      <c r="B88" t="str">
        <f t="shared" si="2"/>
        <v>06363391001</v>
      </c>
      <c r="C88" t="s">
        <v>15</v>
      </c>
      <c r="D88" t="s">
        <v>184</v>
      </c>
      <c r="E88" t="s">
        <v>17</v>
      </c>
      <c r="F88" s="1" t="s">
        <v>185</v>
      </c>
      <c r="G88" t="s">
        <v>186</v>
      </c>
      <c r="H88">
        <v>170</v>
      </c>
      <c r="I88" s="2">
        <v>41681</v>
      </c>
      <c r="J88" s="2">
        <v>41689</v>
      </c>
      <c r="K88">
        <v>170</v>
      </c>
    </row>
    <row r="89" spans="1:11" x14ac:dyDescent="0.25">
      <c r="A89" t="str">
        <f>"ZD211511C9"</f>
        <v>ZD211511C9</v>
      </c>
      <c r="B89" t="str">
        <f t="shared" si="2"/>
        <v>06363391001</v>
      </c>
      <c r="C89" t="s">
        <v>15</v>
      </c>
      <c r="D89" t="s">
        <v>187</v>
      </c>
      <c r="E89" t="s">
        <v>86</v>
      </c>
      <c r="F89" s="1" t="s">
        <v>188</v>
      </c>
      <c r="G89" t="s">
        <v>189</v>
      </c>
      <c r="H89">
        <v>0</v>
      </c>
      <c r="I89" s="2">
        <v>41934</v>
      </c>
      <c r="J89" s="2">
        <v>41936</v>
      </c>
      <c r="K89">
        <v>30436.95</v>
      </c>
    </row>
    <row r="90" spans="1:11" x14ac:dyDescent="0.25">
      <c r="A90" t="str">
        <f>"Z750EA156E"</f>
        <v>Z750EA156E</v>
      </c>
      <c r="B90" t="str">
        <f t="shared" si="2"/>
        <v>06363391001</v>
      </c>
      <c r="C90" t="s">
        <v>15</v>
      </c>
      <c r="D90" t="s">
        <v>190</v>
      </c>
      <c r="E90" t="s">
        <v>17</v>
      </c>
      <c r="F90" s="1" t="s">
        <v>24</v>
      </c>
      <c r="G90" t="s">
        <v>25</v>
      </c>
      <c r="H90">
        <v>1761.7</v>
      </c>
      <c r="I90" s="2">
        <v>41733</v>
      </c>
      <c r="J90" s="2">
        <v>41738</v>
      </c>
      <c r="K90">
        <v>1761.7</v>
      </c>
    </row>
    <row r="91" spans="1:11" x14ac:dyDescent="0.25">
      <c r="A91" t="str">
        <f>"ZAC0EE9A80"</f>
        <v>ZAC0EE9A80</v>
      </c>
      <c r="B91" t="str">
        <f t="shared" si="2"/>
        <v>06363391001</v>
      </c>
      <c r="C91" t="s">
        <v>15</v>
      </c>
      <c r="D91" t="s">
        <v>191</v>
      </c>
      <c r="E91" t="s">
        <v>17</v>
      </c>
      <c r="F91" s="1" t="s">
        <v>24</v>
      </c>
      <c r="G91" t="s">
        <v>25</v>
      </c>
      <c r="H91">
        <v>562.5</v>
      </c>
      <c r="I91" s="2">
        <v>41753</v>
      </c>
      <c r="J91" s="2">
        <v>41759</v>
      </c>
      <c r="K91">
        <v>562.5</v>
      </c>
    </row>
    <row r="92" spans="1:11" x14ac:dyDescent="0.25">
      <c r="A92" t="str">
        <f>"6031931AEB"</f>
        <v>6031931AEB</v>
      </c>
      <c r="B92" t="str">
        <f t="shared" si="2"/>
        <v>06363391001</v>
      </c>
      <c r="C92" t="s">
        <v>15</v>
      </c>
      <c r="D92" t="s">
        <v>192</v>
      </c>
      <c r="E92" t="s">
        <v>44</v>
      </c>
      <c r="F92" s="1" t="s">
        <v>193</v>
      </c>
      <c r="G92" t="s">
        <v>194</v>
      </c>
      <c r="H92">
        <v>7141.2</v>
      </c>
      <c r="I92" s="2">
        <v>41988</v>
      </c>
      <c r="J92" s="2">
        <v>42004</v>
      </c>
      <c r="K92">
        <v>5811.3</v>
      </c>
    </row>
    <row r="93" spans="1:11" x14ac:dyDescent="0.25">
      <c r="A93" t="str">
        <f>"6031991C6E"</f>
        <v>6031991C6E</v>
      </c>
      <c r="B93" t="str">
        <f t="shared" si="2"/>
        <v>06363391001</v>
      </c>
      <c r="C93" t="s">
        <v>15</v>
      </c>
      <c r="D93" t="s">
        <v>195</v>
      </c>
      <c r="E93" t="s">
        <v>44</v>
      </c>
      <c r="F93" s="1" t="s">
        <v>193</v>
      </c>
      <c r="G93" t="s">
        <v>194</v>
      </c>
      <c r="H93">
        <v>27751.5</v>
      </c>
      <c r="I93" s="2">
        <v>41988</v>
      </c>
      <c r="J93" s="2">
        <v>42004</v>
      </c>
      <c r="K93">
        <v>25294.5</v>
      </c>
    </row>
    <row r="94" spans="1:11" x14ac:dyDescent="0.25">
      <c r="A94" t="str">
        <f>"Z441212DFE"</f>
        <v>Z441212DFE</v>
      </c>
      <c r="B94" t="str">
        <f t="shared" si="2"/>
        <v>06363391001</v>
      </c>
      <c r="C94" t="s">
        <v>15</v>
      </c>
      <c r="D94" t="s">
        <v>196</v>
      </c>
      <c r="E94" t="s">
        <v>17</v>
      </c>
      <c r="F94" s="1" t="s">
        <v>197</v>
      </c>
      <c r="G94" t="s">
        <v>198</v>
      </c>
      <c r="H94">
        <v>750</v>
      </c>
      <c r="I94" s="2">
        <v>41978</v>
      </c>
      <c r="J94" s="2">
        <v>41982</v>
      </c>
      <c r="K94">
        <v>750</v>
      </c>
    </row>
    <row r="95" spans="1:11" x14ac:dyDescent="0.25">
      <c r="A95" t="str">
        <f>"ZC4112BBD9"</f>
        <v>ZC4112BBD9</v>
      </c>
      <c r="B95" t="str">
        <f t="shared" si="2"/>
        <v>06363391001</v>
      </c>
      <c r="C95" t="s">
        <v>15</v>
      </c>
      <c r="D95" t="s">
        <v>199</v>
      </c>
      <c r="E95" t="s">
        <v>17</v>
      </c>
      <c r="F95" s="1" t="s">
        <v>70</v>
      </c>
      <c r="G95" t="s">
        <v>71</v>
      </c>
      <c r="H95">
        <v>299.2</v>
      </c>
      <c r="I95" s="2">
        <v>41932</v>
      </c>
      <c r="J95" s="2">
        <v>41932</v>
      </c>
      <c r="K95">
        <v>0</v>
      </c>
    </row>
    <row r="96" spans="1:11" x14ac:dyDescent="0.25">
      <c r="A96" t="str">
        <f>"Z170DD5A82"</f>
        <v>Z170DD5A82</v>
      </c>
      <c r="B96" t="str">
        <f t="shared" si="2"/>
        <v>06363391001</v>
      </c>
      <c r="C96" t="s">
        <v>15</v>
      </c>
      <c r="D96" t="s">
        <v>200</v>
      </c>
      <c r="E96" t="s">
        <v>17</v>
      </c>
      <c r="F96" s="1" t="s">
        <v>55</v>
      </c>
      <c r="G96" t="s">
        <v>53</v>
      </c>
      <c r="H96">
        <v>439.4</v>
      </c>
      <c r="I96" s="2">
        <v>41682</v>
      </c>
      <c r="J96" s="2">
        <v>41682</v>
      </c>
      <c r="K96">
        <v>439.4</v>
      </c>
    </row>
    <row r="97" spans="1:11" x14ac:dyDescent="0.25">
      <c r="A97" t="str">
        <f>"ZF10F7E70C"</f>
        <v>ZF10F7E70C</v>
      </c>
      <c r="B97" t="str">
        <f t="shared" si="2"/>
        <v>06363391001</v>
      </c>
      <c r="C97" t="s">
        <v>15</v>
      </c>
      <c r="D97" t="s">
        <v>201</v>
      </c>
      <c r="E97" t="s">
        <v>17</v>
      </c>
      <c r="F97" s="1" t="s">
        <v>55</v>
      </c>
      <c r="G97" t="s">
        <v>53</v>
      </c>
      <c r="H97">
        <v>252</v>
      </c>
      <c r="I97" s="2">
        <v>41744</v>
      </c>
      <c r="J97" s="2">
        <v>41747</v>
      </c>
      <c r="K97">
        <v>252</v>
      </c>
    </row>
    <row r="98" spans="1:11" x14ac:dyDescent="0.25">
      <c r="A98" t="str">
        <f>"Z7B109B7C2"</f>
        <v>Z7B109B7C2</v>
      </c>
      <c r="B98" t="str">
        <f t="shared" si="2"/>
        <v>06363391001</v>
      </c>
      <c r="C98" t="s">
        <v>15</v>
      </c>
      <c r="D98" t="s">
        <v>202</v>
      </c>
      <c r="E98" t="s">
        <v>17</v>
      </c>
      <c r="F98" s="1" t="s">
        <v>203</v>
      </c>
      <c r="G98" t="s">
        <v>204</v>
      </c>
      <c r="H98">
        <v>250</v>
      </c>
      <c r="I98" s="2">
        <v>41899</v>
      </c>
      <c r="J98" s="2">
        <v>41905</v>
      </c>
      <c r="K98">
        <v>250</v>
      </c>
    </row>
    <row r="99" spans="1:11" x14ac:dyDescent="0.25">
      <c r="A99" t="str">
        <f>"Z210DE4C70"</f>
        <v>Z210DE4C70</v>
      </c>
      <c r="B99" t="str">
        <f t="shared" ref="B99:B130" si="3">"06363391001"</f>
        <v>06363391001</v>
      </c>
      <c r="C99" t="s">
        <v>15</v>
      </c>
      <c r="D99" t="s">
        <v>205</v>
      </c>
      <c r="E99" t="s">
        <v>17</v>
      </c>
      <c r="F99" s="1" t="s">
        <v>206</v>
      </c>
      <c r="G99" t="s">
        <v>207</v>
      </c>
      <c r="H99">
        <v>1140</v>
      </c>
      <c r="I99" s="2">
        <v>41688</v>
      </c>
      <c r="J99" s="2">
        <v>41689</v>
      </c>
      <c r="K99">
        <v>1140</v>
      </c>
    </row>
    <row r="100" spans="1:11" x14ac:dyDescent="0.25">
      <c r="A100" t="str">
        <f>"Z06113E99B"</f>
        <v>Z06113E99B</v>
      </c>
      <c r="B100" t="str">
        <f t="shared" si="3"/>
        <v>06363391001</v>
      </c>
      <c r="C100" t="s">
        <v>15</v>
      </c>
      <c r="D100" t="s">
        <v>208</v>
      </c>
      <c r="E100" t="s">
        <v>17</v>
      </c>
      <c r="F100" s="1" t="s">
        <v>209</v>
      </c>
      <c r="G100" t="s">
        <v>210</v>
      </c>
      <c r="H100">
        <v>415</v>
      </c>
      <c r="I100" s="2">
        <v>41932</v>
      </c>
      <c r="J100" s="2">
        <v>41934</v>
      </c>
      <c r="K100">
        <v>0</v>
      </c>
    </row>
    <row r="101" spans="1:11" x14ac:dyDescent="0.25">
      <c r="A101" t="str">
        <f>"ZAD123FD86"</f>
        <v>ZAD123FD86</v>
      </c>
      <c r="B101" t="str">
        <f t="shared" si="3"/>
        <v>06363391001</v>
      </c>
      <c r="C101" t="s">
        <v>15</v>
      </c>
      <c r="D101" t="s">
        <v>211</v>
      </c>
      <c r="E101" t="s">
        <v>17</v>
      </c>
      <c r="F101" s="1" t="s">
        <v>212</v>
      </c>
      <c r="G101" t="s">
        <v>210</v>
      </c>
      <c r="H101">
        <v>455</v>
      </c>
      <c r="I101" s="2">
        <v>42002</v>
      </c>
      <c r="J101" s="2">
        <v>42003</v>
      </c>
      <c r="K101">
        <v>0</v>
      </c>
    </row>
    <row r="102" spans="1:11" x14ac:dyDescent="0.25">
      <c r="A102" t="str">
        <f>"Z1C1100D57"</f>
        <v>Z1C1100D57</v>
      </c>
      <c r="B102" t="str">
        <f t="shared" si="3"/>
        <v>06363391001</v>
      </c>
      <c r="C102" t="s">
        <v>15</v>
      </c>
      <c r="D102" t="s">
        <v>213</v>
      </c>
      <c r="E102" t="s">
        <v>17</v>
      </c>
      <c r="F102" s="1" t="s">
        <v>214</v>
      </c>
      <c r="G102" t="s">
        <v>66</v>
      </c>
      <c r="H102">
        <v>7879.78</v>
      </c>
      <c r="I102" s="2">
        <v>41948</v>
      </c>
      <c r="J102" s="2">
        <v>41968</v>
      </c>
      <c r="K102">
        <v>7879.78</v>
      </c>
    </row>
    <row r="103" spans="1:11" x14ac:dyDescent="0.25">
      <c r="A103" t="str">
        <f>"ZA912166A1"</f>
        <v>ZA912166A1</v>
      </c>
      <c r="B103" t="str">
        <f t="shared" si="3"/>
        <v>06363391001</v>
      </c>
      <c r="C103" t="s">
        <v>15</v>
      </c>
      <c r="D103" t="s">
        <v>215</v>
      </c>
      <c r="E103" t="s">
        <v>17</v>
      </c>
      <c r="F103" s="1" t="s">
        <v>216</v>
      </c>
      <c r="G103" t="s">
        <v>198</v>
      </c>
      <c r="H103">
        <v>2500</v>
      </c>
      <c r="I103" s="2">
        <v>41995</v>
      </c>
      <c r="J103" s="2">
        <v>42002</v>
      </c>
      <c r="K103">
        <v>2500</v>
      </c>
    </row>
    <row r="104" spans="1:11" x14ac:dyDescent="0.25">
      <c r="A104" t="str">
        <f>"Z660F9FA41"</f>
        <v>Z660F9FA41</v>
      </c>
      <c r="B104" t="str">
        <f t="shared" si="3"/>
        <v>06363391001</v>
      </c>
      <c r="C104" t="s">
        <v>15</v>
      </c>
      <c r="D104" t="s">
        <v>217</v>
      </c>
      <c r="E104" t="s">
        <v>17</v>
      </c>
      <c r="F104" s="1" t="s">
        <v>55</v>
      </c>
      <c r="G104" t="s">
        <v>53</v>
      </c>
      <c r="H104">
        <v>4032</v>
      </c>
      <c r="I104" s="2">
        <v>41761</v>
      </c>
      <c r="J104" s="2">
        <v>41781</v>
      </c>
      <c r="K104">
        <v>4032</v>
      </c>
    </row>
    <row r="105" spans="1:11" x14ac:dyDescent="0.25">
      <c r="A105" t="str">
        <f>"Z40100895C"</f>
        <v>Z40100895C</v>
      </c>
      <c r="B105" t="str">
        <f t="shared" si="3"/>
        <v>06363391001</v>
      </c>
      <c r="C105" t="s">
        <v>15</v>
      </c>
      <c r="D105" t="s">
        <v>218</v>
      </c>
      <c r="E105" t="s">
        <v>17</v>
      </c>
      <c r="F105" s="1" t="s">
        <v>219</v>
      </c>
      <c r="G105" t="s">
        <v>220</v>
      </c>
      <c r="H105">
        <v>1000</v>
      </c>
      <c r="I105" s="2">
        <v>41823</v>
      </c>
      <c r="J105" s="2">
        <v>41908</v>
      </c>
      <c r="K105">
        <v>1000</v>
      </c>
    </row>
    <row r="106" spans="1:11" x14ac:dyDescent="0.25">
      <c r="A106" t="str">
        <f>"ZF60DD358C"</f>
        <v>ZF60DD358C</v>
      </c>
      <c r="B106" t="str">
        <f t="shared" si="3"/>
        <v>06363391001</v>
      </c>
      <c r="C106" t="s">
        <v>15</v>
      </c>
      <c r="D106" t="s">
        <v>221</v>
      </c>
      <c r="E106" t="s">
        <v>17</v>
      </c>
      <c r="F106" s="1" t="s">
        <v>222</v>
      </c>
      <c r="G106" t="s">
        <v>223</v>
      </c>
      <c r="H106">
        <v>621.88</v>
      </c>
      <c r="I106" s="2">
        <v>41687</v>
      </c>
      <c r="J106" s="2">
        <v>41696</v>
      </c>
      <c r="K106">
        <v>621.88</v>
      </c>
    </row>
    <row r="107" spans="1:11" x14ac:dyDescent="0.25">
      <c r="A107" t="str">
        <f>"ZF610393E2"</f>
        <v>ZF610393E2</v>
      </c>
      <c r="B107" t="str">
        <f t="shared" si="3"/>
        <v>06363391001</v>
      </c>
      <c r="C107" t="s">
        <v>15</v>
      </c>
      <c r="D107" t="s">
        <v>224</v>
      </c>
      <c r="E107" t="s">
        <v>17</v>
      </c>
      <c r="F107" s="1" t="s">
        <v>222</v>
      </c>
      <c r="G107" t="s">
        <v>223</v>
      </c>
      <c r="H107">
        <v>179.44</v>
      </c>
      <c r="I107" s="2">
        <v>41844</v>
      </c>
      <c r="J107" s="2">
        <v>41851</v>
      </c>
      <c r="K107">
        <v>179.44</v>
      </c>
    </row>
    <row r="108" spans="1:11" x14ac:dyDescent="0.25">
      <c r="A108" t="str">
        <f>"Z5D100235D"</f>
        <v>Z5D100235D</v>
      </c>
      <c r="B108" t="str">
        <f t="shared" si="3"/>
        <v>06363391001</v>
      </c>
      <c r="C108" t="s">
        <v>15</v>
      </c>
      <c r="D108" t="s">
        <v>225</v>
      </c>
      <c r="E108" t="s">
        <v>17</v>
      </c>
      <c r="F108" s="1" t="s">
        <v>128</v>
      </c>
      <c r="G108" t="s">
        <v>129</v>
      </c>
      <c r="H108">
        <v>1074</v>
      </c>
      <c r="I108" s="2">
        <v>41831</v>
      </c>
      <c r="J108" s="2">
        <v>41841</v>
      </c>
      <c r="K108">
        <v>1074</v>
      </c>
    </row>
    <row r="109" spans="1:11" x14ac:dyDescent="0.25">
      <c r="A109" t="str">
        <f>"Z9A10389CB"</f>
        <v>Z9A10389CB</v>
      </c>
      <c r="B109" t="str">
        <f t="shared" si="3"/>
        <v>06363391001</v>
      </c>
      <c r="C109" t="s">
        <v>15</v>
      </c>
      <c r="D109" t="s">
        <v>226</v>
      </c>
      <c r="E109" t="s">
        <v>17</v>
      </c>
      <c r="F109" s="1" t="s">
        <v>128</v>
      </c>
      <c r="G109" t="s">
        <v>129</v>
      </c>
      <c r="H109">
        <v>656.8</v>
      </c>
      <c r="I109" s="2">
        <v>41844</v>
      </c>
      <c r="J109" s="2">
        <v>41852</v>
      </c>
      <c r="K109">
        <v>656.8</v>
      </c>
    </row>
    <row r="110" spans="1:11" x14ac:dyDescent="0.25">
      <c r="A110" t="str">
        <f>"ZF0092ECB8"</f>
        <v>ZF0092ECB8</v>
      </c>
      <c r="B110" t="str">
        <f t="shared" si="3"/>
        <v>06363391001</v>
      </c>
      <c r="C110" t="s">
        <v>15</v>
      </c>
      <c r="D110" t="s">
        <v>227</v>
      </c>
      <c r="E110" t="s">
        <v>17</v>
      </c>
      <c r="F110" s="1" t="s">
        <v>228</v>
      </c>
      <c r="G110" t="s">
        <v>104</v>
      </c>
      <c r="H110">
        <v>9165</v>
      </c>
      <c r="I110" s="2">
        <v>41640</v>
      </c>
      <c r="J110" s="2">
        <v>41820</v>
      </c>
      <c r="K110">
        <v>0</v>
      </c>
    </row>
    <row r="111" spans="1:11" x14ac:dyDescent="0.25">
      <c r="A111" t="str">
        <f>"ZBD0FE0978"</f>
        <v>ZBD0FE0978</v>
      </c>
      <c r="B111" t="str">
        <f t="shared" si="3"/>
        <v>06363391001</v>
      </c>
      <c r="C111" t="s">
        <v>15</v>
      </c>
      <c r="D111" t="s">
        <v>229</v>
      </c>
      <c r="E111" t="s">
        <v>17</v>
      </c>
      <c r="F111" s="1" t="s">
        <v>230</v>
      </c>
      <c r="G111" t="s">
        <v>231</v>
      </c>
      <c r="H111">
        <v>3997.5</v>
      </c>
      <c r="I111" s="2">
        <v>41820</v>
      </c>
      <c r="J111" s="2">
        <v>41838</v>
      </c>
      <c r="K111">
        <v>3997.5</v>
      </c>
    </row>
    <row r="112" spans="1:11" x14ac:dyDescent="0.25">
      <c r="A112" t="str">
        <f>"56019180FA"</f>
        <v>56019180FA</v>
      </c>
      <c r="B112" t="str">
        <f t="shared" si="3"/>
        <v>06363391001</v>
      </c>
      <c r="C112" t="s">
        <v>15</v>
      </c>
      <c r="D112" t="s">
        <v>232</v>
      </c>
      <c r="E112" t="s">
        <v>86</v>
      </c>
      <c r="F112" s="1" t="s">
        <v>233</v>
      </c>
      <c r="G112" t="s">
        <v>234</v>
      </c>
      <c r="H112">
        <v>0</v>
      </c>
      <c r="I112" s="2">
        <v>41760</v>
      </c>
      <c r="J112" s="2">
        <v>42124</v>
      </c>
      <c r="K112">
        <v>314790.59999999998</v>
      </c>
    </row>
    <row r="113" spans="1:11" x14ac:dyDescent="0.25">
      <c r="A113" t="str">
        <f>"ZB60F7F19E"</f>
        <v>ZB60F7F19E</v>
      </c>
      <c r="B113" t="str">
        <f t="shared" si="3"/>
        <v>06363391001</v>
      </c>
      <c r="C113" t="s">
        <v>15</v>
      </c>
      <c r="D113" t="s">
        <v>235</v>
      </c>
      <c r="E113" t="s">
        <v>17</v>
      </c>
      <c r="F113" s="1" t="s">
        <v>236</v>
      </c>
      <c r="G113" t="s">
        <v>210</v>
      </c>
      <c r="H113">
        <v>248</v>
      </c>
      <c r="I113" s="2">
        <v>41796</v>
      </c>
      <c r="J113" s="2">
        <v>41801</v>
      </c>
      <c r="K113">
        <v>0</v>
      </c>
    </row>
    <row r="114" spans="1:11" x14ac:dyDescent="0.25">
      <c r="A114" t="str">
        <f>"Z420D5223F"</f>
        <v>Z420D5223F</v>
      </c>
      <c r="B114" t="str">
        <f t="shared" si="3"/>
        <v>06363391001</v>
      </c>
      <c r="C114" t="s">
        <v>15</v>
      </c>
      <c r="D114" t="s">
        <v>237</v>
      </c>
      <c r="E114" t="s">
        <v>17</v>
      </c>
      <c r="F114" s="1" t="s">
        <v>238</v>
      </c>
      <c r="G114" t="s">
        <v>239</v>
      </c>
      <c r="H114">
        <v>24681.78</v>
      </c>
      <c r="I114" s="2">
        <v>41655</v>
      </c>
      <c r="J114" s="2">
        <v>41753</v>
      </c>
      <c r="K114">
        <v>24681.78</v>
      </c>
    </row>
    <row r="115" spans="1:11" x14ac:dyDescent="0.25">
      <c r="A115" t="str">
        <f>"Z2311276F6"</f>
        <v>Z2311276F6</v>
      </c>
      <c r="B115" t="str">
        <f t="shared" si="3"/>
        <v>06363391001</v>
      </c>
      <c r="C115" t="s">
        <v>15</v>
      </c>
      <c r="D115" t="s">
        <v>240</v>
      </c>
      <c r="E115" t="s">
        <v>17</v>
      </c>
      <c r="F115" s="1" t="s">
        <v>241</v>
      </c>
      <c r="G115" t="s">
        <v>242</v>
      </c>
      <c r="H115">
        <v>1228</v>
      </c>
      <c r="I115" s="2">
        <v>41921</v>
      </c>
      <c r="J115" s="2">
        <v>41950</v>
      </c>
      <c r="K115">
        <v>1149.2</v>
      </c>
    </row>
    <row r="116" spans="1:11" x14ac:dyDescent="0.25">
      <c r="A116" t="str">
        <f>"ZE9100AD1B"</f>
        <v>ZE9100AD1B</v>
      </c>
      <c r="B116" t="str">
        <f t="shared" si="3"/>
        <v>06363391001</v>
      </c>
      <c r="C116" t="s">
        <v>15</v>
      </c>
      <c r="D116" t="s">
        <v>243</v>
      </c>
      <c r="E116" t="s">
        <v>17</v>
      </c>
      <c r="F116" s="1" t="s">
        <v>244</v>
      </c>
      <c r="G116" t="s">
        <v>245</v>
      </c>
      <c r="H116">
        <v>130</v>
      </c>
      <c r="I116" s="2">
        <v>41824</v>
      </c>
      <c r="J116" s="2">
        <v>41839</v>
      </c>
      <c r="K116">
        <v>130</v>
      </c>
    </row>
    <row r="117" spans="1:11" x14ac:dyDescent="0.25">
      <c r="A117" t="str">
        <f>"Z500D883DA"</f>
        <v>Z500D883DA</v>
      </c>
      <c r="B117" t="str">
        <f t="shared" si="3"/>
        <v>06363391001</v>
      </c>
      <c r="C117" t="s">
        <v>15</v>
      </c>
      <c r="D117" t="s">
        <v>246</v>
      </c>
      <c r="E117" t="s">
        <v>17</v>
      </c>
      <c r="F117" s="1" t="s">
        <v>247</v>
      </c>
      <c r="G117" t="s">
        <v>248</v>
      </c>
      <c r="H117">
        <v>350</v>
      </c>
      <c r="I117" s="2">
        <v>41667</v>
      </c>
      <c r="J117" s="2">
        <v>41682</v>
      </c>
      <c r="K117">
        <v>350</v>
      </c>
    </row>
    <row r="118" spans="1:11" x14ac:dyDescent="0.25">
      <c r="A118" t="str">
        <f>"Z3A0F0E673"</f>
        <v>Z3A0F0E673</v>
      </c>
      <c r="B118" t="str">
        <f t="shared" si="3"/>
        <v>06363391001</v>
      </c>
      <c r="C118" t="s">
        <v>15</v>
      </c>
      <c r="D118" t="s">
        <v>249</v>
      </c>
      <c r="E118" t="s">
        <v>17</v>
      </c>
      <c r="F118" s="1" t="s">
        <v>247</v>
      </c>
      <c r="G118" t="s">
        <v>248</v>
      </c>
      <c r="H118">
        <v>480</v>
      </c>
      <c r="I118" s="2">
        <v>41765</v>
      </c>
      <c r="J118" s="2">
        <v>41775</v>
      </c>
      <c r="K118">
        <v>480</v>
      </c>
    </row>
    <row r="119" spans="1:11" x14ac:dyDescent="0.25">
      <c r="A119" t="str">
        <f>"Z670D737CA"</f>
        <v>Z670D737CA</v>
      </c>
      <c r="B119" t="str">
        <f t="shared" si="3"/>
        <v>06363391001</v>
      </c>
      <c r="C119" t="s">
        <v>15</v>
      </c>
      <c r="D119" t="s">
        <v>250</v>
      </c>
      <c r="E119" t="s">
        <v>17</v>
      </c>
      <c r="F119" s="1" t="s">
        <v>40</v>
      </c>
      <c r="G119" t="s">
        <v>41</v>
      </c>
      <c r="H119">
        <v>2477</v>
      </c>
      <c r="I119" s="2">
        <v>41661</v>
      </c>
      <c r="J119" s="2">
        <v>41661</v>
      </c>
      <c r="K119">
        <v>2477</v>
      </c>
    </row>
    <row r="120" spans="1:11" x14ac:dyDescent="0.25">
      <c r="A120" t="str">
        <f>"ZC80D73776"</f>
        <v>ZC80D73776</v>
      </c>
      <c r="B120" t="str">
        <f t="shared" si="3"/>
        <v>06363391001</v>
      </c>
      <c r="C120" t="s">
        <v>15</v>
      </c>
      <c r="D120" t="s">
        <v>251</v>
      </c>
      <c r="E120" t="s">
        <v>17</v>
      </c>
      <c r="F120" s="1" t="s">
        <v>40</v>
      </c>
      <c r="G120" t="s">
        <v>41</v>
      </c>
      <c r="H120">
        <v>5771</v>
      </c>
      <c r="I120" s="2">
        <v>41661</v>
      </c>
      <c r="J120" s="2">
        <v>41661</v>
      </c>
      <c r="K120">
        <v>5770.5</v>
      </c>
    </row>
    <row r="121" spans="1:11" x14ac:dyDescent="0.25">
      <c r="A121" t="str">
        <f>"Z481002396"</f>
        <v>Z481002396</v>
      </c>
      <c r="B121" t="str">
        <f t="shared" si="3"/>
        <v>06363391001</v>
      </c>
      <c r="C121" t="s">
        <v>15</v>
      </c>
      <c r="D121" t="s">
        <v>252</v>
      </c>
      <c r="E121" t="s">
        <v>17</v>
      </c>
      <c r="F121" s="1" t="s">
        <v>106</v>
      </c>
      <c r="G121" t="s">
        <v>107</v>
      </c>
      <c r="H121">
        <v>1661.46</v>
      </c>
      <c r="I121" s="2">
        <v>41831</v>
      </c>
      <c r="J121" s="2">
        <v>41835</v>
      </c>
      <c r="K121">
        <v>1661.46</v>
      </c>
    </row>
    <row r="122" spans="1:11" x14ac:dyDescent="0.25">
      <c r="A122" t="str">
        <f>"ZAD0F9727A"</f>
        <v>ZAD0F9727A</v>
      </c>
      <c r="B122" t="str">
        <f t="shared" si="3"/>
        <v>06363391001</v>
      </c>
      <c r="C122" t="s">
        <v>15</v>
      </c>
      <c r="D122" t="s">
        <v>127</v>
      </c>
      <c r="E122" t="s">
        <v>17</v>
      </c>
      <c r="F122" s="1" t="s">
        <v>114</v>
      </c>
      <c r="G122" t="s">
        <v>115</v>
      </c>
      <c r="H122">
        <v>2859.29</v>
      </c>
      <c r="I122" s="2">
        <v>41801</v>
      </c>
      <c r="J122" s="2">
        <v>41813</v>
      </c>
      <c r="K122">
        <v>2859.29</v>
      </c>
    </row>
    <row r="123" spans="1:11" x14ac:dyDescent="0.25">
      <c r="A123" t="str">
        <f>"Z5F10386A3"</f>
        <v>Z5F10386A3</v>
      </c>
      <c r="B123" t="str">
        <f t="shared" si="3"/>
        <v>06363391001</v>
      </c>
      <c r="C123" t="s">
        <v>15</v>
      </c>
      <c r="D123" t="s">
        <v>253</v>
      </c>
      <c r="E123" t="s">
        <v>17</v>
      </c>
      <c r="F123" s="1" t="s">
        <v>114</v>
      </c>
      <c r="G123" t="s">
        <v>115</v>
      </c>
      <c r="H123">
        <v>1780.56</v>
      </c>
      <c r="I123" s="2">
        <v>41844</v>
      </c>
      <c r="J123" s="2">
        <v>41858</v>
      </c>
      <c r="K123">
        <v>1191</v>
      </c>
    </row>
    <row r="124" spans="1:11" x14ac:dyDescent="0.25">
      <c r="A124" t="str">
        <f>"ZB31042590"</f>
        <v>ZB31042590</v>
      </c>
      <c r="B124" t="str">
        <f t="shared" si="3"/>
        <v>06363391001</v>
      </c>
      <c r="C124" t="s">
        <v>15</v>
      </c>
      <c r="D124" t="s">
        <v>116</v>
      </c>
      <c r="E124" t="s">
        <v>17</v>
      </c>
      <c r="F124" s="1" t="s">
        <v>114</v>
      </c>
      <c r="G124" t="s">
        <v>115</v>
      </c>
      <c r="H124">
        <v>491.02</v>
      </c>
      <c r="I124" s="2">
        <v>41845</v>
      </c>
      <c r="J124" s="2">
        <v>41855</v>
      </c>
      <c r="K124">
        <v>491.01</v>
      </c>
    </row>
    <row r="125" spans="1:11" x14ac:dyDescent="0.25">
      <c r="A125" t="str">
        <f>"Z5A10DF60C"</f>
        <v>Z5A10DF60C</v>
      </c>
      <c r="B125" t="str">
        <f t="shared" si="3"/>
        <v>06363391001</v>
      </c>
      <c r="C125" t="s">
        <v>15</v>
      </c>
      <c r="D125" t="s">
        <v>254</v>
      </c>
      <c r="E125" t="s">
        <v>44</v>
      </c>
      <c r="F125" s="1" t="s">
        <v>255</v>
      </c>
      <c r="G125" t="s">
        <v>115</v>
      </c>
      <c r="H125">
        <v>17058.490000000002</v>
      </c>
      <c r="I125" s="2">
        <v>41918</v>
      </c>
      <c r="J125" s="2">
        <v>41932</v>
      </c>
      <c r="K125">
        <v>17058.490000000002</v>
      </c>
    </row>
    <row r="126" spans="1:11" x14ac:dyDescent="0.25">
      <c r="A126" t="str">
        <f>"Z250E3F5AB"</f>
        <v>Z250E3F5AB</v>
      </c>
      <c r="B126" t="str">
        <f t="shared" si="3"/>
        <v>06363391001</v>
      </c>
      <c r="C126" t="s">
        <v>15</v>
      </c>
      <c r="D126" t="s">
        <v>256</v>
      </c>
      <c r="E126" t="s">
        <v>44</v>
      </c>
      <c r="F126" s="1" t="s">
        <v>257</v>
      </c>
      <c r="G126" t="s">
        <v>118</v>
      </c>
      <c r="H126">
        <v>10944.82</v>
      </c>
      <c r="I126" s="2">
        <v>41736</v>
      </c>
      <c r="J126" s="2">
        <v>41745</v>
      </c>
      <c r="K126">
        <v>10944.82</v>
      </c>
    </row>
    <row r="127" spans="1:11" x14ac:dyDescent="0.25">
      <c r="A127" t="str">
        <f>"ZE1111C1CD"</f>
        <v>ZE1111C1CD</v>
      </c>
      <c r="B127" t="str">
        <f t="shared" si="3"/>
        <v>06363391001</v>
      </c>
      <c r="C127" t="s">
        <v>15</v>
      </c>
      <c r="D127" t="s">
        <v>258</v>
      </c>
      <c r="E127" t="s">
        <v>17</v>
      </c>
      <c r="F127" s="1" t="s">
        <v>259</v>
      </c>
      <c r="G127" t="s">
        <v>49</v>
      </c>
      <c r="H127">
        <v>507.45</v>
      </c>
      <c r="I127" s="2">
        <v>41921</v>
      </c>
      <c r="J127" s="2">
        <v>41926</v>
      </c>
      <c r="K127">
        <v>507.45</v>
      </c>
    </row>
    <row r="128" spans="1:11" x14ac:dyDescent="0.25">
      <c r="A128" t="str">
        <f>"ZF9115127E"</f>
        <v>ZF9115127E</v>
      </c>
      <c r="B128" t="str">
        <f t="shared" si="3"/>
        <v>06363391001</v>
      </c>
      <c r="C128" t="s">
        <v>15</v>
      </c>
      <c r="D128" t="s">
        <v>260</v>
      </c>
      <c r="E128" t="s">
        <v>44</v>
      </c>
      <c r="F128" s="1" t="s">
        <v>261</v>
      </c>
      <c r="G128" t="s">
        <v>49</v>
      </c>
      <c r="H128">
        <v>2677.06</v>
      </c>
      <c r="I128" s="2">
        <v>41942</v>
      </c>
      <c r="J128" s="2">
        <v>41955</v>
      </c>
      <c r="K128">
        <v>2677.06</v>
      </c>
    </row>
    <row r="129" spans="1:11" x14ac:dyDescent="0.25">
      <c r="A129" t="str">
        <f>"Z8111884ED"</f>
        <v>Z8111884ED</v>
      </c>
      <c r="B129" t="str">
        <f t="shared" si="3"/>
        <v>06363391001</v>
      </c>
      <c r="C129" t="s">
        <v>15</v>
      </c>
      <c r="D129" t="s">
        <v>262</v>
      </c>
      <c r="E129" t="s">
        <v>17</v>
      </c>
      <c r="F129" s="1" t="s">
        <v>259</v>
      </c>
      <c r="G129" t="s">
        <v>49</v>
      </c>
      <c r="H129">
        <v>998.28</v>
      </c>
      <c r="I129" s="2">
        <v>41949</v>
      </c>
      <c r="J129" s="2">
        <v>41955</v>
      </c>
      <c r="K129">
        <v>998.27</v>
      </c>
    </row>
    <row r="130" spans="1:11" x14ac:dyDescent="0.25">
      <c r="A130" t="str">
        <f>"ZAF11DA086"</f>
        <v>ZAF11DA086</v>
      </c>
      <c r="B130" t="str">
        <f t="shared" si="3"/>
        <v>06363391001</v>
      </c>
      <c r="C130" t="s">
        <v>15</v>
      </c>
      <c r="D130" t="s">
        <v>263</v>
      </c>
      <c r="E130" t="s">
        <v>17</v>
      </c>
      <c r="F130" s="1" t="s">
        <v>259</v>
      </c>
      <c r="G130" t="s">
        <v>49</v>
      </c>
      <c r="H130">
        <v>477.21</v>
      </c>
      <c r="I130" s="2">
        <v>41967</v>
      </c>
      <c r="J130" s="2">
        <v>41971</v>
      </c>
      <c r="K130">
        <v>477.21</v>
      </c>
    </row>
    <row r="131" spans="1:11" x14ac:dyDescent="0.25">
      <c r="A131" t="str">
        <f>"ZA411F0B46"</f>
        <v>ZA411F0B46</v>
      </c>
      <c r="B131" t="str">
        <f t="shared" ref="B131:B162" si="4">"06363391001"</f>
        <v>06363391001</v>
      </c>
      <c r="C131" t="s">
        <v>15</v>
      </c>
      <c r="D131" t="s">
        <v>116</v>
      </c>
      <c r="E131" t="s">
        <v>44</v>
      </c>
      <c r="F131" s="1" t="s">
        <v>264</v>
      </c>
      <c r="G131" t="s">
        <v>49</v>
      </c>
      <c r="H131">
        <v>15457.62</v>
      </c>
      <c r="I131" s="2">
        <v>41978</v>
      </c>
      <c r="J131" s="2">
        <v>41992</v>
      </c>
      <c r="K131">
        <v>15030.38</v>
      </c>
    </row>
    <row r="132" spans="1:11" x14ac:dyDescent="0.25">
      <c r="A132" t="str">
        <f>"Z5A0FB7953"</f>
        <v>Z5A0FB7953</v>
      </c>
      <c r="B132" t="str">
        <f t="shared" si="4"/>
        <v>06363391001</v>
      </c>
      <c r="C132" t="s">
        <v>15</v>
      </c>
      <c r="D132" t="s">
        <v>265</v>
      </c>
      <c r="E132" t="s">
        <v>17</v>
      </c>
      <c r="F132" s="1" t="s">
        <v>266</v>
      </c>
      <c r="G132" t="s">
        <v>267</v>
      </c>
      <c r="H132">
        <v>958.55</v>
      </c>
      <c r="I132" s="2">
        <v>41805</v>
      </c>
      <c r="J132" s="2">
        <v>41805</v>
      </c>
      <c r="K132">
        <v>928.55</v>
      </c>
    </row>
    <row r="133" spans="1:11" x14ac:dyDescent="0.25">
      <c r="A133" t="str">
        <f>"Z970AB8F9E"</f>
        <v>Z970AB8F9E</v>
      </c>
      <c r="B133" t="str">
        <f t="shared" si="4"/>
        <v>06363391001</v>
      </c>
      <c r="C133" t="s">
        <v>15</v>
      </c>
      <c r="D133" t="s">
        <v>268</v>
      </c>
      <c r="E133" t="s">
        <v>17</v>
      </c>
      <c r="F133" s="1" t="s">
        <v>266</v>
      </c>
      <c r="G133" t="s">
        <v>267</v>
      </c>
      <c r="H133">
        <v>600</v>
      </c>
      <c r="I133" s="2">
        <v>41640</v>
      </c>
      <c r="J133" s="2">
        <v>42004</v>
      </c>
      <c r="K133">
        <v>600</v>
      </c>
    </row>
    <row r="134" spans="1:11" x14ac:dyDescent="0.25">
      <c r="A134" t="str">
        <f>"Z0F0FFA56E"</f>
        <v>Z0F0FFA56E</v>
      </c>
      <c r="B134" t="str">
        <f t="shared" si="4"/>
        <v>06363391001</v>
      </c>
      <c r="C134" t="s">
        <v>15</v>
      </c>
      <c r="D134" t="s">
        <v>269</v>
      </c>
      <c r="E134" t="s">
        <v>17</v>
      </c>
      <c r="F134" s="1" t="s">
        <v>270</v>
      </c>
      <c r="G134" t="s">
        <v>271</v>
      </c>
      <c r="H134">
        <v>280</v>
      </c>
      <c r="I134" s="2">
        <v>41803</v>
      </c>
      <c r="J134" s="2">
        <v>41813</v>
      </c>
      <c r="K134">
        <v>280</v>
      </c>
    </row>
    <row r="135" spans="1:11" x14ac:dyDescent="0.25">
      <c r="A135" t="str">
        <f>"Z17118FA72"</f>
        <v>Z17118FA72</v>
      </c>
      <c r="B135" t="str">
        <f t="shared" si="4"/>
        <v>06363391001</v>
      </c>
      <c r="C135" t="s">
        <v>15</v>
      </c>
      <c r="D135" t="s">
        <v>272</v>
      </c>
      <c r="E135" t="s">
        <v>17</v>
      </c>
      <c r="F135" s="1" t="s">
        <v>273</v>
      </c>
      <c r="G135" t="s">
        <v>274</v>
      </c>
      <c r="H135">
        <v>630</v>
      </c>
      <c r="I135" s="2">
        <v>41946</v>
      </c>
      <c r="J135" s="2">
        <v>41946</v>
      </c>
      <c r="K135">
        <v>630</v>
      </c>
    </row>
    <row r="136" spans="1:11" x14ac:dyDescent="0.25">
      <c r="A136" t="str">
        <f>"ZFA100218F"</f>
        <v>ZFA100218F</v>
      </c>
      <c r="B136" t="str">
        <f t="shared" si="4"/>
        <v>06363391001</v>
      </c>
      <c r="C136" t="s">
        <v>15</v>
      </c>
      <c r="D136" t="s">
        <v>275</v>
      </c>
      <c r="E136" t="s">
        <v>17</v>
      </c>
      <c r="F136" s="1" t="s">
        <v>222</v>
      </c>
      <c r="G136" t="s">
        <v>223</v>
      </c>
      <c r="H136">
        <v>1164</v>
      </c>
      <c r="I136" s="2">
        <v>41831</v>
      </c>
      <c r="J136" s="2">
        <v>41836</v>
      </c>
      <c r="K136">
        <v>1164</v>
      </c>
    </row>
    <row r="137" spans="1:11" x14ac:dyDescent="0.25">
      <c r="A137" t="str">
        <f>"Z5511D5C25"</f>
        <v>Z5511D5C25</v>
      </c>
      <c r="B137" t="str">
        <f t="shared" si="4"/>
        <v>06363391001</v>
      </c>
      <c r="C137" t="s">
        <v>15</v>
      </c>
      <c r="D137" t="s">
        <v>276</v>
      </c>
      <c r="E137" t="s">
        <v>17</v>
      </c>
      <c r="F137" s="1" t="s">
        <v>222</v>
      </c>
      <c r="G137" t="s">
        <v>223</v>
      </c>
      <c r="H137">
        <v>3000</v>
      </c>
      <c r="I137" s="2">
        <v>41967</v>
      </c>
      <c r="J137" s="2">
        <v>41970</v>
      </c>
      <c r="K137">
        <v>3000</v>
      </c>
    </row>
    <row r="138" spans="1:11" x14ac:dyDescent="0.25">
      <c r="A138" t="str">
        <f>"ZC3121F200"</f>
        <v>ZC3121F200</v>
      </c>
      <c r="B138" t="str">
        <f t="shared" si="4"/>
        <v>06363391001</v>
      </c>
      <c r="C138" t="s">
        <v>15</v>
      </c>
      <c r="D138" t="s">
        <v>277</v>
      </c>
      <c r="E138" t="s">
        <v>17</v>
      </c>
      <c r="F138" s="1" t="s">
        <v>222</v>
      </c>
      <c r="G138" t="s">
        <v>223</v>
      </c>
      <c r="H138">
        <v>663</v>
      </c>
      <c r="I138" s="2">
        <v>41978</v>
      </c>
      <c r="J138" s="2">
        <v>41982</v>
      </c>
      <c r="K138">
        <v>663</v>
      </c>
    </row>
    <row r="139" spans="1:11" x14ac:dyDescent="0.25">
      <c r="A139" t="str">
        <f>"Z8D0F52697"</f>
        <v>Z8D0F52697</v>
      </c>
      <c r="B139" t="str">
        <f t="shared" si="4"/>
        <v>06363391001</v>
      </c>
      <c r="C139" t="s">
        <v>15</v>
      </c>
      <c r="D139" t="s">
        <v>278</v>
      </c>
      <c r="E139" t="s">
        <v>102</v>
      </c>
      <c r="F139" s="1" t="s">
        <v>279</v>
      </c>
      <c r="G139" t="s">
        <v>53</v>
      </c>
      <c r="H139">
        <v>19346</v>
      </c>
      <c r="I139" s="2">
        <v>41894</v>
      </c>
      <c r="J139" s="2">
        <v>42046</v>
      </c>
      <c r="K139">
        <v>10434.85</v>
      </c>
    </row>
    <row r="140" spans="1:11" x14ac:dyDescent="0.25">
      <c r="A140" t="str">
        <f>"Z550FCD7F7"</f>
        <v>Z550FCD7F7</v>
      </c>
      <c r="B140" t="str">
        <f t="shared" si="4"/>
        <v>06363391001</v>
      </c>
      <c r="C140" t="s">
        <v>15</v>
      </c>
      <c r="D140" t="s">
        <v>280</v>
      </c>
      <c r="E140" t="s">
        <v>17</v>
      </c>
      <c r="F140" s="1" t="s">
        <v>281</v>
      </c>
      <c r="G140" t="s">
        <v>282</v>
      </c>
      <c r="H140">
        <v>1050</v>
      </c>
      <c r="I140" s="2">
        <v>41827</v>
      </c>
      <c r="J140" s="2">
        <v>41851</v>
      </c>
      <c r="K140">
        <v>1050</v>
      </c>
    </row>
    <row r="141" spans="1:11" x14ac:dyDescent="0.25">
      <c r="A141" t="str">
        <f>"ZA711A5039"</f>
        <v>ZA711A5039</v>
      </c>
      <c r="B141" t="str">
        <f t="shared" si="4"/>
        <v>06363391001</v>
      </c>
      <c r="C141" t="s">
        <v>15</v>
      </c>
      <c r="D141" t="s">
        <v>283</v>
      </c>
      <c r="E141" t="s">
        <v>17</v>
      </c>
      <c r="F141" s="1" t="s">
        <v>281</v>
      </c>
      <c r="G141" t="s">
        <v>282</v>
      </c>
      <c r="H141">
        <v>574.72</v>
      </c>
      <c r="I141" s="2">
        <v>41640</v>
      </c>
      <c r="J141" s="2">
        <v>41769</v>
      </c>
      <c r="K141">
        <v>574.72</v>
      </c>
    </row>
    <row r="142" spans="1:11" x14ac:dyDescent="0.25">
      <c r="A142" t="str">
        <f>"ZE70F28F8A"</f>
        <v>ZE70F28F8A</v>
      </c>
      <c r="B142" t="str">
        <f t="shared" si="4"/>
        <v>06363391001</v>
      </c>
      <c r="C142" t="s">
        <v>15</v>
      </c>
      <c r="D142" t="s">
        <v>284</v>
      </c>
      <c r="E142" t="s">
        <v>44</v>
      </c>
      <c r="F142" s="1" t="s">
        <v>285</v>
      </c>
      <c r="G142" t="s">
        <v>121</v>
      </c>
      <c r="H142">
        <v>7238.46</v>
      </c>
      <c r="I142" s="2">
        <v>41815</v>
      </c>
      <c r="J142" s="2">
        <v>42004</v>
      </c>
      <c r="K142">
        <v>6640.46</v>
      </c>
    </row>
    <row r="143" spans="1:11" x14ac:dyDescent="0.25">
      <c r="A143" t="str">
        <f>"Z121085EC4"</f>
        <v>Z121085EC4</v>
      </c>
      <c r="B143" t="str">
        <f t="shared" si="4"/>
        <v>06363391001</v>
      </c>
      <c r="C143" t="s">
        <v>15</v>
      </c>
      <c r="D143" t="s">
        <v>286</v>
      </c>
      <c r="E143" t="s">
        <v>44</v>
      </c>
      <c r="F143" s="1" t="s">
        <v>287</v>
      </c>
      <c r="G143" t="s">
        <v>121</v>
      </c>
      <c r="H143">
        <v>5538.25</v>
      </c>
      <c r="I143" s="2">
        <v>41886</v>
      </c>
      <c r="J143" s="2">
        <v>41898</v>
      </c>
      <c r="K143">
        <v>5538.25</v>
      </c>
    </row>
    <row r="144" spans="1:11" x14ac:dyDescent="0.25">
      <c r="A144" t="str">
        <f>"Z8A10DF542"</f>
        <v>Z8A10DF542</v>
      </c>
      <c r="B144" t="str">
        <f t="shared" si="4"/>
        <v>06363391001</v>
      </c>
      <c r="C144" t="s">
        <v>15</v>
      </c>
      <c r="D144" t="s">
        <v>288</v>
      </c>
      <c r="E144" t="s">
        <v>44</v>
      </c>
      <c r="F144" s="1" t="s">
        <v>289</v>
      </c>
      <c r="G144" t="s">
        <v>121</v>
      </c>
      <c r="H144">
        <v>14151.75</v>
      </c>
      <c r="I144" s="2">
        <v>41918</v>
      </c>
      <c r="J144" s="2">
        <v>41927</v>
      </c>
      <c r="K144">
        <v>14151.75</v>
      </c>
    </row>
    <row r="145" spans="1:11" x14ac:dyDescent="0.25">
      <c r="A145" t="str">
        <f>"Z1C11480A5"</f>
        <v>Z1C11480A5</v>
      </c>
      <c r="B145" t="str">
        <f t="shared" si="4"/>
        <v>06363391001</v>
      </c>
      <c r="C145" t="s">
        <v>15</v>
      </c>
      <c r="D145" t="s">
        <v>290</v>
      </c>
      <c r="E145" t="s">
        <v>17</v>
      </c>
      <c r="F145" s="1" t="s">
        <v>120</v>
      </c>
      <c r="G145" t="s">
        <v>121</v>
      </c>
      <c r="H145">
        <v>458.94</v>
      </c>
      <c r="I145" s="2">
        <v>41932</v>
      </c>
      <c r="J145" s="2">
        <v>41939</v>
      </c>
      <c r="K145">
        <v>458.94</v>
      </c>
    </row>
    <row r="146" spans="1:11" x14ac:dyDescent="0.25">
      <c r="A146" t="str">
        <f>"Z9F0ED9B04"</f>
        <v>Z9F0ED9B04</v>
      </c>
      <c r="B146" t="str">
        <f t="shared" si="4"/>
        <v>06363391001</v>
      </c>
      <c r="C146" t="s">
        <v>15</v>
      </c>
      <c r="D146" t="s">
        <v>291</v>
      </c>
      <c r="E146" t="s">
        <v>17</v>
      </c>
      <c r="F146" s="1" t="s">
        <v>203</v>
      </c>
      <c r="G146" t="s">
        <v>204</v>
      </c>
      <c r="H146">
        <v>1870</v>
      </c>
      <c r="I146" s="2">
        <v>41662</v>
      </c>
      <c r="J146" s="2">
        <v>41684</v>
      </c>
      <c r="K146">
        <v>1869.6</v>
      </c>
    </row>
    <row r="147" spans="1:11" x14ac:dyDescent="0.25">
      <c r="A147" t="str">
        <f>"Z210E2FA92"</f>
        <v>Z210E2FA92</v>
      </c>
      <c r="B147" t="str">
        <f t="shared" si="4"/>
        <v>06363391001</v>
      </c>
      <c r="C147" t="s">
        <v>15</v>
      </c>
      <c r="D147" t="s">
        <v>292</v>
      </c>
      <c r="E147" t="s">
        <v>17</v>
      </c>
      <c r="F147" s="1" t="s">
        <v>203</v>
      </c>
      <c r="G147" t="s">
        <v>204</v>
      </c>
      <c r="H147">
        <v>960</v>
      </c>
      <c r="I147" s="2">
        <v>41769</v>
      </c>
      <c r="J147" s="2">
        <v>41771</v>
      </c>
      <c r="K147">
        <v>960</v>
      </c>
    </row>
    <row r="148" spans="1:11" x14ac:dyDescent="0.25">
      <c r="A148" t="str">
        <f>"Z07102DFC5"</f>
        <v>Z07102DFC5</v>
      </c>
      <c r="B148" t="str">
        <f t="shared" si="4"/>
        <v>06363391001</v>
      </c>
      <c r="C148" t="s">
        <v>15</v>
      </c>
      <c r="D148" t="s">
        <v>293</v>
      </c>
      <c r="E148" t="s">
        <v>17</v>
      </c>
      <c r="F148" s="1" t="s">
        <v>203</v>
      </c>
      <c r="G148" t="s">
        <v>204</v>
      </c>
      <c r="H148">
        <v>1370</v>
      </c>
      <c r="I148" s="2">
        <v>41836</v>
      </c>
      <c r="J148" s="2">
        <v>41856</v>
      </c>
      <c r="K148">
        <v>1370</v>
      </c>
    </row>
    <row r="149" spans="1:11" x14ac:dyDescent="0.25">
      <c r="A149" t="str">
        <f>"Z3711FA53E"</f>
        <v>Z3711FA53E</v>
      </c>
      <c r="B149" t="str">
        <f t="shared" si="4"/>
        <v>06363391001</v>
      </c>
      <c r="C149" t="s">
        <v>15</v>
      </c>
      <c r="D149" t="s">
        <v>294</v>
      </c>
      <c r="E149" t="s">
        <v>17</v>
      </c>
      <c r="F149" s="1" t="s">
        <v>18</v>
      </c>
      <c r="G149" t="s">
        <v>19</v>
      </c>
      <c r="H149">
        <v>809.1</v>
      </c>
      <c r="I149" s="2">
        <v>41974</v>
      </c>
      <c r="J149" s="2">
        <v>41977</v>
      </c>
      <c r="K149">
        <v>809.1</v>
      </c>
    </row>
    <row r="150" spans="1:11" x14ac:dyDescent="0.25">
      <c r="A150" t="str">
        <f>"Z8C121F2D0"</f>
        <v>Z8C121F2D0</v>
      </c>
      <c r="B150" t="str">
        <f t="shared" si="4"/>
        <v>06363391001</v>
      </c>
      <c r="C150" t="s">
        <v>15</v>
      </c>
      <c r="D150" t="s">
        <v>295</v>
      </c>
      <c r="E150" t="s">
        <v>17</v>
      </c>
      <c r="F150" s="1" t="s">
        <v>18</v>
      </c>
      <c r="G150" t="s">
        <v>19</v>
      </c>
      <c r="H150">
        <v>1263.3499999999999</v>
      </c>
      <c r="I150" s="2">
        <v>41978</v>
      </c>
      <c r="J150" s="2">
        <v>41984</v>
      </c>
      <c r="K150">
        <v>1263.3499999999999</v>
      </c>
    </row>
    <row r="151" spans="1:11" x14ac:dyDescent="0.25">
      <c r="A151" t="str">
        <f>"ZBD1081B1F"</f>
        <v>ZBD1081B1F</v>
      </c>
      <c r="B151" t="str">
        <f t="shared" si="4"/>
        <v>06363391001</v>
      </c>
      <c r="C151" t="s">
        <v>15</v>
      </c>
      <c r="D151" t="s">
        <v>296</v>
      </c>
      <c r="E151" t="s">
        <v>17</v>
      </c>
      <c r="F151" s="1" t="s">
        <v>297</v>
      </c>
      <c r="G151" t="s">
        <v>298</v>
      </c>
      <c r="H151">
        <v>566.94000000000005</v>
      </c>
      <c r="I151" s="2">
        <v>41872</v>
      </c>
      <c r="J151" s="2">
        <v>41874</v>
      </c>
      <c r="K151">
        <v>566.94000000000005</v>
      </c>
    </row>
    <row r="152" spans="1:11" x14ac:dyDescent="0.25">
      <c r="A152" t="str">
        <f>"ZE1118F70B"</f>
        <v>ZE1118F70B</v>
      </c>
      <c r="B152" t="str">
        <f t="shared" si="4"/>
        <v>06363391001</v>
      </c>
      <c r="C152" t="s">
        <v>15</v>
      </c>
      <c r="D152" t="s">
        <v>299</v>
      </c>
      <c r="E152" t="s">
        <v>17</v>
      </c>
      <c r="F152" s="1" t="s">
        <v>297</v>
      </c>
      <c r="G152" t="s">
        <v>298</v>
      </c>
      <c r="H152">
        <v>10806.61</v>
      </c>
      <c r="I152" s="2">
        <v>41948</v>
      </c>
      <c r="J152" s="2">
        <v>41951</v>
      </c>
      <c r="K152">
        <v>10806.61</v>
      </c>
    </row>
    <row r="153" spans="1:11" x14ac:dyDescent="0.25">
      <c r="A153" t="str">
        <f>"Z0610B6CE3"</f>
        <v>Z0610B6CE3</v>
      </c>
      <c r="B153" t="str">
        <f t="shared" si="4"/>
        <v>06363391001</v>
      </c>
      <c r="C153" t="s">
        <v>15</v>
      </c>
      <c r="D153" t="s">
        <v>300</v>
      </c>
      <c r="E153" t="s">
        <v>17</v>
      </c>
      <c r="F153" s="1" t="s">
        <v>301</v>
      </c>
      <c r="G153" t="s">
        <v>302</v>
      </c>
      <c r="H153">
        <v>2917</v>
      </c>
      <c r="I153" s="2">
        <v>41899</v>
      </c>
      <c r="J153" s="2">
        <v>41900</v>
      </c>
      <c r="K153">
        <v>2917</v>
      </c>
    </row>
    <row r="154" spans="1:11" x14ac:dyDescent="0.25">
      <c r="A154" t="str">
        <f>"ZAF10E9348"</f>
        <v>ZAF10E9348</v>
      </c>
      <c r="B154" t="str">
        <f t="shared" si="4"/>
        <v>06363391001</v>
      </c>
      <c r="C154" t="s">
        <v>15</v>
      </c>
      <c r="D154" t="s">
        <v>303</v>
      </c>
      <c r="E154" t="s">
        <v>17</v>
      </c>
      <c r="F154" s="1" t="s">
        <v>301</v>
      </c>
      <c r="G154" t="s">
        <v>302</v>
      </c>
      <c r="H154">
        <v>2717</v>
      </c>
      <c r="I154" s="2">
        <v>41911</v>
      </c>
      <c r="J154" s="2">
        <v>41912</v>
      </c>
      <c r="K154">
        <v>2717</v>
      </c>
    </row>
    <row r="155" spans="1:11" x14ac:dyDescent="0.25">
      <c r="A155" t="str">
        <f>"Z371027030"</f>
        <v>Z371027030</v>
      </c>
      <c r="B155" t="str">
        <f t="shared" si="4"/>
        <v>06363391001</v>
      </c>
      <c r="C155" t="s">
        <v>15</v>
      </c>
      <c r="D155" t="s">
        <v>304</v>
      </c>
      <c r="E155" t="s">
        <v>17</v>
      </c>
      <c r="F155" s="1" t="s">
        <v>305</v>
      </c>
      <c r="G155" t="s">
        <v>306</v>
      </c>
      <c r="H155">
        <v>902.5</v>
      </c>
      <c r="I155" s="2">
        <v>41835</v>
      </c>
      <c r="J155" s="2">
        <v>42004</v>
      </c>
      <c r="K155">
        <v>902.5</v>
      </c>
    </row>
    <row r="156" spans="1:11" x14ac:dyDescent="0.25">
      <c r="A156" t="str">
        <f>"ZCD124C557"</f>
        <v>ZCD124C557</v>
      </c>
      <c r="B156" t="str">
        <f t="shared" si="4"/>
        <v>06363391001</v>
      </c>
      <c r="C156" t="s">
        <v>15</v>
      </c>
      <c r="D156" t="s">
        <v>307</v>
      </c>
      <c r="E156" t="s">
        <v>17</v>
      </c>
      <c r="F156" s="1" t="s">
        <v>33</v>
      </c>
      <c r="G156" t="s">
        <v>34</v>
      </c>
      <c r="H156">
        <v>0</v>
      </c>
      <c r="I156" s="2">
        <v>42340</v>
      </c>
      <c r="J156" s="2">
        <v>42369</v>
      </c>
      <c r="K156">
        <v>0</v>
      </c>
    </row>
    <row r="157" spans="1:11" x14ac:dyDescent="0.25">
      <c r="A157" t="str">
        <f>"ZBB0FCD9F7"</f>
        <v>ZBB0FCD9F7</v>
      </c>
      <c r="B157" t="str">
        <f t="shared" si="4"/>
        <v>06363391001</v>
      </c>
      <c r="C157" t="s">
        <v>15</v>
      </c>
      <c r="D157" t="s">
        <v>308</v>
      </c>
      <c r="E157" t="s">
        <v>17</v>
      </c>
      <c r="F157" s="1" t="s">
        <v>309</v>
      </c>
      <c r="G157" t="s">
        <v>46</v>
      </c>
      <c r="H157">
        <v>99</v>
      </c>
      <c r="I157" s="2">
        <v>41816</v>
      </c>
      <c r="J157" s="2">
        <v>41820</v>
      </c>
      <c r="K157">
        <v>99</v>
      </c>
    </row>
    <row r="158" spans="1:11" x14ac:dyDescent="0.25">
      <c r="A158" t="str">
        <f>"ZF81011623"</f>
        <v>ZF81011623</v>
      </c>
      <c r="B158" t="str">
        <f t="shared" si="4"/>
        <v>06363391001</v>
      </c>
      <c r="C158" t="s">
        <v>15</v>
      </c>
      <c r="D158" t="s">
        <v>310</v>
      </c>
      <c r="E158" t="s">
        <v>17</v>
      </c>
      <c r="F158" s="1" t="s">
        <v>309</v>
      </c>
      <c r="G158" t="s">
        <v>46</v>
      </c>
      <c r="H158">
        <v>467.56</v>
      </c>
      <c r="I158" s="2">
        <v>41831</v>
      </c>
      <c r="J158" s="2">
        <v>41836</v>
      </c>
      <c r="K158">
        <v>467.56</v>
      </c>
    </row>
    <row r="159" spans="1:11" x14ac:dyDescent="0.25">
      <c r="A159" t="str">
        <f>"ZB610A7148"</f>
        <v>ZB610A7148</v>
      </c>
      <c r="B159" t="str">
        <f t="shared" si="4"/>
        <v>06363391001</v>
      </c>
      <c r="C159" t="s">
        <v>15</v>
      </c>
      <c r="D159" t="s">
        <v>311</v>
      </c>
      <c r="E159" t="s">
        <v>17</v>
      </c>
      <c r="F159" s="1" t="s">
        <v>309</v>
      </c>
      <c r="G159" t="s">
        <v>46</v>
      </c>
      <c r="H159">
        <v>371.25</v>
      </c>
      <c r="I159" s="2">
        <v>41887</v>
      </c>
      <c r="J159" s="2">
        <v>41892</v>
      </c>
      <c r="K159">
        <v>371.25</v>
      </c>
    </row>
    <row r="160" spans="1:11" x14ac:dyDescent="0.25">
      <c r="A160" t="str">
        <f>"ZE110E534D"</f>
        <v>ZE110E534D</v>
      </c>
      <c r="B160" t="str">
        <f t="shared" si="4"/>
        <v>06363391001</v>
      </c>
      <c r="C160" t="s">
        <v>15</v>
      </c>
      <c r="D160" t="s">
        <v>312</v>
      </c>
      <c r="E160" t="s">
        <v>17</v>
      </c>
      <c r="F160" s="1" t="s">
        <v>309</v>
      </c>
      <c r="G160" t="s">
        <v>46</v>
      </c>
      <c r="H160">
        <v>371.25</v>
      </c>
      <c r="I160" s="2">
        <v>41906</v>
      </c>
      <c r="J160" s="2">
        <v>41911</v>
      </c>
      <c r="K160">
        <v>371.25</v>
      </c>
    </row>
    <row r="161" spans="1:11" x14ac:dyDescent="0.25">
      <c r="A161" t="str">
        <f>"Z5C114A09A"</f>
        <v>Z5C114A09A</v>
      </c>
      <c r="B161" t="str">
        <f t="shared" si="4"/>
        <v>06363391001</v>
      </c>
      <c r="C161" t="s">
        <v>15</v>
      </c>
      <c r="D161" t="s">
        <v>313</v>
      </c>
      <c r="E161" t="s">
        <v>17</v>
      </c>
      <c r="F161" s="1" t="s">
        <v>309</v>
      </c>
      <c r="G161" t="s">
        <v>46</v>
      </c>
      <c r="H161">
        <v>270</v>
      </c>
      <c r="I161" s="2">
        <v>41933</v>
      </c>
      <c r="J161" s="2">
        <v>41936</v>
      </c>
      <c r="K161">
        <v>270</v>
      </c>
    </row>
    <row r="162" spans="1:11" x14ac:dyDescent="0.25">
      <c r="A162" t="str">
        <f>"Z7E11736C2"</f>
        <v>Z7E11736C2</v>
      </c>
      <c r="B162" t="str">
        <f t="shared" si="4"/>
        <v>06363391001</v>
      </c>
      <c r="C162" t="s">
        <v>15</v>
      </c>
      <c r="D162" t="s">
        <v>314</v>
      </c>
      <c r="E162" t="s">
        <v>17</v>
      </c>
      <c r="F162" s="1" t="s">
        <v>309</v>
      </c>
      <c r="G162" t="s">
        <v>46</v>
      </c>
      <c r="H162">
        <v>120</v>
      </c>
      <c r="I162" s="2">
        <v>41942</v>
      </c>
      <c r="J162" s="2">
        <v>41947</v>
      </c>
      <c r="K162">
        <v>120</v>
      </c>
    </row>
    <row r="163" spans="1:11" x14ac:dyDescent="0.25">
      <c r="A163" t="str">
        <f>"Z5A0DAD5C5"</f>
        <v>Z5A0DAD5C5</v>
      </c>
      <c r="B163" t="str">
        <f t="shared" ref="B163:B195" si="5">"06363391001"</f>
        <v>06363391001</v>
      </c>
      <c r="C163" t="s">
        <v>15</v>
      </c>
      <c r="D163" t="s">
        <v>315</v>
      </c>
      <c r="E163" t="s">
        <v>17</v>
      </c>
      <c r="F163" s="1" t="s">
        <v>27</v>
      </c>
      <c r="G163" t="s">
        <v>28</v>
      </c>
      <c r="H163">
        <v>125</v>
      </c>
      <c r="I163" s="2">
        <v>41676</v>
      </c>
      <c r="J163" s="2">
        <v>41687</v>
      </c>
      <c r="K163">
        <v>125</v>
      </c>
    </row>
    <row r="164" spans="1:11" x14ac:dyDescent="0.25">
      <c r="A164" t="str">
        <f>"Z750F67D2B"</f>
        <v>Z750F67D2B</v>
      </c>
      <c r="B164" t="str">
        <f t="shared" si="5"/>
        <v>06363391001</v>
      </c>
      <c r="C164" t="s">
        <v>15</v>
      </c>
      <c r="D164" t="s">
        <v>316</v>
      </c>
      <c r="E164" t="s">
        <v>17</v>
      </c>
      <c r="F164" s="1" t="s">
        <v>27</v>
      </c>
      <c r="G164" t="s">
        <v>28</v>
      </c>
      <c r="H164">
        <v>250</v>
      </c>
      <c r="I164" s="2">
        <v>41786</v>
      </c>
      <c r="J164" s="2">
        <v>41794</v>
      </c>
      <c r="K164">
        <v>250</v>
      </c>
    </row>
    <row r="165" spans="1:11" x14ac:dyDescent="0.25">
      <c r="A165" t="str">
        <f>"ZB1105E6C4"</f>
        <v>ZB1105E6C4</v>
      </c>
      <c r="B165" t="str">
        <f t="shared" si="5"/>
        <v>06363391001</v>
      </c>
      <c r="C165" t="s">
        <v>15</v>
      </c>
      <c r="D165" t="s">
        <v>317</v>
      </c>
      <c r="E165" t="s">
        <v>17</v>
      </c>
      <c r="F165" s="1" t="s">
        <v>27</v>
      </c>
      <c r="G165" t="s">
        <v>28</v>
      </c>
      <c r="H165">
        <v>125</v>
      </c>
      <c r="I165" s="2">
        <v>41879</v>
      </c>
      <c r="J165" s="2">
        <v>41886</v>
      </c>
      <c r="K165">
        <v>125</v>
      </c>
    </row>
    <row r="166" spans="1:11" x14ac:dyDescent="0.25">
      <c r="A166" t="str">
        <f>"Z6710CA35E"</f>
        <v>Z6710CA35E</v>
      </c>
      <c r="B166" t="str">
        <f t="shared" si="5"/>
        <v>06363391001</v>
      </c>
      <c r="C166" t="s">
        <v>15</v>
      </c>
      <c r="D166" t="s">
        <v>318</v>
      </c>
      <c r="E166" t="s">
        <v>17</v>
      </c>
      <c r="F166" s="1" t="s">
        <v>27</v>
      </c>
      <c r="G166" t="s">
        <v>28</v>
      </c>
      <c r="H166">
        <v>250</v>
      </c>
      <c r="I166" s="2">
        <v>41898</v>
      </c>
      <c r="J166" s="2">
        <v>41915</v>
      </c>
      <c r="K166">
        <v>250</v>
      </c>
    </row>
    <row r="167" spans="1:11" x14ac:dyDescent="0.25">
      <c r="A167" t="str">
        <f>"ZE00F94856"</f>
        <v>ZE00F94856</v>
      </c>
      <c r="B167" t="str">
        <f t="shared" si="5"/>
        <v>06363391001</v>
      </c>
      <c r="C167" t="s">
        <v>15</v>
      </c>
      <c r="D167" t="s">
        <v>319</v>
      </c>
      <c r="E167" t="s">
        <v>17</v>
      </c>
      <c r="F167" s="1" t="s">
        <v>320</v>
      </c>
      <c r="G167" t="s">
        <v>321</v>
      </c>
      <c r="H167">
        <v>1838</v>
      </c>
      <c r="I167" s="2">
        <v>41799</v>
      </c>
      <c r="J167" s="2">
        <v>41799</v>
      </c>
      <c r="K167">
        <v>1838</v>
      </c>
    </row>
    <row r="168" spans="1:11" x14ac:dyDescent="0.25">
      <c r="A168" t="str">
        <f>"Z8D103CAEC"</f>
        <v>Z8D103CAEC</v>
      </c>
      <c r="B168" t="str">
        <f t="shared" si="5"/>
        <v>06363391001</v>
      </c>
      <c r="C168" t="s">
        <v>15</v>
      </c>
      <c r="D168" t="s">
        <v>322</v>
      </c>
      <c r="E168" t="s">
        <v>17</v>
      </c>
      <c r="F168" s="1" t="s">
        <v>21</v>
      </c>
      <c r="G168" t="s">
        <v>22</v>
      </c>
      <c r="H168">
        <v>5060</v>
      </c>
      <c r="I168" s="2">
        <v>41842</v>
      </c>
      <c r="J168" s="2">
        <v>42369</v>
      </c>
      <c r="K168">
        <v>5060</v>
      </c>
    </row>
    <row r="169" spans="1:11" x14ac:dyDescent="0.25">
      <c r="A169" t="str">
        <f>"ZF00E378F5"</f>
        <v>ZF00E378F5</v>
      </c>
      <c r="B169" t="str">
        <f t="shared" si="5"/>
        <v>06363391001</v>
      </c>
      <c r="C169" t="s">
        <v>15</v>
      </c>
      <c r="D169" t="s">
        <v>323</v>
      </c>
      <c r="E169" t="s">
        <v>17</v>
      </c>
      <c r="F169" s="1" t="s">
        <v>131</v>
      </c>
      <c r="G169" t="s">
        <v>132</v>
      </c>
      <c r="H169">
        <v>1876</v>
      </c>
      <c r="I169" s="2">
        <v>41646</v>
      </c>
      <c r="J169" s="2">
        <v>41820</v>
      </c>
      <c r="K169">
        <v>0</v>
      </c>
    </row>
    <row r="170" spans="1:11" x14ac:dyDescent="0.25">
      <c r="A170" t="str">
        <f>"Z7E1269270"</f>
        <v>Z7E1269270</v>
      </c>
      <c r="B170" t="str">
        <f t="shared" si="5"/>
        <v>06363391001</v>
      </c>
      <c r="C170" t="s">
        <v>15</v>
      </c>
      <c r="D170" t="s">
        <v>324</v>
      </c>
      <c r="E170" t="s">
        <v>17</v>
      </c>
      <c r="F170" s="1" t="s">
        <v>325</v>
      </c>
      <c r="G170" t="s">
        <v>326</v>
      </c>
      <c r="H170">
        <v>16200</v>
      </c>
      <c r="I170" s="2">
        <v>41992</v>
      </c>
      <c r="J170" s="2">
        <v>42002</v>
      </c>
      <c r="K170">
        <v>0</v>
      </c>
    </row>
    <row r="171" spans="1:11" x14ac:dyDescent="0.25">
      <c r="A171" t="str">
        <f>"ZDD118581C"</f>
        <v>ZDD118581C</v>
      </c>
      <c r="B171" t="str">
        <f t="shared" si="5"/>
        <v>06363391001</v>
      </c>
      <c r="C171" t="s">
        <v>15</v>
      </c>
      <c r="D171" t="s">
        <v>327</v>
      </c>
      <c r="E171" t="s">
        <v>17</v>
      </c>
      <c r="F171" s="1" t="s">
        <v>328</v>
      </c>
      <c r="G171" t="s">
        <v>329</v>
      </c>
      <c r="H171">
        <v>640</v>
      </c>
      <c r="I171" s="2">
        <v>41960</v>
      </c>
      <c r="J171" s="2">
        <v>42004</v>
      </c>
      <c r="K171">
        <v>640</v>
      </c>
    </row>
    <row r="172" spans="1:11" x14ac:dyDescent="0.25">
      <c r="A172" t="str">
        <f>"ZA21267ACE"</f>
        <v>ZA21267ACE</v>
      </c>
      <c r="B172" t="str">
        <f t="shared" si="5"/>
        <v>06363391001</v>
      </c>
      <c r="C172" t="s">
        <v>15</v>
      </c>
      <c r="D172" t="s">
        <v>330</v>
      </c>
      <c r="E172" t="s">
        <v>86</v>
      </c>
      <c r="F172" s="1" t="s">
        <v>331</v>
      </c>
      <c r="G172" t="s">
        <v>332</v>
      </c>
      <c r="H172">
        <v>4870.63</v>
      </c>
      <c r="I172" s="2">
        <v>41996</v>
      </c>
      <c r="J172" s="2">
        <v>42086</v>
      </c>
      <c r="K172">
        <v>4870.63</v>
      </c>
    </row>
    <row r="173" spans="1:11" x14ac:dyDescent="0.25">
      <c r="A173" t="str">
        <f>"60569029A4"</f>
        <v>60569029A4</v>
      </c>
      <c r="B173" t="str">
        <f t="shared" si="5"/>
        <v>06363391001</v>
      </c>
      <c r="C173" t="s">
        <v>15</v>
      </c>
      <c r="D173" t="s">
        <v>333</v>
      </c>
      <c r="E173" t="s">
        <v>44</v>
      </c>
      <c r="F173" s="1" t="s">
        <v>334</v>
      </c>
      <c r="G173" t="s">
        <v>335</v>
      </c>
      <c r="H173">
        <v>85682.94</v>
      </c>
      <c r="I173" s="2">
        <v>41996</v>
      </c>
      <c r="J173" s="2">
        <v>42086</v>
      </c>
      <c r="K173">
        <v>85682.91</v>
      </c>
    </row>
    <row r="174" spans="1:11" x14ac:dyDescent="0.25">
      <c r="A174" t="str">
        <f>"Z0D124FD71"</f>
        <v>Z0D124FD71</v>
      </c>
      <c r="B174" t="str">
        <f t="shared" si="5"/>
        <v>06363391001</v>
      </c>
      <c r="C174" t="s">
        <v>15</v>
      </c>
      <c r="D174" t="s">
        <v>336</v>
      </c>
      <c r="E174" t="s">
        <v>17</v>
      </c>
      <c r="F174" s="1" t="s">
        <v>337</v>
      </c>
      <c r="G174" t="s">
        <v>338</v>
      </c>
      <c r="H174">
        <v>162</v>
      </c>
      <c r="I174" s="2">
        <v>41990</v>
      </c>
      <c r="J174" s="2">
        <v>42035</v>
      </c>
      <c r="K174">
        <v>162</v>
      </c>
    </row>
    <row r="175" spans="1:11" x14ac:dyDescent="0.25">
      <c r="A175" t="str">
        <f>"ZC30DC24F5"</f>
        <v>ZC30DC24F5</v>
      </c>
      <c r="B175" t="str">
        <f t="shared" si="5"/>
        <v>06363391001</v>
      </c>
      <c r="C175" t="s">
        <v>15</v>
      </c>
      <c r="D175" t="s">
        <v>111</v>
      </c>
      <c r="E175" t="s">
        <v>17</v>
      </c>
      <c r="F175" s="1" t="s">
        <v>339</v>
      </c>
      <c r="G175" t="s">
        <v>340</v>
      </c>
      <c r="H175">
        <v>1050</v>
      </c>
      <c r="I175" s="2">
        <v>41681</v>
      </c>
      <c r="J175" s="2">
        <v>41698</v>
      </c>
      <c r="K175">
        <v>1050</v>
      </c>
    </row>
    <row r="176" spans="1:11" x14ac:dyDescent="0.25">
      <c r="A176" t="str">
        <f>"ZAF12692E6"</f>
        <v>ZAF12692E6</v>
      </c>
      <c r="B176" t="str">
        <f t="shared" si="5"/>
        <v>06363391001</v>
      </c>
      <c r="C176" t="s">
        <v>15</v>
      </c>
      <c r="D176" t="s">
        <v>341</v>
      </c>
      <c r="E176" t="s">
        <v>17</v>
      </c>
      <c r="F176" s="1" t="s">
        <v>149</v>
      </c>
      <c r="G176" t="s">
        <v>150</v>
      </c>
      <c r="H176">
        <v>280</v>
      </c>
      <c r="I176" s="2">
        <v>41995</v>
      </c>
      <c r="J176" s="2">
        <v>42004</v>
      </c>
      <c r="K176">
        <v>280</v>
      </c>
    </row>
    <row r="177" spans="1:11" x14ac:dyDescent="0.25">
      <c r="A177" t="str">
        <f>"Z8A100336A"</f>
        <v>Z8A100336A</v>
      </c>
      <c r="B177" t="str">
        <f t="shared" si="5"/>
        <v>06363391001</v>
      </c>
      <c r="C177" t="s">
        <v>15</v>
      </c>
      <c r="D177" t="s">
        <v>342</v>
      </c>
      <c r="E177" t="s">
        <v>17</v>
      </c>
      <c r="F177" s="1" t="s">
        <v>27</v>
      </c>
      <c r="G177" t="s">
        <v>28</v>
      </c>
      <c r="H177">
        <v>250</v>
      </c>
      <c r="I177" s="2">
        <v>41830</v>
      </c>
      <c r="J177" s="2">
        <v>41842</v>
      </c>
      <c r="K177">
        <v>250</v>
      </c>
    </row>
    <row r="178" spans="1:11" x14ac:dyDescent="0.25">
      <c r="A178" t="str">
        <f>"Z4F0E35A4F"</f>
        <v>Z4F0E35A4F</v>
      </c>
      <c r="B178" t="str">
        <f t="shared" si="5"/>
        <v>06363391001</v>
      </c>
      <c r="C178" t="s">
        <v>15</v>
      </c>
      <c r="D178" t="s">
        <v>343</v>
      </c>
      <c r="E178" t="s">
        <v>17</v>
      </c>
      <c r="F178" s="1" t="s">
        <v>131</v>
      </c>
      <c r="G178" t="s">
        <v>132</v>
      </c>
      <c r="H178">
        <v>596</v>
      </c>
      <c r="I178" s="2">
        <v>41646</v>
      </c>
      <c r="J178" s="2">
        <v>41820</v>
      </c>
      <c r="K178">
        <v>596</v>
      </c>
    </row>
    <row r="179" spans="1:11" x14ac:dyDescent="0.25">
      <c r="A179" t="str">
        <f>"Z700E9EED3"</f>
        <v>Z700E9EED3</v>
      </c>
      <c r="B179" t="str">
        <f t="shared" si="5"/>
        <v>06363391001</v>
      </c>
      <c r="C179" t="s">
        <v>15</v>
      </c>
      <c r="D179" t="s">
        <v>344</v>
      </c>
      <c r="E179" t="s">
        <v>17</v>
      </c>
      <c r="F179" s="1" t="s">
        <v>345</v>
      </c>
      <c r="G179" t="s">
        <v>346</v>
      </c>
      <c r="H179">
        <v>209</v>
      </c>
      <c r="I179" s="2">
        <v>41729</v>
      </c>
      <c r="J179" s="2">
        <v>42004</v>
      </c>
      <c r="K179">
        <v>209</v>
      </c>
    </row>
    <row r="180" spans="1:11" x14ac:dyDescent="0.25">
      <c r="A180" t="str">
        <f>"ZA21267ACE"</f>
        <v>ZA21267ACE</v>
      </c>
      <c r="B180" t="str">
        <f t="shared" si="5"/>
        <v>06363391001</v>
      </c>
      <c r="C180" t="s">
        <v>15</v>
      </c>
      <c r="D180" t="s">
        <v>347</v>
      </c>
      <c r="E180" t="s">
        <v>86</v>
      </c>
      <c r="F180" s="1" t="s">
        <v>331</v>
      </c>
      <c r="G180" t="s">
        <v>332</v>
      </c>
      <c r="H180">
        <v>15141.6</v>
      </c>
      <c r="I180" s="2">
        <v>41996</v>
      </c>
      <c r="J180" s="2">
        <v>42086</v>
      </c>
      <c r="K180">
        <v>15141.6</v>
      </c>
    </row>
    <row r="181" spans="1:11" x14ac:dyDescent="0.25">
      <c r="A181" t="str">
        <f>"Z30124CEFD"</f>
        <v>Z30124CEFD</v>
      </c>
      <c r="B181" t="str">
        <f t="shared" si="5"/>
        <v>06363391001</v>
      </c>
      <c r="C181" t="s">
        <v>15</v>
      </c>
      <c r="D181" t="s">
        <v>348</v>
      </c>
      <c r="E181" t="s">
        <v>17</v>
      </c>
      <c r="F181" s="1" t="s">
        <v>349</v>
      </c>
      <c r="G181" t="s">
        <v>350</v>
      </c>
      <c r="H181">
        <v>365</v>
      </c>
      <c r="I181" s="2">
        <v>41989</v>
      </c>
      <c r="J181" s="2">
        <v>42004</v>
      </c>
      <c r="K181">
        <v>365</v>
      </c>
    </row>
    <row r="182" spans="1:11" x14ac:dyDescent="0.25">
      <c r="A182" t="str">
        <f>"Z0A1231361"</f>
        <v>Z0A1231361</v>
      </c>
      <c r="B182" t="str">
        <f t="shared" si="5"/>
        <v>06363391001</v>
      </c>
      <c r="C182" t="s">
        <v>15</v>
      </c>
      <c r="D182" t="s">
        <v>351</v>
      </c>
      <c r="E182" t="s">
        <v>17</v>
      </c>
      <c r="F182" s="1" t="s">
        <v>117</v>
      </c>
      <c r="G182" t="s">
        <v>118</v>
      </c>
      <c r="H182">
        <v>978.78</v>
      </c>
      <c r="I182" s="2">
        <v>41988</v>
      </c>
      <c r="J182" s="2">
        <v>42004</v>
      </c>
      <c r="K182">
        <v>894</v>
      </c>
    </row>
    <row r="183" spans="1:11" x14ac:dyDescent="0.25">
      <c r="A183" t="str">
        <f>"Z3A11AF304"</f>
        <v>Z3A11AF304</v>
      </c>
      <c r="B183" t="str">
        <f t="shared" si="5"/>
        <v>06363391001</v>
      </c>
      <c r="C183" t="s">
        <v>15</v>
      </c>
      <c r="D183" t="s">
        <v>352</v>
      </c>
      <c r="E183" t="s">
        <v>17</v>
      </c>
      <c r="F183" s="1" t="s">
        <v>33</v>
      </c>
      <c r="G183" t="s">
        <v>34</v>
      </c>
      <c r="H183">
        <v>0</v>
      </c>
      <c r="I183" s="2">
        <v>41972</v>
      </c>
      <c r="J183" s="2">
        <v>42336</v>
      </c>
      <c r="K183">
        <v>0</v>
      </c>
    </row>
    <row r="184" spans="1:11" x14ac:dyDescent="0.25">
      <c r="A184" t="str">
        <f>"ZE30F6A1AE"</f>
        <v>ZE30F6A1AE</v>
      </c>
      <c r="B184" t="str">
        <f t="shared" si="5"/>
        <v>06363391001</v>
      </c>
      <c r="C184" t="s">
        <v>15</v>
      </c>
      <c r="D184" t="s">
        <v>353</v>
      </c>
      <c r="E184" t="s">
        <v>17</v>
      </c>
      <c r="F184" s="1" t="s">
        <v>83</v>
      </c>
      <c r="G184" t="s">
        <v>84</v>
      </c>
      <c r="H184">
        <v>3564</v>
      </c>
      <c r="I184" s="2">
        <v>41641</v>
      </c>
      <c r="J184" s="2">
        <v>42004</v>
      </c>
      <c r="K184">
        <v>2810.83</v>
      </c>
    </row>
    <row r="185" spans="1:11" x14ac:dyDescent="0.25">
      <c r="A185" t="str">
        <f>"6067059777"</f>
        <v>6067059777</v>
      </c>
      <c r="B185" t="str">
        <f t="shared" si="5"/>
        <v>06363391001</v>
      </c>
      <c r="C185" t="s">
        <v>15</v>
      </c>
      <c r="D185" t="s">
        <v>354</v>
      </c>
      <c r="E185" t="s">
        <v>86</v>
      </c>
      <c r="F185" s="1" t="s">
        <v>355</v>
      </c>
      <c r="G185" t="s">
        <v>356</v>
      </c>
      <c r="H185">
        <v>0</v>
      </c>
      <c r="I185" s="2">
        <v>42064</v>
      </c>
      <c r="J185" s="2">
        <v>42429</v>
      </c>
      <c r="K185">
        <v>132316.28</v>
      </c>
    </row>
    <row r="186" spans="1:11" x14ac:dyDescent="0.25">
      <c r="A186" t="str">
        <f>"ZBB124C469"</f>
        <v>ZBB124C469</v>
      </c>
      <c r="B186" t="str">
        <f t="shared" si="5"/>
        <v>06363391001</v>
      </c>
      <c r="C186" t="s">
        <v>15</v>
      </c>
      <c r="D186" t="s">
        <v>357</v>
      </c>
      <c r="E186" t="s">
        <v>17</v>
      </c>
      <c r="F186" s="1" t="s">
        <v>33</v>
      </c>
      <c r="G186" t="s">
        <v>34</v>
      </c>
      <c r="H186">
        <v>0</v>
      </c>
      <c r="I186" s="2">
        <v>42006</v>
      </c>
      <c r="J186" s="2">
        <v>42369</v>
      </c>
      <c r="K186">
        <v>759</v>
      </c>
    </row>
    <row r="187" spans="1:11" x14ac:dyDescent="0.25">
      <c r="A187" t="str">
        <f>"Z0C11AF262"</f>
        <v>Z0C11AF262</v>
      </c>
      <c r="B187" t="str">
        <f t="shared" si="5"/>
        <v>06363391001</v>
      </c>
      <c r="C187" t="s">
        <v>15</v>
      </c>
      <c r="D187" t="s">
        <v>358</v>
      </c>
      <c r="E187" t="s">
        <v>17</v>
      </c>
      <c r="F187" s="1" t="s">
        <v>33</v>
      </c>
      <c r="G187" t="s">
        <v>34</v>
      </c>
      <c r="H187">
        <v>0</v>
      </c>
      <c r="I187" s="2">
        <v>41972</v>
      </c>
      <c r="J187" s="2">
        <v>42336</v>
      </c>
      <c r="K187">
        <v>696</v>
      </c>
    </row>
    <row r="188" spans="1:11" x14ac:dyDescent="0.25">
      <c r="A188" t="str">
        <f>"Z830E3DFF1"</f>
        <v>Z830E3DFF1</v>
      </c>
      <c r="B188" t="str">
        <f t="shared" si="5"/>
        <v>06363391001</v>
      </c>
      <c r="C188" t="s">
        <v>15</v>
      </c>
      <c r="D188" t="s">
        <v>359</v>
      </c>
      <c r="E188" t="s">
        <v>17</v>
      </c>
      <c r="F188" s="1" t="s">
        <v>120</v>
      </c>
      <c r="G188" t="s">
        <v>121</v>
      </c>
      <c r="H188">
        <v>1135.3800000000001</v>
      </c>
      <c r="I188" s="2">
        <v>41710</v>
      </c>
      <c r="J188" s="2">
        <v>41715</v>
      </c>
      <c r="K188">
        <v>1135.3800000000001</v>
      </c>
    </row>
    <row r="189" spans="1:11" x14ac:dyDescent="0.25">
      <c r="A189" t="str">
        <f>"5491143A8B"</f>
        <v>5491143A8B</v>
      </c>
      <c r="B189" t="str">
        <f t="shared" si="5"/>
        <v>06363391001</v>
      </c>
      <c r="C189" t="s">
        <v>15</v>
      </c>
      <c r="D189" t="s">
        <v>360</v>
      </c>
      <c r="E189" t="s">
        <v>102</v>
      </c>
      <c r="F189" s="1" t="s">
        <v>361</v>
      </c>
      <c r="G189" t="s">
        <v>104</v>
      </c>
      <c r="H189">
        <v>55176.800000000003</v>
      </c>
      <c r="I189" s="2">
        <v>41730</v>
      </c>
      <c r="J189" s="2">
        <v>42185</v>
      </c>
      <c r="K189">
        <v>30227.1</v>
      </c>
    </row>
    <row r="190" spans="1:11" x14ac:dyDescent="0.25">
      <c r="A190" t="str">
        <f>"Z4E119761A"</f>
        <v>Z4E119761A</v>
      </c>
      <c r="B190" t="str">
        <f t="shared" si="5"/>
        <v>06363391001</v>
      </c>
      <c r="C190" t="s">
        <v>15</v>
      </c>
      <c r="D190" t="s">
        <v>362</v>
      </c>
      <c r="E190" t="s">
        <v>102</v>
      </c>
      <c r="F190" s="1" t="s">
        <v>363</v>
      </c>
      <c r="G190" t="s">
        <v>364</v>
      </c>
      <c r="H190">
        <v>38020.620000000003</v>
      </c>
      <c r="I190" s="2">
        <v>41960</v>
      </c>
      <c r="J190" s="2">
        <v>42027</v>
      </c>
      <c r="K190">
        <v>31885.74</v>
      </c>
    </row>
    <row r="191" spans="1:11" x14ac:dyDescent="0.25">
      <c r="A191" t="str">
        <f>"6031976011"</f>
        <v>6031976011</v>
      </c>
      <c r="B191" t="str">
        <f t="shared" si="5"/>
        <v>06363391001</v>
      </c>
      <c r="C191" t="s">
        <v>15</v>
      </c>
      <c r="D191" t="s">
        <v>365</v>
      </c>
      <c r="E191" t="s">
        <v>44</v>
      </c>
      <c r="F191" s="1" t="s">
        <v>193</v>
      </c>
      <c r="G191" t="s">
        <v>194</v>
      </c>
      <c r="H191">
        <v>70889.7</v>
      </c>
      <c r="I191" s="2">
        <v>41988</v>
      </c>
      <c r="J191" s="2">
        <v>42004</v>
      </c>
      <c r="K191">
        <v>19437.599999999999</v>
      </c>
    </row>
    <row r="192" spans="1:11" x14ac:dyDescent="0.25">
      <c r="A192" t="str">
        <f>"ZD70DDF04E"</f>
        <v>ZD70DDF04E</v>
      </c>
      <c r="B192" t="str">
        <f t="shared" si="5"/>
        <v>06363391001</v>
      </c>
      <c r="C192" t="s">
        <v>15</v>
      </c>
      <c r="D192" t="s">
        <v>366</v>
      </c>
      <c r="E192" t="s">
        <v>17</v>
      </c>
      <c r="F192" s="1" t="s">
        <v>367</v>
      </c>
      <c r="G192" t="s">
        <v>41</v>
      </c>
      <c r="H192">
        <v>4500</v>
      </c>
      <c r="I192" s="2">
        <v>41694</v>
      </c>
      <c r="J192" s="2">
        <v>41698</v>
      </c>
      <c r="K192">
        <v>4500</v>
      </c>
    </row>
    <row r="193" spans="1:11" x14ac:dyDescent="0.25">
      <c r="A193" t="str">
        <f>"Z1C0DDFE9D"</f>
        <v>Z1C0DDFE9D</v>
      </c>
      <c r="B193" t="str">
        <f t="shared" si="5"/>
        <v>06363391001</v>
      </c>
      <c r="C193" t="s">
        <v>15</v>
      </c>
      <c r="D193" t="s">
        <v>368</v>
      </c>
      <c r="E193" t="s">
        <v>17</v>
      </c>
      <c r="F193" s="1" t="s">
        <v>369</v>
      </c>
      <c r="G193" t="s">
        <v>370</v>
      </c>
      <c r="H193">
        <v>0</v>
      </c>
      <c r="I193" s="2">
        <v>41640</v>
      </c>
      <c r="J193" s="2">
        <v>42004</v>
      </c>
      <c r="K193">
        <v>9884</v>
      </c>
    </row>
    <row r="194" spans="1:11" x14ac:dyDescent="0.25">
      <c r="A194" t="str">
        <f>"Z9E11CA2E7"</f>
        <v>Z9E11CA2E7</v>
      </c>
      <c r="B194" t="str">
        <f t="shared" si="5"/>
        <v>06363391001</v>
      </c>
      <c r="C194" t="s">
        <v>15</v>
      </c>
      <c r="D194" t="s">
        <v>371</v>
      </c>
      <c r="E194" t="s">
        <v>17</v>
      </c>
      <c r="F194" s="1" t="s">
        <v>372</v>
      </c>
      <c r="G194" t="s">
        <v>373</v>
      </c>
      <c r="H194">
        <v>241</v>
      </c>
      <c r="I194" s="2">
        <v>42004</v>
      </c>
      <c r="J194" s="2">
        <v>42004</v>
      </c>
      <c r="K194">
        <v>241</v>
      </c>
    </row>
    <row r="195" spans="1:11" x14ac:dyDescent="0.25">
      <c r="A195" t="str">
        <f>"6031982503"</f>
        <v>6031982503</v>
      </c>
      <c r="B195" t="str">
        <f t="shared" si="5"/>
        <v>06363391001</v>
      </c>
      <c r="C195" t="s">
        <v>15</v>
      </c>
      <c r="D195" t="s">
        <v>374</v>
      </c>
      <c r="E195" t="s">
        <v>44</v>
      </c>
      <c r="F195" s="1" t="s">
        <v>193</v>
      </c>
      <c r="G195" t="s">
        <v>194</v>
      </c>
      <c r="H195">
        <v>21101</v>
      </c>
      <c r="I195" s="2">
        <v>41988</v>
      </c>
      <c r="J195" s="2">
        <v>42004</v>
      </c>
      <c r="K195">
        <v>19195.8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2019-01-29T17:44:11Z</dcterms:created>
  <dcterms:modified xsi:type="dcterms:W3CDTF">2019-01-29T17:44:12Z</dcterms:modified>
</cp:coreProperties>
</file>