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pug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</calcChain>
</file>

<file path=xl/sharedStrings.xml><?xml version="1.0" encoding="utf-8"?>
<sst xmlns="http://schemas.openxmlformats.org/spreadsheetml/2006/main" count="991" uniqueCount="421">
  <si>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</si>
  <si>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</si>
  <si>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</si>
  <si>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</si>
  <si>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</si>
  <si>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</si>
  <si>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</si>
  <si>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</si>
  <si>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</si>
  <si>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</si>
  <si>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</si>
  <si>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</si>
  <si>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</si>
  <si>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</si>
  <si>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</si>
  <si>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Puglia</t>
  </si>
  <si>
    <t>Sostituzione interruttore magnetotermico da 32 A</t>
  </si>
  <si>
    <t>23-AFFIDAMENTO IN ECONOMIA - AFFIDAMENTO DIRETTO</t>
  </si>
  <si>
    <t xml:space="preserve">MG di Monno Gennaro (CF: MNNGNR74T15A662N)
</t>
  </si>
  <si>
    <t>MG di Monno Gennaro (CF: MNNGNR74T15A662N)</t>
  </si>
  <si>
    <t>F.P.O. DI CAVI DI RETE RJ45 (CAT. 5E) CONNETTORIZZAZIONE E CERTIFICAZIONE</t>
  </si>
  <si>
    <t xml:space="preserve">E.SERVICE SRL (CF: 05639550721)
EL.CI IMPIANTI SRL (CF: 01341130639)
MG di Monno Gennaro (CF: MNNGNR74T15A662N)
POLYTECNO DEL PI MASSIMO MAGGIORE (CF: MGGMSM65R11A662A)
STITEM (CF: 04984590721)
</t>
  </si>
  <si>
    <t>POLYTECNO DEL PI MASSIMO MAGGIORE (CF: MGGMSM65R11A662A)</t>
  </si>
  <si>
    <t>DISOSTRUZIONE COLLEGAMENTI RETE FOGNANTE</t>
  </si>
  <si>
    <t xml:space="preserve">SPURGO CANAL JET SNC (CF: 02092130752)
</t>
  </si>
  <si>
    <t>SPURGO CANAL JET SNC (CF: 02092130752)</t>
  </si>
  <si>
    <t>Climatizzatori Uffici vari</t>
  </si>
  <si>
    <t>22-PROCEDURA NEGOZIATA DERIVANTE DA AVVISI CON CUI SI INDICE LA GARA</t>
  </si>
  <si>
    <t xml:space="preserve">CAMPANA CLIMA S.R.L. (CF: 07017310728)
Industrie Fracchiolla S.p.A. (CF: 04936100728)
POLYTECNO DEL PI MASSIMO MAGGIORE (CF: MGGMSM65R11A662A)
SANTACESARIA S.R.L. (CF: 02740110735)
VALENTE SRL (CF: 02029060759)
</t>
  </si>
  <si>
    <t>VALENTE SRL (CF: 02029060759)</t>
  </si>
  <si>
    <t>INTEGRAZIONE LAVORI Sostituzione scheda di alimentazione centrale di rilevazione fumi-</t>
  </si>
  <si>
    <t>F.P.O. SCHEDE ELETTRONICHE PER FANCOIL</t>
  </si>
  <si>
    <t xml:space="preserve">POLYTECNO DEL PI MASSIMO MAGGIORE (CF: MGGMSM65R11A662A)
</t>
  </si>
  <si>
    <t>FPO DI CAVO RETE RJ45 RADDOPPIO LINEA PER DISPOSITIVI NUOVI LETTORI DI BADGE</t>
  </si>
  <si>
    <t xml:space="preserve">UP Bari - Interv straord. su impianto antintrusione </t>
  </si>
  <si>
    <t xml:space="preserve">Pugliallarm snc (CF: 00537790727)
</t>
  </si>
  <si>
    <t>Pugliallarm snc (CF: 00537790727)</t>
  </si>
  <si>
    <t>ADEMPIMENTO PRESCRIZIONE SU CENTRALE TERMICA - FPO 3 PRESSOSTATI E CABLAGGIO</t>
  </si>
  <si>
    <t xml:space="preserve">EL.CI IMPIANTI SRL (CF: 01341130639)
F.LLI LEONE SNC (CF: 02094100720)
Industrie Fracchiolla S.p.A. (CF: 04936100728)
PENTASYSTEM (CF: 04752430720)
STITEM (CF: 04984590721)
</t>
  </si>
  <si>
    <t>Industrie Fracchiolla S.p.A. (CF: 04936100728)</t>
  </si>
  <si>
    <t>Affidamento lavori per ripristino stampante lanier 2138 a colori</t>
  </si>
  <si>
    <t xml:space="preserve">SISMET SRL (CF: 00675210728)
</t>
  </si>
  <si>
    <t>SISMET SRL (CF: 00675210728)</t>
  </si>
  <si>
    <t>UP Lecce - Riparazione finestra torre littoria</t>
  </si>
  <si>
    <t xml:space="preserve">Bisconti &amp; Carriero snc (CF: 02457470751)
</t>
  </si>
  <si>
    <t>Bisconti &amp; Carriero snc (CF: 02457470751)</t>
  </si>
  <si>
    <t>UP Bari - Intervento di riparazione bagno uomini</t>
  </si>
  <si>
    <t xml:space="preserve">RIZZI DONATO (CF: RZZDNT62H19A662Y)
</t>
  </si>
  <si>
    <t>RIZZI DONATO (CF: RZZDNT62H19A662Y)</t>
  </si>
  <si>
    <t>UP Bari - Affidamento lavori vari di falegnameria, porte, amardi, tapparelle</t>
  </si>
  <si>
    <t xml:space="preserve">Paparella Antonio (CF: PPRNTN60L05H645H)
</t>
  </si>
  <si>
    <t>Paparella Antonio (CF: PPRNTN60L05H645H)</t>
  </si>
  <si>
    <t>Servizio rilevazione campi magnetici Leader Palace</t>
  </si>
  <si>
    <t xml:space="preserve">E.SERVICE SRL (CF: 05639550721)
STUDIO ING. GABRIELE VENTRICELLI (CF: VNTGRL72R16A662B)
STUDIO ING. VITO D'ALESSANDRO (CF: DLSVTI83A23C975S)
</t>
  </si>
  <si>
    <t>STUDIO ING. GABRIELE VENTRICELLI (CF: VNTGRL72R16A662B)</t>
  </si>
  <si>
    <t>UP Bari - Intervento ripristino impianto allarme del 29/11/2013</t>
  </si>
  <si>
    <t>Ripristino infissi esterni</t>
  </si>
  <si>
    <t xml:space="preserve">MAIORANA &amp; TINDARO DI CARMELO Maiorana (CF: MRNCML74L10F158M)
PANICO DONATO (CF: PNCDNT54E30G285V)
UNICA SERRAMENTI SRL (CF: 03362870754)
</t>
  </si>
  <si>
    <t>MAIORANA &amp; TINDARO DI CARMELO Maiorana (CF: MRNCML74L10F158M)</t>
  </si>
  <si>
    <t>RIPARAZIONE STAMPANTE A COLORI LANIER 2138</t>
  </si>
  <si>
    <t>RIPARAZIONE INFISSI</t>
  </si>
  <si>
    <t xml:space="preserve">ATTOLICO SRL (CF: 06014680729)
</t>
  </si>
  <si>
    <t>ATTOLICO SRL (CF: 06014680729)</t>
  </si>
  <si>
    <t>riparazione infissi</t>
  </si>
  <si>
    <t>RIPRISTINO IMPIANTO ALLARME</t>
  </si>
  <si>
    <t>SOSTITUZIONE ELETTROVALVOLA IMP. ANTINCENDIO</t>
  </si>
  <si>
    <t xml:space="preserve">Industrie Fracchiolla S.p.A. (CF: 04936100728)
</t>
  </si>
  <si>
    <t>UUPP Bari - Trani - Foggia - Lecce Noleggio fotocopiatori</t>
  </si>
  <si>
    <t>26-AFFIDAMENTO DIRETTO IN ADESIONE AD ACCORDO QUADRO/CONVENZIONE</t>
  </si>
  <si>
    <t xml:space="preserve">OLIVETTI SPA (CF: 02298700010)
</t>
  </si>
  <si>
    <t>OLIVETTI SPA (CF: 02298700010)</t>
  </si>
  <si>
    <t>riparazione impianto antintrusione</t>
  </si>
  <si>
    <t xml:space="preserve">PIEMME IMPIANTI SNC (CF: 06061870728)
</t>
  </si>
  <si>
    <t>PIEMME IMPIANTI SNC (CF: 06061870728)</t>
  </si>
  <si>
    <t>ripristino porte scorrevoli front office</t>
  </si>
  <si>
    <t xml:space="preserve">EDIL BROS SRL (CF: 07144800724)
</t>
  </si>
  <si>
    <t>EDIL BROS SRL (CF: 07144800724)</t>
  </si>
  <si>
    <t>Up Lecce - Intervento di pulizia e disinfestazione fossa inpianto elevazione - Viale Gallipoli 37</t>
  </si>
  <si>
    <t xml:space="preserve">ELEVANT SERVIZI Srl  (CF: 03459040758)
</t>
  </si>
  <si>
    <t>ELEVANT SERVIZI Srl  (CF: 03459040758)</t>
  </si>
  <si>
    <t>VERIFICA STRAORDINARIA IMPIANTO DI RISCALDAMENTO</t>
  </si>
  <si>
    <t xml:space="preserve">ARPA PUGLIA - sede BARI  (CF: 05830420724)
</t>
  </si>
  <si>
    <t>ARPA PUGLIA - sede BARI  (CF: 05830420724)</t>
  </si>
  <si>
    <t>UP Bari - Intervento extra canone impianto antintrusione - sost. batteria</t>
  </si>
  <si>
    <t>autorizzazione e.f. per modifiche a seguito di nuova classificazione dei servizi da erogare con la versione ARGO 1114</t>
  </si>
  <si>
    <t>Affidamento per sostituzione lucernario su lastrico solare  - UP Lecce</t>
  </si>
  <si>
    <t xml:space="preserve">Bisconti &amp; Carriero snc (CF: 02457470751)
ERCOAPPALTI SRL (CF: 02484960733)
G.B. METAL (CF: 04008580757)
MAIORANA &amp; TINDARO DI CARMELO Maiorana (CF: MRNCML74L10F158M)
PERULLI EDILINFISSI di Andrea Perulli Costruzioni e Manutenzioni (CF: PRINDR69P06E506F)
PORTE E FINESTRE SRL (CF: 03711970750)
</t>
  </si>
  <si>
    <t>UP Bari - Intervento di manutenzione impianto idrico box a servizio dell'UP Piazza Massari 50</t>
  </si>
  <si>
    <t xml:space="preserve">DISOSTRUZIONE PULIZIA E DISINCROSTAZIONE DI 3 BAGNI DEL 3Â° PIANO </t>
  </si>
  <si>
    <t xml:space="preserve">PELLECCHIA FOGNATURA DI MATTIA PELLECCHIA (CF: PLLMTT60D20A662K)
</t>
  </si>
  <si>
    <t>PELLECCHIA FOGNATURA DI MATTIA PELLECCHIA (CF: PLLMTT60D20A662K)</t>
  </si>
  <si>
    <t>SOSTITUZIONE BATTERIA 12V 7 aH CENTRALINA ANTINTRUSIONE</t>
  </si>
  <si>
    <t>UP Bari - verifica periodica  4 ascensori</t>
  </si>
  <si>
    <t xml:space="preserve">Iedige Srl (CF: 05764520721)
</t>
  </si>
  <si>
    <t>Iedige Srl (CF: 05764520721)</t>
  </si>
  <si>
    <t>Spi Trani - Verifica periodica ascensore</t>
  </si>
  <si>
    <t>UP Bari - Riparazione porta d'ingresso scala A Piaza Massari 50</t>
  </si>
  <si>
    <t>Leader Palace - Servizio annuale Derattizzazione</t>
  </si>
  <si>
    <t xml:space="preserve">DE.L.CO RATTI (CF: TTRGLN76C27M208R)
EURO AMBIENTE di Carlucci e Diperno (CF: 05358360724)
FOLGORATTI (CF: 01886990835)
ITALSERVICE S.R.L. (CF: 06570940723)
LA LUCENTE S.P.A. (CF: 00252370721)
</t>
  </si>
  <si>
    <t>EURO AMBIENTE di Carlucci e Diperno (CF: 05358360724)</t>
  </si>
  <si>
    <t>pagamento oneri provincia di bari per imp. termici</t>
  </si>
  <si>
    <t>trasferimento impianto videoproiettore</t>
  </si>
  <si>
    <t xml:space="preserve">SECCIA ONOFRIO (CF: SCCNFR59P24A669K)
SOCIETA' COOPERATIVA ADRIATICA (CF: 07226940729)
TRESCA NICOLA IMPIANTI ELETTRICI (CF: TRSNCL53M12A662Y)
</t>
  </si>
  <si>
    <t>SOCIETA' COOPERATIVA ADRIATICA (CF: 07226940729)</t>
  </si>
  <si>
    <t>RIPRISTINO CHILLER AERMEC NRL 1800 - SOSTITUZIONE COMPRESSORE</t>
  </si>
  <si>
    <t xml:space="preserve">EL.CI IMPIANTI SRL (CF: 01341130639)
F.LLI LEONE SNC (CF: 02094100720)
Industrie Fracchiolla S.p.A. (CF: 04936100728)
POLYTECNO DEL PI MASSIMO MAGGIORE (CF: MGGMSM65R11A662A)
</t>
  </si>
  <si>
    <t>F.LLI LEONE SNC (CF: 02094100720)</t>
  </si>
  <si>
    <t xml:space="preserve">DP BAT - Servizio annuale manutenzione verde </t>
  </si>
  <si>
    <t xml:space="preserve">GESTIONEAMBIENTE SRL (CF: 06118110722)
ITALSERVICE S.R.L. (CF: 06570940723)
LA MERIDIONALE MANUTENZIONI S.R.L. S.U. (CF: 03875170718)
LA PULISAN SRL (CF: 00254300726)
LA PULITA &amp; SERVICE (CF: 02791590728)
</t>
  </si>
  <si>
    <t>GESTIONEAMBIENTE SRL (CF: 06118110722)</t>
  </si>
  <si>
    <t xml:space="preserve">Spi Trani - Intervento urgente riparazione scaffalature archivio SPI Trani </t>
  </si>
  <si>
    <t>UP Bari - Affidamento lavori per impianto di alimentazione serranda elettrica box</t>
  </si>
  <si>
    <t>08-AFFIDAMENTO IN ECONOMIA - COTTIMO FIDUCIARIO</t>
  </si>
  <si>
    <t xml:space="preserve">CAMPANALE GIOVANNI (CF: 04482510726)
MG di Monno Gennaro (CF: MNNGNR74T15A662N)
VS Elettrica s.r.l. (CF: 06882420729)
</t>
  </si>
  <si>
    <t>lavori ripristino perforazione tubo acqua</t>
  </si>
  <si>
    <t xml:space="preserve">E.M.I. SAS DI IRENE FILANNINO &amp; C. (CF: 03423440720)
</t>
  </si>
  <si>
    <t>E.M.I. SAS DI IRENE FILANNINO &amp; C. (CF: 03423440720)</t>
  </si>
  <si>
    <t>DISOSTRUZIONE E PULIZIA DEI 7 BAGNI AL 3 PIANO DEL CAM</t>
  </si>
  <si>
    <t>SOSTITUZIONE PROTEZIONE VOLUMETRICA</t>
  </si>
  <si>
    <t>COMPLETAMENTO INSTALLAZIONE CENTRALE TELEFONICA VOIP</t>
  </si>
  <si>
    <t>SECCIA ONOFRIO (CF: SCCNFR59P24A669K)</t>
  </si>
  <si>
    <t>Convenzione Consip 6 - Fornitura Gas Naturale Uffici ex Territorio</t>
  </si>
  <si>
    <t xml:space="preserve">EDISON ENERGIA S.P.A (CF: 08526440154)
</t>
  </si>
  <si>
    <t>EDISON ENERGIA S.P.A (CF: 08526440154)</t>
  </si>
  <si>
    <t>Convenzione Consip 11 - Fornitura Energia Elettrica Uffici ex Territorio</t>
  </si>
  <si>
    <t>DP Foggia - Affidamento lavori ripristino corretto funzionamento armadi compattabili</t>
  </si>
  <si>
    <t xml:space="preserve">ICAM Srl (CF: 03685780722)
LA FORTEZZA SRL (CF: 03814040238)
POLYTECNO DEL PI MASSIMO MAGGIORE (CF: MGGMSM65R11A662A)
TECHNARREDI SRL (CF: 10316580157)
</t>
  </si>
  <si>
    <t>SPI Lucera - manutenzione archivi compattati</t>
  </si>
  <si>
    <t>ICAM Srl (CF: 03685780722)</t>
  </si>
  <si>
    <t>Convenzione Consip 6 - Fornitura Gas Uffici AE Puglia</t>
  </si>
  <si>
    <t>Convenzione Consip 11 - Fornitura Energia Elettrica Uffici AE Puglia</t>
  </si>
  <si>
    <t>RIPARAZIONE INFISSI ESTERNI DELLA DR</t>
  </si>
  <si>
    <t>Realizzazione scivoli in prossimitÃ  ingresso front office</t>
  </si>
  <si>
    <t xml:space="preserve">EDILTECNICA SERVICE (CF: 02551370733)
ERCOAPPALTI SRL (CF: 02484960733)
F3 costruzioni srl (CF: 06264000727)
PERULLI EDILINFISSI di Andrea Perulli Costruzioni e Manutenzioni (CF: PRINDR69P06E506F)
POLYTECNO DEL PI MASSIMO MAGGIORE (CF: MGGMSM65R11A662A)
</t>
  </si>
  <si>
    <t>cablaggio strutturato stanza 22 7 piano</t>
  </si>
  <si>
    <t xml:space="preserve">E.SERVICE SRL (CF: 05639550721)
MG di Monno Gennaro (CF: MNNGNR74T15A662N)
MR IMPIANTI (CF: 06730200729)
SOS ELETTRICISTA (CF: TRMGPP72B26Z112K)
STITEM (CF: 04984590721)
</t>
  </si>
  <si>
    <t>E.SERVICE SRL (CF: 05639550721)</t>
  </si>
  <si>
    <t>RIPARAZIONE PORTA VETRO 1Â° PIANO CON SOSTITUZIONE MAB</t>
  </si>
  <si>
    <t xml:space="preserve">ATTOLICO SRL (CF: 06014680729)
IMPRESA EDILE DI NICOLA ADDABBO (CF: DDBNCL49B27E038Z)
MPF SISTEMI SRL (CF: 06632000722)
POLYTECNO DEL PI MASSIMO MAGGIORE (CF: MGGMSM65R11A662A)
STITEM (CF: 04984590721)
</t>
  </si>
  <si>
    <t>COMPLETAMENTO LAVORI PER INSTALLAZIONE VOIP</t>
  </si>
  <si>
    <t xml:space="preserve">E.SERVICE SRL (CF: 05639550721)
General Service Srl (CF: 04377830759)
PENTASYSTEM (CF: 04752430720)
PIEMME IMPIANTI SNC (CF: 06061870728)
POLYTECNO DEL PI MASSIMO MAGGIORE (CF: MGGMSM65R11A662A)
RVF Computers Srl (CF: 07074160727)
SOS ELETTRICISTA (CF: TRMGPP72B26Z112K)
</t>
  </si>
  <si>
    <t xml:space="preserve">DR Bari - Riparazione libreria, e posa in opera tenda veneziana </t>
  </si>
  <si>
    <t>UP Bari - Riparazione corrimano e porta bagno Contact Center</t>
  </si>
  <si>
    <t xml:space="preserve">Riparazione urgente porta di accesso terrazzo  </t>
  </si>
  <si>
    <t xml:space="preserve">Metalvetro SAS di Casalino Vito &amp; C. (CF: 04425580729)
</t>
  </si>
  <si>
    <t>Metalvetro SAS di Casalino Vito &amp; C. (CF: 04425580729)</t>
  </si>
  <si>
    <t xml:space="preserve">DR PUGLIA - PULIZIA STRAORDINARIA LOCALI ARCHIVI INTERRATI </t>
  </si>
  <si>
    <t xml:space="preserve">ITALSERVICE S.R.L. (CF: 06570940723)
LA PULISAN SRL (CF: 00254300726)
LEADER SERVICE (CF: 05400500723)
M.A.P.I.A,  (CF: 04050650722)
MODUGNO ECOLOGIA SOC COOP (CF: 07114690725)
</t>
  </si>
  <si>
    <t>ITALSERVICE S.R.L. (CF: 06570940723)</t>
  </si>
  <si>
    <t>UP Taranto - Riparazione urgente fotocopiatore Canon IR400</t>
  </si>
  <si>
    <t xml:space="preserve">SM Service Italia Srl (CF: 01890930736)
</t>
  </si>
  <si>
    <t>SM Service Italia Srl (CF: 01890930736)</t>
  </si>
  <si>
    <t>UP Bari - Sost selettore serranda box eriparazione porta REI</t>
  </si>
  <si>
    <t>sostituzione di 1 pedata e 2 alzate in marmo esistenti su rampa scala accesso ufficio</t>
  </si>
  <si>
    <t xml:space="preserve">EDIL BI.GI. SRL (CF: 01975480748)
</t>
  </si>
  <si>
    <t>EDIL BI.GI. SRL (CF: 01975480748)</t>
  </si>
  <si>
    <t>SOSTITUZIONE DI SANITARIO NON UTILIZZABILE IN BAGNO</t>
  </si>
  <si>
    <t xml:space="preserve">ALFARANO TOMMASO IMPIANTI IDROSANITARI (CF: 03508990755)
</t>
  </si>
  <si>
    <t>ALFARANO TOMMASO IMPIANTI IDROSANITARI (CF: 03508990755)</t>
  </si>
  <si>
    <t>VERIFICA PERIODICA IMPIANTI DI SOLLEVAMENTO</t>
  </si>
  <si>
    <t xml:space="preserve">ICO ILLIT SRL (CF: 02385660713)
</t>
  </si>
  <si>
    <t>ICO ILLIT SRL (CF: 02385660713)</t>
  </si>
  <si>
    <t>Polizza assicurativa RC per rischi di progettazione, Impianto clima UP Lecce</t>
  </si>
  <si>
    <t xml:space="preserve">WILLIS ITALIA SPA (CF: 03902220486)
</t>
  </si>
  <si>
    <t>WILLIS ITALIA SPA (CF: 03902220486)</t>
  </si>
  <si>
    <t>PULIZIA PARTI COMUNI PALAZZO FINANZE LECCE 2014-2016 CONTRATTO BIENNALE</t>
  </si>
  <si>
    <t xml:space="preserve">ACCADUEO SRL (CF: 03350530725)
ITALSERVICE S.R.L. (CF: 06570940723)
LA RAPIDA SRL (CF: 03133940753)
PREMIERE SERVIZI SRL (CF: 03529680757)
PULIVER S.R.L. SOCIETA' A RESPONSABILITA' LIMITATA (CF: VRCPLA52H69E506M)
</t>
  </si>
  <si>
    <t xml:space="preserve">UP Foggia - Riparazione carica batteria stazione topografica Leica </t>
  </si>
  <si>
    <t xml:space="preserve">Leica Geosystems SpA (CF: 12090330155)
</t>
  </si>
  <si>
    <t>Leica Geosystems SpA (CF: 12090330155)</t>
  </si>
  <si>
    <t>CORSI ADDETTI ANTINCENDIO - VVF BARI</t>
  </si>
  <si>
    <t xml:space="preserve">COMANDO PROVINCIALE VVF BARI (CF: 80019150723)
</t>
  </si>
  <si>
    <t>COMANDO PROVINCIALE VVF BARI (CF: 80019150723)</t>
  </si>
  <si>
    <t>DR Puglia - Fornitura e posa in opera lampada videoproiettore Epson EMP 730</t>
  </si>
  <si>
    <t xml:space="preserve">RVF Computers Srl (CF: 07074160727)
</t>
  </si>
  <si>
    <t>RVF Computers Srl (CF: 07074160727)</t>
  </si>
  <si>
    <t>UP Bari - Riparazione 3 librerie piano primo</t>
  </si>
  <si>
    <t>UP Foggia - Piccoli Interventi manutenzione su porte ed infissi</t>
  </si>
  <si>
    <t xml:space="preserve">Falegnameria Grilli di Frano Michele (CF: FRNMHL72E09D643M)
Gliatta Michele (CF: GLTMHL77P27Z133F)
MPF SISTEMI SRL (CF: 06632000722)
Paparella Antonio (CF: PPRNTN60L05H645H)
POLYTECNO DEL PI MASSIMO MAGGIORE (CF: MGGMSM65R11A662A)
</t>
  </si>
  <si>
    <t>MPF SISTEMI SRL (CF: 06632000722)</t>
  </si>
  <si>
    <t>UP Lecce - Intervento urgente per disostruzione colonna scarico servizi igienici 2Â° Piano</t>
  </si>
  <si>
    <t xml:space="preserve">Rizzi Eco Group di Cozzella Pasquale e Giuseppe snc (CF: 02263370757)
</t>
  </si>
  <si>
    <t>Rizzi Eco Group di Cozzella Pasquale e Giuseppe snc (CF: 02263370757)</t>
  </si>
  <si>
    <t>CORSO DI FORMAZIONE ADDETTI ANTINCENDIO - RISCHIO ELEVATO</t>
  </si>
  <si>
    <t>FORNITURA MACCHINE FOTOGRAFICHE PER NUCLEO TECNICO</t>
  </si>
  <si>
    <t xml:space="preserve">ALL SERVICES PROVIDER S.R.L. (CF: 05582711213)
BIG FOTO VIDEO CENTER DI NICOLA RUSSO (CF: RSSNCL59B13L049E)
BONGIANNI SILVIA (CF: BNGSLV68L51H501T)
CINE FOTO SRL DONADIO E PARUOLO (CF: 00659720650)
FOTOLANDIA  (CF: 01991880244)
</t>
  </si>
  <si>
    <t>FOTOLANDIA  (CF: 01991880244)</t>
  </si>
  <si>
    <t>FORNITURA CARTA UFFICI AGENZIA ENTRATE PUGLIA - F.TO A4 RICICLATA</t>
  </si>
  <si>
    <t xml:space="preserve">CARTOLERIA FAVIA S.R.L. (CF: 00260370721)
FORNITURE D'UFFICIO DI GENNARO SANTORO (CF: SNTGNR68H23A662B)
Luigi BELLONE s.a.s.  (CF: 03842550752)
MARGARITO ROBERTO S.A.S. (CF: 02666100751)
POVIA S.R.L. (CF: 05723240726)
</t>
  </si>
  <si>
    <t>MARGARITO ROBERTO S.A.S. (CF: 02666100751)</t>
  </si>
  <si>
    <t>FORNITURA VERIFICATORI BANCONOTE - UFFICI UP BARI LECCE E SPI TRANI</t>
  </si>
  <si>
    <t xml:space="preserve">CARTOLERIA FAVIA S.R.L. (CF: 00260370721)
FRANCOPOST MACCHINE AFFRANCATRICI (CF: 01228580153)
GA SERVICE SRL (CF: 07252620963)
M&amp;A INFORMATICA (CF: 06320371211)
MEMOGRAPH impresa individuale (CF: PNRGNN63P67B111F)
</t>
  </si>
  <si>
    <t>FRANCOPOST MACCHINE AFFRANCATRICI (CF: 01228580153)</t>
  </si>
  <si>
    <t>FORNITURA E POSA IN OPERA IMPIANTI VIDEOSORVEGLIANZA UFFICI PROVINCIALI - TERRITORIO AE PUGLIA</t>
  </si>
  <si>
    <t xml:space="preserve">C.V.S. CENTRO VENDITA SICUREZZA SRL (CF: 01028370722)
CONSORZIO NAZIONALE SICUREZZA SCARL (CF: 07359350639)
CONTE ROCCO (CF: CNTRCC69S06G590G)
DABBICCO TELECOMUNICAZIONI S.R.L. (CF: 04952540724)
E.SERVICE SRL (CF: 05639550721)
</t>
  </si>
  <si>
    <t>RIPARAZIONE SERRANDA MOTORIZZATA CIVICO 164/B</t>
  </si>
  <si>
    <t>RIPARAZIONE SERRANDA MOTORIZZATA CIVICO 164/E</t>
  </si>
  <si>
    <t>UP TARANTO - FORNITURA CLIMATIZZATORE SALA SERVER</t>
  </si>
  <si>
    <t xml:space="preserve">A. EMME A. (CF: 01834070730)
ELETTRA DI ASSUNTA PETRICCIUOLO (CF: PTRSNT57D57L049R)
GSC TECNOLOGY (CF: GDUGNN75T31L049T)
VAL.IM. S.R.L. (CF: 02763440738)
VALENTE SRL (CF: VLNLGU53S14E506B)
</t>
  </si>
  <si>
    <t>GSC TECNOLOGY (CF: GDUGNN75T31L049T)</t>
  </si>
  <si>
    <t>FORNITURA E POSA IN OPERA CABLAGGIO STRUTTURATO - PIANI 7 E 8 SEDE AGENZIA ENTRATE - DIREZIONE REGIONALE PUGLIA</t>
  </si>
  <si>
    <t xml:space="preserve">E.SERVICE SRL (CF: 05639550721)
PC ENGINEERING (CF: 05699930722)
POLYTECNO DEL PI MASSIMO MAGGIORE (CF: MGGMSM65R11A662A)
SISMET SRL (CF: 00675210728)
SISTEC SRL (CF: 06076770723)
</t>
  </si>
  <si>
    <t>UP Bari - materiale elettrico vario e ferramenta</t>
  </si>
  <si>
    <t xml:space="preserve">Laghetti Camilla Ferramenta (CF: LGHCLL64E43A662F)
</t>
  </si>
  <si>
    <t>Laghetti Camilla Ferramenta (CF: LGHCLL64E43A662F)</t>
  </si>
  <si>
    <t>UP Bari - Intervento di riparazione di un fax Panasonic FL 401</t>
  </si>
  <si>
    <t xml:space="preserve">Office Service s.n.c (CF: 05926860726)
</t>
  </si>
  <si>
    <t>Office Service s.n.c (CF: 05926860726)</t>
  </si>
  <si>
    <t>UP Bari - Riparazione porta ingresso piano rialzato scala C Piazza Massari 50</t>
  </si>
  <si>
    <t xml:space="preserve">UP Bari - Aut. EF per riparazione urgente porta a due battenti </t>
  </si>
  <si>
    <t xml:space="preserve">UP Lecce - Intervento extra canone di manutenzione ascensore </t>
  </si>
  <si>
    <t>UP Bari - e Spi Trani - Riparazioni urgenti porta mappe e cancello scorrevole</t>
  </si>
  <si>
    <t>AFFIDAMENTO LAVORI RILASCIO 3 PIANO UT MAGLIE</t>
  </si>
  <si>
    <t xml:space="preserve">E.SERVICE SRL (CF: 05639550721)
</t>
  </si>
  <si>
    <t>IPSOA - affidamento diretto per fornitura libri</t>
  </si>
  <si>
    <t xml:space="preserve">WOLTERS KLUWER ITALIA SRL (CF: 10209790152)
</t>
  </si>
  <si>
    <t>WOLTERS KLUWER ITALIA SRL (CF: 10209790152)</t>
  </si>
  <si>
    <t>Fornitura gasolio da riscaldamento</t>
  </si>
  <si>
    <t xml:space="preserve">BRONCHI COMBUSTIBILI SRL (CF: 01252710403)
</t>
  </si>
  <si>
    <t>BRONCHI COMBUSTIBILI SRL (CF: 01252710403)</t>
  </si>
  <si>
    <t>INTERVENTO SU FINESTRA DEL 7 PIANO E PORTA BLINDATA DEL 3Â° PIAN</t>
  </si>
  <si>
    <t>RIPRISTINO SERRATURE PORTE BLINDATE DEL 10 E 11 PIANO</t>
  </si>
  <si>
    <t>Riparazione infissi esterni e sostituzione mab aereo e maniglio porta REI 120 al 3 piano</t>
  </si>
  <si>
    <t xml:space="preserve">SOSTITUZIONE SERRATURA INGRESSO PRINCIPALE </t>
  </si>
  <si>
    <t>Riparazione infissi esterni immobile Leader Palace</t>
  </si>
  <si>
    <t>RIPARAZIONE PERDITA ACQUA BAGNO DONNE 12Â° PIANO</t>
  </si>
  <si>
    <t>DISOSTRUZIONE SCARICHI COLONNA MONTANTE</t>
  </si>
  <si>
    <t>F.P.O.  DI PUNTO RETE ELETTRICA PER ALIMENTAZIONE CENTRALINA MONITORAGGIO STRUTTURALE</t>
  </si>
  <si>
    <t xml:space="preserve">DE FLORIO SRL (CF: 02397170743)
</t>
  </si>
  <si>
    <t>DE FLORIO SRL (CF: 02397170743)</t>
  </si>
  <si>
    <t>Fornitura materiale igienico - Uffici Provinciali Territorio</t>
  </si>
  <si>
    <t xml:space="preserve">3.M.C (CF: 04303410726)
CARTA &amp; DETERGENTI DI LUIGI QUARATO (CF: QRTLGU77C27L049M)
CARTOLERIA FAVIA S.R.L. (CF: 00260370721)
CHEMI.PUL. ITALIANA S.R.L. (CF: 00450980735)
GIANNI CHITANI DISTRIBUZIONE SNC (CF: 05613400729)
</t>
  </si>
  <si>
    <t>CARTOLERIA FAVIA S.R.L. (CF: 00260370721)</t>
  </si>
  <si>
    <t xml:space="preserve">Uffici Provinciali Territorio - 2^ Fornitura materiale igienico </t>
  </si>
  <si>
    <t xml:space="preserve">3.M.C (CF: 04303410726)
CARTA &amp; DETERGENTI DI LUIGI QUARATO (CF: QRTLGU77C27L049M)
CARTOLERIA FAVIA S.R.L. (CF: 00260370721)
CHEMI.PUL. ITALIANA S.R.L. (CF: 00450980735)
DETER SERVICE DI MENNUNI LUIGI (CF: MNNLGU64C01H926K)
</t>
  </si>
  <si>
    <t xml:space="preserve">Fornitura custodie badge e collarine - Uffici vari </t>
  </si>
  <si>
    <t xml:space="preserve">3.M.C (CF: 04303410726)
ALISEO SISTEMI (CF: 05628920729)
CENTRO UFFICIO DI CLEMENTE GIUSEPPE (CF: CLMGPP75T10A225M)
ERMES (CF: 02184670392)
FP SRL (CF: 04145040236)
</t>
  </si>
  <si>
    <t>ERMES (CF: 02184670392)</t>
  </si>
  <si>
    <t>DP Brindisi UP Bari UT San Severo - Bandiere</t>
  </si>
  <si>
    <t xml:space="preserve">3V DI GIOVANNI VIVOLO &amp; C. (CF: 01874080714)
ARTE GRAFICA E CONTABILITA' SRL (CF: 03737190714)
CARTOLERIA FAVIA S.R.L. (CF: 00260370721)
FAGGIONATO ROBERTO (CF: FGGRRT74M13F464Y)
PLANET S.R.L (CF: 03133720718)
</t>
  </si>
  <si>
    <t>FAGGIONATO ROBERTO (CF: FGGRRT74M13F464Y)</t>
  </si>
  <si>
    <t>UT Casarano - Fornitura rotoli per sistema eliminacode</t>
  </si>
  <si>
    <t xml:space="preserve">DITTA COSIMO VALENTE RAG. MICHELE VALENTE (CF: VLNMHL69R19D761F)
INFOTEL S.R.L. (CF: 00873500730)
LA ELETTROMECCANICA DI SALVATORE MAROTTA &amp; C. (CF: 05636710633)
NUOVA ELETTRONICA DI PALUMBO COSIMO (CF: PLMCSM74R11L049V)
SISTEMA SRL (CF: 06791940726)
</t>
  </si>
  <si>
    <t>LA ELETTROMECCANICA DI SALVATORE MAROTTA &amp; C. (CF: 05636710633)</t>
  </si>
  <si>
    <t xml:space="preserve">Materiale igienico 3Â° fornitura - Uffici ex Territorio  </t>
  </si>
  <si>
    <t xml:space="preserve">ARGOROS 2000 (CF: 01866180738)
CARTOLERIA FAVIA S.R.L. (CF: 00260370721)
CHEMI.PUL. ITALIANA S.R.L. (CF: 00450980735)
PROGIDA TRAVERSA 2 SRL (CF: 05013480727)
SOFFIGEN S.U.R.L. (CF: 01269180723)
</t>
  </si>
  <si>
    <t>PROGIDA TRAVERSA 2 SRL (CF: 05013480727)</t>
  </si>
  <si>
    <t>DR+DP BARI - Fornitura sdoppiatori cavo di rete 2 porte</t>
  </si>
  <si>
    <t xml:space="preserve">ASIS SRL (CF: 03456230279)
CARTOLERIA FAVIA S.R.L. (CF: 00260370721)
IDEM GROUP DI LONGO ANTONIA E CARBONARA LIVIA S.N.C. (CF: 07200680721)
PUBBLICAM S.R.L. (CF: 07022030725)
SANCILIO di SANCILIO Francesco (CF: SNCFNC59A06F284S)
</t>
  </si>
  <si>
    <t>SANCILIO di SANCILIO Francesco (CF: SNCFNC59A06F284S)</t>
  </si>
  <si>
    <t xml:space="preserve">Fornitura timbri - Direzione Regionale </t>
  </si>
  <si>
    <t xml:space="preserve">CARTOLERIA FAVIA S.R.L. (CF: 00260370721)
GIUSEPPE TANZI &amp; FIGLI (CF: 03378490720)
ITALGRAFICA SUD (CF: 00268260726)
SANCILIO di SANCILIO Francesco (CF: SNCFNC59A06F284S)
TIMBRIFICIO LAMPO SRL (CF: 02267290373)
</t>
  </si>
  <si>
    <t>TIMBRIFICIO LAMPO SRL (CF: 02267290373)</t>
  </si>
  <si>
    <t>TIMBRI VARI - DR + UPT FOGGIA</t>
  </si>
  <si>
    <t xml:space="preserve">ITALGRAFICA SUD (CF: 00268260726)
RAMPA SUPPLYES (CF: 02867340735)
STAMPA SUD SPA (CF: 00125560730)
TIMBRIFICIO LAMPO SRL (CF: 02267290373)
TIPOGRAFIA SUMA (CF: 03851010722)
</t>
  </si>
  <si>
    <t xml:space="preserve">UFFICI ENTRATE - FORNITURA ROTOLI PER SISTEMA ELIMINACODE </t>
  </si>
  <si>
    <t xml:space="preserve">AD SISTEMI SRL (CF: 04880420726)
ALTAINFORMATICA (CF: 04788200725)
LA ELETTROMECCANICA DI SALVATORE MAROTTA &amp; C. (CF: 05636710633)
PARTENUFFICIO DI ANTONIO FENIZIA  (CF: 04770060632)
SIGMA S.P.A. (CF: 01590580443)
</t>
  </si>
  <si>
    <t xml:space="preserve">UP TERRITORIO (BA-LE-FG) - FORNITURA ROTOLI SISTEMA ELIMINACODE ELISA </t>
  </si>
  <si>
    <t xml:space="preserve">CRONOTIME (CF: 05566500723)
G.A. EUROPA AZZARONI S.A.S. DI PATRIZIA AZZARONI &amp; C. (CF: 04005550373)
LA ELETTROMECCANICA DI SALVATORE MAROTTA &amp; C. (CF: 05636710633)
PARTENUFFICIO DI ANTONIO FENIZIA  (CF: 04770060632)
SIMPEX BIOMEDICAL (CF: 04055321006)
</t>
  </si>
  <si>
    <t>Contratto fornitura Carta A4/A3 1Â° semestre - tutti gli uffici</t>
  </si>
  <si>
    <t xml:space="preserve">CARTOLERIA FAVIA S.R.L. (CF: 00260370721)
Luigi BELLONE s.a.s.  (CF: 03842550752)
MARGARITO ROBERTO S.A.S. (CF: 02666100751)
POVIA S.R.L. (CF: 05723240726)
SANCILIO di SANCILIO Francesco (CF: SNCFNC59A06F284S)
</t>
  </si>
  <si>
    <t>Luigi BELLONE s.a.s.  (CF: 03842550752)</t>
  </si>
  <si>
    <t>Fornituta carta riciclata A4 + A3 - Uffici vari</t>
  </si>
  <si>
    <t xml:space="preserve">CARTIERE PAOLO PIGNA (CF: 00216380162)
Gruppo Talarico SRL (CF: 02610230795)
Luigi BELLONE s.a.s.  (CF: 03842550752)
MARGARITO ROBERTO S.A.S. (CF: 02666100751)
SANCILIO di SANCILIO Francesco (CF: SNCFNC59A06F284S)
</t>
  </si>
  <si>
    <t>Fornitura scale per archivi - UP Taranto</t>
  </si>
  <si>
    <t xml:space="preserve">2M forniture (CF: 03637990650)
ALPECA S.R.L. (CF: 06453260728)
ANTINFORTUNISTICA GENERALE S.R.L. (CF: 02899730754)
BLP (CF: 02115160422)
D'AMICO S.R.L. FORNITURE E SERVIZI (CF: 08703561004)
</t>
  </si>
  <si>
    <t>BLP (CF: 02115160422)</t>
  </si>
  <si>
    <t>AFFIDAMENTO LAVORI PER MESSA IN SICUREZZA EDIFICIO</t>
  </si>
  <si>
    <t xml:space="preserve">LP ENGINEERING SRL (CF: 03511460713)
</t>
  </si>
  <si>
    <t>LP ENGINEERING SRL (CF: 03511460713)</t>
  </si>
  <si>
    <t>Fornitura toner Samsung ML 5010 - Ordine Convenzione Consip - Uffici vari</t>
  </si>
  <si>
    <t xml:space="preserve">CONVERGE S.P.A. (CF: 04472901000)
ITALWARE SRL (CF: 02102821002)
</t>
  </si>
  <si>
    <t>CONVERGE S.P.A. (CF: 04472901000)</t>
  </si>
  <si>
    <t>Fornitura toner Samsung ML 3310 - Ordine Convenzione Consip Uffici vari</t>
  </si>
  <si>
    <t>Fornitura toner Samsung ML 5010</t>
  </si>
  <si>
    <t>Fornitura toner Samsung ML 3310 - Ordine Convenzione Consip - Uffici vari</t>
  </si>
  <si>
    <t>Fornitura Toner Samsung ML 5010 - Convenzione Consip</t>
  </si>
  <si>
    <t>Fornitura Toner Samsung ML 3310/SCX5637</t>
  </si>
  <si>
    <t>Fornitura Toner/Drum Samsung ML 5010 - Convenzione Consip</t>
  </si>
  <si>
    <t>DR - Fornitura toner stampante Lanier 2138</t>
  </si>
  <si>
    <t xml:space="preserve">ECO LASER INFORMATICA SRL  (CF: 04427081007)
GECAL  (CF: 08551090155)
MIDA SRL (CF: 01513020238)
SANCILIO di SANCILIO Francesco (CF: SNCFNC59A06F284S)
WEB INFORMATICA E SERVIZI SRL (CF: 04955300720)
</t>
  </si>
  <si>
    <t>ECO LASER INFORMATICA SRL  (CF: 04427081007)</t>
  </si>
  <si>
    <t xml:space="preserve">Fornitura Toner Uffici vari Puglia - Rdo 547098 </t>
  </si>
  <si>
    <t xml:space="preserve">ECO LASER INFORMATICA SRL  (CF: 04427081007)
GIANFRANCO PASCALE (CF: 04212371001)
MIDA SRL (CF: 01513020238)
SUD COMPUTER.IT (CF: LTMNNA69R50F284J)
Tecno Office snc (CF: 01259150553)
</t>
  </si>
  <si>
    <t>Fornitura toner uffici vari - Rdo 589240</t>
  </si>
  <si>
    <t xml:space="preserve">Cartoidee di Cultraro Vasta Giuseppe (CF: CLTGPP73S03C351D)
ECO LASER INFORMATICA SRL  (CF: 04427081007)
ERREBIAN SPA (CF: 08397890586)
MIDA SRL (CF: 01513020238)
SECURSYSTEM S.R.L. (CF: 00921360442)
</t>
  </si>
  <si>
    <t>Fornitura toner UP Territorio (UPFoggia; UPLecce; Spi Lucera)</t>
  </si>
  <si>
    <t xml:space="preserve">Cartoidee di Cultraro Vasta Giuseppe (CF: CLTGPP73S03C351D)
CARTOLERIA FAVIA S.R.L. (CF: 00260370721)
GECAL  (CF: 08551090155)
MIDA SRL (CF: 01513020238)
SANCILIO di SANCILIO Francesco (CF: SNCFNC59A06F284S)
</t>
  </si>
  <si>
    <t>DP UT LECCE - PULIZIA STRAORDINARIA IMMOBILI</t>
  </si>
  <si>
    <t xml:space="preserve">COOPSERVICE SOCIETA' COOPERATIVA (CF: 04719740724)
DE VITIS GISELLA  (CF: DVTGLL68P52L008A)
ECORAPID (CF: 04518520756)
EURO SERVIZI SOC. COOP. (CF: 04414390759)
PULIVER S.R.L. SOCIETA' A RESPONSABILITA' LIMITATA (CF: VRCPLA52H69E506M)
</t>
  </si>
  <si>
    <t>COOPSERVICE SOCIETA' COOPERATIVA (CF: 04719740724)</t>
  </si>
  <si>
    <t>DP BAT - Pulizie straordinarie Immobile via Filannino</t>
  </si>
  <si>
    <t xml:space="preserve">ARIETE SOC. COOP. (CF: 04146970480)
COOPSERVICE SOCIETA' COOPERATIVA (CF: 04719740724)
GESTIONEAMBIENTE SRL (CF: 06118110722)
LA LUCENTE S.P.A. (CF: 00252370721)
TRE FIAMMELLE (CF: 00123510711)
</t>
  </si>
  <si>
    <t xml:space="preserve">DP Foggia - Intervento straordinario aree esterne </t>
  </si>
  <si>
    <t xml:space="preserve">A.ME.F. MULTISERVICE SRL (CF: 01896420716)
ALFA SERVICE SOC. COOP. (CF: 03507580714)
COOPSERVICE SOCIETA' COOPERATIVA (CF: 04719740724)
EUROGLOBAL SOCIETA' COOPERATIVA (CF: 03323470710)
MIDAS DI MARIA DAGOSTINO (CF: DGSMRA67R69C514X)
</t>
  </si>
  <si>
    <t xml:space="preserve">CAM+UP Territorio BARI - Intervento straordinario rimozione acqua </t>
  </si>
  <si>
    <t xml:space="preserve">ITALSERVICE S.R.L. (CF: 06570940723)
</t>
  </si>
  <si>
    <t xml:space="preserve">UP/DP Bari - Intervento straordinario urgente per allagamento </t>
  </si>
  <si>
    <t>DP Foggia - Pulizie straordinarie archivio</t>
  </si>
  <si>
    <t xml:space="preserve">A.ME.F. MULTISERVICE SRL (CF: 01896420716)
ACCADUEO SRL (CF: 03350530725)
ALFA SERVICE SOC. COOP. (CF: 03507580714)
ITALSERVICE S.R.L. (CF: 06570940723)
SAN GASPARE SRL (CF: 01602720714)
</t>
  </si>
  <si>
    <t xml:space="preserve">UP Lecce - Pulizia Straordinaria Piazzale antistante </t>
  </si>
  <si>
    <t xml:space="preserve">COOPSERVICE SOCIETA' COOPERATIVA (CF: 04719740724)
DE VITIS GISELLA  (CF: DVTGLL68P52L008A)
DELCO DISINFESTAZIONI (CF: 03890770757)
General Service Srl (CF: 04377830759)
LA RAPIDA SRL (CF: 03133940753)
</t>
  </si>
  <si>
    <t>LA RAPIDA SRL (CF: 03133940753)</t>
  </si>
  <si>
    <t>UP Lecce - Intervento straordinario giardinaggio</t>
  </si>
  <si>
    <t xml:space="preserve">LA RAPIDA SRL (CF: 03133940753)
</t>
  </si>
  <si>
    <t>DP LECCE - servizio di facchinaggio</t>
  </si>
  <si>
    <t xml:space="preserve">A.L. MA. PARTENOPE a r.l. (CF: 00496600636)
MULTISERVICE ARCOBALENO Soc.Coop. (CF: 04384920759)
SANTA BRIGIDA SOCIETA COOP.VA PER AZIONI  (CF: 04161790631)
</t>
  </si>
  <si>
    <t>A.L. MA. PARTENOPE a r.l. (CF: 00496600636)</t>
  </si>
  <si>
    <t>DP BRINDISI - affidamento servizio facchinaggio</t>
  </si>
  <si>
    <t xml:space="preserve">A.L. MA. PARTENOPE a r.l. (CF: 00496600636)
</t>
  </si>
  <si>
    <t>UT MAGLIE/DP LECCE - movimentazione arredi e documentazione</t>
  </si>
  <si>
    <t xml:space="preserve">A.L. MA. PARTENOPE a r.l. (CF: 00496600636)
COOPSERVICE SOCIETA' COOPERATIVA (CF: 04719740724)
GLA SERVICE s.r.l. (CF: 02193120744)
GRAVILI s.r.l. (CF: 03889450759)
SANTA BRIGIDA SOCIETA COOP.VA PER AZIONI  (CF: 04161790631)
</t>
  </si>
  <si>
    <t>UP BARI - affidamento servizio di facchinaggio</t>
  </si>
  <si>
    <t>ITALSERVICE - servizio di facchinaggio c/o DR</t>
  </si>
  <si>
    <t>UUTT Bari/Gioia - movimentazione arredi e documentazione</t>
  </si>
  <si>
    <t xml:space="preserve">A.L. MA. PARTENOPE a r.l. (CF: 00496600636)
AMERICAN SERVICE scarl (CF: 04965760723)
Italo Bevilaqua e Figli srl (CF: 04279750758)
ITALSERVICE S.R.L. (CF: 06570940723)
TRASPORTI GRAVINA di Giuseppe Gravina (CF: GRVGPP62A30A662K)
</t>
  </si>
  <si>
    <t>DP FG / SPI LU - spostamento faldoni e manutenzione armadi compattati</t>
  </si>
  <si>
    <t xml:space="preserve">A.L. MA. PARTENOPE a r.l. (CF: 00496600636)
DAUNIA EXPRESS soc.coop. (CF: 03476320712)
ITALSERVICE S.R.L. (CF: 06570940723)
SAN GASPARE SRL (CF: 01602720714)
TRASPORTI GRAVINA di Giuseppe Gravina (CF: GRVGPP62A30A662K)
</t>
  </si>
  <si>
    <t>DR - servizio di facchinaggio stanze 8Â° piano - ITALSERVICE</t>
  </si>
  <si>
    <t>ITALSERVICE - affidamento servizio di facchinaggio c/ st.22 - 7Â°P - DR</t>
  </si>
  <si>
    <t xml:space="preserve">A.L. MA. PARTENOPE a r.l. (CF: 00496600636)
AMERICAN SERVICE scarl (CF: 04965760723)
ITALSERVICE S.R.L. (CF: 06570940723)
M.A.P.I.A,  (CF: 04050650722)
TRASPORTI GRAVINA di Giuseppe Gravina (CF: GRVGPP62A30A662K)
</t>
  </si>
  <si>
    <t>UPT LECCE - intervento straordinario allontanamento vespe</t>
  </si>
  <si>
    <t xml:space="preserve">EURO AMBIENTE di Carlucci e Diperno (CF: 05358360724)
</t>
  </si>
  <si>
    <t xml:space="preserve">Fornitura toner fuori contratto - integrazione - Uffici vari </t>
  </si>
  <si>
    <t xml:space="preserve">ECO LASER INFORMATICA SRL  (CF: 04427081007)
</t>
  </si>
  <si>
    <t>UT TRANI - INTERVENTO URGENTE DERATTIZZAZIONE</t>
  </si>
  <si>
    <t>FORNITURA STRUMENTAZIONE PER MISURAZIONI - NUCLEO TECNICO</t>
  </si>
  <si>
    <t xml:space="preserve">CARTOLERIA FAVIA S.R.L. (CF: 00260370721)
FERRAMENTA PRATIKO SRL (CF: 05475500723)
GIUSEPPE TANZI &amp; FIGLI (CF: 03378490720)
MACCHIA E SFORZA SRL (CF: 00267710721)
SANCILIO di SANCILIO Francesco (CF: SNCFNC59A06F284S)
</t>
  </si>
  <si>
    <t>3Â° FORNITURA GASOLIO DA RISCALDAMENTO</t>
  </si>
  <si>
    <t>TRASFERIMENTO MOBILI E ARREDI PER PERSONALE EX TERRITORIO</t>
  </si>
  <si>
    <t xml:space="preserve">A.L. MA. PARTENOPE a r.l. (CF: 00496600636)
ITALSERVICE S.R.L. (CF: 06570940723)
M.A.P.I.A,  (CF: 04050650722)
SANTA BRIGIDA SOCIETA COOP.VA PER AZIONI  (CF: 04161790631)
TRASPORTI GRAVINA di Giuseppe Gravina (CF: GRVGPP62A30A662K)
</t>
  </si>
  <si>
    <t>TRASPORTI GRAVINA di Giuseppe Gravina (CF: GRVGPP62A30A662K)</t>
  </si>
  <si>
    <t>fornitura materiale antincendio per corso di formazione</t>
  </si>
  <si>
    <t xml:space="preserve">E.DISUD ESTINTORI DI DONATO LACALENDOLA (CF: LCLDNT49R06A662P)
</t>
  </si>
  <si>
    <t>E.DISUD ESTINTORI DI DONATO LACALENDOLA (CF: LCLDNT49R06A662P)</t>
  </si>
  <si>
    <t>AFFIDAMENTO LAVORI AMPLIAMENTO CAM</t>
  </si>
  <si>
    <t xml:space="preserve">CAMPANALE GIOVANNI (CF: 04482510726)
E.SERVICE SRL (CF: 05639550721)
MG di Monno Gennaro (CF: MNNGNR74T15A662N)
MR IMPIANTI (CF: 06730200729)
POLYTECNO DEL PI MASSIMO MAGGIORE (CF: MGGMSM65R11A662A)
STITEM (CF: 04984590721)
</t>
  </si>
  <si>
    <t>CAM Bari - Lavori vari di falegnameria, riparazione porte e tapparelle</t>
  </si>
  <si>
    <t>Ripristino definitivo impianto di sollevamento</t>
  </si>
  <si>
    <t xml:space="preserve">CAVALLARO ASCENSORI SRL (CF: 02367180730)
</t>
  </si>
  <si>
    <t>CAVALLARO ASCENSORI SRL (CF: 02367180730)</t>
  </si>
  <si>
    <t>Spi Trani - Intervento di riparazione fotocopiatrice CANON IR 3570</t>
  </si>
  <si>
    <t xml:space="preserve">BDB Informatica di Bianco Giovanni (CF: BNCGNN64L14H096S)
</t>
  </si>
  <si>
    <t>BDB Informatica di Bianco Giovanni (CF: BNCGNN64L14H096S)</t>
  </si>
  <si>
    <t>UP Bari - Affid. lavori riparazione stampante Canon File print 450</t>
  </si>
  <si>
    <t>DIREZIONE REGIONALE - FORNITURA DI PEN DRIVE DA 32 GB</t>
  </si>
  <si>
    <t xml:space="preserve">ARCOSITALIA (CF: LTRGRG81T54F152K)
CARTOLERIA FAVIA S.R.L. (CF: 00260370721)
COMPULAB SRL (CF: 02157890720)
SANCILIO di SANCILIO Francesco (CF: SNCFNC59A06F284S)
SUD COMPUTER.IT (CF: LTMNNA69R50F284J)
</t>
  </si>
  <si>
    <t>Intervento di disostruzione</t>
  </si>
  <si>
    <t xml:space="preserve">ZAMMILLO MAURIZIO (CF: 01977480746)
</t>
  </si>
  <si>
    <t>ZAMMILLO MAURIZIO (CF: 01977480746)</t>
  </si>
  <si>
    <t>Manutenzione arredi Direzione Regionale</t>
  </si>
  <si>
    <t>riparazione imp. di sollevamento matr. fg/9388</t>
  </si>
  <si>
    <t xml:space="preserve">Thyssenkrupp Elevatori Italia Spa (CF: 03702760962)
</t>
  </si>
  <si>
    <t>Thyssenkrupp Elevatori Italia Spa (CF: 03702760962)</t>
  </si>
  <si>
    <t>TRASFERIMENTO SISTEMA ELIMINA CODE NUOVO UFFICIO GALLIPOLI</t>
  </si>
  <si>
    <t xml:space="preserve">SIGMA S.P.A. (CF: 01590580443)
</t>
  </si>
  <si>
    <t>SIGMA S.P.A. (CF: 01590580443)</t>
  </si>
  <si>
    <t>VERIFICA PERIODICA BIENNALE IMP SOLLEVAMENTO E.C.</t>
  </si>
  <si>
    <t>VERIFICA STRAORDINARIA IMPIANTO ASCENSORE MATR. BA/2025/91</t>
  </si>
  <si>
    <t>FORNITURA GASOLIO DA RISCALDAMENTO</t>
  </si>
  <si>
    <t>LAVORI SOSTITUZIONE 2^ COMPRESSORE</t>
  </si>
  <si>
    <t xml:space="preserve">F.LLI LEONE SNC (CF: 02094100720)
</t>
  </si>
  <si>
    <t>intervento urgente c/o UP Bari Piazza Massari 50</t>
  </si>
  <si>
    <t>UP Bari - servizi vari di falegnameria  4 tapparelle ed una porta</t>
  </si>
  <si>
    <t>Realizzazione opere provvisionali in somma urgenza per la messa in sicurezza dell'edificio</t>
  </si>
  <si>
    <t xml:space="preserve">Walter Bardia Srl (CF: 02448920732)
</t>
  </si>
  <si>
    <t>Walter Bardia Srl (CF: 02448920732)</t>
  </si>
  <si>
    <t>RIPRISTINO ANOMALIE IMPIANTO ANTINTRUSIONE</t>
  </si>
  <si>
    <t xml:space="preserve">E.SERVICE SRL (CF: 05639550721)
PIEMME IMPIANTI SNC (CF: 06061870728)
Pugliallarm snc (CF: 00537790727)
SOS ELETTRICISTA (CF: TRMGPP72B26Z112K)
TECNOVA IMPIANTI SRL (CF: 05108410720)
</t>
  </si>
  <si>
    <t>TECNOVA IMPIANTI SRL (CF: 05108410720)</t>
  </si>
  <si>
    <t>CAM - Servizio di facchinaggio</t>
  </si>
  <si>
    <t>UP Bari Intervento urgente pulizia a seguito di rigurgito fognario</t>
  </si>
  <si>
    <t xml:space="preserve">COOPSERVICE S.COOP.P.A.  (CF: 00310180351)
</t>
  </si>
  <si>
    <t>COOPSERVICE S.COOP.P.A.  (CF: 00310180351)</t>
  </si>
  <si>
    <t>UP Bari - Interventi del 13 e 17 dicembre 2014 ripristino servizi igienici</t>
  </si>
  <si>
    <t>UP Bari - Intervento ripristino bagno uomini contact center</t>
  </si>
  <si>
    <t>DRE Bari - riparazione libreria e tende veneziane 12 piano</t>
  </si>
  <si>
    <t>Servizio ritiro e smaltimento beni mobili per rilascio locali</t>
  </si>
  <si>
    <t xml:space="preserve">SAN GASPARE SRL (CF: 01602720714)
</t>
  </si>
  <si>
    <t>SAN GASPARE SRL (CF: 01602720714)</t>
  </si>
  <si>
    <t>UT CASARANO - PULIZIE STRAORDINARIE ARCHIVI E VETRATE INGRESSO</t>
  </si>
  <si>
    <t xml:space="preserve">BIO CITY S.R.L. (CF: 04264830755)
COOPSERVICE SOCIETA' COOPERATIVA (CF: 04719740724)
DE VITIS GISELLA  (CF: DVTGLL68P52L008A)
DELCO DISINFESTAZIONI (CF: 03890770757)
LA RAPIDA SRL (CF: 03133940753)
</t>
  </si>
  <si>
    <t>Fornitura pezzi mobili  - Millesimi anno 2015</t>
  </si>
  <si>
    <t xml:space="preserve">Istituto Poligrafico e Zecca dello Stato  (CF: 00399810589)
</t>
  </si>
  <si>
    <t>Istituto Poligrafico e Zecca dello Stato  (CF: 00399810589)</t>
  </si>
  <si>
    <t>DR - servizio di facchinaggio : spostamento arredi</t>
  </si>
  <si>
    <t>Vigilanza DP Brindisi 2014-2016</t>
  </si>
  <si>
    <t xml:space="preserve">LA VEDETTA SRL (CF: 02285600744)
SECURPOL PUGLIA SRL (CF: 03769340757)
SVEVIAPOL SUD srl (CF: 02186580855)
VIGIL NOVA SRL (CF: 01981040742)
VIS S.P.A. (CF: 00311210736)
</t>
  </si>
  <si>
    <t>SVEVIAPOL SUD srl (CF: 02186580855)</t>
  </si>
  <si>
    <t>Contratto per Campagna di Vaccinazione Antinfluenzale Stagionale 2014/2015 per i dipendenti dell'Agenzia delle Entrate della Puglia</t>
  </si>
  <si>
    <t xml:space="preserve">Centro Analisi Cliniche San Paolo (CF: 22473410724)
Ergocenter Italia Srl (CF: 05392070727)
Laboratorio di Analisi F. Ditonno s.r.l. (CF: 01228320725)
Medica Sud  Srl (CF: 03143270720)
S.O.A.R.A Consulting s.r.l. (CF: 06051000724)
</t>
  </si>
  <si>
    <t>Medica Sud  Srl (CF: 03143270720)</t>
  </si>
  <si>
    <t>incarico di progettazione per lavori in somma urgenza immobile Taranto via Pupino, n. 92</t>
  </si>
  <si>
    <t xml:space="preserve">GRG STUDIO VECCHI &amp; ASSOCIATI (CF: 02422780730)
</t>
  </si>
  <si>
    <t>GRG STUDIO VECCHI &amp; ASSOCIATI (CF: 02422780730)</t>
  </si>
  <si>
    <t>UT GALLIPOLI - affidamento servizio facchinaggio chiusura ufficio</t>
  </si>
  <si>
    <t xml:space="preserve">A.L. MA. PARTENOPE a r.l. (CF: 00496600636)
Italo Bevilaqua e Figli srl (CF: 04279750758)
ITALSERVICE S.R.L. (CF: 06570940723)
LA RAPIDA SRL (CF: 03133940753)
TRASPORTI GRAVINA di Giuseppe Gravina (CF: GRVGPP62A30A662K)
</t>
  </si>
  <si>
    <t>RIPRISTINO IMPIANTO DI SOLLEVAMENTO</t>
  </si>
  <si>
    <t>UP Bari - Autorizz. EF intervento urgente disostruzione colonna montante</t>
  </si>
  <si>
    <t>UP Bari - Autorizz. EF per intervento di riparazione stampante a colori OKI C610</t>
  </si>
  <si>
    <t>VERIFICA IMP. SOLLEVAMENTO PIAZZA GIORDANO FG</t>
  </si>
  <si>
    <t>Servizio di facchinaggio c/o DP Foggia</t>
  </si>
  <si>
    <t xml:space="preserve">ABBONAMENTO A PERIODICI - DIREZIONE REGIONALE PUGLIA </t>
  </si>
  <si>
    <t xml:space="preserve">EDITRICE S.I.F.I.C SRL (CF: 00205740426)
</t>
  </si>
  <si>
    <t>EDITRICE S.I.F.I.C SRL (CF: 00205740426)</t>
  </si>
  <si>
    <t>DP Foggia - Prestazione pulizia e sanificazione locali igienici F.O.</t>
  </si>
  <si>
    <t xml:space="preserve">TRANS PUGLIESE SNC (CF: 01835820711)
</t>
  </si>
  <si>
    <t>TRANS PUGLIESE SNC (CF: 01835820711)</t>
  </si>
  <si>
    <t xml:space="preserve">Intervento in somma urgenza per la messa in sucurezza della facciata dell'immobile noto come "Palazzo degli Uffici Finanziari" di Foggia, piazza Cavour n. 23 </t>
  </si>
  <si>
    <t xml:space="preserve">LA NUOVA COSTRUZIONE S.R.L. (CF: 03531380719)
</t>
  </si>
  <si>
    <t>LA NUOVA COSTRUZIONE S.R.L. (CF: 03531380719)</t>
  </si>
  <si>
    <t xml:space="preserve">PULIZIA PARTI COMUNI PALZZO FINANZE FOGGIA 2014-2016 CONTRATTO BIENNALE </t>
  </si>
  <si>
    <t xml:space="preserve">ACCADUEO SRL (CF: 03350530725)
ITALSERVICE S.R.L. (CF: 06570940723)
LA PULISAN SRL (CF: 00254300726)
SAN GASPARE SRL (CF: 01602720714)
SOC. COOP. PULISVEVO (CF: 03629660717)
</t>
  </si>
  <si>
    <t xml:space="preserve">PULIZIA PARTI COMUNI PALAZZO FINANZE BARI 2014-2016 CONTRATTO BIENNALE </t>
  </si>
  <si>
    <t xml:space="preserve">ACCADUEO SRL (CF: 03350530725)
ITALSERVICE S.R.L. (CF: 06570940723)
LA LUCENTEZZA S.R.L. (CF: 03222370722)
LA PULISAN SRL (CF: 00254300726)
SPLENDOR SO. COOP.  A R. L.  (CF: 04948360724)
</t>
  </si>
  <si>
    <t>Servizio di vigilanza triennale - DP Taranto - Via Plateja</t>
  </si>
  <si>
    <t xml:space="preserve">VIS S.P.A. (CF: 00311210736)
</t>
  </si>
  <si>
    <t>VIS S.P.A. (CF: 00311210736)</t>
  </si>
  <si>
    <t>Executive Center - pulizia parti comuni 2014 2017</t>
  </si>
  <si>
    <t xml:space="preserve">ACCADUEO SRL (CF: 03350530725)
ARIETE SOC.COOP. (CF: 02155320720)
ITALSERVICE S.R.L. (CF: 06570940723)
LA LUCENTE S.P.A. (CF: 00252370721)
LA PULISAN SRL (CF: 00254300726)
M.A.P.I.A,  (CF: 04050650722)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</si>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</sst>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workbookViewId="0">
      <selection activeCell="D12" sqref="D1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420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"Z5E0D78AAA"</f>
        <v>Z5E0D78AAA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280</v>
      </c>
      <c r="I3" s="2">
        <v>41656</v>
      </c>
      <c r="J3" s="2">
        <v>41656</v>
      </c>
      <c r="K3">
        <v>280</v>
      </c>
    </row>
    <row r="4" spans="1:11" x14ac:dyDescent="0.25">
      <c r="A4" t="str">
        <f>"Z660DB4DAE"</f>
        <v>Z660DB4DAE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1983.78</v>
      </c>
      <c r="I4" s="2">
        <v>41690</v>
      </c>
      <c r="J4" s="2">
        <v>41701</v>
      </c>
      <c r="K4">
        <v>1983.78</v>
      </c>
    </row>
    <row r="5" spans="1:11" x14ac:dyDescent="0.25">
      <c r="A5" t="str">
        <f>"Z620D4D97E"</f>
        <v>Z620D4D97E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122.95</v>
      </c>
      <c r="I5" s="2">
        <v>41628</v>
      </c>
      <c r="J5" s="2">
        <v>41628</v>
      </c>
      <c r="K5">
        <v>0</v>
      </c>
    </row>
    <row r="6" spans="1:11" x14ac:dyDescent="0.25">
      <c r="A6" t="str">
        <f>"ZB60D14CB0"</f>
        <v>ZB60D14CB0</v>
      </c>
      <c r="B6" t="str">
        <f t="shared" si="0"/>
        <v>06363391001</v>
      </c>
      <c r="C6" t="s">
        <v>15</v>
      </c>
      <c r="D6" t="s">
        <v>26</v>
      </c>
      <c r="E6" t="s">
        <v>27</v>
      </c>
      <c r="F6" s="1" t="s">
        <v>28</v>
      </c>
      <c r="G6" t="s">
        <v>29</v>
      </c>
      <c r="H6">
        <v>9479.8799999999992</v>
      </c>
      <c r="I6" s="2">
        <v>41652</v>
      </c>
      <c r="J6" s="2">
        <v>41705</v>
      </c>
      <c r="K6">
        <v>9479.8799999999992</v>
      </c>
    </row>
    <row r="7" spans="1:11" x14ac:dyDescent="0.25">
      <c r="A7" t="str">
        <f>"Z540D18C7A"</f>
        <v>Z540D18C7A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18</v>
      </c>
      <c r="G7" t="s">
        <v>19</v>
      </c>
      <c r="H7">
        <v>240</v>
      </c>
      <c r="I7" s="2">
        <v>41677</v>
      </c>
      <c r="J7" s="2">
        <v>41705</v>
      </c>
      <c r="K7">
        <v>240</v>
      </c>
    </row>
    <row r="8" spans="1:11" x14ac:dyDescent="0.25">
      <c r="A8" t="str">
        <f>"ZB40E3A498"</f>
        <v>ZB40E3A498</v>
      </c>
      <c r="B8" t="str">
        <f t="shared" si="0"/>
        <v>06363391001</v>
      </c>
      <c r="C8" t="s">
        <v>15</v>
      </c>
      <c r="D8" t="s">
        <v>31</v>
      </c>
      <c r="E8" t="s">
        <v>17</v>
      </c>
      <c r="F8" s="1" t="s">
        <v>32</v>
      </c>
      <c r="G8" t="s">
        <v>22</v>
      </c>
      <c r="H8">
        <v>268</v>
      </c>
      <c r="I8" s="2">
        <v>41699</v>
      </c>
      <c r="J8" s="2">
        <v>41699</v>
      </c>
      <c r="K8">
        <v>268</v>
      </c>
    </row>
    <row r="9" spans="1:11" x14ac:dyDescent="0.25">
      <c r="A9" t="str">
        <f>"Z020E3A4A9"</f>
        <v>Z020E3A4A9</v>
      </c>
      <c r="B9" t="str">
        <f t="shared" si="0"/>
        <v>06363391001</v>
      </c>
      <c r="C9" t="s">
        <v>15</v>
      </c>
      <c r="D9" t="s">
        <v>33</v>
      </c>
      <c r="E9" t="s">
        <v>17</v>
      </c>
      <c r="F9" s="1" t="s">
        <v>32</v>
      </c>
      <c r="G9" t="s">
        <v>22</v>
      </c>
      <c r="H9">
        <v>515.74</v>
      </c>
      <c r="I9" s="2">
        <v>41709</v>
      </c>
      <c r="J9" s="2">
        <v>41709</v>
      </c>
      <c r="K9">
        <v>515.74</v>
      </c>
    </row>
    <row r="10" spans="1:11" x14ac:dyDescent="0.25">
      <c r="A10" t="str">
        <f>"Z9F0E3C23B"</f>
        <v>Z9F0E3C23B</v>
      </c>
      <c r="B10" t="str">
        <f t="shared" si="0"/>
        <v>06363391001</v>
      </c>
      <c r="C10" t="s">
        <v>15</v>
      </c>
      <c r="D10" t="s">
        <v>34</v>
      </c>
      <c r="E10" t="s">
        <v>17</v>
      </c>
      <c r="F10" s="1" t="s">
        <v>35</v>
      </c>
      <c r="G10" t="s">
        <v>36</v>
      </c>
      <c r="H10">
        <v>120</v>
      </c>
      <c r="I10" s="2">
        <v>41604</v>
      </c>
      <c r="J10" s="2">
        <v>41604</v>
      </c>
      <c r="K10">
        <v>120</v>
      </c>
    </row>
    <row r="11" spans="1:11" x14ac:dyDescent="0.25">
      <c r="A11" t="str">
        <f>"Z9A0E27677"</f>
        <v>Z9A0E27677</v>
      </c>
      <c r="B11" t="str">
        <f t="shared" si="0"/>
        <v>06363391001</v>
      </c>
      <c r="C11" t="s">
        <v>15</v>
      </c>
      <c r="D11" t="s">
        <v>37</v>
      </c>
      <c r="E11" t="s">
        <v>17</v>
      </c>
      <c r="F11" s="1" t="s">
        <v>38</v>
      </c>
      <c r="G11" t="s">
        <v>39</v>
      </c>
      <c r="H11">
        <v>420</v>
      </c>
      <c r="I11" s="2">
        <v>41719</v>
      </c>
      <c r="J11" s="2">
        <v>41719</v>
      </c>
      <c r="K11">
        <v>420</v>
      </c>
    </row>
    <row r="12" spans="1:11" x14ac:dyDescent="0.25">
      <c r="A12" t="str">
        <f>"Z260E552FC"</f>
        <v>Z260E552FC</v>
      </c>
      <c r="B12" t="str">
        <f t="shared" si="0"/>
        <v>06363391001</v>
      </c>
      <c r="C12" t="s">
        <v>15</v>
      </c>
      <c r="D12" t="s">
        <v>40</v>
      </c>
      <c r="E12" t="s">
        <v>17</v>
      </c>
      <c r="F12" s="1" t="s">
        <v>41</v>
      </c>
      <c r="G12" t="s">
        <v>42</v>
      </c>
      <c r="H12">
        <v>96.06</v>
      </c>
      <c r="I12" s="2">
        <v>41722</v>
      </c>
      <c r="J12" s="2">
        <v>41722</v>
      </c>
      <c r="K12">
        <v>96.06</v>
      </c>
    </row>
    <row r="13" spans="1:11" x14ac:dyDescent="0.25">
      <c r="A13" t="str">
        <f>"Z140E54B31"</f>
        <v>Z140E54B31</v>
      </c>
      <c r="B13" t="str">
        <f t="shared" si="0"/>
        <v>06363391001</v>
      </c>
      <c r="C13" t="s">
        <v>15</v>
      </c>
      <c r="D13" t="s">
        <v>43</v>
      </c>
      <c r="E13" t="s">
        <v>17</v>
      </c>
      <c r="F13" s="1" t="s">
        <v>44</v>
      </c>
      <c r="G13" t="s">
        <v>45</v>
      </c>
      <c r="H13">
        <v>180</v>
      </c>
      <c r="I13" s="2">
        <v>41723</v>
      </c>
      <c r="J13" s="2">
        <v>41726</v>
      </c>
      <c r="K13">
        <v>180</v>
      </c>
    </row>
    <row r="14" spans="1:11" x14ac:dyDescent="0.25">
      <c r="A14" t="str">
        <f>"Z810E5114F"</f>
        <v>Z810E5114F</v>
      </c>
      <c r="B14" t="str">
        <f t="shared" si="0"/>
        <v>06363391001</v>
      </c>
      <c r="C14" t="s">
        <v>15</v>
      </c>
      <c r="D14" t="s">
        <v>46</v>
      </c>
      <c r="E14" t="s">
        <v>17</v>
      </c>
      <c r="F14" s="1" t="s">
        <v>47</v>
      </c>
      <c r="G14" t="s">
        <v>48</v>
      </c>
      <c r="H14">
        <v>80</v>
      </c>
      <c r="I14" s="2">
        <v>41723</v>
      </c>
      <c r="J14" s="2">
        <v>41726</v>
      </c>
      <c r="K14">
        <v>80</v>
      </c>
    </row>
    <row r="15" spans="1:11" x14ac:dyDescent="0.25">
      <c r="A15" t="str">
        <f>"ZAF0E747AC"</f>
        <v>ZAF0E747AC</v>
      </c>
      <c r="B15" t="str">
        <f t="shared" si="0"/>
        <v>06363391001</v>
      </c>
      <c r="C15" t="s">
        <v>15</v>
      </c>
      <c r="D15" t="s">
        <v>49</v>
      </c>
      <c r="E15" t="s">
        <v>17</v>
      </c>
      <c r="F15" s="1" t="s">
        <v>50</v>
      </c>
      <c r="G15" t="s">
        <v>51</v>
      </c>
      <c r="H15">
        <v>1070</v>
      </c>
      <c r="I15" s="2">
        <v>41724</v>
      </c>
      <c r="J15" s="2">
        <v>41733</v>
      </c>
      <c r="K15">
        <v>0</v>
      </c>
    </row>
    <row r="16" spans="1:11" x14ac:dyDescent="0.25">
      <c r="A16" t="str">
        <f>"ZB20D4AF53"</f>
        <v>ZB20D4AF53</v>
      </c>
      <c r="B16" t="str">
        <f t="shared" si="0"/>
        <v>06363391001</v>
      </c>
      <c r="C16" t="s">
        <v>15</v>
      </c>
      <c r="D16" t="s">
        <v>52</v>
      </c>
      <c r="E16" t="s">
        <v>17</v>
      </c>
      <c r="F16" s="1" t="s">
        <v>53</v>
      </c>
      <c r="G16" t="s">
        <v>54</v>
      </c>
      <c r="H16">
        <v>500</v>
      </c>
      <c r="I16" s="2">
        <v>41677</v>
      </c>
      <c r="J16" s="2">
        <v>41681</v>
      </c>
      <c r="K16">
        <v>420</v>
      </c>
    </row>
    <row r="17" spans="1:11" x14ac:dyDescent="0.25">
      <c r="A17" t="str">
        <f>"Z9F0E3C23B"</f>
        <v>Z9F0E3C23B</v>
      </c>
      <c r="B17" t="str">
        <f t="shared" si="0"/>
        <v>06363391001</v>
      </c>
      <c r="C17" t="s">
        <v>15</v>
      </c>
      <c r="D17" t="s">
        <v>55</v>
      </c>
      <c r="E17" t="s">
        <v>17</v>
      </c>
      <c r="F17" s="1" t="s">
        <v>35</v>
      </c>
      <c r="G17" t="s">
        <v>36</v>
      </c>
      <c r="H17">
        <v>120</v>
      </c>
      <c r="I17" s="2">
        <v>41604</v>
      </c>
      <c r="J17" s="2">
        <v>41604</v>
      </c>
      <c r="K17">
        <v>0</v>
      </c>
    </row>
    <row r="18" spans="1:11" x14ac:dyDescent="0.25">
      <c r="A18" t="str">
        <f>"Z960E975AF"</f>
        <v>Z960E975AF</v>
      </c>
      <c r="B18" t="str">
        <f t="shared" si="0"/>
        <v>06363391001</v>
      </c>
      <c r="C18" t="s">
        <v>15</v>
      </c>
      <c r="D18" t="s">
        <v>56</v>
      </c>
      <c r="E18" t="s">
        <v>17</v>
      </c>
      <c r="F18" s="1" t="s">
        <v>57</v>
      </c>
      <c r="G18" t="s">
        <v>58</v>
      </c>
      <c r="H18">
        <v>1280</v>
      </c>
      <c r="I18" s="2">
        <v>41743</v>
      </c>
      <c r="J18" s="2">
        <v>41743</v>
      </c>
      <c r="K18">
        <v>1280</v>
      </c>
    </row>
    <row r="19" spans="1:11" x14ac:dyDescent="0.25">
      <c r="A19" t="str">
        <f>"ZB40EA5383"</f>
        <v>ZB40EA5383</v>
      </c>
      <c r="B19" t="str">
        <f t="shared" si="0"/>
        <v>06363391001</v>
      </c>
      <c r="C19" t="s">
        <v>15</v>
      </c>
      <c r="D19" t="s">
        <v>59</v>
      </c>
      <c r="E19" t="s">
        <v>17</v>
      </c>
      <c r="F19" s="1" t="s">
        <v>41</v>
      </c>
      <c r="G19" t="s">
        <v>42</v>
      </c>
      <c r="H19">
        <v>400</v>
      </c>
      <c r="I19" s="2">
        <v>41737</v>
      </c>
      <c r="J19" s="2">
        <v>41737</v>
      </c>
      <c r="K19">
        <v>400</v>
      </c>
    </row>
    <row r="20" spans="1:11" x14ac:dyDescent="0.25">
      <c r="A20" t="str">
        <f>"Z4B0E97514"</f>
        <v>Z4B0E97514</v>
      </c>
      <c r="B20" t="str">
        <f t="shared" si="0"/>
        <v>06363391001</v>
      </c>
      <c r="C20" t="s">
        <v>15</v>
      </c>
      <c r="D20" t="s">
        <v>60</v>
      </c>
      <c r="E20" t="s">
        <v>17</v>
      </c>
      <c r="F20" s="1" t="s">
        <v>61</v>
      </c>
      <c r="G20" t="s">
        <v>62</v>
      </c>
      <c r="H20">
        <v>110</v>
      </c>
      <c r="I20" s="2">
        <v>41726</v>
      </c>
      <c r="J20" s="2">
        <v>41726</v>
      </c>
      <c r="K20">
        <v>110</v>
      </c>
    </row>
    <row r="21" spans="1:11" x14ac:dyDescent="0.25">
      <c r="A21" t="str">
        <f>"Z030E97548"</f>
        <v>Z030E97548</v>
      </c>
      <c r="B21" t="str">
        <f t="shared" si="0"/>
        <v>06363391001</v>
      </c>
      <c r="C21" t="s">
        <v>15</v>
      </c>
      <c r="D21" t="s">
        <v>63</v>
      </c>
      <c r="E21" t="s">
        <v>17</v>
      </c>
      <c r="F21" s="1" t="s">
        <v>61</v>
      </c>
      <c r="G21" t="s">
        <v>62</v>
      </c>
      <c r="H21">
        <v>1056</v>
      </c>
      <c r="I21" s="2">
        <v>41726</v>
      </c>
      <c r="J21" s="2">
        <v>41726</v>
      </c>
      <c r="K21">
        <v>1056</v>
      </c>
    </row>
    <row r="22" spans="1:11" x14ac:dyDescent="0.25">
      <c r="A22" t="str">
        <f>"0879002F61"</f>
        <v>0879002F61</v>
      </c>
      <c r="B22" t="str">
        <f t="shared" si="0"/>
        <v>06363391001</v>
      </c>
      <c r="C22" t="s">
        <v>15</v>
      </c>
      <c r="D22" t="s">
        <v>64</v>
      </c>
      <c r="E22" t="s">
        <v>17</v>
      </c>
      <c r="F22" s="1" t="s">
        <v>35</v>
      </c>
      <c r="G22" t="s">
        <v>36</v>
      </c>
      <c r="H22">
        <v>64</v>
      </c>
      <c r="I22" s="2">
        <v>41729</v>
      </c>
      <c r="J22" s="2">
        <v>41729</v>
      </c>
      <c r="K22">
        <v>32</v>
      </c>
    </row>
    <row r="23" spans="1:11" x14ac:dyDescent="0.25">
      <c r="A23" t="str">
        <f>"ZF00EA53FF"</f>
        <v>ZF00EA53FF</v>
      </c>
      <c r="B23" t="str">
        <f t="shared" si="0"/>
        <v>06363391001</v>
      </c>
      <c r="C23" t="s">
        <v>15</v>
      </c>
      <c r="D23" t="s">
        <v>65</v>
      </c>
      <c r="E23" t="s">
        <v>17</v>
      </c>
      <c r="F23" s="1" t="s">
        <v>66</v>
      </c>
      <c r="G23" t="s">
        <v>39</v>
      </c>
      <c r="H23">
        <v>260</v>
      </c>
      <c r="I23" s="2">
        <v>41722</v>
      </c>
      <c r="J23" s="2">
        <v>41723</v>
      </c>
      <c r="K23">
        <v>260</v>
      </c>
    </row>
    <row r="24" spans="1:11" x14ac:dyDescent="0.25">
      <c r="A24" t="str">
        <f>"5696705DAB"</f>
        <v>5696705DAB</v>
      </c>
      <c r="B24" t="str">
        <f t="shared" si="0"/>
        <v>06363391001</v>
      </c>
      <c r="C24" t="s">
        <v>15</v>
      </c>
      <c r="D24" t="s">
        <v>67</v>
      </c>
      <c r="E24" t="s">
        <v>68</v>
      </c>
      <c r="F24" s="1" t="s">
        <v>69</v>
      </c>
      <c r="G24" t="s">
        <v>70</v>
      </c>
      <c r="H24">
        <v>24660.6</v>
      </c>
      <c r="I24" s="2">
        <v>41733</v>
      </c>
      <c r="J24" s="2">
        <v>43560</v>
      </c>
      <c r="K24">
        <v>21330.91</v>
      </c>
    </row>
    <row r="25" spans="1:11" x14ac:dyDescent="0.25">
      <c r="A25" t="str">
        <f>"ZA90EBABA2"</f>
        <v>ZA90EBABA2</v>
      </c>
      <c r="B25" t="str">
        <f t="shared" si="0"/>
        <v>06363391001</v>
      </c>
      <c r="C25" t="s">
        <v>15</v>
      </c>
      <c r="D25" t="s">
        <v>71</v>
      </c>
      <c r="E25" t="s">
        <v>17</v>
      </c>
      <c r="F25" s="1" t="s">
        <v>72</v>
      </c>
      <c r="G25" t="s">
        <v>73</v>
      </c>
      <c r="H25">
        <v>400</v>
      </c>
      <c r="I25" s="2">
        <v>41738</v>
      </c>
      <c r="J25" s="2">
        <v>41738</v>
      </c>
      <c r="K25">
        <v>400</v>
      </c>
    </row>
    <row r="26" spans="1:11" x14ac:dyDescent="0.25">
      <c r="A26" t="str">
        <f>"ZF30EBAAFD"</f>
        <v>ZF30EBAAFD</v>
      </c>
      <c r="B26" t="str">
        <f t="shared" si="0"/>
        <v>06363391001</v>
      </c>
      <c r="C26" t="s">
        <v>15</v>
      </c>
      <c r="D26" t="s">
        <v>74</v>
      </c>
      <c r="E26" t="s">
        <v>17</v>
      </c>
      <c r="F26" s="1" t="s">
        <v>75</v>
      </c>
      <c r="G26" t="s">
        <v>76</v>
      </c>
      <c r="H26">
        <v>560</v>
      </c>
      <c r="I26" s="2">
        <v>41744</v>
      </c>
      <c r="J26" s="2">
        <v>41744</v>
      </c>
      <c r="K26">
        <v>560</v>
      </c>
    </row>
    <row r="27" spans="1:11" x14ac:dyDescent="0.25">
      <c r="A27" t="str">
        <f>"Z580EC7E2C"</f>
        <v>Z580EC7E2C</v>
      </c>
      <c r="B27" t="str">
        <f t="shared" si="0"/>
        <v>06363391001</v>
      </c>
      <c r="C27" t="s">
        <v>15</v>
      </c>
      <c r="D27" t="s">
        <v>77</v>
      </c>
      <c r="E27" t="s">
        <v>17</v>
      </c>
      <c r="F27" s="1" t="s">
        <v>78</v>
      </c>
      <c r="G27" t="s">
        <v>79</v>
      </c>
      <c r="H27">
        <v>95</v>
      </c>
      <c r="I27" s="2">
        <v>41740</v>
      </c>
      <c r="J27" s="2">
        <v>41744</v>
      </c>
      <c r="K27">
        <v>95</v>
      </c>
    </row>
    <row r="28" spans="1:11" x14ac:dyDescent="0.25">
      <c r="A28" t="str">
        <f>"Z7C0EF3F07"</f>
        <v>Z7C0EF3F07</v>
      </c>
      <c r="B28" t="str">
        <f t="shared" si="0"/>
        <v>06363391001</v>
      </c>
      <c r="C28" t="s">
        <v>15</v>
      </c>
      <c r="D28" t="s">
        <v>80</v>
      </c>
      <c r="E28" t="s">
        <v>17</v>
      </c>
      <c r="F28" s="1" t="s">
        <v>81</v>
      </c>
      <c r="G28" t="s">
        <v>82</v>
      </c>
      <c r="H28">
        <v>145.13999999999999</v>
      </c>
      <c r="I28" s="2">
        <v>41740</v>
      </c>
      <c r="J28" s="2">
        <v>41740</v>
      </c>
      <c r="K28">
        <v>118.97</v>
      </c>
    </row>
    <row r="29" spans="1:11" x14ac:dyDescent="0.25">
      <c r="A29" t="str">
        <f>"ZC00F160D9"</f>
        <v>ZC00F160D9</v>
      </c>
      <c r="B29" t="str">
        <f t="shared" si="0"/>
        <v>06363391001</v>
      </c>
      <c r="C29" t="s">
        <v>15</v>
      </c>
      <c r="D29" t="s">
        <v>83</v>
      </c>
      <c r="E29" t="s">
        <v>17</v>
      </c>
      <c r="F29" s="1" t="s">
        <v>35</v>
      </c>
      <c r="G29" t="s">
        <v>36</v>
      </c>
      <c r="H29">
        <v>32</v>
      </c>
      <c r="I29" s="2">
        <v>41758</v>
      </c>
      <c r="J29" s="2">
        <v>41774</v>
      </c>
      <c r="K29">
        <v>32</v>
      </c>
    </row>
    <row r="30" spans="1:11" x14ac:dyDescent="0.25">
      <c r="A30" t="str">
        <f>"ZBA0F1FA25"</f>
        <v>ZBA0F1FA25</v>
      </c>
      <c r="B30" t="str">
        <f t="shared" si="0"/>
        <v>06363391001</v>
      </c>
      <c r="C30" t="s">
        <v>15</v>
      </c>
      <c r="D30" t="s">
        <v>84</v>
      </c>
      <c r="E30" t="s">
        <v>17</v>
      </c>
      <c r="F30" s="1" t="s">
        <v>32</v>
      </c>
      <c r="G30" t="s">
        <v>22</v>
      </c>
      <c r="H30">
        <v>380</v>
      </c>
      <c r="I30" s="2">
        <v>41752</v>
      </c>
      <c r="J30" s="2">
        <v>41752</v>
      </c>
      <c r="K30">
        <v>380</v>
      </c>
    </row>
    <row r="31" spans="1:11" x14ac:dyDescent="0.25">
      <c r="A31" t="str">
        <f>"Z980F1FAC9"</f>
        <v>Z980F1FAC9</v>
      </c>
      <c r="B31" t="str">
        <f t="shared" si="0"/>
        <v>06363391001</v>
      </c>
      <c r="C31" t="s">
        <v>15</v>
      </c>
      <c r="D31" t="s">
        <v>85</v>
      </c>
      <c r="E31" t="s">
        <v>17</v>
      </c>
      <c r="F31" s="1" t="s">
        <v>86</v>
      </c>
      <c r="G31" t="s">
        <v>45</v>
      </c>
      <c r="H31">
        <v>750</v>
      </c>
      <c r="I31" s="2">
        <v>41786</v>
      </c>
      <c r="J31" s="2">
        <v>41786</v>
      </c>
      <c r="K31">
        <v>750</v>
      </c>
    </row>
    <row r="32" spans="1:11" x14ac:dyDescent="0.25">
      <c r="A32" t="str">
        <f>"ZF10F1614F"</f>
        <v>ZF10F1614F</v>
      </c>
      <c r="B32" t="str">
        <f t="shared" si="0"/>
        <v>06363391001</v>
      </c>
      <c r="C32" t="s">
        <v>15</v>
      </c>
      <c r="D32" t="s">
        <v>87</v>
      </c>
      <c r="E32" t="s">
        <v>17</v>
      </c>
      <c r="F32" s="1" t="s">
        <v>47</v>
      </c>
      <c r="G32" t="s">
        <v>48</v>
      </c>
      <c r="H32">
        <v>520</v>
      </c>
      <c r="I32" s="2">
        <v>41788</v>
      </c>
      <c r="J32" s="2">
        <v>41788</v>
      </c>
      <c r="K32">
        <v>520</v>
      </c>
    </row>
    <row r="33" spans="1:11" x14ac:dyDescent="0.25">
      <c r="A33" t="str">
        <f>"ZF10F6EFF8"</f>
        <v>ZF10F6EFF8</v>
      </c>
      <c r="B33" t="str">
        <f t="shared" si="0"/>
        <v>06363391001</v>
      </c>
      <c r="C33" t="s">
        <v>15</v>
      </c>
      <c r="D33" t="s">
        <v>88</v>
      </c>
      <c r="E33" t="s">
        <v>17</v>
      </c>
      <c r="F33" s="1" t="s">
        <v>89</v>
      </c>
      <c r="G33" t="s">
        <v>90</v>
      </c>
      <c r="H33">
        <v>320</v>
      </c>
      <c r="I33" s="2">
        <v>41786</v>
      </c>
      <c r="J33" s="2">
        <v>41786</v>
      </c>
      <c r="K33">
        <v>320</v>
      </c>
    </row>
    <row r="34" spans="1:11" x14ac:dyDescent="0.25">
      <c r="A34" t="str">
        <f>"ZB30F6EFED"</f>
        <v>ZB30F6EFED</v>
      </c>
      <c r="B34" t="str">
        <f t="shared" si="0"/>
        <v>06363391001</v>
      </c>
      <c r="C34" t="s">
        <v>15</v>
      </c>
      <c r="D34" t="s">
        <v>91</v>
      </c>
      <c r="E34" t="s">
        <v>17</v>
      </c>
      <c r="F34" s="1" t="s">
        <v>35</v>
      </c>
      <c r="G34" t="s">
        <v>36</v>
      </c>
      <c r="H34">
        <v>32</v>
      </c>
      <c r="I34" s="2">
        <v>41764</v>
      </c>
      <c r="J34" s="2">
        <v>41764</v>
      </c>
      <c r="K34">
        <v>32</v>
      </c>
    </row>
    <row r="35" spans="1:11" x14ac:dyDescent="0.25">
      <c r="A35" t="str">
        <f>"ZD00F83C47"</f>
        <v>ZD00F83C47</v>
      </c>
      <c r="B35" t="str">
        <f t="shared" ref="B35:B66" si="1">"06363391001"</f>
        <v>06363391001</v>
      </c>
      <c r="C35" t="s">
        <v>15</v>
      </c>
      <c r="D35" t="s">
        <v>92</v>
      </c>
      <c r="E35" t="s">
        <v>17</v>
      </c>
      <c r="F35" s="1" t="s">
        <v>93</v>
      </c>
      <c r="G35" t="s">
        <v>94</v>
      </c>
      <c r="H35">
        <v>320</v>
      </c>
      <c r="I35" s="2">
        <v>41788</v>
      </c>
      <c r="J35" s="2">
        <v>41788</v>
      </c>
      <c r="K35">
        <v>320</v>
      </c>
    </row>
    <row r="36" spans="1:11" x14ac:dyDescent="0.25">
      <c r="A36" t="str">
        <f>"Z740F83BFE"</f>
        <v>Z740F83BFE</v>
      </c>
      <c r="B36" t="str">
        <f t="shared" si="1"/>
        <v>06363391001</v>
      </c>
      <c r="C36" t="s">
        <v>15</v>
      </c>
      <c r="D36" t="s">
        <v>95</v>
      </c>
      <c r="E36" t="s">
        <v>17</v>
      </c>
      <c r="F36" s="1" t="s">
        <v>93</v>
      </c>
      <c r="G36" t="s">
        <v>94</v>
      </c>
      <c r="H36">
        <v>80</v>
      </c>
      <c r="I36" s="2">
        <v>41746</v>
      </c>
      <c r="J36" s="2">
        <v>41746</v>
      </c>
      <c r="K36">
        <v>80</v>
      </c>
    </row>
    <row r="37" spans="1:11" x14ac:dyDescent="0.25">
      <c r="A37" t="str">
        <f>"Z730F8EE2B"</f>
        <v>Z730F8EE2B</v>
      </c>
      <c r="B37" t="str">
        <f t="shared" si="1"/>
        <v>06363391001</v>
      </c>
      <c r="C37" t="s">
        <v>15</v>
      </c>
      <c r="D37" t="s">
        <v>96</v>
      </c>
      <c r="E37" t="s">
        <v>17</v>
      </c>
      <c r="F37" s="1" t="s">
        <v>50</v>
      </c>
      <c r="G37" t="s">
        <v>51</v>
      </c>
      <c r="H37">
        <v>480</v>
      </c>
      <c r="I37" s="2">
        <v>41807</v>
      </c>
      <c r="J37" s="2">
        <v>41807</v>
      </c>
      <c r="K37">
        <v>480</v>
      </c>
    </row>
    <row r="38" spans="1:11" x14ac:dyDescent="0.25">
      <c r="A38" t="str">
        <f>"Z230F3F973"</f>
        <v>Z230F3F973</v>
      </c>
      <c r="B38" t="str">
        <f t="shared" si="1"/>
        <v>06363391001</v>
      </c>
      <c r="C38" t="s">
        <v>15</v>
      </c>
      <c r="D38" t="s">
        <v>97</v>
      </c>
      <c r="E38" t="s">
        <v>27</v>
      </c>
      <c r="F38" s="1" t="s">
        <v>98</v>
      </c>
      <c r="G38" t="s">
        <v>99</v>
      </c>
      <c r="H38">
        <v>351</v>
      </c>
      <c r="I38" s="2">
        <v>41821</v>
      </c>
      <c r="J38" s="2">
        <v>42185</v>
      </c>
      <c r="K38">
        <v>351</v>
      </c>
    </row>
    <row r="39" spans="1:11" x14ac:dyDescent="0.25">
      <c r="A39" t="str">
        <f>"Z0C0F95DA2"</f>
        <v>Z0C0F95DA2</v>
      </c>
      <c r="B39" t="str">
        <f t="shared" si="1"/>
        <v>06363391001</v>
      </c>
      <c r="C39" t="s">
        <v>15</v>
      </c>
      <c r="D39" t="s">
        <v>100</v>
      </c>
      <c r="E39" t="s">
        <v>17</v>
      </c>
      <c r="F39" s="1" t="s">
        <v>66</v>
      </c>
      <c r="G39" t="s">
        <v>39</v>
      </c>
      <c r="H39">
        <v>360</v>
      </c>
      <c r="I39" s="2">
        <v>41780</v>
      </c>
      <c r="J39" s="2">
        <v>41780</v>
      </c>
      <c r="K39">
        <v>360</v>
      </c>
    </row>
    <row r="40" spans="1:11" x14ac:dyDescent="0.25">
      <c r="A40" t="str">
        <f>"ZDB0F95D8A"</f>
        <v>ZDB0F95D8A</v>
      </c>
      <c r="B40" t="str">
        <f t="shared" si="1"/>
        <v>06363391001</v>
      </c>
      <c r="C40" t="s">
        <v>15</v>
      </c>
      <c r="D40" t="s">
        <v>101</v>
      </c>
      <c r="E40" t="s">
        <v>17</v>
      </c>
      <c r="F40" s="1" t="s">
        <v>102</v>
      </c>
      <c r="G40" t="s">
        <v>103</v>
      </c>
      <c r="H40">
        <v>580</v>
      </c>
      <c r="I40" s="2">
        <v>41808</v>
      </c>
      <c r="J40" s="2">
        <v>41808</v>
      </c>
      <c r="K40">
        <v>0</v>
      </c>
    </row>
    <row r="41" spans="1:11" x14ac:dyDescent="0.25">
      <c r="A41" t="str">
        <f>"ZBA0F95D78"</f>
        <v>ZBA0F95D78</v>
      </c>
      <c r="B41" t="str">
        <f t="shared" si="1"/>
        <v>06363391001</v>
      </c>
      <c r="C41" t="s">
        <v>15</v>
      </c>
      <c r="D41" t="s">
        <v>104</v>
      </c>
      <c r="E41" t="s">
        <v>17</v>
      </c>
      <c r="F41" s="1" t="s">
        <v>105</v>
      </c>
      <c r="G41" t="s">
        <v>106</v>
      </c>
      <c r="H41">
        <v>4026</v>
      </c>
      <c r="I41" s="2">
        <v>41814</v>
      </c>
      <c r="J41" s="2">
        <v>41814</v>
      </c>
      <c r="K41">
        <v>4026</v>
      </c>
    </row>
    <row r="42" spans="1:11" x14ac:dyDescent="0.25">
      <c r="A42" t="str">
        <f>"Z5D0F8D2AB"</f>
        <v>Z5D0F8D2AB</v>
      </c>
      <c r="B42" t="str">
        <f t="shared" si="1"/>
        <v>06363391001</v>
      </c>
      <c r="C42" t="s">
        <v>15</v>
      </c>
      <c r="D42" t="s">
        <v>107</v>
      </c>
      <c r="E42" t="s">
        <v>27</v>
      </c>
      <c r="F42" s="1" t="s">
        <v>108</v>
      </c>
      <c r="G42" t="s">
        <v>109</v>
      </c>
      <c r="H42">
        <v>840</v>
      </c>
      <c r="I42" s="2">
        <v>41821</v>
      </c>
      <c r="J42" s="2">
        <v>42185</v>
      </c>
      <c r="K42">
        <v>840</v>
      </c>
    </row>
    <row r="43" spans="1:11" x14ac:dyDescent="0.25">
      <c r="A43" t="str">
        <f>"Z331018E95"</f>
        <v>Z331018E95</v>
      </c>
      <c r="B43" t="str">
        <f t="shared" si="1"/>
        <v>06363391001</v>
      </c>
      <c r="C43" t="s">
        <v>15</v>
      </c>
      <c r="D43" t="s">
        <v>110</v>
      </c>
      <c r="E43" t="s">
        <v>17</v>
      </c>
      <c r="F43" s="1" t="s">
        <v>50</v>
      </c>
      <c r="G43" t="s">
        <v>51</v>
      </c>
      <c r="H43">
        <v>1210</v>
      </c>
      <c r="I43" s="2">
        <v>41836</v>
      </c>
      <c r="J43" s="2">
        <v>41849</v>
      </c>
      <c r="K43">
        <v>1210</v>
      </c>
    </row>
    <row r="44" spans="1:11" x14ac:dyDescent="0.25">
      <c r="A44" t="str">
        <f>"Z4C101FB4A"</f>
        <v>Z4C101FB4A</v>
      </c>
      <c r="B44" t="str">
        <f t="shared" si="1"/>
        <v>06363391001</v>
      </c>
      <c r="C44" t="s">
        <v>15</v>
      </c>
      <c r="D44" t="s">
        <v>111</v>
      </c>
      <c r="E44" t="s">
        <v>112</v>
      </c>
      <c r="F44" s="1" t="s">
        <v>113</v>
      </c>
      <c r="G44" t="s">
        <v>19</v>
      </c>
      <c r="H44">
        <v>589.79999999999995</v>
      </c>
      <c r="I44" s="2">
        <v>41837</v>
      </c>
      <c r="J44" s="2">
        <v>41851</v>
      </c>
      <c r="K44">
        <v>589.79999999999995</v>
      </c>
    </row>
    <row r="45" spans="1:11" x14ac:dyDescent="0.25">
      <c r="A45" t="str">
        <f>"ZE31025503"</f>
        <v>ZE31025503</v>
      </c>
      <c r="B45" t="str">
        <f t="shared" si="1"/>
        <v>06363391001</v>
      </c>
      <c r="C45" t="s">
        <v>15</v>
      </c>
      <c r="D45" t="s">
        <v>114</v>
      </c>
      <c r="E45" t="s">
        <v>17</v>
      </c>
      <c r="F45" s="1" t="s">
        <v>115</v>
      </c>
      <c r="G45" t="s">
        <v>116</v>
      </c>
      <c r="H45">
        <v>250</v>
      </c>
      <c r="I45" s="2">
        <v>41116</v>
      </c>
      <c r="J45" s="2">
        <v>41116</v>
      </c>
      <c r="K45">
        <v>0</v>
      </c>
    </row>
    <row r="46" spans="1:11" x14ac:dyDescent="0.25">
      <c r="A46" t="str">
        <f>"ZA10F95D98"</f>
        <v>ZA10F95D98</v>
      </c>
      <c r="B46" t="str">
        <f t="shared" si="1"/>
        <v>06363391001</v>
      </c>
      <c r="C46" t="s">
        <v>15</v>
      </c>
      <c r="D46" t="s">
        <v>117</v>
      </c>
      <c r="E46" t="s">
        <v>17</v>
      </c>
      <c r="F46" s="1" t="s">
        <v>66</v>
      </c>
      <c r="G46" t="s">
        <v>39</v>
      </c>
      <c r="H46">
        <v>690</v>
      </c>
      <c r="I46" s="2">
        <v>41789</v>
      </c>
      <c r="J46" s="2">
        <v>41789</v>
      </c>
      <c r="K46">
        <v>690</v>
      </c>
    </row>
    <row r="47" spans="1:11" x14ac:dyDescent="0.25">
      <c r="A47" t="str">
        <f>"Z0C0F95DA2"</f>
        <v>Z0C0F95DA2</v>
      </c>
      <c r="B47" t="str">
        <f t="shared" si="1"/>
        <v>06363391001</v>
      </c>
      <c r="C47" t="s">
        <v>15</v>
      </c>
      <c r="D47" t="s">
        <v>118</v>
      </c>
      <c r="E47" t="s">
        <v>17</v>
      </c>
      <c r="F47" s="1" t="s">
        <v>35</v>
      </c>
      <c r="G47" t="s">
        <v>36</v>
      </c>
      <c r="H47">
        <v>90</v>
      </c>
      <c r="I47" s="2">
        <v>41808</v>
      </c>
      <c r="J47" s="2">
        <v>41808</v>
      </c>
      <c r="K47">
        <v>90</v>
      </c>
    </row>
    <row r="48" spans="1:11" x14ac:dyDescent="0.25">
      <c r="A48" t="str">
        <f>"ZD3102549F"</f>
        <v>ZD3102549F</v>
      </c>
      <c r="B48" t="str">
        <f t="shared" si="1"/>
        <v>06363391001</v>
      </c>
      <c r="C48" t="s">
        <v>15</v>
      </c>
      <c r="D48" t="s">
        <v>119</v>
      </c>
      <c r="E48" t="s">
        <v>17</v>
      </c>
      <c r="F48" s="1" t="s">
        <v>102</v>
      </c>
      <c r="G48" t="s">
        <v>120</v>
      </c>
      <c r="H48">
        <v>350</v>
      </c>
      <c r="I48" s="2">
        <v>41841</v>
      </c>
      <c r="J48" s="2">
        <v>41841</v>
      </c>
      <c r="K48">
        <v>350</v>
      </c>
    </row>
    <row r="49" spans="1:11" x14ac:dyDescent="0.25">
      <c r="A49" t="str">
        <f>"5856217F22"</f>
        <v>5856217F22</v>
      </c>
      <c r="B49" t="str">
        <f t="shared" si="1"/>
        <v>06363391001</v>
      </c>
      <c r="C49" t="s">
        <v>15</v>
      </c>
      <c r="D49" t="s">
        <v>121</v>
      </c>
      <c r="E49" t="s">
        <v>68</v>
      </c>
      <c r="F49" s="1" t="s">
        <v>122</v>
      </c>
      <c r="G49" t="s">
        <v>123</v>
      </c>
      <c r="H49">
        <v>0</v>
      </c>
      <c r="I49" s="2">
        <v>41883</v>
      </c>
      <c r="J49" s="2">
        <v>42308</v>
      </c>
      <c r="K49">
        <v>14699.25</v>
      </c>
    </row>
    <row r="50" spans="1:11" x14ac:dyDescent="0.25">
      <c r="A50" t="str">
        <f>"5856203398"</f>
        <v>5856203398</v>
      </c>
      <c r="B50" t="str">
        <f t="shared" si="1"/>
        <v>06363391001</v>
      </c>
      <c r="C50" t="s">
        <v>15</v>
      </c>
      <c r="D50" t="s">
        <v>124</v>
      </c>
      <c r="E50" t="s">
        <v>68</v>
      </c>
      <c r="F50" s="1" t="s">
        <v>122</v>
      </c>
      <c r="G50" t="s">
        <v>123</v>
      </c>
      <c r="H50">
        <v>0</v>
      </c>
      <c r="I50" s="2">
        <v>41852</v>
      </c>
      <c r="J50" s="2">
        <v>42216</v>
      </c>
      <c r="K50">
        <v>817296.24</v>
      </c>
    </row>
    <row r="51" spans="1:11" x14ac:dyDescent="0.25">
      <c r="A51" t="str">
        <f>"Z861058B12"</f>
        <v>Z861058B12</v>
      </c>
      <c r="B51" t="str">
        <f t="shared" si="1"/>
        <v>06363391001</v>
      </c>
      <c r="C51" t="s">
        <v>15</v>
      </c>
      <c r="D51" t="s">
        <v>125</v>
      </c>
      <c r="E51" t="s">
        <v>112</v>
      </c>
      <c r="F51" s="1" t="s">
        <v>126</v>
      </c>
      <c r="G51" t="s">
        <v>22</v>
      </c>
      <c r="H51">
        <v>2150</v>
      </c>
      <c r="I51" s="2">
        <v>41852</v>
      </c>
      <c r="J51" s="2">
        <v>41862</v>
      </c>
      <c r="K51">
        <v>2150</v>
      </c>
    </row>
    <row r="52" spans="1:11" x14ac:dyDescent="0.25">
      <c r="A52" t="str">
        <f>"Z261058AB0"</f>
        <v>Z261058AB0</v>
      </c>
      <c r="B52" t="str">
        <f t="shared" si="1"/>
        <v>06363391001</v>
      </c>
      <c r="C52" t="s">
        <v>15</v>
      </c>
      <c r="D52" t="s">
        <v>127</v>
      </c>
      <c r="E52" t="s">
        <v>112</v>
      </c>
      <c r="F52" s="1" t="s">
        <v>126</v>
      </c>
      <c r="G52" t="s">
        <v>128</v>
      </c>
      <c r="H52">
        <v>1200</v>
      </c>
      <c r="I52" s="2">
        <v>41852</v>
      </c>
      <c r="J52" s="2">
        <v>41862</v>
      </c>
      <c r="K52">
        <v>1200</v>
      </c>
    </row>
    <row r="53" spans="1:11" x14ac:dyDescent="0.25">
      <c r="A53" t="str">
        <f>"5593342BD3"</f>
        <v>5593342BD3</v>
      </c>
      <c r="B53" t="str">
        <f t="shared" si="1"/>
        <v>06363391001</v>
      </c>
      <c r="C53" t="s">
        <v>15</v>
      </c>
      <c r="D53" t="s">
        <v>129</v>
      </c>
      <c r="E53" t="s">
        <v>68</v>
      </c>
      <c r="F53" s="1" t="s">
        <v>122</v>
      </c>
      <c r="G53" t="s">
        <v>123</v>
      </c>
      <c r="H53">
        <v>0</v>
      </c>
      <c r="I53" s="2">
        <v>41699</v>
      </c>
      <c r="J53" s="2">
        <v>42063</v>
      </c>
      <c r="K53">
        <v>39074.449999999997</v>
      </c>
    </row>
    <row r="54" spans="1:11" x14ac:dyDescent="0.25">
      <c r="A54" t="str">
        <f>"5593500E35"</f>
        <v>5593500E35</v>
      </c>
      <c r="B54" t="str">
        <f t="shared" si="1"/>
        <v>06363391001</v>
      </c>
      <c r="C54" t="s">
        <v>15</v>
      </c>
      <c r="D54" t="s">
        <v>130</v>
      </c>
      <c r="E54" t="s">
        <v>68</v>
      </c>
      <c r="F54" s="1" t="s">
        <v>122</v>
      </c>
      <c r="G54" t="s">
        <v>123</v>
      </c>
      <c r="H54">
        <v>0</v>
      </c>
      <c r="I54" s="2">
        <v>41730</v>
      </c>
      <c r="J54" s="2">
        <v>42094</v>
      </c>
      <c r="K54">
        <v>260123.59</v>
      </c>
    </row>
    <row r="55" spans="1:11" x14ac:dyDescent="0.25">
      <c r="A55" t="str">
        <f>"ZD011C8B1F"</f>
        <v>ZD011C8B1F</v>
      </c>
      <c r="B55" t="str">
        <f t="shared" si="1"/>
        <v>06363391001</v>
      </c>
      <c r="C55" t="s">
        <v>15</v>
      </c>
      <c r="D55" t="s">
        <v>131</v>
      </c>
      <c r="E55" t="s">
        <v>17</v>
      </c>
      <c r="F55" s="1" t="s">
        <v>61</v>
      </c>
      <c r="G55" t="s">
        <v>62</v>
      </c>
      <c r="H55">
        <v>1070</v>
      </c>
      <c r="I55" s="2">
        <v>41962</v>
      </c>
      <c r="J55" s="2">
        <v>41962</v>
      </c>
      <c r="K55">
        <v>1070</v>
      </c>
    </row>
    <row r="56" spans="1:11" x14ac:dyDescent="0.25">
      <c r="A56" t="str">
        <f>"Z1A1062745"</f>
        <v>Z1A1062745</v>
      </c>
      <c r="B56" t="str">
        <f t="shared" si="1"/>
        <v>06363391001</v>
      </c>
      <c r="C56" t="s">
        <v>15</v>
      </c>
      <c r="D56" t="s">
        <v>132</v>
      </c>
      <c r="E56" t="s">
        <v>17</v>
      </c>
      <c r="F56" s="1" t="s">
        <v>133</v>
      </c>
      <c r="G56" t="s">
        <v>22</v>
      </c>
      <c r="H56">
        <v>798</v>
      </c>
      <c r="I56" s="2">
        <v>41892</v>
      </c>
      <c r="J56" s="2">
        <v>41892</v>
      </c>
      <c r="K56">
        <v>798</v>
      </c>
    </row>
    <row r="57" spans="1:11" x14ac:dyDescent="0.25">
      <c r="A57" t="str">
        <f>"Z6410C5CF2"</f>
        <v>Z6410C5CF2</v>
      </c>
      <c r="B57" t="str">
        <f t="shared" si="1"/>
        <v>06363391001</v>
      </c>
      <c r="C57" t="s">
        <v>15</v>
      </c>
      <c r="D57" t="s">
        <v>134</v>
      </c>
      <c r="E57" t="s">
        <v>17</v>
      </c>
      <c r="F57" s="1" t="s">
        <v>135</v>
      </c>
      <c r="G57" t="s">
        <v>136</v>
      </c>
      <c r="H57">
        <v>1886</v>
      </c>
      <c r="I57" s="2">
        <v>41904</v>
      </c>
      <c r="J57" s="2">
        <v>41905</v>
      </c>
      <c r="K57">
        <v>1886</v>
      </c>
    </row>
    <row r="58" spans="1:11" x14ac:dyDescent="0.25">
      <c r="A58" t="str">
        <f>"Z1710C5CC8"</f>
        <v>Z1710C5CC8</v>
      </c>
      <c r="B58" t="str">
        <f t="shared" si="1"/>
        <v>06363391001</v>
      </c>
      <c r="C58" t="s">
        <v>15</v>
      </c>
      <c r="D58" t="s">
        <v>137</v>
      </c>
      <c r="E58" t="s">
        <v>17</v>
      </c>
      <c r="F58" s="1" t="s">
        <v>138</v>
      </c>
      <c r="G58" t="s">
        <v>62</v>
      </c>
      <c r="H58">
        <v>580</v>
      </c>
      <c r="I58" s="2">
        <v>41904</v>
      </c>
      <c r="J58" s="2">
        <v>41904</v>
      </c>
      <c r="K58">
        <v>580</v>
      </c>
    </row>
    <row r="59" spans="1:11" x14ac:dyDescent="0.25">
      <c r="A59" t="str">
        <f>"ZD31062721"</f>
        <v>ZD31062721</v>
      </c>
      <c r="B59" t="str">
        <f t="shared" si="1"/>
        <v>06363391001</v>
      </c>
      <c r="C59" t="s">
        <v>15</v>
      </c>
      <c r="D59" t="s">
        <v>139</v>
      </c>
      <c r="E59" t="s">
        <v>17</v>
      </c>
      <c r="F59" s="1" t="s">
        <v>140</v>
      </c>
      <c r="G59" t="s">
        <v>136</v>
      </c>
      <c r="H59">
        <v>1500</v>
      </c>
      <c r="I59" s="2">
        <v>41901</v>
      </c>
      <c r="J59" s="2">
        <v>41907</v>
      </c>
      <c r="K59">
        <v>1500</v>
      </c>
    </row>
    <row r="60" spans="1:11" x14ac:dyDescent="0.25">
      <c r="A60" t="str">
        <f>"Z340F8EDDB"</f>
        <v>Z340F8EDDB</v>
      </c>
      <c r="B60" t="str">
        <f t="shared" si="1"/>
        <v>06363391001</v>
      </c>
      <c r="C60" t="s">
        <v>15</v>
      </c>
      <c r="D60" t="s">
        <v>141</v>
      </c>
      <c r="E60" t="s">
        <v>17</v>
      </c>
      <c r="F60" s="1" t="s">
        <v>50</v>
      </c>
      <c r="G60" t="s">
        <v>51</v>
      </c>
      <c r="H60">
        <v>865</v>
      </c>
      <c r="I60" s="2">
        <v>41787</v>
      </c>
      <c r="J60" s="2">
        <v>41787</v>
      </c>
      <c r="K60">
        <v>865</v>
      </c>
    </row>
    <row r="61" spans="1:11" x14ac:dyDescent="0.25">
      <c r="A61" t="str">
        <f>"Z7D11337DC"</f>
        <v>Z7D11337DC</v>
      </c>
      <c r="B61" t="str">
        <f t="shared" si="1"/>
        <v>06363391001</v>
      </c>
      <c r="C61" t="s">
        <v>15</v>
      </c>
      <c r="D61" t="s">
        <v>142</v>
      </c>
      <c r="E61" t="s">
        <v>17</v>
      </c>
      <c r="F61" s="1" t="s">
        <v>50</v>
      </c>
      <c r="G61" t="s">
        <v>51</v>
      </c>
      <c r="H61">
        <v>376</v>
      </c>
      <c r="I61" s="2">
        <v>41929</v>
      </c>
      <c r="J61" s="2">
        <v>41942</v>
      </c>
      <c r="K61">
        <v>376</v>
      </c>
    </row>
    <row r="62" spans="1:11" x14ac:dyDescent="0.25">
      <c r="A62" t="str">
        <f>"ZBF115128C"</f>
        <v>ZBF115128C</v>
      </c>
      <c r="B62" t="str">
        <f t="shared" si="1"/>
        <v>06363391001</v>
      </c>
      <c r="C62" t="s">
        <v>15</v>
      </c>
      <c r="D62" t="s">
        <v>143</v>
      </c>
      <c r="E62" t="s">
        <v>17</v>
      </c>
      <c r="F62" s="1" t="s">
        <v>144</v>
      </c>
      <c r="G62" t="s">
        <v>145</v>
      </c>
      <c r="H62">
        <v>160</v>
      </c>
      <c r="I62" s="2">
        <v>41914</v>
      </c>
      <c r="J62" s="2">
        <v>41914</v>
      </c>
      <c r="K62">
        <v>160</v>
      </c>
    </row>
    <row r="63" spans="1:11" x14ac:dyDescent="0.25">
      <c r="A63" t="str">
        <f>"Z0F119A7CB"</f>
        <v>Z0F119A7CB</v>
      </c>
      <c r="B63" t="str">
        <f t="shared" si="1"/>
        <v>06363391001</v>
      </c>
      <c r="C63" t="s">
        <v>15</v>
      </c>
      <c r="D63" t="s">
        <v>146</v>
      </c>
      <c r="E63" t="s">
        <v>27</v>
      </c>
      <c r="F63" s="1" t="s">
        <v>147</v>
      </c>
      <c r="G63" t="s">
        <v>148</v>
      </c>
      <c r="H63">
        <v>600</v>
      </c>
      <c r="I63" s="2">
        <v>41960</v>
      </c>
      <c r="J63" s="2">
        <v>41990</v>
      </c>
      <c r="K63">
        <v>600</v>
      </c>
    </row>
    <row r="64" spans="1:11" x14ac:dyDescent="0.25">
      <c r="A64" t="str">
        <f>"Z1211B4B43"</f>
        <v>Z1211B4B43</v>
      </c>
      <c r="B64" t="str">
        <f t="shared" si="1"/>
        <v>06363391001</v>
      </c>
      <c r="C64" t="s">
        <v>15</v>
      </c>
      <c r="D64" t="s">
        <v>149</v>
      </c>
      <c r="E64" t="s">
        <v>17</v>
      </c>
      <c r="F64" s="1" t="s">
        <v>150</v>
      </c>
      <c r="G64" t="s">
        <v>151</v>
      </c>
      <c r="H64">
        <v>48</v>
      </c>
      <c r="I64" s="2">
        <v>41942</v>
      </c>
      <c r="J64" s="2">
        <v>41961</v>
      </c>
      <c r="K64">
        <v>48</v>
      </c>
    </row>
    <row r="65" spans="1:11" x14ac:dyDescent="0.25">
      <c r="A65" t="str">
        <f>"ZC811B4B4B"</f>
        <v>ZC811B4B4B</v>
      </c>
      <c r="B65" t="str">
        <f t="shared" si="1"/>
        <v>06363391001</v>
      </c>
      <c r="C65" t="s">
        <v>15</v>
      </c>
      <c r="D65" t="s">
        <v>152</v>
      </c>
      <c r="E65" t="s">
        <v>17</v>
      </c>
      <c r="F65" s="1" t="s">
        <v>144</v>
      </c>
      <c r="G65" t="s">
        <v>145</v>
      </c>
      <c r="H65">
        <v>150</v>
      </c>
      <c r="I65" s="2">
        <v>41914</v>
      </c>
      <c r="J65" s="2">
        <v>41920</v>
      </c>
      <c r="K65">
        <v>150</v>
      </c>
    </row>
    <row r="66" spans="1:11" x14ac:dyDescent="0.25">
      <c r="A66" t="str">
        <f>"Z481196CA4"</f>
        <v>Z481196CA4</v>
      </c>
      <c r="B66" t="str">
        <f t="shared" si="1"/>
        <v>06363391001</v>
      </c>
      <c r="C66" t="s">
        <v>15</v>
      </c>
      <c r="D66" t="s">
        <v>153</v>
      </c>
      <c r="E66" t="s">
        <v>17</v>
      </c>
      <c r="F66" s="1" t="s">
        <v>154</v>
      </c>
      <c r="G66" t="s">
        <v>155</v>
      </c>
      <c r="H66">
        <v>180</v>
      </c>
      <c r="I66" s="2">
        <v>41960</v>
      </c>
      <c r="J66" s="2">
        <v>41960</v>
      </c>
      <c r="K66">
        <v>180</v>
      </c>
    </row>
    <row r="67" spans="1:11" x14ac:dyDescent="0.25">
      <c r="A67" t="str">
        <f>"ZC61189A77"</f>
        <v>ZC61189A77</v>
      </c>
      <c r="B67" t="str">
        <f t="shared" ref="B67:B98" si="2">"06363391001"</f>
        <v>06363391001</v>
      </c>
      <c r="C67" t="s">
        <v>15</v>
      </c>
      <c r="D67" t="s">
        <v>156</v>
      </c>
      <c r="E67" t="s">
        <v>17</v>
      </c>
      <c r="F67" s="1" t="s">
        <v>157</v>
      </c>
      <c r="G67" t="s">
        <v>158</v>
      </c>
      <c r="H67">
        <v>250</v>
      </c>
      <c r="I67" s="2">
        <v>41950</v>
      </c>
      <c r="J67" s="2">
        <v>41950</v>
      </c>
      <c r="K67">
        <v>250</v>
      </c>
    </row>
    <row r="68" spans="1:11" x14ac:dyDescent="0.25">
      <c r="A68" t="str">
        <f>"ZBF11314B4"</f>
        <v>ZBF11314B4</v>
      </c>
      <c r="B68" t="str">
        <f t="shared" si="2"/>
        <v>06363391001</v>
      </c>
      <c r="C68" t="s">
        <v>15</v>
      </c>
      <c r="D68" t="s">
        <v>159</v>
      </c>
      <c r="E68" t="s">
        <v>17</v>
      </c>
      <c r="F68" s="1" t="s">
        <v>160</v>
      </c>
      <c r="G68" t="s">
        <v>161</v>
      </c>
      <c r="H68">
        <v>400</v>
      </c>
      <c r="I68" s="2">
        <v>41934</v>
      </c>
      <c r="J68" s="2">
        <v>41934</v>
      </c>
      <c r="K68">
        <v>0</v>
      </c>
    </row>
    <row r="69" spans="1:11" x14ac:dyDescent="0.25">
      <c r="A69" t="str">
        <f>"Z8E11F947E"</f>
        <v>Z8E11F947E</v>
      </c>
      <c r="B69" t="str">
        <f t="shared" si="2"/>
        <v>06363391001</v>
      </c>
      <c r="C69" t="s">
        <v>15</v>
      </c>
      <c r="D69" t="s">
        <v>162</v>
      </c>
      <c r="E69" t="s">
        <v>17</v>
      </c>
      <c r="F69" s="1" t="s">
        <v>163</v>
      </c>
      <c r="G69" t="s">
        <v>164</v>
      </c>
      <c r="H69">
        <v>244.5</v>
      </c>
      <c r="I69" s="2">
        <v>41906</v>
      </c>
      <c r="J69" s="2">
        <v>42004</v>
      </c>
      <c r="K69">
        <v>244.5</v>
      </c>
    </row>
    <row r="70" spans="1:11" x14ac:dyDescent="0.25">
      <c r="A70" t="str">
        <f>"597589046E"</f>
        <v>597589046E</v>
      </c>
      <c r="B70" t="str">
        <f t="shared" si="2"/>
        <v>06363391001</v>
      </c>
      <c r="C70" t="s">
        <v>15</v>
      </c>
      <c r="D70" t="s">
        <v>165</v>
      </c>
      <c r="E70" t="s">
        <v>27</v>
      </c>
      <c r="F70" s="1" t="s">
        <v>166</v>
      </c>
      <c r="G70" t="s">
        <v>148</v>
      </c>
      <c r="H70">
        <v>21768</v>
      </c>
      <c r="I70" s="2">
        <v>41974</v>
      </c>
      <c r="J70" s="2">
        <v>42704</v>
      </c>
      <c r="K70">
        <v>21768</v>
      </c>
    </row>
    <row r="71" spans="1:11" x14ac:dyDescent="0.25">
      <c r="A71" t="str">
        <f>"Z7E11EFF12"</f>
        <v>Z7E11EFF12</v>
      </c>
      <c r="B71" t="str">
        <f t="shared" si="2"/>
        <v>06363391001</v>
      </c>
      <c r="C71" t="s">
        <v>15</v>
      </c>
      <c r="D71" t="s">
        <v>167</v>
      </c>
      <c r="E71" t="s">
        <v>17</v>
      </c>
      <c r="F71" s="1" t="s">
        <v>168</v>
      </c>
      <c r="G71" t="s">
        <v>169</v>
      </c>
      <c r="H71">
        <v>129</v>
      </c>
      <c r="I71" s="2">
        <v>41983</v>
      </c>
      <c r="J71" s="2">
        <v>41983</v>
      </c>
      <c r="K71">
        <v>0</v>
      </c>
    </row>
    <row r="72" spans="1:11" x14ac:dyDescent="0.25">
      <c r="A72" t="str">
        <f>"Z4011953EF"</f>
        <v>Z4011953EF</v>
      </c>
      <c r="B72" t="str">
        <f t="shared" si="2"/>
        <v>06363391001</v>
      </c>
      <c r="C72" t="s">
        <v>15</v>
      </c>
      <c r="D72" t="s">
        <v>170</v>
      </c>
      <c r="E72" t="s">
        <v>17</v>
      </c>
      <c r="F72" s="1" t="s">
        <v>171</v>
      </c>
      <c r="G72" t="s">
        <v>172</v>
      </c>
      <c r="H72">
        <v>7203</v>
      </c>
      <c r="I72" s="2">
        <v>41974</v>
      </c>
      <c r="J72" s="2">
        <v>41982</v>
      </c>
      <c r="K72">
        <v>7203</v>
      </c>
    </row>
    <row r="73" spans="1:11" x14ac:dyDescent="0.25">
      <c r="A73" t="str">
        <f>"Z0A0FB69A5"</f>
        <v>Z0A0FB69A5</v>
      </c>
      <c r="B73" t="str">
        <f t="shared" si="2"/>
        <v>06363391001</v>
      </c>
      <c r="C73" t="s">
        <v>15</v>
      </c>
      <c r="D73" t="s">
        <v>173</v>
      </c>
      <c r="E73" t="s">
        <v>17</v>
      </c>
      <c r="F73" s="1" t="s">
        <v>174</v>
      </c>
      <c r="G73" t="s">
        <v>175</v>
      </c>
      <c r="H73">
        <v>325</v>
      </c>
      <c r="I73" s="2">
        <v>41814</v>
      </c>
      <c r="J73" s="2">
        <v>41814</v>
      </c>
      <c r="K73">
        <v>325</v>
      </c>
    </row>
    <row r="74" spans="1:11" x14ac:dyDescent="0.25">
      <c r="A74" t="str">
        <f>"ZDB122EAA5"</f>
        <v>ZDB122EAA5</v>
      </c>
      <c r="B74" t="str">
        <f t="shared" si="2"/>
        <v>06363391001</v>
      </c>
      <c r="C74" t="s">
        <v>15</v>
      </c>
      <c r="D74" t="s">
        <v>176</v>
      </c>
      <c r="E74" t="s">
        <v>17</v>
      </c>
      <c r="F74" s="1" t="s">
        <v>50</v>
      </c>
      <c r="G74" t="s">
        <v>51</v>
      </c>
      <c r="H74">
        <v>180</v>
      </c>
      <c r="I74" s="2">
        <v>41989</v>
      </c>
      <c r="J74" s="2">
        <v>41989</v>
      </c>
      <c r="K74">
        <v>180</v>
      </c>
    </row>
    <row r="75" spans="1:11" x14ac:dyDescent="0.25">
      <c r="A75" t="str">
        <f>"ZBF125EOD8"</f>
        <v>ZBF125EOD8</v>
      </c>
      <c r="B75" t="str">
        <f t="shared" si="2"/>
        <v>06363391001</v>
      </c>
      <c r="C75" t="s">
        <v>15</v>
      </c>
      <c r="D75" t="s">
        <v>177</v>
      </c>
      <c r="E75" t="s">
        <v>112</v>
      </c>
      <c r="F75" s="1" t="s">
        <v>178</v>
      </c>
      <c r="G75" t="s">
        <v>179</v>
      </c>
      <c r="H75">
        <v>878</v>
      </c>
      <c r="I75" s="2">
        <v>41992</v>
      </c>
      <c r="J75" s="2">
        <v>42013</v>
      </c>
      <c r="K75">
        <v>878</v>
      </c>
    </row>
    <row r="76" spans="1:11" x14ac:dyDescent="0.25">
      <c r="A76" t="str">
        <f>"ZD812639F1"</f>
        <v>ZD812639F1</v>
      </c>
      <c r="B76" t="str">
        <f t="shared" si="2"/>
        <v>06363391001</v>
      </c>
      <c r="C76" t="s">
        <v>15</v>
      </c>
      <c r="D76" t="s">
        <v>180</v>
      </c>
      <c r="E76" t="s">
        <v>17</v>
      </c>
      <c r="F76" s="1" t="s">
        <v>181</v>
      </c>
      <c r="G76" t="s">
        <v>182</v>
      </c>
      <c r="H76">
        <v>300</v>
      </c>
      <c r="I76" s="2">
        <v>41992</v>
      </c>
      <c r="J76" s="2">
        <v>41992</v>
      </c>
      <c r="K76">
        <v>300</v>
      </c>
    </row>
    <row r="77" spans="1:11" x14ac:dyDescent="0.25">
      <c r="A77" t="str">
        <f>"ZF81271077"</f>
        <v>ZF81271077</v>
      </c>
      <c r="B77" t="str">
        <f t="shared" si="2"/>
        <v>06363391001</v>
      </c>
      <c r="C77" t="s">
        <v>15</v>
      </c>
      <c r="D77" t="s">
        <v>183</v>
      </c>
      <c r="E77" t="s">
        <v>17</v>
      </c>
      <c r="F77" s="1" t="s">
        <v>171</v>
      </c>
      <c r="G77" t="s">
        <v>172</v>
      </c>
      <c r="H77">
        <v>3048</v>
      </c>
      <c r="I77" s="2">
        <v>42016</v>
      </c>
      <c r="J77" s="2">
        <v>42025</v>
      </c>
      <c r="K77">
        <v>1473.91</v>
      </c>
    </row>
    <row r="78" spans="1:11" x14ac:dyDescent="0.25">
      <c r="A78" t="str">
        <f>"Z8E124F803"</f>
        <v>Z8E124F803</v>
      </c>
      <c r="B78" t="str">
        <f t="shared" si="2"/>
        <v>06363391001</v>
      </c>
      <c r="C78" t="s">
        <v>15</v>
      </c>
      <c r="D78" t="s">
        <v>184</v>
      </c>
      <c r="E78" t="s">
        <v>27</v>
      </c>
      <c r="F78" s="1" t="s">
        <v>185</v>
      </c>
      <c r="G78" t="s">
        <v>186</v>
      </c>
      <c r="H78">
        <v>1280</v>
      </c>
      <c r="I78" s="2">
        <v>41996</v>
      </c>
      <c r="J78" s="2">
        <v>42019</v>
      </c>
      <c r="K78">
        <v>1280</v>
      </c>
    </row>
    <row r="79" spans="1:11" x14ac:dyDescent="0.25">
      <c r="A79" t="str">
        <f>"6044418B84"</f>
        <v>6044418B84</v>
      </c>
      <c r="B79" t="str">
        <f t="shared" si="2"/>
        <v>06363391001</v>
      </c>
      <c r="C79" t="s">
        <v>15</v>
      </c>
      <c r="D79" t="s">
        <v>187</v>
      </c>
      <c r="E79" t="s">
        <v>27</v>
      </c>
      <c r="F79" s="1" t="s">
        <v>188</v>
      </c>
      <c r="G79" t="s">
        <v>189</v>
      </c>
      <c r="H79">
        <v>23328.9</v>
      </c>
      <c r="I79" s="2">
        <v>41996</v>
      </c>
      <c r="J79" s="2">
        <v>42044</v>
      </c>
      <c r="K79">
        <v>23328.89</v>
      </c>
    </row>
    <row r="80" spans="1:11" x14ac:dyDescent="0.25">
      <c r="A80" t="str">
        <f>"Z1A115A835"</f>
        <v>Z1A115A835</v>
      </c>
      <c r="B80" t="str">
        <f t="shared" si="2"/>
        <v>06363391001</v>
      </c>
      <c r="C80" t="s">
        <v>15</v>
      </c>
      <c r="D80" t="s">
        <v>190</v>
      </c>
      <c r="E80" t="s">
        <v>27</v>
      </c>
      <c r="F80" s="1" t="s">
        <v>191</v>
      </c>
      <c r="G80" t="s">
        <v>192</v>
      </c>
      <c r="H80">
        <v>2865.28</v>
      </c>
      <c r="I80" s="2">
        <v>41996</v>
      </c>
      <c r="J80" s="2">
        <v>42030</v>
      </c>
      <c r="K80">
        <v>2865.28</v>
      </c>
    </row>
    <row r="81" spans="1:11" x14ac:dyDescent="0.25">
      <c r="A81" t="str">
        <f>"Z8B11F53F4"</f>
        <v>Z8B11F53F4</v>
      </c>
      <c r="B81" t="str">
        <f t="shared" si="2"/>
        <v>06363391001</v>
      </c>
      <c r="C81" t="s">
        <v>15</v>
      </c>
      <c r="D81" t="s">
        <v>193</v>
      </c>
      <c r="E81" t="s">
        <v>27</v>
      </c>
      <c r="F81" s="1" t="s">
        <v>194</v>
      </c>
      <c r="G81" t="s">
        <v>136</v>
      </c>
      <c r="H81">
        <v>7000</v>
      </c>
      <c r="I81" s="2">
        <v>41996</v>
      </c>
      <c r="J81" s="2">
        <v>42058</v>
      </c>
      <c r="K81">
        <v>7000</v>
      </c>
    </row>
    <row r="82" spans="1:11" x14ac:dyDescent="0.25">
      <c r="A82" t="str">
        <f>"ZC5123EC76"</f>
        <v>ZC5123EC76</v>
      </c>
      <c r="B82" t="str">
        <f t="shared" si="2"/>
        <v>06363391001</v>
      </c>
      <c r="C82" t="s">
        <v>15</v>
      </c>
      <c r="D82" t="s">
        <v>195</v>
      </c>
      <c r="E82" t="s">
        <v>17</v>
      </c>
      <c r="F82" s="1" t="s">
        <v>61</v>
      </c>
      <c r="G82" t="s">
        <v>62</v>
      </c>
      <c r="H82">
        <v>1254</v>
      </c>
      <c r="I82" s="2">
        <v>41984</v>
      </c>
      <c r="J82" s="2">
        <v>41984</v>
      </c>
      <c r="K82">
        <v>1254</v>
      </c>
    </row>
    <row r="83" spans="1:11" x14ac:dyDescent="0.25">
      <c r="A83" t="str">
        <f>"Z3C123EFBC"</f>
        <v>Z3C123EFBC</v>
      </c>
      <c r="B83" t="str">
        <f t="shared" si="2"/>
        <v>06363391001</v>
      </c>
      <c r="C83" t="s">
        <v>15</v>
      </c>
      <c r="D83" t="s">
        <v>196</v>
      </c>
      <c r="E83" t="s">
        <v>17</v>
      </c>
      <c r="F83" s="1" t="s">
        <v>61</v>
      </c>
      <c r="G83" t="s">
        <v>62</v>
      </c>
      <c r="H83">
        <v>550</v>
      </c>
      <c r="I83" s="2">
        <v>41968</v>
      </c>
      <c r="J83" s="2">
        <v>41968</v>
      </c>
      <c r="K83">
        <v>550</v>
      </c>
    </row>
    <row r="84" spans="1:11" x14ac:dyDescent="0.25">
      <c r="A84" t="str">
        <f>"ZAC124F841"</f>
        <v>ZAC124F841</v>
      </c>
      <c r="B84" t="str">
        <f t="shared" si="2"/>
        <v>06363391001</v>
      </c>
      <c r="C84" t="s">
        <v>15</v>
      </c>
      <c r="D84" t="s">
        <v>197</v>
      </c>
      <c r="E84" t="s">
        <v>27</v>
      </c>
      <c r="F84" s="1" t="s">
        <v>198</v>
      </c>
      <c r="G84" t="s">
        <v>199</v>
      </c>
      <c r="H84">
        <v>1100</v>
      </c>
      <c r="I84" s="2">
        <v>42002</v>
      </c>
      <c r="J84" s="2">
        <v>42034</v>
      </c>
      <c r="K84">
        <v>1100</v>
      </c>
    </row>
    <row r="85" spans="1:11" x14ac:dyDescent="0.25">
      <c r="A85" t="str">
        <f>"605606461B"</f>
        <v>605606461B</v>
      </c>
      <c r="B85" t="str">
        <f t="shared" si="2"/>
        <v>06363391001</v>
      </c>
      <c r="C85" t="s">
        <v>15</v>
      </c>
      <c r="D85" t="s">
        <v>200</v>
      </c>
      <c r="E85" t="s">
        <v>27</v>
      </c>
      <c r="F85" s="1" t="s">
        <v>201</v>
      </c>
      <c r="G85" t="s">
        <v>42</v>
      </c>
      <c r="H85">
        <v>21879</v>
      </c>
      <c r="I85" s="2">
        <v>42002</v>
      </c>
      <c r="J85" s="2">
        <v>42065</v>
      </c>
      <c r="K85">
        <v>21879</v>
      </c>
    </row>
    <row r="86" spans="1:11" x14ac:dyDescent="0.25">
      <c r="A86" t="str">
        <f>"ZD60F15FEA"</f>
        <v>ZD60F15FEA</v>
      </c>
      <c r="B86" t="str">
        <f t="shared" si="2"/>
        <v>06363391001</v>
      </c>
      <c r="C86" t="s">
        <v>15</v>
      </c>
      <c r="D86" t="s">
        <v>202</v>
      </c>
      <c r="E86" t="s">
        <v>17</v>
      </c>
      <c r="F86" s="1" t="s">
        <v>203</v>
      </c>
      <c r="G86" t="s">
        <v>204</v>
      </c>
      <c r="H86">
        <v>142.9</v>
      </c>
      <c r="I86" s="2">
        <v>41752</v>
      </c>
      <c r="J86" s="2">
        <v>41774</v>
      </c>
      <c r="K86">
        <v>0</v>
      </c>
    </row>
    <row r="87" spans="1:11" x14ac:dyDescent="0.25">
      <c r="A87" t="str">
        <f>"ZA50E8C552"</f>
        <v>ZA50E8C552</v>
      </c>
      <c r="B87" t="str">
        <f t="shared" si="2"/>
        <v>06363391001</v>
      </c>
      <c r="C87" t="s">
        <v>15</v>
      </c>
      <c r="D87" t="s">
        <v>205</v>
      </c>
      <c r="E87" t="s">
        <v>17</v>
      </c>
      <c r="F87" s="1" t="s">
        <v>206</v>
      </c>
      <c r="G87" t="s">
        <v>207</v>
      </c>
      <c r="H87">
        <v>32</v>
      </c>
      <c r="I87" s="2">
        <v>41716</v>
      </c>
      <c r="J87" s="2">
        <v>41744</v>
      </c>
      <c r="K87">
        <v>32</v>
      </c>
    </row>
    <row r="88" spans="1:11" x14ac:dyDescent="0.25">
      <c r="A88" t="str">
        <f>"Z340F8EDDB"</f>
        <v>Z340F8EDDB</v>
      </c>
      <c r="B88" t="str">
        <f t="shared" si="2"/>
        <v>06363391001</v>
      </c>
      <c r="C88" t="s">
        <v>15</v>
      </c>
      <c r="D88" t="s">
        <v>208</v>
      </c>
      <c r="E88" t="s">
        <v>17</v>
      </c>
      <c r="F88" s="1" t="s">
        <v>50</v>
      </c>
      <c r="G88" t="s">
        <v>51</v>
      </c>
      <c r="H88">
        <v>140</v>
      </c>
      <c r="I88" s="2">
        <v>41813</v>
      </c>
      <c r="J88" s="2">
        <v>41835</v>
      </c>
      <c r="K88">
        <v>140</v>
      </c>
    </row>
    <row r="89" spans="1:11" x14ac:dyDescent="0.25">
      <c r="A89" t="str">
        <f>"Z3411336D0"</f>
        <v>Z3411336D0</v>
      </c>
      <c r="B89" t="str">
        <f t="shared" si="2"/>
        <v>06363391001</v>
      </c>
      <c r="C89" t="s">
        <v>15</v>
      </c>
      <c r="D89" t="s">
        <v>209</v>
      </c>
      <c r="E89" t="s">
        <v>17</v>
      </c>
      <c r="F89" s="1" t="s">
        <v>50</v>
      </c>
      <c r="G89" t="s">
        <v>51</v>
      </c>
      <c r="H89">
        <v>145</v>
      </c>
      <c r="I89" s="2">
        <v>41907</v>
      </c>
      <c r="J89" s="2">
        <v>41928</v>
      </c>
      <c r="K89">
        <v>145</v>
      </c>
    </row>
    <row r="90" spans="1:11" x14ac:dyDescent="0.25">
      <c r="A90" t="str">
        <f>"ZCF0EDF664"</f>
        <v>ZCF0EDF664</v>
      </c>
      <c r="B90" t="str">
        <f t="shared" si="2"/>
        <v>06363391001</v>
      </c>
      <c r="C90" t="s">
        <v>15</v>
      </c>
      <c r="D90" t="s">
        <v>210</v>
      </c>
      <c r="E90" t="s">
        <v>17</v>
      </c>
      <c r="F90" s="1" t="s">
        <v>78</v>
      </c>
      <c r="G90" t="s">
        <v>79</v>
      </c>
      <c r="H90">
        <v>150</v>
      </c>
      <c r="I90" s="2">
        <v>41716</v>
      </c>
      <c r="J90" s="2">
        <v>41752</v>
      </c>
      <c r="K90">
        <v>150</v>
      </c>
    </row>
    <row r="91" spans="1:11" x14ac:dyDescent="0.25">
      <c r="A91" t="str">
        <f>"ZDC10AEB4C"</f>
        <v>ZDC10AEB4C</v>
      </c>
      <c r="B91" t="str">
        <f t="shared" si="2"/>
        <v>06363391001</v>
      </c>
      <c r="C91" t="s">
        <v>15</v>
      </c>
      <c r="D91" t="s">
        <v>211</v>
      </c>
      <c r="E91" t="s">
        <v>17</v>
      </c>
      <c r="F91" s="1" t="s">
        <v>50</v>
      </c>
      <c r="G91" t="s">
        <v>51</v>
      </c>
      <c r="H91">
        <v>285</v>
      </c>
      <c r="I91" s="2">
        <v>41836</v>
      </c>
      <c r="J91" s="2">
        <v>41900</v>
      </c>
      <c r="K91">
        <v>285</v>
      </c>
    </row>
    <row r="92" spans="1:11" x14ac:dyDescent="0.25">
      <c r="A92" t="str">
        <f>"ZD31268417"</f>
        <v>ZD31268417</v>
      </c>
      <c r="B92" t="str">
        <f t="shared" si="2"/>
        <v>06363391001</v>
      </c>
      <c r="C92" t="s">
        <v>15</v>
      </c>
      <c r="D92" t="s">
        <v>212</v>
      </c>
      <c r="E92" t="s">
        <v>17</v>
      </c>
      <c r="F92" s="1" t="s">
        <v>213</v>
      </c>
      <c r="G92" t="s">
        <v>136</v>
      </c>
      <c r="H92">
        <v>3900</v>
      </c>
      <c r="I92" s="2">
        <v>41988</v>
      </c>
      <c r="J92" s="2">
        <v>41990</v>
      </c>
      <c r="K92">
        <v>0</v>
      </c>
    </row>
    <row r="93" spans="1:11" x14ac:dyDescent="0.25">
      <c r="A93" t="str">
        <f>"ZDF11F406F"</f>
        <v>ZDF11F406F</v>
      </c>
      <c r="B93" t="str">
        <f t="shared" si="2"/>
        <v>06363391001</v>
      </c>
      <c r="C93" t="s">
        <v>15</v>
      </c>
      <c r="D93" t="s">
        <v>214</v>
      </c>
      <c r="E93" t="s">
        <v>17</v>
      </c>
      <c r="F93" s="1" t="s">
        <v>215</v>
      </c>
      <c r="G93" t="s">
        <v>216</v>
      </c>
      <c r="H93">
        <v>6878.2</v>
      </c>
      <c r="I93" s="2">
        <v>41970</v>
      </c>
      <c r="J93" s="2">
        <v>42062</v>
      </c>
      <c r="K93">
        <v>0</v>
      </c>
    </row>
    <row r="94" spans="1:11" x14ac:dyDescent="0.25">
      <c r="A94" t="str">
        <f>"0349966114"</f>
        <v>0349966114</v>
      </c>
      <c r="B94" t="str">
        <f t="shared" si="2"/>
        <v>06363391001</v>
      </c>
      <c r="C94" t="s">
        <v>15</v>
      </c>
      <c r="D94" t="s">
        <v>217</v>
      </c>
      <c r="E94" t="s">
        <v>68</v>
      </c>
      <c r="F94" s="1" t="s">
        <v>218</v>
      </c>
      <c r="G94" t="s">
        <v>219</v>
      </c>
      <c r="H94">
        <v>0</v>
      </c>
      <c r="I94" s="2">
        <v>41691</v>
      </c>
      <c r="J94" s="2">
        <v>41691</v>
      </c>
      <c r="K94">
        <v>4270.74</v>
      </c>
    </row>
    <row r="95" spans="1:11" x14ac:dyDescent="0.25">
      <c r="A95" t="str">
        <f>"Z3E0E550A1"</f>
        <v>Z3E0E550A1</v>
      </c>
      <c r="B95" t="str">
        <f t="shared" si="2"/>
        <v>06363391001</v>
      </c>
      <c r="C95" t="s">
        <v>15</v>
      </c>
      <c r="D95" t="s">
        <v>220</v>
      </c>
      <c r="E95" t="s">
        <v>17</v>
      </c>
      <c r="F95" s="1" t="s">
        <v>61</v>
      </c>
      <c r="G95" t="s">
        <v>62</v>
      </c>
      <c r="H95">
        <v>310</v>
      </c>
      <c r="I95" s="2">
        <v>41656</v>
      </c>
      <c r="J95" s="2">
        <v>41656</v>
      </c>
      <c r="K95">
        <v>310</v>
      </c>
    </row>
    <row r="96" spans="1:11" x14ac:dyDescent="0.25">
      <c r="A96" t="str">
        <f>"ZF20D78A5B"</f>
        <v>ZF20D78A5B</v>
      </c>
      <c r="B96" t="str">
        <f t="shared" si="2"/>
        <v>06363391001</v>
      </c>
      <c r="C96" t="s">
        <v>15</v>
      </c>
      <c r="D96" t="s">
        <v>221</v>
      </c>
      <c r="E96" t="s">
        <v>17</v>
      </c>
      <c r="F96" s="1" t="s">
        <v>61</v>
      </c>
      <c r="G96" t="s">
        <v>62</v>
      </c>
      <c r="H96">
        <v>132</v>
      </c>
      <c r="I96" s="2">
        <v>41656</v>
      </c>
      <c r="J96" s="2">
        <v>41656</v>
      </c>
      <c r="K96">
        <v>132</v>
      </c>
    </row>
    <row r="97" spans="1:11" x14ac:dyDescent="0.25">
      <c r="A97" t="str">
        <f>"ZB60D78ADA"</f>
        <v>ZB60D78ADA</v>
      </c>
      <c r="B97" t="str">
        <f t="shared" si="2"/>
        <v>06363391001</v>
      </c>
      <c r="C97" t="s">
        <v>15</v>
      </c>
      <c r="D97" t="s">
        <v>222</v>
      </c>
      <c r="E97" t="s">
        <v>17</v>
      </c>
      <c r="F97" s="1" t="s">
        <v>61</v>
      </c>
      <c r="G97" t="s">
        <v>62</v>
      </c>
      <c r="H97">
        <v>1012</v>
      </c>
      <c r="I97" s="2">
        <v>41656</v>
      </c>
      <c r="J97" s="2">
        <v>41656</v>
      </c>
      <c r="K97">
        <v>1012</v>
      </c>
    </row>
    <row r="98" spans="1:11" x14ac:dyDescent="0.25">
      <c r="A98" t="str">
        <f>"Z370DD48A9"</f>
        <v>Z370DD48A9</v>
      </c>
      <c r="B98" t="str">
        <f t="shared" si="2"/>
        <v>06363391001</v>
      </c>
      <c r="C98" t="s">
        <v>15</v>
      </c>
      <c r="D98" t="s">
        <v>223</v>
      </c>
      <c r="E98" t="s">
        <v>17</v>
      </c>
      <c r="F98" s="1" t="s">
        <v>61</v>
      </c>
      <c r="G98" t="s">
        <v>62</v>
      </c>
      <c r="H98">
        <v>310</v>
      </c>
      <c r="I98" s="2">
        <v>41669</v>
      </c>
      <c r="J98" s="2">
        <v>41669</v>
      </c>
      <c r="K98">
        <v>310</v>
      </c>
    </row>
    <row r="99" spans="1:11" x14ac:dyDescent="0.25">
      <c r="A99" t="str">
        <f>"Z1F0DD4813"</f>
        <v>Z1F0DD4813</v>
      </c>
      <c r="B99" t="str">
        <f t="shared" ref="B99:B130" si="3">"06363391001"</f>
        <v>06363391001</v>
      </c>
      <c r="C99" t="s">
        <v>15</v>
      </c>
      <c r="D99" t="s">
        <v>224</v>
      </c>
      <c r="E99" t="s">
        <v>17</v>
      </c>
      <c r="F99" s="1" t="s">
        <v>61</v>
      </c>
      <c r="G99" t="s">
        <v>62</v>
      </c>
      <c r="H99">
        <v>750</v>
      </c>
      <c r="I99" s="2">
        <v>41674</v>
      </c>
      <c r="J99" s="2">
        <v>41674</v>
      </c>
      <c r="K99">
        <v>750</v>
      </c>
    </row>
    <row r="100" spans="1:11" x14ac:dyDescent="0.25">
      <c r="A100" t="str">
        <f>"Z1B0E2768D"</f>
        <v>Z1B0E2768D</v>
      </c>
      <c r="B100" t="str">
        <f t="shared" si="3"/>
        <v>06363391001</v>
      </c>
      <c r="C100" t="s">
        <v>15</v>
      </c>
      <c r="D100" t="s">
        <v>225</v>
      </c>
      <c r="E100" t="s">
        <v>17</v>
      </c>
      <c r="F100" s="1" t="s">
        <v>66</v>
      </c>
      <c r="G100" t="s">
        <v>39</v>
      </c>
      <c r="H100">
        <v>230</v>
      </c>
      <c r="I100" s="2">
        <v>41625</v>
      </c>
      <c r="J100" s="2">
        <v>41625</v>
      </c>
      <c r="K100">
        <v>230</v>
      </c>
    </row>
    <row r="101" spans="1:11" x14ac:dyDescent="0.25">
      <c r="A101" t="str">
        <f>"ZD10D4D9FF"</f>
        <v>ZD10D4D9FF</v>
      </c>
      <c r="B101" t="str">
        <f t="shared" si="3"/>
        <v>06363391001</v>
      </c>
      <c r="C101" t="s">
        <v>15</v>
      </c>
      <c r="D101" t="s">
        <v>226</v>
      </c>
      <c r="E101" t="s">
        <v>17</v>
      </c>
      <c r="F101" s="1" t="s">
        <v>157</v>
      </c>
      <c r="G101" t="s">
        <v>158</v>
      </c>
      <c r="H101">
        <v>163.93</v>
      </c>
      <c r="I101" s="2">
        <v>41638</v>
      </c>
      <c r="J101" s="2">
        <v>41638</v>
      </c>
      <c r="K101">
        <v>0</v>
      </c>
    </row>
    <row r="102" spans="1:11" x14ac:dyDescent="0.25">
      <c r="A102" t="str">
        <f>"Z6B0E3A487"</f>
        <v>Z6B0E3A487</v>
      </c>
      <c r="B102" t="str">
        <f t="shared" si="3"/>
        <v>06363391001</v>
      </c>
      <c r="C102" t="s">
        <v>15</v>
      </c>
      <c r="D102" t="s">
        <v>227</v>
      </c>
      <c r="E102" t="s">
        <v>17</v>
      </c>
      <c r="F102" s="1" t="s">
        <v>228</v>
      </c>
      <c r="G102" t="s">
        <v>229</v>
      </c>
      <c r="H102">
        <v>120</v>
      </c>
      <c r="I102" s="2">
        <v>41688</v>
      </c>
      <c r="J102" s="2">
        <v>41688</v>
      </c>
      <c r="K102">
        <v>120</v>
      </c>
    </row>
    <row r="103" spans="1:11" x14ac:dyDescent="0.25">
      <c r="A103" t="str">
        <f>"Z3A0E2C871"</f>
        <v>Z3A0E2C871</v>
      </c>
      <c r="B103" t="str">
        <f t="shared" si="3"/>
        <v>06363391001</v>
      </c>
      <c r="C103" t="s">
        <v>15</v>
      </c>
      <c r="D103" t="s">
        <v>230</v>
      </c>
      <c r="E103" t="s">
        <v>27</v>
      </c>
      <c r="F103" s="1" t="s">
        <v>231</v>
      </c>
      <c r="G103" t="s">
        <v>232</v>
      </c>
      <c r="H103">
        <v>3454.25</v>
      </c>
      <c r="I103" s="2">
        <v>41716</v>
      </c>
      <c r="J103" s="2">
        <v>41746</v>
      </c>
      <c r="K103">
        <v>3454.24</v>
      </c>
    </row>
    <row r="104" spans="1:11" x14ac:dyDescent="0.25">
      <c r="A104" t="str">
        <f>"Z920FCEA5E"</f>
        <v>Z920FCEA5E</v>
      </c>
      <c r="B104" t="str">
        <f t="shared" si="3"/>
        <v>06363391001</v>
      </c>
      <c r="C104" t="s">
        <v>15</v>
      </c>
      <c r="D104" t="s">
        <v>233</v>
      </c>
      <c r="E104" t="s">
        <v>27</v>
      </c>
      <c r="F104" s="1" t="s">
        <v>234</v>
      </c>
      <c r="G104" t="s">
        <v>232</v>
      </c>
      <c r="H104">
        <v>3387.65</v>
      </c>
      <c r="I104" s="2">
        <v>41824</v>
      </c>
      <c r="J104" s="2">
        <v>41884</v>
      </c>
      <c r="K104">
        <v>3387.64</v>
      </c>
    </row>
    <row r="105" spans="1:11" x14ac:dyDescent="0.25">
      <c r="A105" t="str">
        <f>"Z2D1106A2A"</f>
        <v>Z2D1106A2A</v>
      </c>
      <c r="B105" t="str">
        <f t="shared" si="3"/>
        <v>06363391001</v>
      </c>
      <c r="C105" t="s">
        <v>15</v>
      </c>
      <c r="D105" t="s">
        <v>235</v>
      </c>
      <c r="E105" t="s">
        <v>27</v>
      </c>
      <c r="F105" s="1" t="s">
        <v>236</v>
      </c>
      <c r="G105" t="s">
        <v>237</v>
      </c>
      <c r="H105">
        <v>1092</v>
      </c>
      <c r="I105" s="2">
        <v>41929</v>
      </c>
      <c r="J105" s="2">
        <v>41978</v>
      </c>
      <c r="K105">
        <v>1092</v>
      </c>
    </row>
    <row r="106" spans="1:11" x14ac:dyDescent="0.25">
      <c r="A106" t="str">
        <f>"ZF30F0AE6C"</f>
        <v>ZF30F0AE6C</v>
      </c>
      <c r="B106" t="str">
        <f t="shared" si="3"/>
        <v>06363391001</v>
      </c>
      <c r="C106" t="s">
        <v>15</v>
      </c>
      <c r="D106" t="s">
        <v>238</v>
      </c>
      <c r="E106" t="s">
        <v>27</v>
      </c>
      <c r="F106" s="1" t="s">
        <v>239</v>
      </c>
      <c r="G106" t="s">
        <v>240</v>
      </c>
      <c r="H106">
        <v>280.5</v>
      </c>
      <c r="I106" s="2">
        <v>41809</v>
      </c>
      <c r="J106" s="2">
        <v>41817</v>
      </c>
      <c r="K106">
        <v>280.5</v>
      </c>
    </row>
    <row r="107" spans="1:11" x14ac:dyDescent="0.25">
      <c r="A107" t="str">
        <f>"ZC50FBEF63"</f>
        <v>ZC50FBEF63</v>
      </c>
      <c r="B107" t="str">
        <f t="shared" si="3"/>
        <v>06363391001</v>
      </c>
      <c r="C107" t="s">
        <v>15</v>
      </c>
      <c r="D107" t="s">
        <v>241</v>
      </c>
      <c r="E107" t="s">
        <v>27</v>
      </c>
      <c r="F107" s="1" t="s">
        <v>242</v>
      </c>
      <c r="G107" t="s">
        <v>243</v>
      </c>
      <c r="H107">
        <v>226</v>
      </c>
      <c r="I107" s="2">
        <v>41824</v>
      </c>
      <c r="J107" s="2">
        <v>41881</v>
      </c>
      <c r="K107">
        <v>226</v>
      </c>
    </row>
    <row r="108" spans="1:11" x14ac:dyDescent="0.25">
      <c r="A108" t="str">
        <f>"Z2C11069E5"</f>
        <v>Z2C11069E5</v>
      </c>
      <c r="B108" t="str">
        <f t="shared" si="3"/>
        <v>06363391001</v>
      </c>
      <c r="C108" t="s">
        <v>15</v>
      </c>
      <c r="D108" t="s">
        <v>244</v>
      </c>
      <c r="E108" t="s">
        <v>27</v>
      </c>
      <c r="F108" s="1" t="s">
        <v>245</v>
      </c>
      <c r="G108" t="s">
        <v>246</v>
      </c>
      <c r="H108">
        <v>3019.6</v>
      </c>
      <c r="I108" s="2">
        <v>41922</v>
      </c>
      <c r="J108" s="2">
        <v>42003</v>
      </c>
      <c r="K108">
        <v>3007.9</v>
      </c>
    </row>
    <row r="109" spans="1:11" x14ac:dyDescent="0.25">
      <c r="A109" t="str">
        <f>"Z3C0EFAF33"</f>
        <v>Z3C0EFAF33</v>
      </c>
      <c r="B109" t="str">
        <f t="shared" si="3"/>
        <v>06363391001</v>
      </c>
      <c r="C109" t="s">
        <v>15</v>
      </c>
      <c r="D109" t="s">
        <v>247</v>
      </c>
      <c r="E109" t="s">
        <v>27</v>
      </c>
      <c r="F109" s="1" t="s">
        <v>248</v>
      </c>
      <c r="G109" t="s">
        <v>249</v>
      </c>
      <c r="H109">
        <v>174</v>
      </c>
      <c r="I109" s="2">
        <v>41782</v>
      </c>
      <c r="J109" s="2">
        <v>41820</v>
      </c>
      <c r="K109">
        <v>174</v>
      </c>
    </row>
    <row r="110" spans="1:11" x14ac:dyDescent="0.25">
      <c r="A110" t="str">
        <f>"Z270E2C73E"</f>
        <v>Z270E2C73E</v>
      </c>
      <c r="B110" t="str">
        <f t="shared" si="3"/>
        <v>06363391001</v>
      </c>
      <c r="C110" t="s">
        <v>15</v>
      </c>
      <c r="D110" t="s">
        <v>250</v>
      </c>
      <c r="E110" t="s">
        <v>27</v>
      </c>
      <c r="F110" s="1" t="s">
        <v>251</v>
      </c>
      <c r="G110" t="s">
        <v>252</v>
      </c>
      <c r="H110">
        <v>95.16</v>
      </c>
      <c r="I110" s="2">
        <v>41716</v>
      </c>
      <c r="J110" s="2">
        <v>41725</v>
      </c>
      <c r="K110">
        <v>95.16</v>
      </c>
    </row>
    <row r="111" spans="1:11" x14ac:dyDescent="0.25">
      <c r="A111" t="str">
        <f>"Z28113F7AC"</f>
        <v>Z28113F7AC</v>
      </c>
      <c r="B111" t="str">
        <f t="shared" si="3"/>
        <v>06363391001</v>
      </c>
      <c r="C111" t="s">
        <v>15</v>
      </c>
      <c r="D111" t="s">
        <v>253</v>
      </c>
      <c r="E111" t="s">
        <v>27</v>
      </c>
      <c r="F111" s="1" t="s">
        <v>254</v>
      </c>
      <c r="G111" t="s">
        <v>252</v>
      </c>
      <c r="H111">
        <v>196</v>
      </c>
      <c r="I111" s="2">
        <v>41936</v>
      </c>
      <c r="J111" s="2">
        <v>41956</v>
      </c>
      <c r="K111">
        <v>196</v>
      </c>
    </row>
    <row r="112" spans="1:11" x14ac:dyDescent="0.25">
      <c r="A112" t="str">
        <f>"Z530EA7D05"</f>
        <v>Z530EA7D05</v>
      </c>
      <c r="B112" t="str">
        <f t="shared" si="3"/>
        <v>06363391001</v>
      </c>
      <c r="C112" t="s">
        <v>15</v>
      </c>
      <c r="D112" t="s">
        <v>255</v>
      </c>
      <c r="E112" t="s">
        <v>27</v>
      </c>
      <c r="F112" s="1" t="s">
        <v>256</v>
      </c>
      <c r="G112" t="s">
        <v>243</v>
      </c>
      <c r="H112">
        <v>2034</v>
      </c>
      <c r="I112" s="2">
        <v>41745</v>
      </c>
      <c r="J112" s="2">
        <v>41786</v>
      </c>
      <c r="K112">
        <v>2034</v>
      </c>
    </row>
    <row r="113" spans="1:11" x14ac:dyDescent="0.25">
      <c r="A113" t="str">
        <f>"Z7A0EA7CBF"</f>
        <v>Z7A0EA7CBF</v>
      </c>
      <c r="B113" t="str">
        <f t="shared" si="3"/>
        <v>06363391001</v>
      </c>
      <c r="C113" t="s">
        <v>15</v>
      </c>
      <c r="D113" t="s">
        <v>257</v>
      </c>
      <c r="E113" t="s">
        <v>27</v>
      </c>
      <c r="F113" s="1" t="s">
        <v>258</v>
      </c>
      <c r="G113" t="s">
        <v>243</v>
      </c>
      <c r="H113">
        <v>551</v>
      </c>
      <c r="I113" s="2">
        <v>41771</v>
      </c>
      <c r="J113" s="2">
        <v>41787</v>
      </c>
      <c r="K113">
        <v>551</v>
      </c>
    </row>
    <row r="114" spans="1:11" x14ac:dyDescent="0.25">
      <c r="A114" t="str">
        <f>"5629657BE9"</f>
        <v>5629657BE9</v>
      </c>
      <c r="B114" t="str">
        <f t="shared" si="3"/>
        <v>06363391001</v>
      </c>
      <c r="C114" t="s">
        <v>15</v>
      </c>
      <c r="D114" t="s">
        <v>259</v>
      </c>
      <c r="E114" t="s">
        <v>27</v>
      </c>
      <c r="F114" s="1" t="s">
        <v>260</v>
      </c>
      <c r="G114" t="s">
        <v>261</v>
      </c>
      <c r="H114">
        <v>69048.399999999994</v>
      </c>
      <c r="I114" s="2">
        <v>41711</v>
      </c>
      <c r="J114" s="2">
        <v>41820</v>
      </c>
      <c r="K114">
        <v>67651.100000000006</v>
      </c>
    </row>
    <row r="115" spans="1:11" x14ac:dyDescent="0.25">
      <c r="A115" t="str">
        <f>"58676455D4"</f>
        <v>58676455D4</v>
      </c>
      <c r="B115" t="str">
        <f t="shared" si="3"/>
        <v>06363391001</v>
      </c>
      <c r="C115" t="s">
        <v>15</v>
      </c>
      <c r="D115" t="s">
        <v>262</v>
      </c>
      <c r="E115" t="s">
        <v>27</v>
      </c>
      <c r="F115" s="1" t="s">
        <v>263</v>
      </c>
      <c r="G115" t="s">
        <v>189</v>
      </c>
      <c r="H115">
        <v>26611.5</v>
      </c>
      <c r="I115" s="2">
        <v>41905</v>
      </c>
      <c r="J115" s="2">
        <v>41956</v>
      </c>
      <c r="K115">
        <v>26611.47</v>
      </c>
    </row>
    <row r="116" spans="1:11" x14ac:dyDescent="0.25">
      <c r="A116" t="str">
        <f>"Z461106A0A"</f>
        <v>Z461106A0A</v>
      </c>
      <c r="B116" t="str">
        <f t="shared" si="3"/>
        <v>06363391001</v>
      </c>
      <c r="C116" t="s">
        <v>15</v>
      </c>
      <c r="D116" t="s">
        <v>264</v>
      </c>
      <c r="E116" t="s">
        <v>27</v>
      </c>
      <c r="F116" s="1" t="s">
        <v>265</v>
      </c>
      <c r="G116" t="s">
        <v>266</v>
      </c>
      <c r="H116">
        <v>330</v>
      </c>
      <c r="I116" s="2">
        <v>41936</v>
      </c>
      <c r="J116" s="2">
        <v>41942</v>
      </c>
      <c r="K116">
        <v>330</v>
      </c>
    </row>
    <row r="117" spans="1:11" x14ac:dyDescent="0.25">
      <c r="A117" t="str">
        <f>"Z0D10EEB00"</f>
        <v>Z0D10EEB00</v>
      </c>
      <c r="B117" t="str">
        <f t="shared" si="3"/>
        <v>06363391001</v>
      </c>
      <c r="C117" t="s">
        <v>15</v>
      </c>
      <c r="D117" t="s">
        <v>267</v>
      </c>
      <c r="E117" t="s">
        <v>17</v>
      </c>
      <c r="F117" s="1" t="s">
        <v>268</v>
      </c>
      <c r="G117" t="s">
        <v>269</v>
      </c>
      <c r="H117">
        <v>5400</v>
      </c>
      <c r="I117" s="2">
        <v>41883</v>
      </c>
      <c r="J117" s="2">
        <v>41884</v>
      </c>
      <c r="K117">
        <v>5400</v>
      </c>
    </row>
    <row r="118" spans="1:11" x14ac:dyDescent="0.25">
      <c r="A118" t="str">
        <f>"Z910FBDE6E"</f>
        <v>Z910FBDE6E</v>
      </c>
      <c r="B118" t="str">
        <f t="shared" si="3"/>
        <v>06363391001</v>
      </c>
      <c r="C118" t="s">
        <v>15</v>
      </c>
      <c r="D118" t="s">
        <v>270</v>
      </c>
      <c r="E118" t="s">
        <v>68</v>
      </c>
      <c r="F118" s="1" t="s">
        <v>271</v>
      </c>
      <c r="G118" t="s">
        <v>272</v>
      </c>
      <c r="H118">
        <v>7743</v>
      </c>
      <c r="I118" s="2">
        <v>41810</v>
      </c>
      <c r="J118" s="2">
        <v>41830</v>
      </c>
      <c r="K118">
        <v>7743</v>
      </c>
    </row>
    <row r="119" spans="1:11" x14ac:dyDescent="0.25">
      <c r="A119" t="str">
        <f t="shared" ref="A119:A124" si="4">"Z8F0FBDEDF"</f>
        <v>Z8F0FBDEDF</v>
      </c>
      <c r="B119" t="str">
        <f t="shared" si="3"/>
        <v>06363391001</v>
      </c>
      <c r="C119" t="s">
        <v>15</v>
      </c>
      <c r="D119" t="s">
        <v>273</v>
      </c>
      <c r="E119" t="s">
        <v>68</v>
      </c>
      <c r="F119" s="1" t="s">
        <v>271</v>
      </c>
      <c r="G119" t="s">
        <v>272</v>
      </c>
      <c r="H119">
        <v>6975</v>
      </c>
      <c r="I119" s="2">
        <v>41810</v>
      </c>
      <c r="J119" s="2">
        <v>41830</v>
      </c>
      <c r="K119">
        <v>6975</v>
      </c>
    </row>
    <row r="120" spans="1:11" x14ac:dyDescent="0.25">
      <c r="A120" t="str">
        <f t="shared" si="4"/>
        <v>Z8F0FBDEDF</v>
      </c>
      <c r="B120" t="str">
        <f t="shared" si="3"/>
        <v>06363391001</v>
      </c>
      <c r="C120" t="s">
        <v>15</v>
      </c>
      <c r="D120" t="s">
        <v>274</v>
      </c>
      <c r="E120" t="s">
        <v>68</v>
      </c>
      <c r="F120" s="1" t="s">
        <v>271</v>
      </c>
      <c r="G120" t="s">
        <v>272</v>
      </c>
      <c r="H120">
        <v>7497</v>
      </c>
      <c r="I120" s="2">
        <v>41824</v>
      </c>
      <c r="J120" s="2">
        <v>41856</v>
      </c>
      <c r="K120">
        <v>7497</v>
      </c>
    </row>
    <row r="121" spans="1:11" x14ac:dyDescent="0.25">
      <c r="A121" t="str">
        <f t="shared" si="4"/>
        <v>Z8F0FBDEDF</v>
      </c>
      <c r="B121" t="str">
        <f t="shared" si="3"/>
        <v>06363391001</v>
      </c>
      <c r="C121" t="s">
        <v>15</v>
      </c>
      <c r="D121" t="s">
        <v>275</v>
      </c>
      <c r="E121" t="s">
        <v>68</v>
      </c>
      <c r="F121" s="1" t="s">
        <v>271</v>
      </c>
      <c r="G121" t="s">
        <v>272</v>
      </c>
      <c r="H121">
        <v>3115</v>
      </c>
      <c r="I121" s="2">
        <v>41835</v>
      </c>
      <c r="J121" s="2">
        <v>41856</v>
      </c>
      <c r="K121">
        <v>3115</v>
      </c>
    </row>
    <row r="122" spans="1:11" x14ac:dyDescent="0.25">
      <c r="A122" t="str">
        <f t="shared" si="4"/>
        <v>Z8F0FBDEDF</v>
      </c>
      <c r="B122" t="str">
        <f t="shared" si="3"/>
        <v>06363391001</v>
      </c>
      <c r="C122" t="s">
        <v>15</v>
      </c>
      <c r="D122" t="s">
        <v>276</v>
      </c>
      <c r="E122" t="s">
        <v>68</v>
      </c>
      <c r="F122" s="1" t="s">
        <v>271</v>
      </c>
      <c r="G122" t="s">
        <v>272</v>
      </c>
      <c r="H122">
        <v>922.5</v>
      </c>
      <c r="I122" s="2">
        <v>41892</v>
      </c>
      <c r="J122" s="2">
        <v>41911</v>
      </c>
      <c r="K122">
        <v>922.5</v>
      </c>
    </row>
    <row r="123" spans="1:11" x14ac:dyDescent="0.25">
      <c r="A123" t="str">
        <f t="shared" si="4"/>
        <v>Z8F0FBDEDF</v>
      </c>
      <c r="B123" t="str">
        <f t="shared" si="3"/>
        <v>06363391001</v>
      </c>
      <c r="C123" t="s">
        <v>15</v>
      </c>
      <c r="D123" t="s">
        <v>277</v>
      </c>
      <c r="E123" t="s">
        <v>68</v>
      </c>
      <c r="F123" s="1" t="s">
        <v>271</v>
      </c>
      <c r="G123" t="s">
        <v>272</v>
      </c>
      <c r="H123">
        <v>5340</v>
      </c>
      <c r="I123" s="2">
        <v>41912</v>
      </c>
      <c r="J123" s="2">
        <v>41928</v>
      </c>
      <c r="K123">
        <v>5340</v>
      </c>
    </row>
    <row r="124" spans="1:11" x14ac:dyDescent="0.25">
      <c r="A124" t="str">
        <f t="shared" si="4"/>
        <v>Z8F0FBDEDF</v>
      </c>
      <c r="B124" t="str">
        <f t="shared" si="3"/>
        <v>06363391001</v>
      </c>
      <c r="C124" t="s">
        <v>15</v>
      </c>
      <c r="D124" t="s">
        <v>278</v>
      </c>
      <c r="E124" t="s">
        <v>68</v>
      </c>
      <c r="F124" s="1" t="s">
        <v>271</v>
      </c>
      <c r="G124" t="s">
        <v>272</v>
      </c>
      <c r="H124">
        <v>3307.5</v>
      </c>
      <c r="I124" s="2">
        <v>41912</v>
      </c>
      <c r="J124" s="2">
        <v>41933</v>
      </c>
      <c r="K124">
        <v>3307.5</v>
      </c>
    </row>
    <row r="125" spans="1:11" x14ac:dyDescent="0.25">
      <c r="A125" t="str">
        <f>"Z950FD8FE5"</f>
        <v>Z950FD8FE5</v>
      </c>
      <c r="B125" t="str">
        <f t="shared" si="3"/>
        <v>06363391001</v>
      </c>
      <c r="C125" t="s">
        <v>15</v>
      </c>
      <c r="D125" t="s">
        <v>279</v>
      </c>
      <c r="E125" t="s">
        <v>27</v>
      </c>
      <c r="F125" s="1" t="s">
        <v>280</v>
      </c>
      <c r="G125" t="s">
        <v>281</v>
      </c>
      <c r="H125">
        <v>399.4</v>
      </c>
      <c r="I125" s="2">
        <v>41824</v>
      </c>
      <c r="J125" s="2">
        <v>41840</v>
      </c>
      <c r="K125">
        <v>399.39</v>
      </c>
    </row>
    <row r="126" spans="1:11" x14ac:dyDescent="0.25">
      <c r="A126" t="str">
        <f>"Z5A1039DCD"</f>
        <v>Z5A1039DCD</v>
      </c>
      <c r="B126" t="str">
        <f t="shared" si="3"/>
        <v>06363391001</v>
      </c>
      <c r="C126" t="s">
        <v>15</v>
      </c>
      <c r="D126" t="s">
        <v>282</v>
      </c>
      <c r="E126" t="s">
        <v>27</v>
      </c>
      <c r="F126" s="1" t="s">
        <v>283</v>
      </c>
      <c r="G126" t="s">
        <v>281</v>
      </c>
      <c r="H126">
        <v>13964.4</v>
      </c>
      <c r="I126" s="2">
        <v>41855</v>
      </c>
      <c r="J126" s="2">
        <v>41912</v>
      </c>
      <c r="K126">
        <v>13964.4</v>
      </c>
    </row>
    <row r="127" spans="1:11" x14ac:dyDescent="0.25">
      <c r="A127" t="str">
        <f>"ZD91106A71"</f>
        <v>ZD91106A71</v>
      </c>
      <c r="B127" t="str">
        <f t="shared" si="3"/>
        <v>06363391001</v>
      </c>
      <c r="C127" t="s">
        <v>15</v>
      </c>
      <c r="D127" t="s">
        <v>284</v>
      </c>
      <c r="E127" t="s">
        <v>27</v>
      </c>
      <c r="F127" s="1" t="s">
        <v>285</v>
      </c>
      <c r="G127" t="s">
        <v>281</v>
      </c>
      <c r="H127">
        <v>3817.2</v>
      </c>
      <c r="I127" s="2">
        <v>41929</v>
      </c>
      <c r="J127" s="2">
        <v>41953</v>
      </c>
      <c r="K127">
        <v>3817.19</v>
      </c>
    </row>
    <row r="128" spans="1:11" x14ac:dyDescent="0.25">
      <c r="A128" t="str">
        <f>"Z760E51630"</f>
        <v>Z760E51630</v>
      </c>
      <c r="B128" t="str">
        <f t="shared" si="3"/>
        <v>06363391001</v>
      </c>
      <c r="C128" t="s">
        <v>15</v>
      </c>
      <c r="D128" t="s">
        <v>286</v>
      </c>
      <c r="E128" t="s">
        <v>27</v>
      </c>
      <c r="F128" s="1" t="s">
        <v>287</v>
      </c>
      <c r="G128" t="s">
        <v>249</v>
      </c>
      <c r="H128">
        <v>5569.3</v>
      </c>
      <c r="I128" s="2">
        <v>41722</v>
      </c>
      <c r="J128" s="2">
        <v>41734</v>
      </c>
      <c r="K128">
        <v>5569.3</v>
      </c>
    </row>
    <row r="129" spans="1:11" x14ac:dyDescent="0.25">
      <c r="A129" t="str">
        <f>"Z640E598A4"</f>
        <v>Z640E598A4</v>
      </c>
      <c r="B129" t="str">
        <f t="shared" si="3"/>
        <v>06363391001</v>
      </c>
      <c r="C129" t="s">
        <v>15</v>
      </c>
      <c r="D129" t="s">
        <v>288</v>
      </c>
      <c r="E129" t="s">
        <v>27</v>
      </c>
      <c r="F129" s="1" t="s">
        <v>289</v>
      </c>
      <c r="G129" t="s">
        <v>290</v>
      </c>
      <c r="H129">
        <v>2470</v>
      </c>
      <c r="I129" s="2">
        <v>41758</v>
      </c>
      <c r="J129" s="2">
        <v>41789</v>
      </c>
      <c r="K129">
        <v>2470</v>
      </c>
    </row>
    <row r="130" spans="1:11" x14ac:dyDescent="0.25">
      <c r="A130" t="str">
        <f>"Z5A0F7302E"</f>
        <v>Z5A0F7302E</v>
      </c>
      <c r="B130" t="str">
        <f t="shared" si="3"/>
        <v>06363391001</v>
      </c>
      <c r="C130" t="s">
        <v>15</v>
      </c>
      <c r="D130" t="s">
        <v>291</v>
      </c>
      <c r="E130" t="s">
        <v>27</v>
      </c>
      <c r="F130" s="1" t="s">
        <v>292</v>
      </c>
      <c r="G130" t="s">
        <v>290</v>
      </c>
      <c r="H130">
        <v>980</v>
      </c>
      <c r="I130" s="2">
        <v>41808</v>
      </c>
      <c r="J130" s="2">
        <v>41869</v>
      </c>
      <c r="K130">
        <v>980</v>
      </c>
    </row>
    <row r="131" spans="1:11" x14ac:dyDescent="0.25">
      <c r="A131" t="str">
        <f>"ZCC0FDBC22"</f>
        <v>ZCC0FDBC22</v>
      </c>
      <c r="B131" t="str">
        <f t="shared" ref="B131:B162" si="5">"06363391001"</f>
        <v>06363391001</v>
      </c>
      <c r="C131" t="s">
        <v>15</v>
      </c>
      <c r="D131" t="s">
        <v>293</v>
      </c>
      <c r="E131" t="s">
        <v>27</v>
      </c>
      <c r="F131" s="1" t="s">
        <v>294</v>
      </c>
      <c r="G131" t="s">
        <v>290</v>
      </c>
      <c r="H131">
        <v>580</v>
      </c>
      <c r="I131" s="2">
        <v>41835</v>
      </c>
      <c r="J131" s="2">
        <v>41855</v>
      </c>
      <c r="K131">
        <v>580</v>
      </c>
    </row>
    <row r="132" spans="1:11" x14ac:dyDescent="0.25">
      <c r="A132" t="str">
        <f>"Z800F72DAD"</f>
        <v>Z800F72DAD</v>
      </c>
      <c r="B132" t="str">
        <f t="shared" si="5"/>
        <v>06363391001</v>
      </c>
      <c r="C132" t="s">
        <v>15</v>
      </c>
      <c r="D132" t="s">
        <v>295</v>
      </c>
      <c r="E132" t="s">
        <v>27</v>
      </c>
      <c r="F132" s="1" t="s">
        <v>296</v>
      </c>
      <c r="G132" t="s">
        <v>148</v>
      </c>
      <c r="H132">
        <v>320</v>
      </c>
      <c r="I132" s="2">
        <v>41808</v>
      </c>
      <c r="J132" s="2">
        <v>41808</v>
      </c>
      <c r="K132">
        <v>320</v>
      </c>
    </row>
    <row r="133" spans="1:11" x14ac:dyDescent="0.25">
      <c r="A133" t="str">
        <f>"Z120FCEE1B"</f>
        <v>Z120FCEE1B</v>
      </c>
      <c r="B133" t="str">
        <f t="shared" si="5"/>
        <v>06363391001</v>
      </c>
      <c r="C133" t="s">
        <v>15</v>
      </c>
      <c r="D133" t="s">
        <v>297</v>
      </c>
      <c r="E133" t="s">
        <v>27</v>
      </c>
      <c r="F133" s="1" t="s">
        <v>296</v>
      </c>
      <c r="G133" t="s">
        <v>148</v>
      </c>
      <c r="H133">
        <v>850</v>
      </c>
      <c r="I133" s="2">
        <v>41824</v>
      </c>
      <c r="J133" s="2">
        <v>41824</v>
      </c>
      <c r="K133">
        <v>850</v>
      </c>
    </row>
    <row r="134" spans="1:11" x14ac:dyDescent="0.25">
      <c r="A134" t="str">
        <f>"Z9E1149BD7"</f>
        <v>Z9E1149BD7</v>
      </c>
      <c r="B134" t="str">
        <f t="shared" si="5"/>
        <v>06363391001</v>
      </c>
      <c r="C134" t="s">
        <v>15</v>
      </c>
      <c r="D134" t="s">
        <v>298</v>
      </c>
      <c r="E134" t="s">
        <v>27</v>
      </c>
      <c r="F134" s="1" t="s">
        <v>299</v>
      </c>
      <c r="G134" t="s">
        <v>148</v>
      </c>
      <c r="H134">
        <v>358</v>
      </c>
      <c r="I134" s="2">
        <v>41929</v>
      </c>
      <c r="J134" s="2">
        <v>41947</v>
      </c>
      <c r="K134">
        <v>358</v>
      </c>
    </row>
    <row r="135" spans="1:11" x14ac:dyDescent="0.25">
      <c r="A135" t="str">
        <f>"ZD810293BD"</f>
        <v>ZD810293BD</v>
      </c>
      <c r="B135" t="str">
        <f t="shared" si="5"/>
        <v>06363391001</v>
      </c>
      <c r="C135" t="s">
        <v>15</v>
      </c>
      <c r="D135" t="s">
        <v>300</v>
      </c>
      <c r="E135" t="s">
        <v>27</v>
      </c>
      <c r="F135" s="1" t="s">
        <v>301</v>
      </c>
      <c r="G135" t="s">
        <v>302</v>
      </c>
      <c r="H135">
        <v>700</v>
      </c>
      <c r="I135" s="2">
        <v>41843</v>
      </c>
      <c r="J135" s="2">
        <v>41852</v>
      </c>
      <c r="K135">
        <v>700</v>
      </c>
    </row>
    <row r="136" spans="1:11" x14ac:dyDescent="0.25">
      <c r="A136" t="str">
        <f>"Z3B1041EB6"</f>
        <v>Z3B1041EB6</v>
      </c>
      <c r="B136" t="str">
        <f t="shared" si="5"/>
        <v>06363391001</v>
      </c>
      <c r="C136" t="s">
        <v>15</v>
      </c>
      <c r="D136" t="s">
        <v>303</v>
      </c>
      <c r="E136" t="s">
        <v>27</v>
      </c>
      <c r="F136" s="1" t="s">
        <v>304</v>
      </c>
      <c r="G136" t="s">
        <v>302</v>
      </c>
      <c r="H136">
        <v>450</v>
      </c>
      <c r="I136" s="2">
        <v>41844</v>
      </c>
      <c r="J136" s="2">
        <v>41852</v>
      </c>
      <c r="K136">
        <v>450</v>
      </c>
    </row>
    <row r="137" spans="1:11" x14ac:dyDescent="0.25">
      <c r="A137" t="str">
        <f>"ZAB0E4382E"</f>
        <v>ZAB0E4382E</v>
      </c>
      <c r="B137" t="str">
        <f t="shared" si="5"/>
        <v>06363391001</v>
      </c>
      <c r="C137" t="s">
        <v>15</v>
      </c>
      <c r="D137" t="s">
        <v>305</v>
      </c>
      <c r="E137" t="s">
        <v>17</v>
      </c>
      <c r="F137" s="1" t="s">
        <v>306</v>
      </c>
      <c r="G137" t="s">
        <v>307</v>
      </c>
      <c r="H137">
        <v>1650</v>
      </c>
      <c r="I137" s="2">
        <v>41710</v>
      </c>
      <c r="J137" s="2">
        <v>41724</v>
      </c>
      <c r="K137">
        <v>1650</v>
      </c>
    </row>
    <row r="138" spans="1:11" x14ac:dyDescent="0.25">
      <c r="A138" t="str">
        <f>"Z0E0E99B8B"</f>
        <v>Z0E0E99B8B</v>
      </c>
      <c r="B138" t="str">
        <f t="shared" si="5"/>
        <v>06363391001</v>
      </c>
      <c r="C138" t="s">
        <v>15</v>
      </c>
      <c r="D138" t="s">
        <v>308</v>
      </c>
      <c r="E138" t="s">
        <v>17</v>
      </c>
      <c r="F138" s="1" t="s">
        <v>309</v>
      </c>
      <c r="G138" t="s">
        <v>307</v>
      </c>
      <c r="H138">
        <v>440</v>
      </c>
      <c r="I138" s="2">
        <v>41731</v>
      </c>
      <c r="J138" s="2">
        <v>41765</v>
      </c>
      <c r="K138">
        <v>440</v>
      </c>
    </row>
    <row r="139" spans="1:11" x14ac:dyDescent="0.25">
      <c r="A139" t="str">
        <f>"ZE80FB6AA7"</f>
        <v>ZE80FB6AA7</v>
      </c>
      <c r="B139" t="str">
        <f t="shared" si="5"/>
        <v>06363391001</v>
      </c>
      <c r="C139" t="s">
        <v>15</v>
      </c>
      <c r="D139" t="s">
        <v>310</v>
      </c>
      <c r="E139" t="s">
        <v>17</v>
      </c>
      <c r="F139" s="1" t="s">
        <v>311</v>
      </c>
      <c r="G139" t="s">
        <v>290</v>
      </c>
      <c r="H139">
        <v>1975</v>
      </c>
      <c r="I139" s="2">
        <v>41809</v>
      </c>
      <c r="J139" s="2">
        <v>41827</v>
      </c>
      <c r="K139">
        <v>1975</v>
      </c>
    </row>
    <row r="140" spans="1:11" x14ac:dyDescent="0.25">
      <c r="A140" t="str">
        <f>"ZCA0EA15CA"</f>
        <v>ZCA0EA15CA</v>
      </c>
      <c r="B140" t="str">
        <f t="shared" si="5"/>
        <v>06363391001</v>
      </c>
      <c r="C140" t="s">
        <v>15</v>
      </c>
      <c r="D140" t="s">
        <v>312</v>
      </c>
      <c r="E140" t="s">
        <v>17</v>
      </c>
      <c r="F140" s="1" t="s">
        <v>296</v>
      </c>
      <c r="G140" t="s">
        <v>148</v>
      </c>
      <c r="H140">
        <v>320</v>
      </c>
      <c r="I140" s="2">
        <v>41733</v>
      </c>
      <c r="J140" s="2">
        <v>41775</v>
      </c>
      <c r="K140">
        <v>320</v>
      </c>
    </row>
    <row r="141" spans="1:11" x14ac:dyDescent="0.25">
      <c r="A141" t="str">
        <f>"Z5C0F6A57E"</f>
        <v>Z5C0F6A57E</v>
      </c>
      <c r="B141" t="str">
        <f t="shared" si="5"/>
        <v>06363391001</v>
      </c>
      <c r="C141" t="s">
        <v>15</v>
      </c>
      <c r="D141" t="s">
        <v>313</v>
      </c>
      <c r="E141" t="s">
        <v>17</v>
      </c>
      <c r="F141" s="1" t="s">
        <v>296</v>
      </c>
      <c r="G141" t="s">
        <v>148</v>
      </c>
      <c r="H141">
        <v>450</v>
      </c>
      <c r="I141" s="2">
        <v>41767</v>
      </c>
      <c r="J141" s="2">
        <v>41787</v>
      </c>
      <c r="K141">
        <v>450</v>
      </c>
    </row>
    <row r="142" spans="1:11" x14ac:dyDescent="0.25">
      <c r="A142" t="str">
        <f>"Z8C0FB6E4A"</f>
        <v>Z8C0FB6E4A</v>
      </c>
      <c r="B142" t="str">
        <f t="shared" si="5"/>
        <v>06363391001</v>
      </c>
      <c r="C142" t="s">
        <v>15</v>
      </c>
      <c r="D142" t="s">
        <v>314</v>
      </c>
      <c r="E142" t="s">
        <v>112</v>
      </c>
      <c r="F142" s="1" t="s">
        <v>315</v>
      </c>
      <c r="G142" t="s">
        <v>148</v>
      </c>
      <c r="H142">
        <v>1440</v>
      </c>
      <c r="I142" s="2">
        <v>41809</v>
      </c>
      <c r="J142" s="2">
        <v>41816</v>
      </c>
      <c r="K142">
        <v>1440</v>
      </c>
    </row>
    <row r="143" spans="1:11" x14ac:dyDescent="0.25">
      <c r="A143" t="str">
        <f>"Z980FB6D9A"</f>
        <v>Z980FB6D9A</v>
      </c>
      <c r="B143" t="str">
        <f t="shared" si="5"/>
        <v>06363391001</v>
      </c>
      <c r="C143" t="s">
        <v>15</v>
      </c>
      <c r="D143" t="s">
        <v>316</v>
      </c>
      <c r="E143" t="s">
        <v>112</v>
      </c>
      <c r="F143" s="1" t="s">
        <v>317</v>
      </c>
      <c r="G143" t="s">
        <v>148</v>
      </c>
      <c r="H143">
        <v>1498</v>
      </c>
      <c r="I143" s="2">
        <v>41809</v>
      </c>
      <c r="J143" s="2">
        <v>41940</v>
      </c>
      <c r="K143">
        <v>1498</v>
      </c>
    </row>
    <row r="144" spans="1:11" x14ac:dyDescent="0.25">
      <c r="A144" t="str">
        <f>"ZE8106FE9C"</f>
        <v>ZE8106FE9C</v>
      </c>
      <c r="B144" t="str">
        <f t="shared" si="5"/>
        <v>06363391001</v>
      </c>
      <c r="C144" t="s">
        <v>15</v>
      </c>
      <c r="D144" t="s">
        <v>318</v>
      </c>
      <c r="E144" t="s">
        <v>17</v>
      </c>
      <c r="F144" s="1" t="s">
        <v>296</v>
      </c>
      <c r="G144" t="s">
        <v>148</v>
      </c>
      <c r="H144">
        <v>550</v>
      </c>
      <c r="I144" s="2">
        <v>41859</v>
      </c>
      <c r="J144" s="2">
        <v>41863</v>
      </c>
      <c r="K144">
        <v>550</v>
      </c>
    </row>
    <row r="145" spans="1:11" x14ac:dyDescent="0.25">
      <c r="A145" t="str">
        <f>"Z4510C5D6A"</f>
        <v>Z4510C5D6A</v>
      </c>
      <c r="B145" t="str">
        <f t="shared" si="5"/>
        <v>06363391001</v>
      </c>
      <c r="C145" t="s">
        <v>15</v>
      </c>
      <c r="D145" t="s">
        <v>319</v>
      </c>
      <c r="E145" t="s">
        <v>112</v>
      </c>
      <c r="F145" s="1" t="s">
        <v>320</v>
      </c>
      <c r="G145" t="s">
        <v>148</v>
      </c>
      <c r="H145">
        <v>430</v>
      </c>
      <c r="I145" s="2">
        <v>41897</v>
      </c>
      <c r="J145" s="2">
        <v>41926</v>
      </c>
      <c r="K145">
        <v>430</v>
      </c>
    </row>
    <row r="146" spans="1:11" x14ac:dyDescent="0.25">
      <c r="A146" t="str">
        <f>"ZA012308D3"</f>
        <v>ZA012308D3</v>
      </c>
      <c r="B146" t="str">
        <f t="shared" si="5"/>
        <v>06363391001</v>
      </c>
      <c r="C146" t="s">
        <v>15</v>
      </c>
      <c r="D146" t="s">
        <v>321</v>
      </c>
      <c r="E146" t="s">
        <v>27</v>
      </c>
      <c r="F146" s="1" t="s">
        <v>322</v>
      </c>
      <c r="G146" t="s">
        <v>99</v>
      </c>
      <c r="H146">
        <v>120</v>
      </c>
      <c r="I146" s="2">
        <v>41989</v>
      </c>
      <c r="J146" s="2">
        <v>41996</v>
      </c>
      <c r="K146">
        <v>120</v>
      </c>
    </row>
    <row r="147" spans="1:11" x14ac:dyDescent="0.25">
      <c r="A147" t="str">
        <f>"Z6F1106A4E"</f>
        <v>Z6F1106A4E</v>
      </c>
      <c r="B147" t="str">
        <f t="shared" si="5"/>
        <v>06363391001</v>
      </c>
      <c r="C147" t="s">
        <v>15</v>
      </c>
      <c r="D147" t="s">
        <v>323</v>
      </c>
      <c r="E147" t="s">
        <v>27</v>
      </c>
      <c r="F147" s="1" t="s">
        <v>324</v>
      </c>
      <c r="G147" t="s">
        <v>281</v>
      </c>
      <c r="H147">
        <v>1936.5</v>
      </c>
      <c r="I147" s="2">
        <v>41920</v>
      </c>
      <c r="J147" s="2">
        <v>41953</v>
      </c>
      <c r="K147">
        <v>1936.5</v>
      </c>
    </row>
    <row r="148" spans="1:11" x14ac:dyDescent="0.25">
      <c r="A148" t="str">
        <f>"Z86119A688"</f>
        <v>Z86119A688</v>
      </c>
      <c r="B148" t="str">
        <f t="shared" si="5"/>
        <v>06363391001</v>
      </c>
      <c r="C148" t="s">
        <v>15</v>
      </c>
      <c r="D148" t="s">
        <v>325</v>
      </c>
      <c r="E148" t="s">
        <v>27</v>
      </c>
      <c r="F148" s="1" t="s">
        <v>322</v>
      </c>
      <c r="G148" t="s">
        <v>99</v>
      </c>
      <c r="H148">
        <v>184</v>
      </c>
      <c r="I148" s="2">
        <v>41960</v>
      </c>
      <c r="J148" s="2">
        <v>42004</v>
      </c>
      <c r="K148">
        <v>184</v>
      </c>
    </row>
    <row r="149" spans="1:11" x14ac:dyDescent="0.25">
      <c r="A149" t="str">
        <f>"Z4F124F7B3"</f>
        <v>Z4F124F7B3</v>
      </c>
      <c r="B149" t="str">
        <f t="shared" si="5"/>
        <v>06363391001</v>
      </c>
      <c r="C149" t="s">
        <v>15</v>
      </c>
      <c r="D149" t="s">
        <v>326</v>
      </c>
      <c r="E149" t="s">
        <v>27</v>
      </c>
      <c r="F149" s="1" t="s">
        <v>327</v>
      </c>
      <c r="G149" t="s">
        <v>232</v>
      </c>
      <c r="H149">
        <v>676.5</v>
      </c>
      <c r="I149" s="2">
        <v>41995</v>
      </c>
      <c r="J149" s="2">
        <v>42044</v>
      </c>
      <c r="K149">
        <v>0</v>
      </c>
    </row>
    <row r="150" spans="1:11" x14ac:dyDescent="0.25">
      <c r="A150" t="str">
        <f>"Z071204CB6"</f>
        <v>Z071204CB6</v>
      </c>
      <c r="B150" t="str">
        <f t="shared" si="5"/>
        <v>06363391001</v>
      </c>
      <c r="C150" t="s">
        <v>15</v>
      </c>
      <c r="D150" t="s">
        <v>328</v>
      </c>
      <c r="E150" t="s">
        <v>68</v>
      </c>
      <c r="F150" s="1" t="s">
        <v>218</v>
      </c>
      <c r="G150" t="s">
        <v>219</v>
      </c>
      <c r="H150">
        <v>1900.52</v>
      </c>
      <c r="I150" s="2">
        <v>41982</v>
      </c>
      <c r="J150" s="2">
        <v>41982</v>
      </c>
      <c r="K150">
        <v>0</v>
      </c>
    </row>
    <row r="151" spans="1:11" x14ac:dyDescent="0.25">
      <c r="A151" t="str">
        <f>"Z9210EEB8D"</f>
        <v>Z9210EEB8D</v>
      </c>
      <c r="B151" t="str">
        <f t="shared" si="5"/>
        <v>06363391001</v>
      </c>
      <c r="C151" t="s">
        <v>15</v>
      </c>
      <c r="D151" t="s">
        <v>329</v>
      </c>
      <c r="E151" t="s">
        <v>17</v>
      </c>
      <c r="F151" s="1" t="s">
        <v>330</v>
      </c>
      <c r="G151" t="s">
        <v>331</v>
      </c>
      <c r="H151">
        <v>2200</v>
      </c>
      <c r="I151" s="2">
        <v>42024</v>
      </c>
      <c r="J151" s="2">
        <v>42028</v>
      </c>
      <c r="K151">
        <v>2200</v>
      </c>
    </row>
    <row r="152" spans="1:11" x14ac:dyDescent="0.25">
      <c r="A152" t="str">
        <f>"ZA611C8C8C"</f>
        <v>ZA611C8C8C</v>
      </c>
      <c r="B152" t="str">
        <f t="shared" si="5"/>
        <v>06363391001</v>
      </c>
      <c r="C152" t="s">
        <v>15</v>
      </c>
      <c r="D152" t="s">
        <v>332</v>
      </c>
      <c r="E152" t="s">
        <v>17</v>
      </c>
      <c r="F152" s="1" t="s">
        <v>333</v>
      </c>
      <c r="G152" t="s">
        <v>334</v>
      </c>
      <c r="H152">
        <v>1182</v>
      </c>
      <c r="I152" s="2">
        <v>41974</v>
      </c>
      <c r="J152" s="2">
        <v>41982</v>
      </c>
      <c r="K152">
        <v>1182</v>
      </c>
    </row>
    <row r="153" spans="1:11" x14ac:dyDescent="0.25">
      <c r="A153" t="str">
        <f>"ZF40E551A4"</f>
        <v>ZF40E551A4</v>
      </c>
      <c r="B153" t="str">
        <f t="shared" si="5"/>
        <v>06363391001</v>
      </c>
      <c r="C153" t="s">
        <v>15</v>
      </c>
      <c r="D153" t="s">
        <v>335</v>
      </c>
      <c r="E153" t="s">
        <v>17</v>
      </c>
      <c r="F153" s="1" t="s">
        <v>336</v>
      </c>
      <c r="G153" t="s">
        <v>136</v>
      </c>
      <c r="H153">
        <v>2146</v>
      </c>
      <c r="I153" s="2">
        <v>41726</v>
      </c>
      <c r="J153" s="2">
        <v>41726</v>
      </c>
      <c r="K153">
        <v>2146</v>
      </c>
    </row>
    <row r="154" spans="1:11" x14ac:dyDescent="0.25">
      <c r="A154" t="str">
        <f>"ZF80E747BD"</f>
        <v>ZF80E747BD</v>
      </c>
      <c r="B154" t="str">
        <f t="shared" si="5"/>
        <v>06363391001</v>
      </c>
      <c r="C154" t="s">
        <v>15</v>
      </c>
      <c r="D154" t="s">
        <v>337</v>
      </c>
      <c r="E154" t="s">
        <v>17</v>
      </c>
      <c r="F154" s="1" t="s">
        <v>50</v>
      </c>
      <c r="G154" t="s">
        <v>51</v>
      </c>
      <c r="H154">
        <v>2102.9</v>
      </c>
      <c r="I154" s="2">
        <v>41724</v>
      </c>
      <c r="J154" s="2">
        <v>41733</v>
      </c>
      <c r="K154">
        <v>2102.9</v>
      </c>
    </row>
    <row r="155" spans="1:11" x14ac:dyDescent="0.25">
      <c r="A155" t="str">
        <f>"ZB91106F8B"</f>
        <v>ZB91106F8B</v>
      </c>
      <c r="B155" t="str">
        <f t="shared" si="5"/>
        <v>06363391001</v>
      </c>
      <c r="C155" t="s">
        <v>15</v>
      </c>
      <c r="D155" t="s">
        <v>338</v>
      </c>
      <c r="E155" t="s">
        <v>17</v>
      </c>
      <c r="F155" s="1" t="s">
        <v>339</v>
      </c>
      <c r="G155" t="s">
        <v>340</v>
      </c>
      <c r="H155">
        <v>680</v>
      </c>
      <c r="I155" s="2">
        <v>41919</v>
      </c>
      <c r="J155" s="2">
        <v>41920</v>
      </c>
      <c r="K155">
        <v>680</v>
      </c>
    </row>
    <row r="156" spans="1:11" x14ac:dyDescent="0.25">
      <c r="A156" t="str">
        <f>"Z8B110E1A0"</f>
        <v>Z8B110E1A0</v>
      </c>
      <c r="B156" t="str">
        <f t="shared" si="5"/>
        <v>06363391001</v>
      </c>
      <c r="C156" t="s">
        <v>15</v>
      </c>
      <c r="D156" t="s">
        <v>341</v>
      </c>
      <c r="E156" t="s">
        <v>17</v>
      </c>
      <c r="F156" s="1" t="s">
        <v>342</v>
      </c>
      <c r="G156" t="s">
        <v>343</v>
      </c>
      <c r="H156">
        <v>457</v>
      </c>
      <c r="I156" s="2">
        <v>41943</v>
      </c>
      <c r="J156" s="2">
        <v>41943</v>
      </c>
      <c r="K156">
        <v>457</v>
      </c>
    </row>
    <row r="157" spans="1:11" x14ac:dyDescent="0.25">
      <c r="A157" t="str">
        <f>"Z46110E0AD"</f>
        <v>Z46110E0AD</v>
      </c>
      <c r="B157" t="str">
        <f t="shared" si="5"/>
        <v>06363391001</v>
      </c>
      <c r="C157" t="s">
        <v>15</v>
      </c>
      <c r="D157" t="s">
        <v>344</v>
      </c>
      <c r="E157" t="s">
        <v>17</v>
      </c>
      <c r="F157" s="1" t="s">
        <v>206</v>
      </c>
      <c r="G157" t="s">
        <v>207</v>
      </c>
      <c r="H157">
        <v>214</v>
      </c>
      <c r="I157" s="2">
        <v>41922</v>
      </c>
      <c r="J157" s="2">
        <v>41922</v>
      </c>
      <c r="K157">
        <v>214</v>
      </c>
    </row>
    <row r="158" spans="1:11" x14ac:dyDescent="0.25">
      <c r="A158" t="str">
        <f>"Z6B0EA7CA0"</f>
        <v>Z6B0EA7CA0</v>
      </c>
      <c r="B158" t="str">
        <f t="shared" si="5"/>
        <v>06363391001</v>
      </c>
      <c r="C158" t="s">
        <v>15</v>
      </c>
      <c r="D158" t="s">
        <v>345</v>
      </c>
      <c r="E158" t="s">
        <v>27</v>
      </c>
      <c r="F158" s="1" t="s">
        <v>346</v>
      </c>
      <c r="G158" t="s">
        <v>249</v>
      </c>
      <c r="H158">
        <v>73.2</v>
      </c>
      <c r="I158" s="2">
        <v>41745</v>
      </c>
      <c r="J158" s="2">
        <v>41766</v>
      </c>
      <c r="K158">
        <v>73.2</v>
      </c>
    </row>
    <row r="159" spans="1:11" x14ac:dyDescent="0.25">
      <c r="A159" t="str">
        <f>"ZC70E54D5B"</f>
        <v>ZC70E54D5B</v>
      </c>
      <c r="B159" t="str">
        <f t="shared" si="5"/>
        <v>06363391001</v>
      </c>
      <c r="C159" t="s">
        <v>15</v>
      </c>
      <c r="D159" t="s">
        <v>347</v>
      </c>
      <c r="E159" t="s">
        <v>17</v>
      </c>
      <c r="F159" s="1" t="s">
        <v>348</v>
      </c>
      <c r="G159" t="s">
        <v>349</v>
      </c>
      <c r="H159">
        <v>300</v>
      </c>
      <c r="I159" s="2">
        <v>41681</v>
      </c>
      <c r="J159" s="2">
        <v>41681</v>
      </c>
      <c r="K159">
        <v>300</v>
      </c>
    </row>
    <row r="160" spans="1:11" x14ac:dyDescent="0.25">
      <c r="A160" t="str">
        <f>"Z340F8EDDB"</f>
        <v>Z340F8EDDB</v>
      </c>
      <c r="B160" t="str">
        <f t="shared" si="5"/>
        <v>06363391001</v>
      </c>
      <c r="C160" t="s">
        <v>15</v>
      </c>
      <c r="D160" t="s">
        <v>350</v>
      </c>
      <c r="E160" t="s">
        <v>17</v>
      </c>
      <c r="F160" s="1" t="s">
        <v>50</v>
      </c>
      <c r="G160" t="s">
        <v>51</v>
      </c>
      <c r="H160">
        <v>150</v>
      </c>
      <c r="I160" s="2">
        <v>41808</v>
      </c>
      <c r="J160" s="2">
        <v>41810</v>
      </c>
      <c r="K160">
        <v>150</v>
      </c>
    </row>
    <row r="161" spans="1:11" x14ac:dyDescent="0.25">
      <c r="A161" t="str">
        <f>"Z98120507F"</f>
        <v>Z98120507F</v>
      </c>
      <c r="B161" t="str">
        <f t="shared" si="5"/>
        <v>06363391001</v>
      </c>
      <c r="C161" t="s">
        <v>15</v>
      </c>
      <c r="D161" t="s">
        <v>351</v>
      </c>
      <c r="E161" t="s">
        <v>17</v>
      </c>
      <c r="F161" s="1" t="s">
        <v>352</v>
      </c>
      <c r="G161" t="s">
        <v>353</v>
      </c>
      <c r="H161">
        <v>1600</v>
      </c>
      <c r="I161" s="2">
        <v>41990</v>
      </c>
      <c r="J161" s="2">
        <v>41990</v>
      </c>
      <c r="K161">
        <v>1600</v>
      </c>
    </row>
    <row r="162" spans="1:11" x14ac:dyDescent="0.25">
      <c r="A162" t="str">
        <f>"Z2D11395FE"</f>
        <v>Z2D11395FE</v>
      </c>
      <c r="B162" t="str">
        <f t="shared" si="5"/>
        <v>06363391001</v>
      </c>
      <c r="C162" t="s">
        <v>15</v>
      </c>
      <c r="D162" t="s">
        <v>354</v>
      </c>
      <c r="E162" t="s">
        <v>17</v>
      </c>
      <c r="F162" s="1" t="s">
        <v>355</v>
      </c>
      <c r="G162" t="s">
        <v>356</v>
      </c>
      <c r="H162">
        <v>340</v>
      </c>
      <c r="I162" s="2">
        <v>42020</v>
      </c>
      <c r="J162" s="2">
        <v>42020</v>
      </c>
      <c r="K162">
        <v>340</v>
      </c>
    </row>
    <row r="163" spans="1:11" x14ac:dyDescent="0.25">
      <c r="A163" t="str">
        <f>"ZA711C8BD6"</f>
        <v>ZA711C8BD6</v>
      </c>
      <c r="B163" t="str">
        <f t="shared" ref="B163:B197" si="6">"06363391001"</f>
        <v>06363391001</v>
      </c>
      <c r="C163" t="s">
        <v>15</v>
      </c>
      <c r="D163" t="s">
        <v>357</v>
      </c>
      <c r="E163" t="s">
        <v>17</v>
      </c>
      <c r="F163" s="1" t="s">
        <v>160</v>
      </c>
      <c r="G163" t="s">
        <v>161</v>
      </c>
      <c r="H163">
        <v>400</v>
      </c>
      <c r="I163" s="2">
        <v>41977</v>
      </c>
      <c r="J163" s="2">
        <v>41977</v>
      </c>
      <c r="K163">
        <v>0</v>
      </c>
    </row>
    <row r="164" spans="1:11" x14ac:dyDescent="0.25">
      <c r="A164" t="str">
        <f>"Z881216594"</f>
        <v>Z881216594</v>
      </c>
      <c r="B164" t="str">
        <f t="shared" si="6"/>
        <v>06363391001</v>
      </c>
      <c r="C164" t="s">
        <v>15</v>
      </c>
      <c r="D164" t="s">
        <v>358</v>
      </c>
      <c r="E164" t="s">
        <v>17</v>
      </c>
      <c r="F164" s="1" t="s">
        <v>160</v>
      </c>
      <c r="G164" t="s">
        <v>161</v>
      </c>
      <c r="H164">
        <v>100</v>
      </c>
      <c r="I164" s="2">
        <v>41977</v>
      </c>
      <c r="J164" s="2">
        <v>41977</v>
      </c>
      <c r="K164">
        <v>0</v>
      </c>
    </row>
    <row r="165" spans="1:11" x14ac:dyDescent="0.25">
      <c r="A165" t="str">
        <f>"Z4E123EBC3"</f>
        <v>Z4E123EBC3</v>
      </c>
      <c r="B165" t="str">
        <f t="shared" si="6"/>
        <v>06363391001</v>
      </c>
      <c r="C165" t="s">
        <v>15</v>
      </c>
      <c r="D165" t="s">
        <v>359</v>
      </c>
      <c r="E165" t="s">
        <v>68</v>
      </c>
      <c r="F165" s="1" t="s">
        <v>218</v>
      </c>
      <c r="G165" t="s">
        <v>219</v>
      </c>
      <c r="H165">
        <v>3493.31</v>
      </c>
      <c r="I165" s="2">
        <v>41991</v>
      </c>
      <c r="J165" s="2">
        <v>41991</v>
      </c>
      <c r="K165">
        <v>0</v>
      </c>
    </row>
    <row r="166" spans="1:11" x14ac:dyDescent="0.25">
      <c r="A166" t="str">
        <f>"Z811062B80"</f>
        <v>Z811062B80</v>
      </c>
      <c r="B166" t="str">
        <f t="shared" si="6"/>
        <v>06363391001</v>
      </c>
      <c r="C166" t="s">
        <v>15</v>
      </c>
      <c r="D166" t="s">
        <v>360</v>
      </c>
      <c r="E166" t="s">
        <v>17</v>
      </c>
      <c r="F166" s="1" t="s">
        <v>361</v>
      </c>
      <c r="G166" t="s">
        <v>106</v>
      </c>
      <c r="H166">
        <v>4023</v>
      </c>
      <c r="I166" s="2">
        <v>41912</v>
      </c>
      <c r="J166" s="2">
        <v>41912</v>
      </c>
      <c r="K166">
        <v>4023</v>
      </c>
    </row>
    <row r="167" spans="1:11" x14ac:dyDescent="0.25">
      <c r="A167" t="str">
        <f>"Z2210AEB2B"</f>
        <v>Z2210AEB2B</v>
      </c>
      <c r="B167" t="str">
        <f t="shared" si="6"/>
        <v>06363391001</v>
      </c>
      <c r="C167" t="s">
        <v>15</v>
      </c>
      <c r="D167" t="s">
        <v>362</v>
      </c>
      <c r="E167" t="s">
        <v>17</v>
      </c>
      <c r="F167" s="1" t="s">
        <v>47</v>
      </c>
      <c r="G167" t="s">
        <v>48</v>
      </c>
      <c r="H167">
        <v>170</v>
      </c>
      <c r="I167" s="2">
        <v>41876</v>
      </c>
      <c r="J167" s="2">
        <v>41900</v>
      </c>
      <c r="K167">
        <v>170</v>
      </c>
    </row>
    <row r="168" spans="1:11" x14ac:dyDescent="0.25">
      <c r="A168" t="str">
        <f>"Z870EF7DCD"</f>
        <v>Z870EF7DCD</v>
      </c>
      <c r="B168" t="str">
        <f t="shared" si="6"/>
        <v>06363391001</v>
      </c>
      <c r="C168" t="s">
        <v>15</v>
      </c>
      <c r="D168" t="s">
        <v>363</v>
      </c>
      <c r="E168" t="s">
        <v>17</v>
      </c>
      <c r="F168" s="1" t="s">
        <v>50</v>
      </c>
      <c r="G168" t="s">
        <v>51</v>
      </c>
      <c r="H168">
        <v>405</v>
      </c>
      <c r="I168" s="2">
        <v>41737</v>
      </c>
      <c r="J168" s="2">
        <v>41765</v>
      </c>
      <c r="K168">
        <v>405</v>
      </c>
    </row>
    <row r="169" spans="1:11" x14ac:dyDescent="0.25">
      <c r="A169" t="str">
        <f>"602279252F"</f>
        <v>602279252F</v>
      </c>
      <c r="B169" t="str">
        <f t="shared" si="6"/>
        <v>06363391001</v>
      </c>
      <c r="C169" t="s">
        <v>15</v>
      </c>
      <c r="D169" t="s">
        <v>364</v>
      </c>
      <c r="E169" t="s">
        <v>17</v>
      </c>
      <c r="F169" s="1" t="s">
        <v>365</v>
      </c>
      <c r="G169" t="s">
        <v>366</v>
      </c>
      <c r="H169">
        <v>77272.73</v>
      </c>
      <c r="I169" s="2">
        <v>41859</v>
      </c>
      <c r="J169" s="2">
        <v>41957</v>
      </c>
      <c r="K169">
        <v>0</v>
      </c>
    </row>
    <row r="170" spans="1:11" x14ac:dyDescent="0.25">
      <c r="A170" t="str">
        <f>"Z5810254CE"</f>
        <v>Z5810254CE</v>
      </c>
      <c r="B170" t="str">
        <f t="shared" si="6"/>
        <v>06363391001</v>
      </c>
      <c r="C170" t="s">
        <v>15</v>
      </c>
      <c r="D170" t="s">
        <v>367</v>
      </c>
      <c r="E170" t="s">
        <v>17</v>
      </c>
      <c r="F170" s="1" t="s">
        <v>368</v>
      </c>
      <c r="G170" t="s">
        <v>369</v>
      </c>
      <c r="H170">
        <v>1640</v>
      </c>
      <c r="I170" s="2">
        <v>41841</v>
      </c>
      <c r="J170" s="2">
        <v>41841</v>
      </c>
      <c r="K170">
        <v>1640</v>
      </c>
    </row>
    <row r="171" spans="1:11" x14ac:dyDescent="0.25">
      <c r="A171" t="str">
        <f>"0349966114"</f>
        <v>0349966114</v>
      </c>
      <c r="B171" t="str">
        <f t="shared" si="6"/>
        <v>06363391001</v>
      </c>
      <c r="C171" t="s">
        <v>15</v>
      </c>
      <c r="D171" t="s">
        <v>359</v>
      </c>
      <c r="E171" t="s">
        <v>68</v>
      </c>
      <c r="F171" s="1" t="s">
        <v>218</v>
      </c>
      <c r="G171" t="s">
        <v>219</v>
      </c>
      <c r="H171">
        <v>5189.5200000000004</v>
      </c>
      <c r="I171" s="2">
        <v>41716</v>
      </c>
      <c r="J171" s="2">
        <v>41716</v>
      </c>
      <c r="K171">
        <v>5189.5200000000004</v>
      </c>
    </row>
    <row r="172" spans="1:11" x14ac:dyDescent="0.25">
      <c r="A172" t="str">
        <f>"0349966114"</f>
        <v>0349966114</v>
      </c>
      <c r="B172" t="str">
        <f t="shared" si="6"/>
        <v>06363391001</v>
      </c>
      <c r="C172" t="s">
        <v>15</v>
      </c>
      <c r="D172" t="s">
        <v>359</v>
      </c>
      <c r="E172" t="s">
        <v>68</v>
      </c>
      <c r="F172" s="1" t="s">
        <v>218</v>
      </c>
      <c r="G172" t="s">
        <v>219</v>
      </c>
      <c r="H172">
        <v>2077.9</v>
      </c>
      <c r="I172" s="2">
        <v>41724</v>
      </c>
      <c r="J172" s="2">
        <v>41724</v>
      </c>
      <c r="K172">
        <v>2077.9</v>
      </c>
    </row>
    <row r="173" spans="1:11" x14ac:dyDescent="0.25">
      <c r="A173" t="str">
        <f>"Z910E84078"</f>
        <v>Z910E84078</v>
      </c>
      <c r="B173" t="str">
        <f t="shared" si="6"/>
        <v>06363391001</v>
      </c>
      <c r="C173" t="s">
        <v>15</v>
      </c>
      <c r="D173" t="s">
        <v>370</v>
      </c>
      <c r="E173" t="s">
        <v>17</v>
      </c>
      <c r="F173" s="1" t="s">
        <v>296</v>
      </c>
      <c r="G173" t="s">
        <v>148</v>
      </c>
      <c r="H173">
        <v>980</v>
      </c>
      <c r="I173" s="2">
        <v>41729</v>
      </c>
      <c r="J173" s="2">
        <v>41759</v>
      </c>
      <c r="K173">
        <v>980</v>
      </c>
    </row>
    <row r="174" spans="1:11" x14ac:dyDescent="0.25">
      <c r="A174" t="str">
        <f>"Z3D0E9066F"</f>
        <v>Z3D0E9066F</v>
      </c>
      <c r="B174" t="str">
        <f t="shared" si="6"/>
        <v>06363391001</v>
      </c>
      <c r="C174" t="s">
        <v>15</v>
      </c>
      <c r="D174" t="s">
        <v>371</v>
      </c>
      <c r="E174" t="s">
        <v>17</v>
      </c>
      <c r="F174" s="1" t="s">
        <v>372</v>
      </c>
      <c r="G174" t="s">
        <v>373</v>
      </c>
      <c r="H174">
        <v>120</v>
      </c>
      <c r="I174" s="2">
        <v>41620</v>
      </c>
      <c r="J174" s="2">
        <v>41620</v>
      </c>
      <c r="K174">
        <v>120</v>
      </c>
    </row>
    <row r="175" spans="1:11" x14ac:dyDescent="0.25">
      <c r="A175" t="str">
        <f>"ZAA0E8C5B0"</f>
        <v>ZAA0E8C5B0</v>
      </c>
      <c r="B175" t="str">
        <f t="shared" si="6"/>
        <v>06363391001</v>
      </c>
      <c r="C175" t="s">
        <v>15</v>
      </c>
      <c r="D175" t="s">
        <v>374</v>
      </c>
      <c r="E175" t="s">
        <v>17</v>
      </c>
      <c r="F175" s="1" t="s">
        <v>47</v>
      </c>
      <c r="G175" t="s">
        <v>48</v>
      </c>
      <c r="H175">
        <v>250</v>
      </c>
      <c r="I175" s="2">
        <v>41621</v>
      </c>
      <c r="J175" s="2">
        <v>41625</v>
      </c>
      <c r="K175">
        <v>250</v>
      </c>
    </row>
    <row r="176" spans="1:11" x14ac:dyDescent="0.25">
      <c r="A176" t="str">
        <f>"Z8EOF16214"</f>
        <v>Z8EOF16214</v>
      </c>
      <c r="B176" t="str">
        <f t="shared" si="6"/>
        <v>06363391001</v>
      </c>
      <c r="C176" t="s">
        <v>15</v>
      </c>
      <c r="D176" t="s">
        <v>375</v>
      </c>
      <c r="E176" t="s">
        <v>17</v>
      </c>
      <c r="F176" s="1" t="s">
        <v>47</v>
      </c>
      <c r="G176" t="s">
        <v>48</v>
      </c>
      <c r="H176">
        <v>220</v>
      </c>
      <c r="I176" s="2">
        <v>41744</v>
      </c>
      <c r="J176" s="2">
        <v>41774</v>
      </c>
      <c r="K176">
        <v>220</v>
      </c>
    </row>
    <row r="177" spans="1:11" x14ac:dyDescent="0.25">
      <c r="A177" t="str">
        <f>"Z4110FB63F"</f>
        <v>Z4110FB63F</v>
      </c>
      <c r="B177" t="str">
        <f t="shared" si="6"/>
        <v>06363391001</v>
      </c>
      <c r="C177" t="s">
        <v>15</v>
      </c>
      <c r="D177" t="s">
        <v>376</v>
      </c>
      <c r="E177" t="s">
        <v>17</v>
      </c>
      <c r="F177" s="1" t="s">
        <v>50</v>
      </c>
      <c r="G177" t="s">
        <v>51</v>
      </c>
      <c r="H177">
        <v>735</v>
      </c>
      <c r="I177" s="2">
        <v>41907</v>
      </c>
      <c r="J177" s="2">
        <v>41918</v>
      </c>
      <c r="K177">
        <v>735</v>
      </c>
    </row>
    <row r="178" spans="1:11" x14ac:dyDescent="0.25">
      <c r="A178" t="str">
        <f>"ZEF1204C7E"</f>
        <v>ZEF1204C7E</v>
      </c>
      <c r="B178" t="str">
        <f t="shared" si="6"/>
        <v>06363391001</v>
      </c>
      <c r="C178" t="s">
        <v>15</v>
      </c>
      <c r="D178" t="s">
        <v>377</v>
      </c>
      <c r="E178" t="s">
        <v>17</v>
      </c>
      <c r="F178" s="1" t="s">
        <v>378</v>
      </c>
      <c r="G178" t="s">
        <v>379</v>
      </c>
      <c r="H178">
        <v>800</v>
      </c>
      <c r="I178" s="2">
        <v>41975</v>
      </c>
      <c r="J178" s="2">
        <v>41976</v>
      </c>
      <c r="K178">
        <v>800</v>
      </c>
    </row>
    <row r="179" spans="1:11" x14ac:dyDescent="0.25">
      <c r="A179" t="str">
        <f>"ZC71123750"</f>
        <v>ZC71123750</v>
      </c>
      <c r="B179" t="str">
        <f t="shared" si="6"/>
        <v>06363391001</v>
      </c>
      <c r="C179" t="s">
        <v>15</v>
      </c>
      <c r="D179" t="s">
        <v>380</v>
      </c>
      <c r="E179" t="s">
        <v>27</v>
      </c>
      <c r="F179" s="1" t="s">
        <v>381</v>
      </c>
      <c r="G179" t="s">
        <v>290</v>
      </c>
      <c r="H179">
        <v>487</v>
      </c>
      <c r="I179" s="2">
        <v>41929</v>
      </c>
      <c r="J179" s="2">
        <v>41943</v>
      </c>
      <c r="K179">
        <v>487</v>
      </c>
    </row>
    <row r="180" spans="1:11" x14ac:dyDescent="0.25">
      <c r="A180" t="str">
        <f>"Z6D11D1D00"</f>
        <v>Z6D11D1D00</v>
      </c>
      <c r="B180" t="str">
        <f t="shared" si="6"/>
        <v>06363391001</v>
      </c>
      <c r="C180" t="s">
        <v>15</v>
      </c>
      <c r="D180" t="s">
        <v>382</v>
      </c>
      <c r="E180" t="s">
        <v>17</v>
      </c>
      <c r="F180" s="1" t="s">
        <v>383</v>
      </c>
      <c r="G180" t="s">
        <v>384</v>
      </c>
      <c r="H180">
        <v>534.79999999999995</v>
      </c>
      <c r="I180" s="2">
        <v>41964</v>
      </c>
      <c r="J180" s="2">
        <v>42004</v>
      </c>
      <c r="K180">
        <v>534.79999999999995</v>
      </c>
    </row>
    <row r="181" spans="1:11" x14ac:dyDescent="0.25">
      <c r="A181" t="str">
        <f>"Z330E546CD"</f>
        <v>Z330E546CD</v>
      </c>
      <c r="B181" t="str">
        <f t="shared" si="6"/>
        <v>06363391001</v>
      </c>
      <c r="C181" t="s">
        <v>15</v>
      </c>
      <c r="D181" t="s">
        <v>385</v>
      </c>
      <c r="E181" t="s">
        <v>17</v>
      </c>
      <c r="F181" s="1" t="s">
        <v>296</v>
      </c>
      <c r="G181" t="s">
        <v>148</v>
      </c>
      <c r="H181">
        <v>298</v>
      </c>
      <c r="I181" s="2">
        <v>41716</v>
      </c>
      <c r="J181" s="2">
        <v>41730</v>
      </c>
      <c r="K181">
        <v>298</v>
      </c>
    </row>
    <row r="182" spans="1:11" x14ac:dyDescent="0.25">
      <c r="A182" t="str">
        <f>"Z321047C5F"</f>
        <v>Z321047C5F</v>
      </c>
      <c r="B182" t="str">
        <f t="shared" si="6"/>
        <v>06363391001</v>
      </c>
      <c r="C182" t="s">
        <v>15</v>
      </c>
      <c r="D182" t="s">
        <v>386</v>
      </c>
      <c r="E182" t="s">
        <v>112</v>
      </c>
      <c r="F182" s="1" t="s">
        <v>387</v>
      </c>
      <c r="G182" t="s">
        <v>388</v>
      </c>
      <c r="H182">
        <v>1308</v>
      </c>
      <c r="I182" s="2">
        <v>41852</v>
      </c>
      <c r="J182" s="2">
        <v>42582</v>
      </c>
      <c r="K182">
        <v>0</v>
      </c>
    </row>
    <row r="183" spans="1:11" x14ac:dyDescent="0.25">
      <c r="A183" t="str">
        <f>"Z58115414D"</f>
        <v>Z58115414D</v>
      </c>
      <c r="B183" t="str">
        <f t="shared" si="6"/>
        <v>06363391001</v>
      </c>
      <c r="C183" t="s">
        <v>15</v>
      </c>
      <c r="D183" t="s">
        <v>389</v>
      </c>
      <c r="E183" t="s">
        <v>112</v>
      </c>
      <c r="F183" s="1" t="s">
        <v>390</v>
      </c>
      <c r="G183" t="s">
        <v>391</v>
      </c>
      <c r="H183">
        <v>4566.2</v>
      </c>
      <c r="I183" s="2">
        <v>41984</v>
      </c>
      <c r="J183" s="2">
        <v>41984</v>
      </c>
      <c r="K183">
        <v>2759.95</v>
      </c>
    </row>
    <row r="184" spans="1:11" x14ac:dyDescent="0.25">
      <c r="A184" t="str">
        <f>"Z851164387"</f>
        <v>Z851164387</v>
      </c>
      <c r="B184" t="str">
        <f t="shared" si="6"/>
        <v>06363391001</v>
      </c>
      <c r="C184" t="s">
        <v>15</v>
      </c>
      <c r="D184" t="s">
        <v>392</v>
      </c>
      <c r="E184" t="s">
        <v>17</v>
      </c>
      <c r="F184" s="1" t="s">
        <v>393</v>
      </c>
      <c r="G184" t="s">
        <v>394</v>
      </c>
      <c r="H184">
        <v>5200</v>
      </c>
      <c r="I184" s="2">
        <v>41859</v>
      </c>
      <c r="K184">
        <v>0</v>
      </c>
    </row>
    <row r="185" spans="1:11" x14ac:dyDescent="0.25">
      <c r="A185" t="str">
        <f>"Z4B1132C58"</f>
        <v>Z4B1132C58</v>
      </c>
      <c r="B185" t="str">
        <f t="shared" si="6"/>
        <v>06363391001</v>
      </c>
      <c r="C185" t="s">
        <v>15</v>
      </c>
      <c r="D185" t="s">
        <v>395</v>
      </c>
      <c r="E185" t="s">
        <v>112</v>
      </c>
      <c r="F185" s="1" t="s">
        <v>396</v>
      </c>
      <c r="G185" t="s">
        <v>307</v>
      </c>
      <c r="H185">
        <v>17640</v>
      </c>
      <c r="I185" s="2">
        <v>41925</v>
      </c>
      <c r="J185" s="2">
        <v>42047</v>
      </c>
      <c r="K185">
        <v>17640</v>
      </c>
    </row>
    <row r="186" spans="1:11" x14ac:dyDescent="0.25">
      <c r="A186" t="str">
        <f>"ZB81025530"</f>
        <v>ZB81025530</v>
      </c>
      <c r="B186" t="str">
        <f t="shared" si="6"/>
        <v>06363391001</v>
      </c>
      <c r="C186" t="s">
        <v>15</v>
      </c>
      <c r="D186" t="s">
        <v>397</v>
      </c>
      <c r="E186" t="s">
        <v>17</v>
      </c>
      <c r="F186" s="1" t="s">
        <v>339</v>
      </c>
      <c r="G186" t="s">
        <v>340</v>
      </c>
      <c r="H186">
        <v>830</v>
      </c>
      <c r="I186" s="2">
        <v>41835</v>
      </c>
      <c r="J186" s="2">
        <v>41838</v>
      </c>
      <c r="K186">
        <v>830</v>
      </c>
    </row>
    <row r="187" spans="1:11" x14ac:dyDescent="0.25">
      <c r="A187" t="str">
        <f>"Z541018EA7"</f>
        <v>Z541018EA7</v>
      </c>
      <c r="B187" t="str">
        <f t="shared" si="6"/>
        <v>06363391001</v>
      </c>
      <c r="C187" t="s">
        <v>15</v>
      </c>
      <c r="D187" t="s">
        <v>398</v>
      </c>
      <c r="E187" t="s">
        <v>17</v>
      </c>
      <c r="F187" s="1" t="s">
        <v>47</v>
      </c>
      <c r="G187" t="s">
        <v>48</v>
      </c>
      <c r="H187">
        <v>160</v>
      </c>
      <c r="I187" s="2">
        <v>41835</v>
      </c>
      <c r="J187" s="2">
        <v>41835</v>
      </c>
      <c r="K187">
        <v>160</v>
      </c>
    </row>
    <row r="188" spans="1:11" x14ac:dyDescent="0.25">
      <c r="A188" t="str">
        <f>"Z3E1018E9B"</f>
        <v>Z3E1018E9B</v>
      </c>
      <c r="B188" t="str">
        <f t="shared" si="6"/>
        <v>06363391001</v>
      </c>
      <c r="C188" t="s">
        <v>15</v>
      </c>
      <c r="D188" t="s">
        <v>399</v>
      </c>
      <c r="E188" t="s">
        <v>17</v>
      </c>
      <c r="F188" s="1" t="s">
        <v>206</v>
      </c>
      <c r="G188" t="s">
        <v>207</v>
      </c>
      <c r="H188">
        <v>176</v>
      </c>
      <c r="I188" s="2">
        <v>41835</v>
      </c>
      <c r="J188" s="2">
        <v>41835</v>
      </c>
      <c r="K188">
        <v>176</v>
      </c>
    </row>
    <row r="189" spans="1:11" x14ac:dyDescent="0.25">
      <c r="A189" t="str">
        <f>"Z1C10EEC1A"</f>
        <v>Z1C10EEC1A</v>
      </c>
      <c r="B189" t="str">
        <f t="shared" si="6"/>
        <v>06363391001</v>
      </c>
      <c r="C189" t="s">
        <v>15</v>
      </c>
      <c r="D189" t="s">
        <v>400</v>
      </c>
      <c r="E189" t="s">
        <v>17</v>
      </c>
      <c r="F189" s="1" t="s">
        <v>160</v>
      </c>
      <c r="G189" t="s">
        <v>161</v>
      </c>
      <c r="H189">
        <v>120</v>
      </c>
      <c r="I189" s="2">
        <v>41912</v>
      </c>
      <c r="J189" s="2">
        <v>41912</v>
      </c>
      <c r="K189">
        <v>0</v>
      </c>
    </row>
    <row r="190" spans="1:11" x14ac:dyDescent="0.25">
      <c r="A190" t="str">
        <f>"Z000E27914"</f>
        <v>Z000E27914</v>
      </c>
      <c r="B190" t="str">
        <f t="shared" si="6"/>
        <v>06363391001</v>
      </c>
      <c r="C190" t="s">
        <v>15</v>
      </c>
      <c r="D190" t="s">
        <v>401</v>
      </c>
      <c r="E190" t="s">
        <v>17</v>
      </c>
      <c r="F190" s="1" t="s">
        <v>378</v>
      </c>
      <c r="G190" t="s">
        <v>379</v>
      </c>
      <c r="H190">
        <v>940</v>
      </c>
      <c r="I190" s="2">
        <v>41704</v>
      </c>
      <c r="J190" s="2">
        <v>41715</v>
      </c>
      <c r="K190">
        <v>940</v>
      </c>
    </row>
    <row r="191" spans="1:11" x14ac:dyDescent="0.25">
      <c r="A191" t="str">
        <f>"Z0812FC031"</f>
        <v>Z0812FC031</v>
      </c>
      <c r="B191" t="str">
        <f t="shared" si="6"/>
        <v>06363391001</v>
      </c>
      <c r="C191" t="s">
        <v>15</v>
      </c>
      <c r="D191" t="s">
        <v>402</v>
      </c>
      <c r="E191" t="s">
        <v>17</v>
      </c>
      <c r="F191" s="1" t="s">
        <v>403</v>
      </c>
      <c r="G191" t="s">
        <v>404</v>
      </c>
      <c r="H191">
        <v>2580</v>
      </c>
      <c r="I191" s="2">
        <v>41962</v>
      </c>
      <c r="J191" s="2">
        <v>42693</v>
      </c>
      <c r="K191">
        <v>2580</v>
      </c>
    </row>
    <row r="192" spans="1:11" x14ac:dyDescent="0.25">
      <c r="A192" t="str">
        <f>"1316040E8C"</f>
        <v>1316040E8C</v>
      </c>
      <c r="B192" t="str">
        <f t="shared" si="6"/>
        <v>06363391001</v>
      </c>
      <c r="C192" t="s">
        <v>15</v>
      </c>
      <c r="D192" t="s">
        <v>405</v>
      </c>
      <c r="E192" t="s">
        <v>17</v>
      </c>
      <c r="F192" s="1" t="s">
        <v>406</v>
      </c>
      <c r="G192" t="s">
        <v>407</v>
      </c>
      <c r="H192">
        <v>245.9</v>
      </c>
      <c r="I192" s="2">
        <v>41990</v>
      </c>
      <c r="J192" s="2">
        <v>41990</v>
      </c>
      <c r="K192">
        <v>245.9</v>
      </c>
    </row>
    <row r="193" spans="1:11" x14ac:dyDescent="0.25">
      <c r="A193" t="str">
        <f>"60807097CD"</f>
        <v>60807097CD</v>
      </c>
      <c r="B193" t="str">
        <f t="shared" si="6"/>
        <v>06363391001</v>
      </c>
      <c r="C193" t="s">
        <v>15</v>
      </c>
      <c r="D193" t="s">
        <v>408</v>
      </c>
      <c r="E193" t="s">
        <v>17</v>
      </c>
      <c r="F193" s="1" t="s">
        <v>409</v>
      </c>
      <c r="G193" t="s">
        <v>410</v>
      </c>
      <c r="H193">
        <v>30466.54</v>
      </c>
      <c r="I193" s="2">
        <v>41865</v>
      </c>
      <c r="J193" s="2">
        <v>41943</v>
      </c>
      <c r="K193">
        <v>30466.54</v>
      </c>
    </row>
    <row r="194" spans="1:11" x14ac:dyDescent="0.25">
      <c r="A194" t="str">
        <f>"5971822768"</f>
        <v>5971822768</v>
      </c>
      <c r="B194" t="str">
        <f t="shared" si="6"/>
        <v>06363391001</v>
      </c>
      <c r="C194" t="s">
        <v>15</v>
      </c>
      <c r="D194" t="s">
        <v>411</v>
      </c>
      <c r="E194" t="s">
        <v>27</v>
      </c>
      <c r="F194" s="1" t="s">
        <v>412</v>
      </c>
      <c r="G194" t="s">
        <v>379</v>
      </c>
      <c r="H194">
        <v>16932</v>
      </c>
      <c r="I194" s="2">
        <v>41974</v>
      </c>
      <c r="J194" s="2">
        <v>42735</v>
      </c>
      <c r="K194">
        <v>15521</v>
      </c>
    </row>
    <row r="195" spans="1:11" x14ac:dyDescent="0.25">
      <c r="A195" t="str">
        <f>"5975912695"</f>
        <v>5975912695</v>
      </c>
      <c r="B195" t="str">
        <f t="shared" si="6"/>
        <v>06363391001</v>
      </c>
      <c r="C195" t="s">
        <v>15</v>
      </c>
      <c r="D195" t="s">
        <v>413</v>
      </c>
      <c r="E195" t="s">
        <v>27</v>
      </c>
      <c r="F195" s="1" t="s">
        <v>414</v>
      </c>
      <c r="G195" t="s">
        <v>148</v>
      </c>
      <c r="H195">
        <v>21628.59</v>
      </c>
      <c r="I195" s="2">
        <v>41974</v>
      </c>
      <c r="J195" s="2">
        <v>42735</v>
      </c>
      <c r="K195">
        <v>21628.59</v>
      </c>
    </row>
    <row r="196" spans="1:11" x14ac:dyDescent="0.25">
      <c r="A196" t="str">
        <f>"ZDD0BB680E"</f>
        <v>ZDD0BB680E</v>
      </c>
      <c r="B196" t="str">
        <f t="shared" si="6"/>
        <v>06363391001</v>
      </c>
      <c r="C196" t="s">
        <v>15</v>
      </c>
      <c r="D196" t="s">
        <v>415</v>
      </c>
      <c r="E196" t="s">
        <v>112</v>
      </c>
      <c r="F196" s="1" t="s">
        <v>416</v>
      </c>
      <c r="G196" t="s">
        <v>417</v>
      </c>
      <c r="H196">
        <v>14040</v>
      </c>
      <c r="I196" s="2">
        <v>41699</v>
      </c>
      <c r="J196" s="2">
        <v>42886</v>
      </c>
      <c r="K196">
        <v>14000</v>
      </c>
    </row>
    <row r="197" spans="1:11" x14ac:dyDescent="0.25">
      <c r="A197" t="str">
        <f>"5853589673"</f>
        <v>5853589673</v>
      </c>
      <c r="B197" t="str">
        <f t="shared" si="6"/>
        <v>06363391001</v>
      </c>
      <c r="C197" t="s">
        <v>15</v>
      </c>
      <c r="D197" t="s">
        <v>418</v>
      </c>
      <c r="E197" t="s">
        <v>27</v>
      </c>
      <c r="F197" s="1" t="s">
        <v>419</v>
      </c>
      <c r="G197" t="s">
        <v>148</v>
      </c>
      <c r="H197">
        <v>85397.13</v>
      </c>
      <c r="I197" s="2">
        <v>41852</v>
      </c>
      <c r="J197" s="2">
        <v>43039</v>
      </c>
      <c r="K197">
        <v>47334.78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puglia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2019-01-29T17:45:37Z</dcterms:created>
  <dcterms:modified xsi:type="dcterms:W3CDTF">2019-01-29T17:45:37Z</dcterms:modified>
</cp:coreProperties>
</file>