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sici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</calcChain>
</file>

<file path=xl/sharedStrings.xml><?xml version="1.0" encoding="utf-8"?>
<sst xmlns="http://schemas.openxmlformats.org/spreadsheetml/2006/main" count="1841" uniqueCount="693">
  <si>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</si>
  <si>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</si>
  <si>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</si>
  <si>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</si>
  <si>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</si>
  <si>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</si>
  <si>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</si>
  <si>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</si>
  <si>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</si>
  <si>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</si>
  <si>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</si>
  <si>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</si>
  <si>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</si>
  <si>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</si>
  <si>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</si>
  <si>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Sicilia</t>
  </si>
  <si>
    <t>ABBONAMENTO DOSSIER AMBIENTE - ANNO 2014</t>
  </si>
  <si>
    <t>23-AFFIDAMENTO IN ECONOMIA - AFFIDAMENTO DIRETTO</t>
  </si>
  <si>
    <t xml:space="preserve">ASSOCIAZIONE AMBIENTE E LAVORO (CF: 00923870968)
</t>
  </si>
  <si>
    <t>ASSOCIAZIONE AMBIENTE E LAVORO (CF: 00923870968)</t>
  </si>
  <si>
    <t xml:space="preserve">RIPARAZIONE FOTOC.RE CONSIP 14 LOTTO 1 - </t>
  </si>
  <si>
    <t xml:space="preserve">COMIS SRL (CF: 03797260878)
</t>
  </si>
  <si>
    <t>COMIS SRL (CF: 03797260878)</t>
  </si>
  <si>
    <t>interventi di riparazione -maniglie  serrature ecc MEPA</t>
  </si>
  <si>
    <t xml:space="preserve">TALLILLI SALVATORE (CF: TLLSVT53D18G273O)
</t>
  </si>
  <si>
    <t>TALLILLI SALVATORE (CF: TLLSVT53D18G273O)</t>
  </si>
  <si>
    <t xml:space="preserve">ACQUISTO TONER COMPATIBILE </t>
  </si>
  <si>
    <t>22-PROCEDURA NEGOZIATA DERIVANTE DA AVVISI CON CUI SI INDICE LA GARA</t>
  </si>
  <si>
    <t xml:space="preserve">A.C. ESSE S.R.L. (CF: 05371121004)
CARTOIDEE DI CULTRARO VASTA GIUSEPPE (CF: 04406950875)
D.V.T. SISTEMI (CF: 01489230936)
ERREBIAN SPA (CF: 08397890586)
FELIAN (CF: 00991131004)
</t>
  </si>
  <si>
    <t>D.V.T. SISTEMI (CF: 01489230936)</t>
  </si>
  <si>
    <t>SERVIZIO DI RITIRO, CARICO, TRASPORTO, DISTR. E CONFER. A DISCARICA BENI DISMESSI DRE E EX DRE TERR.</t>
  </si>
  <si>
    <t xml:space="preserve">CAMPAGNA FILIPPO NERI (CF: CMPFPP86H13L112G)
CASAMENTO SALVATORE (CF: CSMSVT65D08H797C)
CO.MI SRL (CF: 05631620829)
L'AMBIENTE S.R.L.  (CF: 03150050833)
LOUIS SRL (CF: 03209590839)
</t>
  </si>
  <si>
    <t>CO.MI SRL (CF: 05631620829)</t>
  </si>
  <si>
    <t>ACQUISTIN TIMBRI DP PA  E DR SIC</t>
  </si>
  <si>
    <t xml:space="preserve">LA GALA ROSARIO (CF: LGLRSR73M29M052O)
</t>
  </si>
  <si>
    <t>LA GALA ROSARIO (CF: LGLRSR73M29M052O)</t>
  </si>
  <si>
    <t>ACQUISTO BUSTE BIANCHE -DP AG -DPCL</t>
  </si>
  <si>
    <t xml:space="preserve">ALTIFIN UNIPERSONALE (CF: 03376680611)
</t>
  </si>
  <si>
    <t>ALTIFIN UNIPERSONALE (CF: 03376680611)</t>
  </si>
  <si>
    <t>SERVIZIO DI GESTIONE IMPIANTO ANTINTRUSIONE DA CENTRALE OPERATIVA UPT SIRACUSA - DURATA 1 ANNO</t>
  </si>
  <si>
    <t xml:space="preserve">AMORE S.R.L. (CF: 00981430895)
DUEMME (CF: 01492870892)
GC TECHNICAL SERVICE SRL (CF: 01698410899)
GRUPPOMEGA S.P.A. (CF: 01071110892)
METROSERVICE SRL (CF: 01341310892)
</t>
  </si>
  <si>
    <t>METROSERVICE SRL (CF: 01341310892)</t>
  </si>
  <si>
    <t>LAVORI DI RISANAMENTO DI STRUTTURE INTEIALATE A DI PARTE IN MURATURA ARCHIVIO DP CALTANISSETTA</t>
  </si>
  <si>
    <t xml:space="preserve">DEBOLE GAETANO (CF: DBLGTN82A30E536C)
DECORSTILE SNC (CF: 01140880863)
EDIL CASE SICILIA SRL (CF: 05975230821)
EDILTUSA SRL (CF: 05683890825)
I.M.I.E.T. DI LA PORTA SALVATORE (CF: LPRSVT61E14H269S)
</t>
  </si>
  <si>
    <t>DEBOLE GAETANO (CF: DBLGTN82A30E536C)</t>
  </si>
  <si>
    <t>UFFICIO PROVINCIALE DI TRAPANI - LAVORI MESSA IN SICUREZZA CENTRALE IDRICA</t>
  </si>
  <si>
    <t xml:space="preserve">EDIL DUE EMME SRL (CF: 01953840814)
EUREKA STUDIO DI ASTA FRANCESCO (CF: STAFNC82A11G273D)
</t>
  </si>
  <si>
    <t>EUREKA STUDIO DI ASTA FRANCESCO (CF: STAFNC82A11G273D)</t>
  </si>
  <si>
    <t>RIPARAZIONE IMPIANTO ANTIINTRUSIONE  UT TAORMINA E ACIREALE</t>
  </si>
  <si>
    <t xml:space="preserve">SECURITY &amp; PHONE S.N.C. (CF: 03949780872)
</t>
  </si>
  <si>
    <t>SECURITY &amp; PHONE S.N.C. (CF: 03949780872)</t>
  </si>
  <si>
    <t xml:space="preserve">MANUTENZIONE ELIMINACODE  DR SIC CANONE QUADRIMESTRALE </t>
  </si>
  <si>
    <t xml:space="preserve">SIGMA S.P.A. (CF: 01590580443)
</t>
  </si>
  <si>
    <t>SIGMA S.P.A. (CF: 01590580443)</t>
  </si>
  <si>
    <t xml:space="preserve">INTERVENTO TECNICO RIPAR.FOTOC.OLIVETTI C/O UT ACIREALE DP CATANIA </t>
  </si>
  <si>
    <t>riparazione bollatrice mod.FREAT T5L - matricola 1102 C/O UT Acireale (DP CATANIA)</t>
  </si>
  <si>
    <t xml:space="preserve">FATTORI SAFEST S.R.L. (CF: 10416260155)
</t>
  </si>
  <si>
    <t>FATTORI SAFEST S.R.L. (CF: 10416260155)</t>
  </si>
  <si>
    <t>SOSTITUZIONE SBARRA AUTOMATICA CANCELLO UPT AGRIGENTO</t>
  </si>
  <si>
    <t xml:space="preserve">MANITAL S.C.P.A.-CONSORZIO STABILE (CF: 06466050017)
</t>
  </si>
  <si>
    <t>MANITAL S.C.P.A.-CONSORZIO STABILE (CF: 06466050017)</t>
  </si>
  <si>
    <t xml:space="preserve">ACQUISTO 12 DISPENSER MAXI JUMBO </t>
  </si>
  <si>
    <t xml:space="preserve">NASTA E C CARTA E IMBALLAGGI (CF: 00088990825)
</t>
  </si>
  <si>
    <t>NASTA E C CARTA E IMBALLAGGI (CF: 00088990825)</t>
  </si>
  <si>
    <t>RICHIESTE ACQUISTO LAMPADE VIDEO PROIETTORI</t>
  </si>
  <si>
    <t xml:space="preserve">TEAM OFFICE SRL  (CF: 04272801004)
</t>
  </si>
  <si>
    <t>TEAM OFFICE SRL  (CF: 04272801004)</t>
  </si>
  <si>
    <t xml:space="preserve">Realizzazione postazioni di rete-telefonica-elettrica </t>
  </si>
  <si>
    <t xml:space="preserve">MEDITEL DATA SRL (CF: 05543100829)
</t>
  </si>
  <si>
    <t>MEDITEL DATA SRL (CF: 05543100829)</t>
  </si>
  <si>
    <t xml:space="preserve">REALIZZAZIONE PUNTI RETE 5  PIANO </t>
  </si>
  <si>
    <t xml:space="preserve">ACQUISTO TONER RIGENERATO </t>
  </si>
  <si>
    <t xml:space="preserve">G.C.SERVICE WORLDS.R.L. (CF: 03155690831)
</t>
  </si>
  <si>
    <t>G.C.SERVICE WORLDS.R.L. (CF: 03155690831)</t>
  </si>
  <si>
    <t>Fornituta Timbri - DP PALERMO</t>
  </si>
  <si>
    <t xml:space="preserve">RIP. FOTOCOPIATRICE OLIVETTI CONSIP -UT ACIREALE </t>
  </si>
  <si>
    <t>Dismissione beni presso DP Palermo</t>
  </si>
  <si>
    <t xml:space="preserve">CAMPAGNA FILIPPO NERI (CF: CMPFPP86H13L112G)
CASAMENTO SALVATORE (CF: CSMSVT65D08H797C)
CO.MI SRL (CF: 05631620829)
COSTA SRL (CF: 04319930824)
SERVIZI AMBIENTALI S.R.L (CF: 04542080827)
</t>
  </si>
  <si>
    <t xml:space="preserve">ACQUISTO TIMBRI ROTONDI E A TESTO FISSO ,E RILEGATURE </t>
  </si>
  <si>
    <t xml:space="preserve">PITTURAZIONE EDILE STANZA RIUNIONI 3 PIANO SEDE DP PROVINCIALE AGRIGENTO </t>
  </si>
  <si>
    <t xml:space="preserve">IMPRESA EDILE ROMANO ANTONIO (CF: RMNNTN65S19H148I)
</t>
  </si>
  <si>
    <t>IMPRESA EDILE ROMANO ANTONIO (CF: RMNNTN65S19H148I)</t>
  </si>
  <si>
    <t>RIPRISTINO MANIGLIONI ANTIPANICO PER USCITE DI EMERGENZA - DP CATANIA</t>
  </si>
  <si>
    <t xml:space="preserve">CIODUE SUD (CF: 03732280825)
IMPRESA CANNISTRACI SALVASTORE (CF: CNNSVT63C25F158W)
MECCIO WALTER (CF: MCCWTR80E23C351Z)
PIXEL  S.R.L. (CF: 04220350872)
RIVOLO FRANCESCO (CF: RVLFNC48C11G273C)
</t>
  </si>
  <si>
    <t>RIVOLO FRANCESCO (CF: RVLFNC48C11G273C)</t>
  </si>
  <si>
    <t>SERVIZIO DI RITIRO, CARICO, TRASPORTO, DISTR. E CONFER. A DISCARICA 28 ARMADI - UT MILAZZO</t>
  </si>
  <si>
    <t xml:space="preserve">CASAMENTO SALVATORE (CF: CSMSVT65D08H797C)
CO.MI SRL (CF: 05631620829)
L'AMBIENTE S.R.L.  (CF: 03150050833)
LOUIS SRL (CF: 03209590839)
SO.GE.MAN. S.R.L. (CF: 02682610833)
</t>
  </si>
  <si>
    <t>UPT TRAPANI - PARAPETTI A RINGHIERA</t>
  </si>
  <si>
    <t xml:space="preserve">DITTA BELLA SALVATORE (CF: BLLSVT48H16B537Q)
G.B.C. SISTEMI SocietÃ  Coop. (CF: 05138680821)
GRASSO FORNITURE SRL (CF: 04872170875)
ING.RINO DI STEFANO (CF: 01203780877)
TALLILLI SALVATORE (CF: TLLSVT53D18G273O)
</t>
  </si>
  <si>
    <t xml:space="preserve">7 SPLIT FORNITURA E POSA IN OPERA (2 UPT PA - 2 UPT CT - 1 DP TP - 2 UT MILAZZO) </t>
  </si>
  <si>
    <t xml:space="preserve">CLIMA POINT DI BONSIGNORE ALESSANDRO (CF: BNSLSN71T14G273Y)
COND.TEL SYSTEM DI TRAMUTO VINCENZO GIOVANNI (CF: 04393100823)
DIPA SERVIZI (CF: 03822150821)
L.B. CLIMA DI LO PORTO FRANCESCO E C. S.n.C. (CF: 04102680826)
P.I.M.I.T. S.A.S. DI BRUNO ANTONINO  (CF: 04412690820)
</t>
  </si>
  <si>
    <t>CLIMA POINT DI BONSIGNORE ALESSANDRO (CF: BNSLSN71T14G273Y)</t>
  </si>
  <si>
    <t>UT MILAZZO - SERVIZIO DI RITIRO, CARICO, TRASPORTO, DISTR. E CONFER. A DISCARICA BENI MOBILI</t>
  </si>
  <si>
    <t xml:space="preserve">CASAMENTO SALVATORE (CF: CSMSVT65D08H797C)
CO.MI SRL (CF: 05631620829)
FOLGORATTI (CF: 01886990835)
L'AMBIENTE S.R.L.  (CF: 03150050833)
LOUIS SRL (CF: 03209590839)
</t>
  </si>
  <si>
    <t>LAVORI DI INTERCETTAZIONE PERDITA SU PARETE E RIPARAZIONE</t>
  </si>
  <si>
    <t xml:space="preserve">EDIL DUE EMME SRL (CF: 01953840814)
EUREKA STUDIO DI ASTA FRANCESCO (CF: STAFNC82A11G273D)
FERRANTE SALVATORE (CF: FRRSVT53S25H933K)
</t>
  </si>
  <si>
    <t>FERRANTE SALVATORE (CF: FRRSVT53S25H933K)</t>
  </si>
  <si>
    <t>COMBINATORI TELEFONICI PRESSO UT RAGUSA N. 2 E UT MODICA N.1</t>
  </si>
  <si>
    <t xml:space="preserve">ELECTRA SRL (CF: 02144090731)
ELETTROIBLEA SAS (CF: 00851870881)
MECCIO WALTER (CF: MCCWTR80E23C351Z)
MEDITEL DATA SRL (CF: 05543100829)
SECURITY &amp; PHONE S.N.C. (CF: 03949780872)
</t>
  </si>
  <si>
    <t>ELETTROIBLEA SAS (CF: 00851870881)</t>
  </si>
  <si>
    <t>MANUTENZIONE SERRAMENTI DI PORTE E FINESTRE DP PALERMO</t>
  </si>
  <si>
    <t xml:space="preserve">DI BELLA ANTONINO (CF: DBLNNN66P28C351N)
G.B.C. SISTEMI SocietÃ  Coop. (CF: 05138680821)
GRASSO FORNITURE SRL (CF: 04872170875)
SIR FORNITURE S.R.L. (CF: 00943150896)
TALLILLI SALVATORE (CF: TLLSVT53D18G273O)
</t>
  </si>
  <si>
    <t>LAVORI DI ADEGUAMENTO LOCALI PIANO TERRA DP PALERMO</t>
  </si>
  <si>
    <t xml:space="preserve">COND.TEL SYSTEM DI TRAMUTO VINCENZO GIOVANNI (CF: 04393100823)
EDIL MULTIIMPIANTI (CF: 04774490827)
ELECTRIC SYSTEM (CF: 05829230829)
ELETTRONICA IMPIANTI (CF: 05529720822)
INNOBE S.R.L.S. (CF: 06309710827)
MEDITEL DATA SRL (CF: 05543100829)
RIVOLO FRANCESCO (CF: RVLFNC48C11G273C)
</t>
  </si>
  <si>
    <t>INNOBE S.R.L.S. (CF: 06309710827)</t>
  </si>
  <si>
    <t>LAVORI DI POTATURA ESSENZE VEGETALI UPT ENNA</t>
  </si>
  <si>
    <t xml:space="preserve">CASSARO SERVIZI (CF: 02052690845)
DF MULTISERVIZI SRL (CF: 04479810873)
DIVERSI SERVIZI INTEGRATI SOC. COOP SOCIALE (CF: 03478720877)
FLORA SOC COOP (CF: 00635200868)
SERVIZI E ASSISTENZA SRL (CF: 01888890850)
</t>
  </si>
  <si>
    <t>FLORA SOC COOP (CF: 00635200868)</t>
  </si>
  <si>
    <t>SOSTITUZIONE DI UN COMBINATORE TELEFONICO GSM IN IMPIANTO ELEVATORE UPT TRAPANI</t>
  </si>
  <si>
    <t xml:space="preserve">KONE SPA (CF: 05069070158)
M.G.M.D  SRL (CF: 03526690825)
marrocco elevators srl (CF: 03986821001)
OTIS SERVIZI SRL (CF: 01729590032)
SCHINDLER SPA (CF: 00842990152)
VOIMAR DI VOLPE PIETRO (CF: 04267300822)
</t>
  </si>
  <si>
    <t>M.G.M.D  SRL (CF: 03526690825)</t>
  </si>
  <si>
    <t>SOSTITUZIONE 70 MANIGLIE DEL TIPO PREMI-APRI DP CATANIA</t>
  </si>
  <si>
    <t xml:space="preserve">ARCADIA TRADING COMPANY (CF: 03653290878)
GRASSO FORNITURE SRL (CF: 04872170875)
ING.RINO DI STEFANO (CF: 01203780877)
SIR FORNITURE S.R.L. (CF: 00943150896)
TALLILLI SALVATORE (CF: TLLSVT53D18G273O)
</t>
  </si>
  <si>
    <t>ING.RINO DI STEFANO (CF: 01203780877)</t>
  </si>
  <si>
    <t>RIPARAZIONE IMPIANTO ANTINTRUSIONE UT BARCELLONA P.G.</t>
  </si>
  <si>
    <t xml:space="preserve">DUAL POWER IMPIANTI (CF: 02846350839)
IMPRESA CANNISTRACI SALVASTORE (CF: CNNSVT63C25F158W)
MARCONI ENERGIE (CF: 03116230834)
MEDITEL DATA SRL (CF: 05543100829)
VECAR SRL (CF: 01644680835)
</t>
  </si>
  <si>
    <t>SERVIZIO DI TELEALLARME E VIGILANZA SALTUARIA NOTTURNA DAL 1/7/2014 AL 6/8/2014</t>
  </si>
  <si>
    <t xml:space="preserve">TRA.VA.R. SRL (CF: 00897050886)
</t>
  </si>
  <si>
    <t>TRA.VA.R. SRL (CF: 00897050886)</t>
  </si>
  <si>
    <t xml:space="preserve">INTERVENTO X RIPARAZIONE N 19 SERRANDE </t>
  </si>
  <si>
    <t>COMBINATORE TELEFONICO GSM - DP ENNA</t>
  </si>
  <si>
    <t xml:space="preserve">ACQUISTO CARTA IGIENICA -CARTA MANI- SAPONE LIQUIDO </t>
  </si>
  <si>
    <t>FORNITURA MATERIALE IGIENICO - UPT CATANIA</t>
  </si>
  <si>
    <t>ACQUISTO N. 20 CALCOLATRICI - DP PALERMO</t>
  </si>
  <si>
    <t xml:space="preserve">C2 SRL (CF: 01121130197)
</t>
  </si>
  <si>
    <t>C2 SRL (CF: 01121130197)</t>
  </si>
  <si>
    <t>ROTOLI ELIMINACODE - DP CATANIA</t>
  </si>
  <si>
    <t xml:space="preserve">ACQUISTO N 11 KIT PRONTOSOCCORSO </t>
  </si>
  <si>
    <t xml:space="preserve">QUEEN MEC SRL (CF: 03394891216)
</t>
  </si>
  <si>
    <t>QUEEN MEC SRL (CF: 03394891216)</t>
  </si>
  <si>
    <t xml:space="preserve">ACQUISTO BATTERIE PER STRUMENTAZIONE TOPOGRAFICA </t>
  </si>
  <si>
    <t xml:space="preserve">C.G.T. SRL (CF: 03729830822)
</t>
  </si>
  <si>
    <t>C.G.T. SRL (CF: 03729830822)</t>
  </si>
  <si>
    <t>FORNITURA LAMPADE PER VIDEOPROIETTORE HITACHI CP S210 - DP CATANIA</t>
  </si>
  <si>
    <t xml:space="preserve">G.E.@COM SRL (CF: 13251800150)
</t>
  </si>
  <si>
    <t>G.E.@COM SRL (CF: 13251800150)</t>
  </si>
  <si>
    <t>ACQUISTO CAVI KENSINGTON TWIN MICROSAVER - DP CATANIA</t>
  </si>
  <si>
    <t xml:space="preserve">MEMOGRAPH impresa individuale (CF: PNRGNN63P67B111F)
</t>
  </si>
  <si>
    <t>MEMOGRAPH impresa individuale (CF: PNRGNN63P67B111F)</t>
  </si>
  <si>
    <t>ACQUISTO CAVI CABLESAVER - DP CATANIA</t>
  </si>
  <si>
    <t>ACQUISTO LAMPADE DI EMERGENZA - UPT PALERMO</t>
  </si>
  <si>
    <t xml:space="preserve">RIVOLO FRANCESCO (CF: RVLFNC48C11G273C)
</t>
  </si>
  <si>
    <t>INSTALLAZIONE VOIP CENTRALE TELEFONICA - DP ME</t>
  </si>
  <si>
    <t>INTERVENTO TECNICO ALLARME - UT ACIREALE</t>
  </si>
  <si>
    <t>COLEGAMENTI ELETTRICI PER APPARECCHIATURE - DP TRAPANI</t>
  </si>
  <si>
    <t xml:space="preserve">LA ROCCA MAURIZIO S.R.L. (CF: 02337130815)
</t>
  </si>
  <si>
    <t>LA ROCCA MAURIZIO S.R.L. (CF: 02337130815)</t>
  </si>
  <si>
    <t>RIPARAZIONE SERBATOIO ACQUA - DP TRAPANI</t>
  </si>
  <si>
    <t>VERIFICA DELLA FUNZIONALITA' DEI PUNTI RETE - DR SICILIA</t>
  </si>
  <si>
    <t xml:space="preserve">BASILE PAOLO BASILE (CF: BSLFNC63E02G273C)
</t>
  </si>
  <si>
    <t>BASILE PAOLO BASILE (CF: BSLFNC63E02G273C)</t>
  </si>
  <si>
    <t>FORNITURA TIMBRI - POSTER E ADESIVI - VARI UFFICI DELLA SICILIA</t>
  </si>
  <si>
    <t>LAVORI DI IDROPITTURA LAVANBILE PER INTERNI - DR SICILIA</t>
  </si>
  <si>
    <t xml:space="preserve">EDILIZIA SEIDITA SRL (CF: 05411920829)
</t>
  </si>
  <si>
    <t>EDILIZIA SEIDITA SRL (CF: 05411920829)</t>
  </si>
  <si>
    <t>RIPARAZIONE CANCELLO PEDONALE - DP PALERMO</t>
  </si>
  <si>
    <t>RIPARAZIONE MOBILI - DR SICILIA</t>
  </si>
  <si>
    <t>ACQUISTO POMPA SOMMERSA - DR SICILIA</t>
  </si>
  <si>
    <t xml:space="preserve">P.I.M.I.T. S.A.S. DI BRUNO ANTONINO  (CF: 04412690820)
</t>
  </si>
  <si>
    <t>P.I.M.I.T. S.A.S. DI BRUNO ANTONINO  (CF: 04412690820)</t>
  </si>
  <si>
    <t>ACQUISTO N. 50 TESSERE CARD - DP CATANIA</t>
  </si>
  <si>
    <t xml:space="preserve">BQS S.r.L. (CF: 05499940822)
</t>
  </si>
  <si>
    <t>BQS S.r.L. (CF: 05499940822)</t>
  </si>
  <si>
    <t>FORNITURA CANCELLERIA - DR SICILIA</t>
  </si>
  <si>
    <t xml:space="preserve">CENTRO AUTOMAZIONE UFFICI (CF: 01695550812)
</t>
  </si>
  <si>
    <t>CENTRO AUTOMAZIONE UFFICI (CF: 01695550812)</t>
  </si>
  <si>
    <t>VERIFICA FUNZIONALITA' APPARATI DI RETE - DP PALERMO E PAF CEFALU'</t>
  </si>
  <si>
    <t>INTERVENTO TECNICO SU APPARATI INFORMATICI - DP PALERMO</t>
  </si>
  <si>
    <t>RIPARAZIONE CENTRALE TELEFONICA ALLARME - DP PA UT BAGHERIA</t>
  </si>
  <si>
    <t xml:space="preserve">INNOBE S.R.L.S. (CF: 06309710827)
</t>
  </si>
  <si>
    <t>LAVORI PER INFILTRAZIONI D'ACQUE PIOVANE DP E UPT CALTANISSETTA</t>
  </si>
  <si>
    <t xml:space="preserve">GEPA S.R.L. (CF: 01156340851)
</t>
  </si>
  <si>
    <t>GEPA S.R.L. (CF: 01156340851)</t>
  </si>
  <si>
    <t>RIPARAZIONE PERDITA OLIO NEL TRASFORMATORE MT-BT - UPT AGRIGENTO</t>
  </si>
  <si>
    <t>LAVORI DI INTERCETTAZIONE PERDITA  SU  PARETE E RIPARAZIONE  - DP TRAPANI</t>
  </si>
  <si>
    <t xml:space="preserve">FERRANTE SALVATORE (CF: FRRSVT53S25H933K)
</t>
  </si>
  <si>
    <t>LAVORI PER LINEE TELEFONICHE VOIP</t>
  </si>
  <si>
    <t>MATERIALE IGIENICO - UPT ENNA</t>
  </si>
  <si>
    <t>MATERIALE IGIENICO - UPT SIRACUSA</t>
  </si>
  <si>
    <t>FORNITURA MATERIALE SANITARIO - UP MESSINA</t>
  </si>
  <si>
    <t>FORNITURA MATERIALE IGIENICO - UPT PALERMO</t>
  </si>
  <si>
    <t>ACQUISTO MATERIALE IGIENICO - UPT CALTANISSETTA</t>
  </si>
  <si>
    <t>FORNITURA MATERIALE IGIENICO - UPT TRAPANI</t>
  </si>
  <si>
    <t>ACQUISTO N. 20 ROTOLI ELIMINACODE - DP SR UT LENTINI</t>
  </si>
  <si>
    <t>ROTOLI CARTA ELIMINACODE - DP TP UT CASTELVETRANO</t>
  </si>
  <si>
    <t>Acquisto n. 30 Rotoli Eliminacode - DP SIRACUSA</t>
  </si>
  <si>
    <t>ACQUISTO N. 2 RASTRELLIERE DA TERRA - DP TRAPANI</t>
  </si>
  <si>
    <t>ACQUISTO KIT SANITARIO - DR SICILIA ( UT PA2 E SPORTELLO ALCAMO )</t>
  </si>
  <si>
    <t>ACQUISTO DI KIT MEDICAZIONE PACCO BASE - DR SICILIA</t>
  </si>
  <si>
    <t>Fornitura KIT MEDICAZIONE - DP RAGUSA - UT VITTORIA</t>
  </si>
  <si>
    <t>FORNITURA PACCHI SANITARI+CASSETTI - DR SICILIA</t>
  </si>
  <si>
    <t>PACCHI DI MEDICAZIONE - DR SICILIA</t>
  </si>
  <si>
    <t xml:space="preserve">ACQUISTO CANCELLERIA </t>
  </si>
  <si>
    <t xml:space="preserve">cartoleria Crisci (CF: 03981780822)
</t>
  </si>
  <si>
    <t>cartoleria Crisci (CF: 03981780822)</t>
  </si>
  <si>
    <t xml:space="preserve">acquisto bandiere -  it-sic- eu </t>
  </si>
  <si>
    <t xml:space="preserve">IL TRICOLORE  (CF: 04198010482)
</t>
  </si>
  <si>
    <t>IL TRICOLORE  (CF: 04198010482)</t>
  </si>
  <si>
    <t>ACQUISTO LAMPADE PER VIDEOPROIETTORE - DP RAGUSA</t>
  </si>
  <si>
    <t>Fornitura di Lampade di emergenza - UPT CATANIA</t>
  </si>
  <si>
    <t xml:space="preserve">CARTOIDEE DI CULTRARO VASTA GIUSEPPE (CF: 04406950875)
</t>
  </si>
  <si>
    <t>CARTOIDEE DI CULTRARO VASTA GIUSEPPE (CF: 04406950875)</t>
  </si>
  <si>
    <t xml:space="preserve">ACQUISTO CARPETTE X ARCHIVIO PERSONALE DR </t>
  </si>
  <si>
    <t xml:space="preserve">DUBINI S.R.L. (CF: 06262520155)
</t>
  </si>
  <si>
    <t>DUBINI S.R.L. (CF: 06262520155)</t>
  </si>
  <si>
    <t xml:space="preserve">ACQUISTO ETICHETTE </t>
  </si>
  <si>
    <t>ACQUISTO BUSTE BIANCHE 16x23 - DP SIRACUSA</t>
  </si>
  <si>
    <t>ACQUISTO SCALE A 6 GRADINI - DP ME UT SANT'AGATA DI MILITELLO</t>
  </si>
  <si>
    <t xml:space="preserve">D'AMICO S.R.L. FORNITURE E SERVIZI (CF: 08703561004)
</t>
  </si>
  <si>
    <t>D'AMICO S.R.L. FORNITURE E SERVIZI (CF: 08703561004)</t>
  </si>
  <si>
    <t xml:space="preserve">RILEGATURA DI RISCONTRI N 21 VOLUMI </t>
  </si>
  <si>
    <t>acquisto insegna PAF  NICOSIA</t>
  </si>
  <si>
    <t xml:space="preserve">SMIT DI TORRETTA GIUSEPPE (CF: TRRGPP35L06F845F)
</t>
  </si>
  <si>
    <t>SMIT DI TORRETTA GIUSEPPE (CF: TRRGPP35L06F845F)</t>
  </si>
  <si>
    <t>ACQUISTO BANCALE CARTA A/3 UT CANICATTÃ¬</t>
  </si>
  <si>
    <t xml:space="preserve">MASSARA MANLIO  (CF: 03092070824)
</t>
  </si>
  <si>
    <t>MASSARA MANLIO  (CF: 03092070824)</t>
  </si>
  <si>
    <t>RIPARAZIONE ALCUNI INFISSI DP E UPT SIRACUSA</t>
  </si>
  <si>
    <t xml:space="preserve">DUEMME (CF: 01492870892)
G.B.C. SISTEMI SocietÃ  Coop. (CF: 05138680821)
GRASSO FORNITURE SRL (CF: 04872170875)
ING.RINO DI STEFANO (CF: 01203780877)
TALLILLI SALVATORE (CF: TLLSVT53D18G273O)
</t>
  </si>
  <si>
    <t>acquisto rilevatori banconote false -mepa</t>
  </si>
  <si>
    <t xml:space="preserve">GIANNONE COMPUTERS SAS (CF: 01170160889)
</t>
  </si>
  <si>
    <t>GIANNONE COMPUTERS SAS (CF: 01170160889)</t>
  </si>
  <si>
    <t>UT SR allagamento ufficio</t>
  </si>
  <si>
    <t xml:space="preserve">MEGA SERVICE SRL (CF: 01624090898)
</t>
  </si>
  <si>
    <t>MEGA SERVICE SRL (CF: 01624090898)</t>
  </si>
  <si>
    <t xml:space="preserve">ACQUISTO TIMBRI  N 163 DP ME E UT </t>
  </si>
  <si>
    <t xml:space="preserve">FIUMIX SRL (CF: 03081340832)
</t>
  </si>
  <si>
    <t>FIUMIX SRL (CF: 03081340832)</t>
  </si>
  <si>
    <t xml:space="preserve">ACQUISTO TIMBRI  DP ME </t>
  </si>
  <si>
    <t xml:space="preserve">pacchi di medicazione medicinali base 1 - 2 </t>
  </si>
  <si>
    <t xml:space="preserve">acquisto bandiere regione sicilia </t>
  </si>
  <si>
    <t>SOSTITUZIONE MANIGLIONI ANTIPANICO UPT SIRACUSA</t>
  </si>
  <si>
    <t xml:space="preserve">AIR FIRE SPA (CF: 06305150580)
LA ROCCA MAURIZIO S.R.L. (CF: 02337130815)
RIVOLO FRANCESCO (CF: RVLFNC48C11G273C)
SARE-SUD s.p.a. (CF: 00350440822)
T.S.E SRL (CF: 01177890868)
</t>
  </si>
  <si>
    <t>CORSO PER LA MANOVRA DI EMERGENZA ASCENSORI DRE SICILIA</t>
  </si>
  <si>
    <t xml:space="preserve">KONE SPA (CF: 05069070158)
</t>
  </si>
  <si>
    <t>KONE SPA (CF: 05069070158)</t>
  </si>
  <si>
    <t xml:space="preserve"> 82 RILEGATURE FORMATO A/4 </t>
  </si>
  <si>
    <t xml:space="preserve">INDUSTRIA GRAFICA T . SARCUTO (CF: 00218850840)
</t>
  </si>
  <si>
    <t>INDUSTRIA GRAFICA T . SARCUTO (CF: 00218850840)</t>
  </si>
  <si>
    <t xml:space="preserve">ACQUISTO N 6 VOLUMI IMPOSTE SUI REDDITI - LEO </t>
  </si>
  <si>
    <t xml:space="preserve">GiuffrÃ¨ Francis Lefebvre S.p.A (CF: 00829840156)
</t>
  </si>
  <si>
    <t>GiuffrÃ¨ Francis Lefebvre S.p.A (CF: 00829840156)</t>
  </si>
  <si>
    <t>UPT CL - CT RIMOZIONE FORNITURA ED INSTALLAZIONE DI LAMPADE DI EMERGENZA</t>
  </si>
  <si>
    <t xml:space="preserve">EN-SIT (CF: 01100350865)
GRASSO FORNITURE SRL (CF: 04872170875)
LA ROCCA MAURIZIO S.R.L. (CF: 02337130815)
MANITALIDEA SPA (CF: 07124210019)
RIVOLO FRANCESCO (CF: RVLFNC48C11G273C)
</t>
  </si>
  <si>
    <t xml:space="preserve">ACQUISTO TESTI TRIBUTARI  IPSOA  </t>
  </si>
  <si>
    <t xml:space="preserve">WOLTERS KLUWER ITALIA SRL (CF: 10209790152)
</t>
  </si>
  <si>
    <t>WOLTERS KLUWER ITALIA SRL (CF: 10209790152)</t>
  </si>
  <si>
    <t>SOSTITUZIONE ELETTROINVERTER E LAMPADE DI EMERGENZA UPT CL - C T</t>
  </si>
  <si>
    <t xml:space="preserve">ACQUISTO TESTI TRIBUTARI </t>
  </si>
  <si>
    <t xml:space="preserve">TESTI TRIBUTARI E FISCALI </t>
  </si>
  <si>
    <t xml:space="preserve">riparazione cancello ingresso -fissaggio e saldature </t>
  </si>
  <si>
    <t xml:space="preserve">HAPPENING COPRPORATION SRL (CF: 02426680845)
</t>
  </si>
  <si>
    <t>HAPPENING COPRPORATION SRL (CF: 02426680845)</t>
  </si>
  <si>
    <t>fornitura climatizzatori</t>
  </si>
  <si>
    <t xml:space="preserve">CLIMA SERVICE DI RUSSELLO PAOLO (CF: 01131650861)
DIPA SERVIZI (CF: 03822150821)
EN-SIT (CF: 01100350865)
L.B. CLIMA DI LO PORTO FRANCESCO E C. S.n.C. (CF: 04102680826)
LA TERMO CASA (CF: 00625380860)
</t>
  </si>
  <si>
    <t>DIPA SERVIZI (CF: 03822150821)</t>
  </si>
  <si>
    <t xml:space="preserve">SOSTITUZIONE PORTASALVIETTE </t>
  </si>
  <si>
    <t>ACQUISTO N 200 PASS VARCHI  DR SIC</t>
  </si>
  <si>
    <t xml:space="preserve">LAVORI ELETTRICi -TORRETTA -  RETE LAN </t>
  </si>
  <si>
    <t>SOSTITUZIONE KIT AUTOMAZIONE CANCELLO UT SCIACCA</t>
  </si>
  <si>
    <t xml:space="preserve">A.B.C. TECNOIMPIANTI (CF: 06066860823)
DITTA AMATO GIUSEPPE (CF: 00072620867)
INNOBE S.R.L.S. (CF: 06309710827)
Newtek Soc. Coop. (CF: 02494790641)
RIVOLO FRANCESCO (CF: RVLFNC48C11G273C)
</t>
  </si>
  <si>
    <t xml:space="preserve">POTATURA ESSENZE VEGETALI - UPT E DP SIRACUSA </t>
  </si>
  <si>
    <t xml:space="preserve">CASAMENTO SALVATORE (CF: CSMSVT65D08H797C)
DIVERSI SERVIZI INTEGRATI SOC. COOP SOCIALE (CF: 03478720877)
IBLEA DISINFESTAZIONE S.R.L.  (CF: 00843330887)
L'AMBIENTE S.R.L.  (CF: 03150050833)
L'AVVENIRE 90 (CF: 01301070858)
MEGA SERVICE SRL (CF: 01624090898)
MULTISERVICE S.R.L. (CF: 04109410821)
PULISERVICE SRL (CF: 01110140868)
SERVIZI AMBIENTALI S.R.L (CF: 04542080827)
SICILIANA PULIZIE E SERVIZI DI INFURNA (CF: NFRCGR74S28A089V)
SO.GE.MAN. S.R.L. (CF: 02682610833)
VIVAI FIGUCCIA S.A.S. DI FIGUCCIA IOLE E C. (CF: 04138470820)
ZENITH SERVICES GROUP SRL  (CF: 02816130831)
</t>
  </si>
  <si>
    <t>CASAMENTO SALVATORE (CF: CSMSVT65D08H797C)</t>
  </si>
  <si>
    <t>Lavori alla Mensa - DR SICILIA</t>
  </si>
  <si>
    <t>Rifacimento Bagno con sostituzione pezzi - DP TRAPANI - Sportello PANTELLERIA</t>
  </si>
  <si>
    <t xml:space="preserve">ASA IMPIANTI S.R.L. (CF: 01777010818)
</t>
  </si>
  <si>
    <t>ASA IMPIANTI S.R.L. (CF: 01777010818)</t>
  </si>
  <si>
    <t>Lavori di ripristino copertura tunnel - UPT MESSINA - Conservatoria - Via Fratelli Bandiera 2</t>
  </si>
  <si>
    <t xml:space="preserve">DITTA TECNOIMPIANTI di MINISSALE COSIMO (CF: 01936400833)
</t>
  </si>
  <si>
    <t>DITTA TECNOIMPIANTI di MINISSALE COSIMO (CF: 01936400833)</t>
  </si>
  <si>
    <t>SOSTITUZIONE E RIPARAZIONE BAGNI PER DISABILI - DP CATANIA</t>
  </si>
  <si>
    <t xml:space="preserve">NEW TECHNOLOGY SOC COOP ARL (CF: 04862130871)
</t>
  </si>
  <si>
    <t>NEW TECHNOLOGY SOC COOP ARL (CF: 04862130871)</t>
  </si>
  <si>
    <t>Rivestimento del Parapetto scala DP AGRIGENTO e pennellatura Parapetto UT SCIACCA</t>
  </si>
  <si>
    <t xml:space="preserve">AMBIENTE UFFICIO s.r.l. (CF: 01978610283)
G.B.C. SISTEMI SocietÃ  Coop. (CF: 05138680821)
GRASSO FORNITURE SRL (CF: 04872170875)
INTEROFFICE POINT SRL (CF: 01335460620)
SIR FORNITURE S.R.L. (CF: 00943150896)
TALLILLI SALVATORE (CF: TLLSVT53D18G273O)
</t>
  </si>
  <si>
    <t>G.B.C. SISTEMI SocietÃ  Coop. (CF: 05138680821)</t>
  </si>
  <si>
    <t xml:space="preserve">LAVORI VARIA EDILI DR SIC E DP PA </t>
  </si>
  <si>
    <t xml:space="preserve">LAVORI VARI EDILI DR SIC </t>
  </si>
  <si>
    <t>LAVORI DI TINTEGGIATURA  E PULIZIA PARETI PRESSO SEDE DRE SIC</t>
  </si>
  <si>
    <t>RIPARAZIONE BAGNI - DP PALERMO</t>
  </si>
  <si>
    <t>Lavori per rialzo pavimentazione seminterrato - DR SICILIA</t>
  </si>
  <si>
    <t>Lavori di tinteggiatura e riparazione condotta - DR SICILIA</t>
  </si>
  <si>
    <t xml:space="preserve">Intervento tecnico rip impianto antiincendio </t>
  </si>
  <si>
    <t>RIPRISTINO PAVIMENTAZIONE IN MARMO - DP AGRIGENTO</t>
  </si>
  <si>
    <t>SOSTITUZIONE SERRAMENTI E SERRANDE UT ACIREALE DP CATANIA</t>
  </si>
  <si>
    <t xml:space="preserve">BERTOROTTA S.R.L. (CF: 03524520875)
GRASSO FORNITURE SRL (CF: 04872170875)
IMPRESA CANNISTRACI SALVASTORE (CF: CNNSVT63C25F158W)
NEW TECHNOLOGY SOC COOP ARL (CF: 04862130871)
TALLILLI SALVATORE (CF: TLLSVT53D18G273O)
</t>
  </si>
  <si>
    <t>Fornitura tastiera di comando apri-porta - UPT ENNA</t>
  </si>
  <si>
    <t xml:space="preserve">DITTA AMATO GIUSEPPE (CF: 00072620867)
</t>
  </si>
  <si>
    <t>DITTA AMATO GIUSEPPE (CF: 00072620867)</t>
  </si>
  <si>
    <t>INTERVENTO SU CENTRALINA RILEVAZIONE FUMI - UT NOTO</t>
  </si>
  <si>
    <t xml:space="preserve">IBLEA ANTINCENDIO SRL (CF: 00738990886)
</t>
  </si>
  <si>
    <t>IBLEA ANTINCENDIO SRL (CF: 00738990886)</t>
  </si>
  <si>
    <t>Sostituzione n. 70 Lampade presso UPT AGRIGENTO</t>
  </si>
  <si>
    <t xml:space="preserve">COMPUTER CENTER S.A.S. DI MARSIGLIA GIOVANNI (CF: 01845080843)
EN-SIT (CF: 01100350865)
ENTASYS SRL (CF: 01833850850)
GRASSO FORNITURE SRL (CF: 04872170875)
HAPPENING COPRPORATION SRL (CF: 02426680845)
L.B. CLIMA DI LO PORTO FRANCESCO E C. S.n.C. (CF: 04102680826)
L'INFORMATICA S.A.S. DI ANDREA DI FRANCESCO &amp; C. (CF: 02198930840)
LUCIANO ISOLA &amp;C. S.A.S. (CF: 02633620758)
MANITALIDEA SPA (CF: 07124210019)
VINCENZO PATERNO DEL CUGNO (CF: 03022160828)
</t>
  </si>
  <si>
    <t>EN-SIT (CF: 01100350865)</t>
  </si>
  <si>
    <t>RIPARAZIONE ARMADI COMPATTABILI UPT MESSINA</t>
  </si>
  <si>
    <t xml:space="preserve">BARRECA GIUSEPPE &amp; C (CF: 00096340898)
GRASSO FORNITURE SRL (CF: 04872170875)
IDEA UFFICIO S.A.S.DI LO PRESTI FABIOLA &amp; C (CF: 00624490868)
SIR FORNITURE S.R.L. (CF: 00943150896)
TALLILLI SALVATORE (CF: TLLSVT53D18G273O)
</t>
  </si>
  <si>
    <t>RIPARAZIONE E SOSTITUZIONE ALCUNE PORTE ED ARREDI UT BARCELLONA P.G.</t>
  </si>
  <si>
    <t xml:space="preserve">CAREM DI MAISANO LETTERIA (CF: 02071680835)
CIEMME SERVICE (CF: 02855340838)
GRASSO FORNITURE SRL (CF: 04872170875)
SIR FORNITURE S.R.L. (CF: 00943150896)
TALLILLI SALVATORE (CF: TLLSVT53D18G273O)
</t>
  </si>
  <si>
    <t>PULIZIA E TRATTAMENTO BIOLOGICO FOSSE ASCENSORI VARI UFFICI DRE</t>
  </si>
  <si>
    <t>ABBATTIMENTO PALMA DANNEGGIATA DAL PUNTERUOLO ROSSO DP E UPT CALTANISSETTA</t>
  </si>
  <si>
    <t xml:space="preserve">CARPA SERVIZI SOC. COOP (CF: 02929070833)
EN-SIT (CF: 01100350865)
FLORA SOC COOP (CF: 00635200868)
LAURA RYOLO (CF: RYLLRA40L60F206W)
SIKANIA SERVICE SOCIETA' COOPERATIVA (CF: 01556140851)
</t>
  </si>
  <si>
    <t>SIKANIA SERVICE SOCIETA' COOPERATIVA (CF: 01556140851)</t>
  </si>
  <si>
    <t>SOSTITUZIONE CENTRALE IDRICA - AUTOCLAVE  UPT CALTANISSETTA</t>
  </si>
  <si>
    <t xml:space="preserve">EDIL CASE SICILIA SRL (CF: 05975230821)
EN-SIT (CF: 01100350865)
ENTASYS SRL (CF: 01833850850)
IMPIANTI TECNOELETTRICI INDUSTRIALI SAS DI BARTOLOMEO EVANS &amp;C. (CF: 03854330820)
LA TERMO CASA (CF: 00625380860)
MANITALIDEA SPA (CF: 07124210019)
P.I.M.I.T. S.A.S. DI BRUNO ANTONINO  (CF: 04412690820)
S.A.T. IMPIANTI S.A.S. (CF: 01512700855)
SWEET WATERS UTALIA DI DI STEFANO MAURIZIO (CF: DSTMRZ63E31C342C)
TECNO IMPIANTI BARONE SRL (CF: 01777580851)
</t>
  </si>
  <si>
    <t>SOSTITUZ. BATTERIA ALLARME - DP TP UT CASTELVETRANO</t>
  </si>
  <si>
    <t xml:space="preserve">M.A.E.L. (CF: 01219090816)
</t>
  </si>
  <si>
    <t>M.A.E.L. (CF: 01219090816)</t>
  </si>
  <si>
    <t xml:space="preserve">INTERVENTO TECNICO RIPARAZIONE LETTORE BADGE </t>
  </si>
  <si>
    <t xml:space="preserve">SINTEL ITALIA (CF: 01427991003)
</t>
  </si>
  <si>
    <t>SINTEL ITALIA (CF: 01427991003)</t>
  </si>
  <si>
    <t>CLIMATIZZATORI NÂ° 6 PER DIREZIONE REGIONALE SICILIA</t>
  </si>
  <si>
    <t xml:space="preserve">AURORA IMPIANTI S.R.L. (CF: 01519140899)
CLIMA POINT DI BONSIGNORE ALESSANDRO (CF: BNSLSN71T14G273Y)
DIPA SERVIZI (CF: 03822150821)
EDILIZIA SEIDITA SRL (CF: 05411920829)
EN-SIT (CF: 01100350865)
</t>
  </si>
  <si>
    <t>AURORA IMPIANTI S.R.L. (CF: 01519140899)</t>
  </si>
  <si>
    <t>ACQUISTO GRUPPI DI CONTINUITA' E MANUTENZIONE SISTEMA DI ALLARME - AGT CALTANISSETTA</t>
  </si>
  <si>
    <t xml:space="preserve">MASTER MEDIA SRL (CF: 01718130857)
</t>
  </si>
  <si>
    <t>MASTER MEDIA SRL (CF: 01718130857)</t>
  </si>
  <si>
    <t>SOSTITUZIONE MANIGLIONE ANTIPANICO - DP MESSINA</t>
  </si>
  <si>
    <t xml:space="preserve">MARCONI IMPIANTI (CF: 01977190832)
</t>
  </si>
  <si>
    <t>MARCONI IMPIANTI (CF: 01977190832)</t>
  </si>
  <si>
    <t>sostituzione n.54 lampade di emergenza-up trapani-</t>
  </si>
  <si>
    <t xml:space="preserve">ELECTRA SRL (CF: 02144090731)
GRASSO FORNITURE SRL (CF: 04872170875)
L.B. CLIMA DI LO PORTO FRANCESCO E C. S.n.C. (CF: 04102680826)
LA ROCCA MAURIZIO S.R.L. (CF: 02337130815)
MANITALIDEA SPA (CF: 07124210019)
</t>
  </si>
  <si>
    <t>RIPARAZIONE IMPIANTO RILEVAZIONI INCENDI UP TERRITORIO</t>
  </si>
  <si>
    <t>Intervento su sistema Allarme e Antincendio - UPT AGRIGENTO</t>
  </si>
  <si>
    <t>Fornitura n. 7 Climatizzatori - UPT CALTANISSETTA</t>
  </si>
  <si>
    <t xml:space="preserve">BERICOR DI BERTULLA GIUSEPPE (CF: BRTGPP47A12F158D)
DIEFFE IMPIANTI (CF: 07651571007)
DIPA SERVIZI (CF: 03822150821)
EN-SIT (CF: 01100350865)
ENTASYS SRL (CF: 01833850850)
P.I.M.I.T. S.A.S. DI BRUNO ANTONINO  (CF: 04412690820)
TECNO IMPIANTI di Tauro Giovanni Francesco sas (CF: 01904410303)
</t>
  </si>
  <si>
    <t>Manutenzione sistema di allarme - DP CATANIA - UT ACIREALE</t>
  </si>
  <si>
    <t>LAVORI SU IMPIANTI ELEVATORI - UPT AGRIGENTO</t>
  </si>
  <si>
    <t xml:space="preserve">VOIMAR DI VOLPE PIETRO (CF: 04267300822)
</t>
  </si>
  <si>
    <t>VOIMAR DI VOLPE PIETRO (CF: 04267300822)</t>
  </si>
  <si>
    <t>INTERVENTO DI MANUTENZIONE STRAORDINARIA IMP.ELEVATORE</t>
  </si>
  <si>
    <t xml:space="preserve">ASTRA ASCENSORI SAS.DI GIUFFRIDA AURELIO &amp; C (CF: 03574180877)
KONE SPA (CF: 05069070158)
MANITALIDEA SPA (CF: 07124210019)
marrocco elevators srl (CF: 03986821001)
OTIS SERVIZI SRL (CF: 01729590032)
</t>
  </si>
  <si>
    <t>IMPIANTO DI CLIMATIZZAZIONE CENTRALIZZATO - SOSTITUZIONE DI 5 VENTILCONVETTORI UPT TRAPANI</t>
  </si>
  <si>
    <t xml:space="preserve">BERICOR DI BERTULLA GIUSEPPE (CF: BRTGPP47A12F158D)
CLIMA POINT DI BONSIGNORE ALESSANDRO (CF: BNSLSN71T14G273Y)
DIPA SERVIZI (CF: 03822150821)
LA ROCCA MAURIZIO S.R.L. (CF: 02337130815)
TECNODUE IMPIANTI (CF: 05218310828)
</t>
  </si>
  <si>
    <t>TECNODUE IMPIANTI (CF: 05218310828)</t>
  </si>
  <si>
    <t>INTERVENTO TECNICO SISTEMA DI ALLARME - DP RAGUSA E UT MODICA</t>
  </si>
  <si>
    <t>SOSTITUZIONE DELLA TELECAMERA - DP CL UT GELA</t>
  </si>
  <si>
    <t>IMPIANTO DI VIDEOSORVEGLIANZA PERIMETRALE PRESSO DP PALERMO</t>
  </si>
  <si>
    <t xml:space="preserve">A.B.C. TECNOIMPIANTI (CF: 06066860823)
BQS S.r.L. (CF: 05499940822)
COSTA SRL (CF: 04319930824)
ELETTRONICA IMPIANTI (CF: 05529720822)
MEDITEL DATA SRL (CF: 05543100829)
</t>
  </si>
  <si>
    <t>INTERVENTO TECNICO PULSANTE PORTE SCORREVOLE ETC</t>
  </si>
  <si>
    <t xml:space="preserve">Realizzazione di nuovi attacchi rete ad uso lettori di badge </t>
  </si>
  <si>
    <t xml:space="preserve">A.B.C. TECNOIMPIANTI (CF: 06066860823)
MARCONI IMPIANTI (CF: 01977190832)
MEDITEL DATA SRL (CF: 05543100829)
RIVOLO FRANCESCO (CF: RVLFNC48C11G273C)
TL SERVICE S.R.L. (CF: 05093540820)
</t>
  </si>
  <si>
    <t>realizzazione postazione di rete piano primo - DP PALERMO UT PALERMO 1</t>
  </si>
  <si>
    <t>INTERVENTO TECNICO SOSTITUZIONE KIT VIDEOSORVEGLIANZA E TELECAMERA - DP MESSINA UT BARCELLONA</t>
  </si>
  <si>
    <t>REALIZZAZIONE POSTAZIONE DI RETE - DR SICILIA</t>
  </si>
  <si>
    <t>SPOSTAMENTO SENSORI VOLUMETRICI-ALLARME DP ENNA</t>
  </si>
  <si>
    <t>VERIFICA BIENNALE ASCENSORI UPT TRAPANI</t>
  </si>
  <si>
    <t xml:space="preserve">ASP PALERMO (CF: 05841760829)
</t>
  </si>
  <si>
    <t>ASP PALERMO (CF: 05841760829)</t>
  </si>
  <si>
    <t>Ritiro e fornitura Estintori per alcuni uffici della Sicilia</t>
  </si>
  <si>
    <t xml:space="preserve">AIR FIRE SPA (CF: 06305150580)
CIODUE SUD (CF: 03732280825)
Giovanni Venneri &amp; C. Srl (CF: 01037640768)
MECCIO WALTER (CF: MCCWTR80E23C351Z)
SARE-SUD s.p.a. (CF: 00350440822)
T.S.E SRL (CF: 01177890868)
</t>
  </si>
  <si>
    <t>AIR FIRE SPA (CF: 06305150580)</t>
  </si>
  <si>
    <t>LAVORI DI MONTAGGIO BOMBOLE ANTINCENDIO - AGT SIRACUSA</t>
  </si>
  <si>
    <t xml:space="preserve">AIR FIRE SPA (CF: 06305150580)
</t>
  </si>
  <si>
    <t>Installazione completa VOIP - DP PA2 e DP ENNA</t>
  </si>
  <si>
    <t>INTERVENTO ANOMALIA SISTEMA DI ALLARME - VARI UFFICI</t>
  </si>
  <si>
    <t>ACQUISTO 43 ESTINTORI</t>
  </si>
  <si>
    <t xml:space="preserve">FERRARI S.R.L. (CF: 12638920152)
</t>
  </si>
  <si>
    <t>FERRARI S.R.L. (CF: 12638920152)</t>
  </si>
  <si>
    <t>SISTEMAZIONE PAVIMENTO IN PVC  - UPT CATANIA -</t>
  </si>
  <si>
    <t>Richiesta punto di rete, elettrico e telefonico - UT PA2</t>
  </si>
  <si>
    <t>RICHIESTA LINEA TELEFONICA - DR SICILIA</t>
  </si>
  <si>
    <t xml:space="preserve">INTERVENTO TECNICO RIPARAZIONE CENTRALE TELEFONICA </t>
  </si>
  <si>
    <t xml:space="preserve">BECRUSH DI DI NATALE SALVATORE (CF: DNTSVT86C08G273Z)
</t>
  </si>
  <si>
    <t>BECRUSH DI DI NATALE SALVATORE (CF: DNTSVT86C08G273Z)</t>
  </si>
  <si>
    <t>LAVORI DI MANUTENZIONE E RIPRISTINO DELL' IMPIANTO DI RISCALDAMENTO, PER  INFILTRAZIONE D' ACQUA NEI LOCALI ARCHIVIO DELL' UP DI CALTANISETTA</t>
  </si>
  <si>
    <t xml:space="preserve">MANGIONE GIUSEPPE (CF: MNGGPP58C19B429V)
</t>
  </si>
  <si>
    <t>MANGIONE GIUSEPPE (CF: MNGGPP58C19B429V)</t>
  </si>
  <si>
    <t>SOSTITUZIONE MANIGLIONI ANTIPANICO PORTE REI UPT AGRIGENTO</t>
  </si>
  <si>
    <t>FORNITURA ED INSTALLAZIONE  DI N. 37 LAMPADE DI EMERGENZA  PRESSO UPT PALERMO</t>
  </si>
  <si>
    <t>SERVIZI DI MANUTENZIONE ANTINCENDIO - DP CATANIA</t>
  </si>
  <si>
    <t>Lavori di impermealizzazione vano ascensore presso locali Palazzina B - UPT TRAPANI</t>
  </si>
  <si>
    <t xml:space="preserve">EUREKA STUDIO DI ASTA FRANCESCO (CF: STAFNC82A11G273D)
</t>
  </si>
  <si>
    <t>Riparazione Porta Elettrica - DR SICILIA _ UFFICIO DEL GARANTE _</t>
  </si>
  <si>
    <t>RIPARAZIONE DI SERRAMENTI ESTERNI E CANCELLI DI FERRO UPT AGRIGENTO</t>
  </si>
  <si>
    <t xml:space="preserve">ALFA COSTRUZIONI (CF: 00565020849)
GRASSO FORNITURE SRL (CF: 04872170875)
SARE-SUD s.p.a. (CF: 00350440822)
SARK FORNITURE SOC. COP. (CF: 01878930856)
TALLILLI SALVATORE (CF: TLLSVT53D18G273O)
</t>
  </si>
  <si>
    <t xml:space="preserve">RIPARAZIONE CANCELLO INGRESSO </t>
  </si>
  <si>
    <t>SPOSTAMENTO TOTEM ELIMINACODE - DP PALERMO UT PA1 E UT PA2</t>
  </si>
  <si>
    <t xml:space="preserve">A.B.C. TECNOIMPIANTI (CF: 06066860823)
</t>
  </si>
  <si>
    <t>A.B.C. TECNOIMPIANTI (CF: 06066860823)</t>
  </si>
  <si>
    <t>Intervento tecnico ripristino Eliminacode - UPT ENNA</t>
  </si>
  <si>
    <t xml:space="preserve">RIPARAZIONE DI N 2 PORTE DP ME </t>
  </si>
  <si>
    <t>RIPARAZIONE PORTA AUTOMATICA + PORTA SCALA - DP MESSINA</t>
  </si>
  <si>
    <t>SOSTITUZIONE E RIPARAZIONI VARIE SU ARMADI-VETRINE-CASSETTI</t>
  </si>
  <si>
    <t>INTERVENTO TECNICO RIP PORTE SERRATURE E MANIGLIE</t>
  </si>
  <si>
    <t>RIPARAZIONI ARMADI E SERRATURE PRESSO LA DR SICILIA</t>
  </si>
  <si>
    <t>RIPARAZIONE E SOSTITUZIONE SERRATURE - DR SICILIA</t>
  </si>
  <si>
    <t>impianto videosorveglianza UP CALTANISSETTA  -TERRITORIO</t>
  </si>
  <si>
    <t>ACQUISTO TONER COMPATIBILE HP LASERJET 3035 -DRE</t>
  </si>
  <si>
    <t xml:space="preserve">PROMO RIGENERA SRL (CF: 01431180551)
</t>
  </si>
  <si>
    <t>PROMO RIGENERA SRL (CF: 01431180551)</t>
  </si>
  <si>
    <t xml:space="preserve">acquisto toner compatibile hp laser  dr sic -audit int </t>
  </si>
  <si>
    <t xml:space="preserve">D.V.T. SISTEMI (CF: 01489230936)
</t>
  </si>
  <si>
    <t>toner originale samsung ml 5010 - UT RAGUSA</t>
  </si>
  <si>
    <t xml:space="preserve">XPRES SRL (CF: 08454941009)
</t>
  </si>
  <si>
    <t>XPRES SRL (CF: 08454941009)</t>
  </si>
  <si>
    <t>LAVORI SU LETTORE DI PROSSIMITA CANCELLO DP PALERMO</t>
  </si>
  <si>
    <t>LAVORO AMPLIAMENTO SENSORI ALLARME ANTINCENDIO</t>
  </si>
  <si>
    <t>ACQUISTO N 4 FUSORI SAMSUNG - DP MESSINA</t>
  </si>
  <si>
    <t xml:space="preserve">REAL INFORMATICA S.R.L. (CF: 11567711004)
</t>
  </si>
  <si>
    <t>REAL INFORMATICA S.R.L. (CF: 11567711004)</t>
  </si>
  <si>
    <t>FORNITURA ARREDI SEDUTE PER OPERATORE E VISITATORE - VARI UFFICI DELLA SICILIA - TERRITORIO</t>
  </si>
  <si>
    <t xml:space="preserve">CS CONTRACT LAVORI &amp; FORNITURE DI SALTALAMACCHIA FRANCESCO (CF: 05046180823)
ERREBIAN SPA (CF: 08397890586)
EUREKA (CF: BGGGNN63L02Z401R)
R.&amp; S. ARREDIUFFICI S.N.C. (CF: 01716610843)
RESCAFF COMMERCIALE s.r.l. (CF: 04759650825)
</t>
  </si>
  <si>
    <t>EUREKA (CF: BGGGNN63L02Z401R)</t>
  </si>
  <si>
    <t>Ut Modica derattizzazione - durata 2 anni</t>
  </si>
  <si>
    <t xml:space="preserve">ANTICIMEX S.R.L. (CF: 08046760966)
FOLGORATTI (CF: 01886990835)
IBLEA DISINFESTAZIONE S.R.L.  (CF: 00843330887)
IDEA SERVIZI INTEGRATI (CF: 01776780858)
ZENITH SERVICES GROUP SRL  (CF: 02816130831)
</t>
  </si>
  <si>
    <t>IBLEA DISINFESTAZIONE S.R.L.  (CF: 00843330887)</t>
  </si>
  <si>
    <t>Disinfestazione Archivio Storico - DP MESSINA</t>
  </si>
  <si>
    <t xml:space="preserve">ZENITH SERVICES GROUP SRL  (CF: 02816130831)
</t>
  </si>
  <si>
    <t>ZENITH SERVICES GROUP SRL  (CF: 02816130831)</t>
  </si>
  <si>
    <t>INTERVENTO DELLA DERATTIZZAZIONE - DP TRAPANI</t>
  </si>
  <si>
    <t xml:space="preserve">ANTICIMEX S.R.L. (CF: 08046760966)
</t>
  </si>
  <si>
    <t>ANTICIMEX S.R.L. (CF: 08046760966)</t>
  </si>
  <si>
    <t>DISINFESTAZIONE LOCALI ARCHIVIO - UT PA2</t>
  </si>
  <si>
    <t xml:space="preserve">spurgo per intasamento  gela </t>
  </si>
  <si>
    <t xml:space="preserve">SICILIANA PULIZIE E SERVIZI DI INFURNA (CF: NFRCGR74S28A089V)
</t>
  </si>
  <si>
    <t>SICILIANA PULIZIE E SERVIZI DI INFURNA (CF: NFRCGR74S28A089V)</t>
  </si>
  <si>
    <t>LAVORI DI DECESPUGLIAMENTO E DISCERBAMENTO UPT MESSINA</t>
  </si>
  <si>
    <t xml:space="preserve">CREOVERDE S.R.L. (CF: 04651480875)
DAFNE LIFE SRL (CF: 06106230821)
EN-SIT (CF: 01100350865)
GARDENIART SRL (CF: 04473520874)
LAURA RYOLO (CF: RYLLRA40L60F206W)
</t>
  </si>
  <si>
    <t>LAURA RYOLO (CF: RYLLRA40L60F206W)</t>
  </si>
  <si>
    <t>DISMISSIONI BENI MOBILI PRESSO UT TERMINI IMERESE</t>
  </si>
  <si>
    <t xml:space="preserve">CAMPAGNA FILIPPO NERI (CF: CMPFPP86H13L112G)
CASAMENTO SALVATORE (CF: CSMSVT65D08H797C)
CO.MI SRL (CF: 05631620829)
MEDITERRANEA (CF: 04970650828)
S.E.A. S.R.L. (CF: 05558350822)
</t>
  </si>
  <si>
    <t>S.E.A. S.R.L. (CF: 05558350822)</t>
  </si>
  <si>
    <t>NOLEGGIO FOTOCOPIATRICE 22 LOTTO 2 -UP AG-UPCT- LIPARI- CONSIP -</t>
  </si>
  <si>
    <t>26-AFFIDAMENTO DIRETTO IN ADESIONE AD ACCORDO QUADRO/CONVENZIONE</t>
  </si>
  <si>
    <t xml:space="preserve">OLIVETTI SPA (CF: 02298700010)
</t>
  </si>
  <si>
    <t>OLIVETTI SPA (CF: 02298700010)</t>
  </si>
  <si>
    <t xml:space="preserve">noleggio  3 fotocopiatori olivetti consip 23 lotto 2 </t>
  </si>
  <si>
    <t xml:space="preserve">RITIRO, TRASPORTO, CONFERIMENTO E DISTRUZIONE CARTA - DP PALERMO   </t>
  </si>
  <si>
    <t xml:space="preserve">AIRONE  SRL (CF: 04964220828)
CAMPAGNA FILIPPO NERI (CF: CMPFPP86H13L112G)
CO.MI SRL (CF: 05631620829)
IMERA GESTIONE SERVIZI  (CF: 04441060821)
SERVIZI AMBIENTALI S.R.L (CF: 04542080827)
</t>
  </si>
  <si>
    <t xml:space="preserve">convenzione consip energia elettrica sicilia entrate dal 01/03/2014 </t>
  </si>
  <si>
    <t xml:space="preserve">GALA SPA (CF: 06832931007)
</t>
  </si>
  <si>
    <t>GALA SPA (CF: 06832931007)</t>
  </si>
  <si>
    <t xml:space="preserve">DP RAGUSA - SERV. TELEALLARME TEL. E VIG. SALT. NOTTURNA </t>
  </si>
  <si>
    <t xml:space="preserve">APRILE 2014 - DP RAGUSA - SERV. TELEALLARME TEL. E VIG. SALT. NOTTURNA </t>
  </si>
  <si>
    <t xml:space="preserve">DP RAGUSA SERV.VIGILANZA SALTUARIA E TELEALLARME </t>
  </si>
  <si>
    <t xml:space="preserve">Servizio di teleallarme telefonico e vigilanza saltuaria notturna - DP Ragusa - </t>
  </si>
  <si>
    <t xml:space="preserve">FLY SECURITY SNC DI PAPPALARDO ROSARIO &amp; C  (CF: 01403210881)
LA RONDA 1 SRL (CF: 01320060880)
LA VIGILE SRL (CF: 00635540883)
TRA.VA.R. SRL (CF: 00897050886)
</t>
  </si>
  <si>
    <t>LA RONDA 1 SRL (CF: 01320060880)</t>
  </si>
  <si>
    <t>Dal 01-07-2014 al 30-09-2014 del servizio di videosorveglianza dell'impianto antintrusione presso l'UPT di SIRACUSA ubicato in Via A. Da Messina</t>
  </si>
  <si>
    <t xml:space="preserve">METROSERVICE SRL (CF: 01341310892)
</t>
  </si>
  <si>
    <t>FUSORI SAMSUNG ML3471</t>
  </si>
  <si>
    <t xml:space="preserve">SERVIZIO CONTROLLO ACCESSI E PORTIERATO DR SICILIA - UT PA1 - DP PA - UT PA2 - DP AG - UT GELA - DP CT - DP ME - SERV.VIDEOSORV.E RADIOALLARME DR SICILIA E UT PA1 </t>
  </si>
  <si>
    <t>08-AFFIDAMENTO IN ECONOMIA - COTTIMO FIDUCIARIO</t>
  </si>
  <si>
    <t xml:space="preserve">BQS S.r.L. (CF: 05499940822)
CO.MI SRL (CF: 05631620829)
FACILITY MANAGEMENT SRL (CF: 02396830800)
KSM SERVICE SRL (CF: 05580970829)
SECURPOL Soc. Coop. a r.l. (CF: 05226880820)
</t>
  </si>
  <si>
    <t>RICARICA 19 BOMBOLE A GAS ESTINGUENTE - UP SIRACUSA</t>
  </si>
  <si>
    <t xml:space="preserve">AIR FIRE SPA (CF: 06305150580)
CIODUE SUD (CF: 03732280825)
ELETTROIBLEA SAS (CF: 00851870881)
HAPPENING COPRPORATION SRL (CF: 02426680845)
MECCIO WALTER (CF: MCCWTR80E23C351Z)
PIXEL  S.R.L. (CF: 04220350872)
</t>
  </si>
  <si>
    <t>LAVORI DI RIPRISTINO PAVIMENTAZIONE SERVIZIO IGIENICO PIANO QUARTO E RISANAMENTO MURATURA DP TRAPANI</t>
  </si>
  <si>
    <t xml:space="preserve">EDIL DUE EMME SRL (CF: 01953840814)
EUREKA STUDIO DI ASTA FRANCESCO (CF: STAFNC82A11G273D)
GUIDA AGOSTINO (CF: 04631670827)
I.E.S. GEOMETRA RIZZO ANTONINO &amp; C. SAS (CF: 04353770821)
PETRUSO GIUSEPPE (CF: PTRGPP48A29A991V)
</t>
  </si>
  <si>
    <t>EDIL DUE EMME SRL (CF: 01953840814)</t>
  </si>
  <si>
    <t xml:space="preserve">INTERFONOAREA FRONT-OFFICE UP CALTANISSETTA </t>
  </si>
  <si>
    <t xml:space="preserve">FORNITURA ED INSTALLAZIONE DI UN SISTEMA DI CONDIZIONAMENTO SPLIT DUAL PRESSO LA PORTINERIA DELLA DR SICILIA PALERMO </t>
  </si>
  <si>
    <t xml:space="preserve">COSTA SRL (CF: 04319930824)
DIPA SERVIZI (CF: 03822150821)
L.B. CLIMA DI LO PORTO FRANCESCO E C. S.n.C. (CF: 04102680826)
LA ROCCA MAURIZIO S.R.L. (CF: 02337130815)
TECNODUE IMPIANTI (CF: 05218310828)
</t>
  </si>
  <si>
    <t>L.B. CLIMA DI LO PORTO FRANCESCO E C. S.n.C. (CF: 04102680826)</t>
  </si>
  <si>
    <t xml:space="preserve">RITIRO BOMBOLE GAS  PF23 </t>
  </si>
  <si>
    <t xml:space="preserve">MECCIO WALTER (CF: MCCWTR80E23C351Z)
</t>
  </si>
  <si>
    <t>MECCIO WALTER (CF: MCCWTR80E23C351Z)</t>
  </si>
  <si>
    <t>IMPIANTO ANTINTRUSIONE E VIDEOSORVEGLIANZA - DP CATANIA</t>
  </si>
  <si>
    <t xml:space="preserve">BQS S.r.L. (CF: 05499940822)
DPS SERVICE SRL (CF: 05007990871)
M.G.IMPIANTI SRL (CF: 03630490872)
MANDARIN WIMAX SICILIA (CF: 04579020878)
PIXEL  S.R.L. (CF: 04220350872)
S.I.C.E.I. SRL (CF: 04591580875)
SECURITY &amp; PHONE S.N.C. (CF: 03949780872)
TELESERVICE SPA (CF: 01193640875)
</t>
  </si>
  <si>
    <t>UP SR Servizio di facchinaggio per spostamento vecchi registri agli archivi di via Montedoro</t>
  </si>
  <si>
    <t xml:space="preserve">TRASLOCHI E TRASPORTI MAGLIOCCO di Magliocco Paolo (CF: 01619360892)
</t>
  </si>
  <si>
    <t>TRASLOCHI E TRASPORTI MAGLIOCCO di Magliocco Paolo (CF: 01619360892)</t>
  </si>
  <si>
    <t>ACQUISTO N 4 KIT KYOCERA  3920</t>
  </si>
  <si>
    <t>LOCALI PIANO TERRA AREA BACK OFFICE - OPERE VARIE DI FABBRO DP SIRACUSA</t>
  </si>
  <si>
    <t xml:space="preserve">COMIS SRL (CF: 03797260878)
GRASSO FORNITURE SRL (CF: 04872170875)
ING.RINO DI STEFANO (CF: 01203780877)
MEDIMED SRL (CF: 04430900870)
SIR FORNITURE S.R.L. (CF: 00943150896)
TALLILLI SALVATORE (CF: TLLSVT53D18G273O)
</t>
  </si>
  <si>
    <t>Impianto di Videosorveglianza DP e UPT di CALTANISSETTA</t>
  </si>
  <si>
    <t xml:space="preserve">A.B.C. TECNOIMPIANTI (CF: 06066860823)
DITTA BELLA SALVATORE (CF: BLLSVT48H16B537Q)
DUAL POWER IMPIANTI (CF: 02846350839)
GRASSO FORNITURE SRL (CF: 04872170875)
HAPPENING COPRPORATION SRL (CF: 02426680845)
MA.COR.IMPIANTI ELETTRONICI S.R.L. (CF: 00618040828)
MASTER MEDIA SRL (CF: 01718130857)
MEDITEL DATA SRL (CF: 05543100829)
SECURITY &amp; PHONE S.N.C. (CF: 03949780872)
SINTEL ITALIA (CF: 01427991003)
</t>
  </si>
  <si>
    <t>FORNITURA ED INSTALLAZIONE DI UN SISTEMA DI CONTROLLO ACCESSI E SPOSTAMENTO DI UN INFISSO</t>
  </si>
  <si>
    <t xml:space="preserve">DITTA BELLA SALVATORE (CF: BLLSVT48H16B537Q)
ING.RINO DI STEFANO (CF: 01203780877)
MASTER MEDIA SRL (CF: 01718130857)
NAPOLI FRANCESCO (CF: NPLFNC55T12C342S)
TALLILLI SALVATORE (CF: TLLSVT53D18G273O)
</t>
  </si>
  <si>
    <t>VERIFICA BIENNALE SU N.1 ASCENSORE E N. 2 MONTACARICHI UPT SIRACUSA</t>
  </si>
  <si>
    <t xml:space="preserve">AZIENDA SANITARIA PROVINCIALE DI SIRACUSA (CF: 01661590391)
</t>
  </si>
  <si>
    <t>AZIENDA SANITARIA PROVINCIALE DI SIRACUSA (CF: 01661590391)</t>
  </si>
  <si>
    <t>Riparazione fotocopiatore Olivetti - DP CT UT GIARRE</t>
  </si>
  <si>
    <t>SOSTITUZIONE  N. 32 BATTERIE NEL GRUPPO DI CONTINUITA' UPT TRAPANI</t>
  </si>
  <si>
    <t xml:space="preserve">LA ROCCA MAURIZIO S.R.L. (CF: 02337130815)
MEDITEL DATA SRL (CF: 05543100829)
RIVOLO FRANCESCO (CF: RVLFNC48C11G273C)
SINERCOM (CF: 06522401006)
TECNODUE IMPIANTI (CF: 05218310828)
</t>
  </si>
  <si>
    <t>SINERCOM (CF: 06522401006)</t>
  </si>
  <si>
    <t xml:space="preserve">ACQUISTO MATERIALE DA CONSUMO </t>
  </si>
  <si>
    <t xml:space="preserve">3 B OFFICE S.R.L. (CF: 02255830644)
CARTOIDEE DI CULTRARO VASTA GIUSEPPE (CF: 04406950875)
CENTRO AUTOMAZIONE UFFICI (CF: 01695550812)
ERREBIAN SPA (CF: 08397890586)
GRASSO FORNITURE SRL (CF: 04872170875)
Linea Ufficio di Antonio Calafiore (CF: CLFNTN71D04G902F)
</t>
  </si>
  <si>
    <t xml:space="preserve">acquisto bancale carta a/3 </t>
  </si>
  <si>
    <t xml:space="preserve">ACQUISTO CARTA UFFICI DELLA DR SICILIA </t>
  </si>
  <si>
    <t xml:space="preserve">A.C. ESSE S.R.L. (CF: 05371121004)
ARCADIA TRADING COMPANY (CF: 03653290878)
CARTOIDEE DI CULTRARO VASTA GIUSEPPE (CF: 04406950875)
FELIAN (CF: 00991131004)
SICILIANA FORNITURE SRL  (CF: 01786610897)
</t>
  </si>
  <si>
    <t>A.C. ESSE S.R.L. (CF: 05371121004)</t>
  </si>
  <si>
    <t>CANONE ANNUO 2014 ON LINE PER  ACQUISTO CORRIERE TRIBUTARIO</t>
  </si>
  <si>
    <t>ABBONAMENTO LIBRI - DP RAGUSA</t>
  </si>
  <si>
    <t xml:space="preserve">CANONE ANNUALE SUITE SILVER IPSOA </t>
  </si>
  <si>
    <t xml:space="preserve">INTRVENTO SPOSTAMENTO LETTORE BADGE </t>
  </si>
  <si>
    <t>GUASTO POMPA VASCA</t>
  </si>
  <si>
    <t xml:space="preserve">AIRONE  SRL (CF: 04964220828)
</t>
  </si>
  <si>
    <t>AIRONE  SRL (CF: 04964220828)</t>
  </si>
  <si>
    <t>SOSTITUZIONE N. 2 VETRI - DP CT UT ACIREALE</t>
  </si>
  <si>
    <t>RIPARAZIONE CANCELLO E VETRI - UT ACIREALE</t>
  </si>
  <si>
    <t xml:space="preserve">FORNITURA E INSTALLAZIONE CORRIMANO E PARAPETTI SCALE INTERNE  - DP CALTANISSETTA  </t>
  </si>
  <si>
    <t xml:space="preserve">3C MED S.R.L. (CF: 05586860826)
DI BELLA ANTONINO (CF: DBLNNN66P28C351N)
EDILIZIA SEIDITA SRL (CF: 05411920829)
GRASSO FORNITURE SRL (CF: 04872170875)
MOBILUXOR SICILIA S.R.L. (CF: 00667050827)
SIR FORNITURE S.R.L. (CF: 00943150896)
TALLILLI SALVATORE (CF: TLLSVT53D18G273O)
</t>
  </si>
  <si>
    <t>SOSTITUZIONE BATTERIE GRUPPO DI CONTINUITA' UPS - UPT CALTANISSETTA</t>
  </si>
  <si>
    <t xml:space="preserve">ALVA SYSTEM SAS DI SULFARO SANTI &amp;C (CF: 02235010846)
LA ROCCA MAURIZIO S.R.L. (CF: 02337130815)
MEDITEL DATA SRL (CF: 05543100829)
RIVOLO FRANCESCO (CF: RVLFNC48C11G273C)
SINERCOM (CF: 06522401006)
</t>
  </si>
  <si>
    <t xml:space="preserve">ADESIONE ALLA CONVENZIONE CONSIP - CARTA CREDITO </t>
  </si>
  <si>
    <t xml:space="preserve">NEXI PAYMENTS S.P.A. (giÃ  CARTASI SPA) (CF: 04107060966)
</t>
  </si>
  <si>
    <t>NEXI PAYMENTS S.P.A. (giÃ  CARTASI SPA) (CF: 04107060966)</t>
  </si>
  <si>
    <t>MANUTENZIONE E SOSTITUZIONE MATERIALI BAGNI - DP CATANIA</t>
  </si>
  <si>
    <t>FORNITURA E MONTAGGIO DVR - TELECAMERE E RILEVATORI PRESSO UT NOTO - DP RAGUSA - UT GELA</t>
  </si>
  <si>
    <t xml:space="preserve">AURORA IMPIANTI S.R.L. (CF: 01519140899)
COSTA SRL (CF: 04319930824)
ELETTROIBLEA SAS (CF: 00851870881)
GC TECHNICAL SERVICE SRL (CF: 01698410899)
MEDITEL DATA SRL (CF: 05543100829)
</t>
  </si>
  <si>
    <t xml:space="preserve">FORNITURA CONDIZIONATORI - DIREZIONE REGIONALE SICILIA - UT MILAZZO - DP AGRIGENTO - UT NOTO  UPT SIRACUSA  </t>
  </si>
  <si>
    <t xml:space="preserve">AIRCLIMA SNC DI ARENA E LOMBARDO (CF: 02735770832)
BERICOR DI BERTULLA GIUSEPPE (CF: BRTGPP47A12F158D)
CLIMA POINT DI BONSIGNORE ALESSANDRO (CF: BNSLSN71T14G273Y)
DIPA SERVIZI (CF: 03822150821)
EDIL CASE SICILIA SRL (CF: 05975230821)
EDIL MULTIIMPIANTI (CF: 04774490827)
ELETTROIBLEA SAS (CF: 00851870881)
EN-SIT (CF: 01100350865)
L.B. CLIMA DI LO PORTO FRANCESCO E C. S.n.C. (CF: 04102680826)
MILAZZO IMPIANTI SRL (CF: 02412150811)
P.I.M.I.T. S.A.S. DI BRUNO ANTONINO  (CF: 04412690820)
TECNODUE IMPIANTI (CF: 05218310828)
</t>
  </si>
  <si>
    <t>MANUTENZIONE VIDEO CONTROLLATI SICILIA RDO 250055</t>
  </si>
  <si>
    <t xml:space="preserve">A.B.C. TECNOIMPIANTI (CF: 06066860823)
BECRUSH DI DI NATALE SALVATORE (CF: DNTSVT86C08G273Z)
BQS S.r.L. (CF: 05499940822)
MEDITEL DATA SRL (CF: 05543100829)
NET SERVICE (CF: 05243130720)
SECURITY &amp; PHONE S.N.C. (CF: 03949780872)
</t>
  </si>
  <si>
    <t>FORNITURA ESTINTORI</t>
  </si>
  <si>
    <t xml:space="preserve">AIR FIRE SPA (CF: 06305150580)
CIODUE SUD (CF: 03732280825)
COSTA ESTINTORI SRL (CF: 01145500862)
ELETTROIBLEA SAS (CF: 00851870881)
IMPRESA CANNISTRACI SALVASTORE (CF: CNNSVT63C25F158W)
MANITALIDEA SPA (CF: 07124210019)
MARCONI IMPIANTI (CF: 01977190832)
MECCIO WALTER (CF: MCCWTR80E23C351Z)
NOFIRE (CF: 03809020823)
P.I.M.I.T. S.A.S. DI BRUNO ANTONINO  (CF: 04412690820)
SARE-SUD s.p.a. (CF: 00350440822)
SECURITY &amp; PHONE S.N.C. (CF: 03949780872)
</t>
  </si>
  <si>
    <t>impianto centralizzato gruppo frigo -ufficio provinciale di Messina</t>
  </si>
  <si>
    <t xml:space="preserve">BERICOR DI BERTULLA GIUSEPPE (CF: BRTGPP47A12F158D)
DIPA SERVIZI (CF: 03822150821)
DUAL POWER IMPIANTI (CF: 02846350839)
IDROCLIM DI CENTORRINO GIOVANNI (CF: CNTGNN56M03F258T)
IMPRESA CANNISTRACI SALVASTORE (CF: CNNSVT63C25F158W)
MANITALIDEA SPA (CF: 07124210019)
MARCONI IMPIANTI (CF: 01977190832)
TL SERVICE S.R.L. (CF: 05093540820)
VECAR SRL (CF: 01644680835)
</t>
  </si>
  <si>
    <t>MANITALIDEA SPA (CF: 07124210019)</t>
  </si>
  <si>
    <t xml:space="preserve">SISTEMA CONDIZIONAMENTO SPLIT </t>
  </si>
  <si>
    <t xml:space="preserve">AG IMPIANTI SRL (CF: 06057270826)
ARES IMPIANTI SRL  (CF: 05751620823)
C.S.T. CENTRO SERVIZI TECNICI SRL (CF: 05878360824)
CIVEM (CF: 00779110824)
CLIMA POINT DI BONSIGNORE ALESSANDRO (CF: BNSLSN71T14G273Y)
COND.TEL SYSTEM DI TRAMUTO VINCENZO GIOVANNI (CF: 04393100823)
D.L.S. IMPIANTI SALVATORE DI LORENZO (CF: 05234440823)
DIPA SERVIZI (CF: 03822150821)
L.B. CLIMA DI LO PORTO FRANCESCO E C. S.n.C. (CF: 04102680826)
TECNODUE IMPIANTI (CF: 05218310828)
</t>
  </si>
  <si>
    <t>SERVIZIO DI RITIRO CONFERIMENTO E DISTRUZIONE CARTA DP MESSINA</t>
  </si>
  <si>
    <t xml:space="preserve">CARPA SERVIZI SOC. COOP (CF: 02929070833)
CIELO AZZURRO SERVICE DI GERVASIO MARIA (CF: GRVMRA70I65F158B)
CM (CF: 03104230838)
CO.MI SRL (CF: 05631620829)
CO.NI.SERVICE S.R.L. (CF: 03072920832)
ECOVALLE MULTISERVIZI DI PAFUMI ANTONINA (CF: PFMNNN57S64D765C)
EUROSERVICE GROUP SRL (CF: 03218500837)
FOLGORATTI (CF: 01886990835)
GESTAM S.R.L. (CF: 02599830839)
IBLEA DISINFESTAZIONE S.R.L.  (CF: 00843330887)
L'AMBIENTE S.R.L.  (CF: 03150050833)
</t>
  </si>
  <si>
    <t>CARPA SERVIZI SOC. COOP (CF: 02929070833)</t>
  </si>
  <si>
    <t xml:space="preserve">Contratto per il servizio di facchinaggio, trasporto e trasloco a ridotto impatto ambientale per le sedi degli uffici dell'Agenzia delle Entrate Sicilia </t>
  </si>
  <si>
    <t xml:space="preserve">AIRONE  SRL (CF: 04964220828)
CO.MI SRL (CF: 05631620829)
COOPSERVICE F.M.  (CF: 05086550828)
IDEA SERVIZI INTEGRATI (CF: 01776780858)
MANITALIDEA SPA (CF: 07124210019)
MEDITERRANEA (CF: 04970650828)
</t>
  </si>
  <si>
    <t>RIPARAZIONE PERDITA SERVIZI IGIENICI - DP TRAPANI</t>
  </si>
  <si>
    <t>Acquisto complementi d'arredo - DP CATANIA</t>
  </si>
  <si>
    <t>ABBONAMENTO CORRIERE TRIBUTARIO - ANNO 2014</t>
  </si>
  <si>
    <t>NOLEGGIO FOTOCOPIATORE OLIVETTI MATRICOLA QBU9X04132 PERIODO 08/01/14 07/01/16 DR SICILIA DP PALERMO UT 2 MISILMERI</t>
  </si>
  <si>
    <t>NOLEGGIO FOTOCOPIATORI OLIVETTI MATRICOLE QBU9Z05747 E QBU9Z05748 PERIODO 03/03/14 02/03/16 DR SICILIA DP MESSINA UT MESSINA</t>
  </si>
  <si>
    <t xml:space="preserve">NOLEGGIO  FOTOCOPIATORE OLIVETTI MATRICOLA QBU9Z05749 PERIODO 22/03/14 21/03/16 DR SICILIA DP MESSINA UT MILAZZO </t>
  </si>
  <si>
    <t xml:space="preserve">NOLEGGIO FOTOCOPIATORE OLIVETTI MATRICOLA QBU9Y04287 PERIODO 09/05/14 08/05/16 DP CATANIA </t>
  </si>
  <si>
    <t>NOLEGGIO FOTOCOPIATORE OLIVETTI MATRICOLA QBU9Z05750 PERIODO 23/03/14 22/03/16 DR SICILIA DP SIRACUSA UT AUGUSTA</t>
  </si>
  <si>
    <t xml:space="preserve">NOLEGGIO FOTOCOPIATORI OLIVETTI MATRICOLE QBU9X04565 QBU9X04566 PERIODO 25/04/14 24/04/16 DP MESSINA </t>
  </si>
  <si>
    <t xml:space="preserve">NOLEGGIO  FOTOCOPIATORI OLIVETTI MATRICOLE QBU9X04556 QBU9X04359 PERIODO 25/04/14 24/04/16 DR SICILIA PIANO 4Â° </t>
  </si>
  <si>
    <t xml:space="preserve">NOLEGGIO FOTOCOPIATORE OLIVETTI MATRICOLA QBU9X04540 PERIODO 27/04/14 26/04/16 DP PALERMO TERMINI IMERESE </t>
  </si>
  <si>
    <t xml:space="preserve">NOLEGGIO FOTOCOPIATORE OLIVETTI MATRICOLA QBU9Y05197 E QBU9Y05044 PERIODO 19/05/14 18/05/16 DP ENNA NICOSIA CONSIP 16 LOTTO 1 </t>
  </si>
  <si>
    <t xml:space="preserve">NOLEGGIO FOTOCOPIATORE OLIVETTI MATRICOLA QBU9Y05206 E QBU9Y05195 PERIODO 13/05/14 12/05/16 DP SIRACUSA UT NOTO CONSIP 16 LOTTO 1 </t>
  </si>
  <si>
    <t xml:space="preserve">NOLEGGIO FOTOCOPIATORE OLIVETTI MATRICOLA QBU9Y05013 PERIODO 19/05/14 18/05/16 DP PALERMO UT BAGHERIA CONSIP 16 LOTTO 1 </t>
  </si>
  <si>
    <t xml:space="preserve">NOLEGGIO FOTOCOPIATORE OLIVETTI MATRICOLA QBU0105834 E QBU0105833 PERIODO 14/07/14 13/07/16 DP CALTANISSETTA CONSIP 16 LOTTO 1 </t>
  </si>
  <si>
    <t>NOLEGGIO FOTOCOPIATORE OLIVETTI MATRICOLA QBU9Y05208 PERIODO 25/05/14 24/05/16 DR SICILIA DP CATANIA ADRANO</t>
  </si>
  <si>
    <t xml:space="preserve">NOLEGGIO FOTOCOPIATORE OLIVETTI MATRICOLA QBU9Y05188 PERIODO 31/05/14 30/05/16 DP MESSINA UT TAORMINA CONSIP 16 LOTTO 1 </t>
  </si>
  <si>
    <t>NOLEGGIO FOTOCOPIATORE OLIVETTI MATRICOLA QBU0105772 PERIODO 23/06/14 22/06/16 DP CALTANISSETTA SPORTELLO MUSSOMELI CONSIP 16 LOTTO 1</t>
  </si>
  <si>
    <t xml:space="preserve">NOLEGGIO FOTOCOPIATORI OLIVETTI MATRICOLE QBU0206274 E QBU0206193 PERIODO 08/08/14 07/08/16 DR SICILIA DP MESSINA UT BARCELLONA POZZO DI GOTTO CONSIP 16 LOTTO 1 </t>
  </si>
  <si>
    <t xml:space="preserve">NOLEGGIO FOTOCOPIATORI OLIVETTI MATRICOLE QBU0407321 E QBU0407320 PERIODO 14/07/14 13/07/16 DR SICILIA DP MESSINA CONSIP 16 LOTTO 1 </t>
  </si>
  <si>
    <t xml:space="preserve">NOLEGGIO FOTOCOPIATORI OLIVETTI MATRICOLA QBU0206258 PERIODO 23/08/14 22/08/16 DR SICILIA DP RAGUSA CONSIP 16 LOTTO 1 </t>
  </si>
  <si>
    <t xml:space="preserve">NOLEGGIO FOTOCOPIATORE OLIVETTI MATRICOLA QBU0105835 E QBU0105836 PERIODO 14/07/14 13/07/16 DP CATANIA UT ACIREALE CONSIP 16 LOTTO 1 </t>
  </si>
  <si>
    <t xml:space="preserve">NOLEGGIO FOTOCOPIATORI OLIVETTI MATRICOLE QBU02006063 E QBU0206273 PERIODO 01/08/14 31/07/16 DR SICILIA DP MESSINA UT S.AGATA DI MILITELLO CONSIP 16 LOTTO 1 </t>
  </si>
  <si>
    <t>NOLEGGIO FOTOCOPIATORE OLIVETTI MATRICOLA QBU0407325 PERIODO 18/07/14 17/07/16 DR SICILIA DP PALERMO</t>
  </si>
  <si>
    <t>NOLEGGIO FOTOCOPIATORI OLIVETTI MATRICOLE QBU0206194 E QBU0206257 PERIODO 29/07/14 28/07/16 DR SICILIA DP TRAPANI CONSIP 16 LOTTO 1</t>
  </si>
  <si>
    <t>NOLEGGIO FOTOCOPIATORE OLIVETTI MATRICOLA QBU9Y04951 PERIODO 04/08/14 03/08/16 DP PALERMO PARTINICO</t>
  </si>
  <si>
    <t xml:space="preserve">NOLEGGIO FOTOCOPIATORE OLIVETTI MATRICOLE QBU9X04137 E QBU9X04206 PERIODO 08/01/14 07/01/16 DR SICILIA DP TRAPANI </t>
  </si>
  <si>
    <t>NOLEGGIO FOTOCOPIATORE OLIVETTI MATRICOLA QBU9X04180 PERIODO 08/01/14 07/01/16 DR SICILIA UFFICIO PROTOCOLLO</t>
  </si>
  <si>
    <t xml:space="preserve">NOLEGGIO FOTOCOPIATORE OLIVETTI MATRICOLA QBU9X04133 PERIODO 11/01/14 10/01/16 DR SICILIA ARCHIVIO PIANO 1 </t>
  </si>
  <si>
    <t>NOLEGGIO FOTOCOPIATORE OLIVETTI MATRICOLA QBU9X04306 PERIODO 17/02/14 16/02/16 DR SICILIA DP CATANIA UT TAORMINA</t>
  </si>
  <si>
    <t>NOLEGGIO FOTOCOPIATORE OLIVETTI MATRICOLA QBU9X04305 PERIODO 25/02/14 24/02/16 DR SICILIA DP PALERMO UT 2 LERCARA FRIDDI</t>
  </si>
  <si>
    <t>NOLEGGIO FOTOCOPIATORE OLIVETTI MATRICOLA QBU9Z05740 PERIODO 08/03/14 07/03/16 DR SICILIA DP TRAPANI</t>
  </si>
  <si>
    <t>NOLEGGIO FOTOCOPIATORE OLIVETTI MATRICOLA QBU9Z05608 PERIODO 11/03/14 10/03/16 DR SICILIA DP MESSINA UT MILAZZO</t>
  </si>
  <si>
    <t xml:space="preserve">NOLEGGIO FOTOCOPIATORE OLIVETTI MATRICOLA QBU9Z05669 PERIODO 11/03/14 10/03/16 DR SICILIA DP PALERMO UT 1 </t>
  </si>
  <si>
    <t xml:space="preserve">NOLEGGIO FOTOCOPIATORE OLIVETTI MATRICOLA QBU0306688 PERIODO 30/09/2014 - 30/09/2016 DR SICILIA DP TRAPANI UT ALCAMO CONSIP 16 LOTTO 1 </t>
  </si>
  <si>
    <t xml:space="preserve">NOLEGGIO (FOTOCOPIATORE OLIVETTI MATRICOLA QBU0406795 PERIODO 28/09/2014 - 28/09/2016 DR SICILIA DP PALERMO UT 1 CONSIP 16 LOTTO 1 </t>
  </si>
  <si>
    <t xml:space="preserve">NOLEGGIO FOTOCOPIATORE PER ANNI 2 OLIVETTI MATRICOLA QBU9Y05027 C/O DR SICILIA DP MESSINA MILAZZO </t>
  </si>
  <si>
    <t>Fornitura , trasporto e montaggio di impianti ad armadi compattabili presso l'UP-Terr. di ENNA</t>
  </si>
  <si>
    <t xml:space="preserve">addicalco soc. r.l. (CF: 09534370151)
CORRIDI S.R.L. (CF: 00402140586)
CYBER ENGINEERING SRL (CF: 00807770383)
Rotoclass srl (CF: 02007030584)
SORGE SRL (CF: 00707360152)
</t>
  </si>
  <si>
    <t>CYBER ENGINEERING SRL (CF: 00807770383)</t>
  </si>
  <si>
    <t>FORNITURA E COLLOCAZIONE RETE ANTINTRUSIONE UT CANICATTI'</t>
  </si>
  <si>
    <t xml:space="preserve">DITTA BELLA SALVATORE (CF: BLLSVT48H16B537Q)
GRASSO FORNITURE SRL (CF: 04872170875)
HAPPENING COPRPORATION SRL (CF: 02426680845)
SIR FORNITURE S.R.L. (CF: 00943150896)
TALLILLI SALVATORE (CF: TLLSVT53D18G273O)
</t>
  </si>
  <si>
    <t>INTERVENTO DI DERATTIZZAZIONE - DP ENNA</t>
  </si>
  <si>
    <t>SOSTITUZIONE IMPIANTO ANTINTRUSIONE UPT MESSINA</t>
  </si>
  <si>
    <t xml:space="preserve">GRASSO FORNITURE SRL (CF: 04872170875)
IMPRESA CANNISTRACI SALVASTORE (CF: CNNSVT63C25F158W)
MEDITEL DATA SRL (CF: 05543100829)
RIVOLO FRANCESCO (CF: RVLFNC48C11G273C)
SECURITY &amp; PHONE S.N.C. (CF: 03949780872)
</t>
  </si>
  <si>
    <t>NOLEGGIO FOTOCOPIATORE OLIVETTI MATRICOLE QBU9Y05187 E QBU9Y05168 E QBU9Y05167 PERIODO 13/05/14 12/05/16 DP PALERMO CONSIP 16 LOTTO 1</t>
  </si>
  <si>
    <t>RIPRISTINO LAVAGGIO E RIPARAZIONE TENDE UT PA2</t>
  </si>
  <si>
    <t xml:space="preserve">CS CONTRACT LAVORI &amp; FORNITURE DI SALTALAMACCHIA FRANCESCO (CF: 05046180823)
G.B.C. SISTEMI SocietÃ  Coop. (CF: 05138680821)
GRASSO FORNITURE SRL (CF: 04872170875)
SIR FORNITURE S.R.L. (CF: 00943150896)
TALLILLI SALVATORE (CF: TLLSVT53D18G273O)
</t>
  </si>
  <si>
    <t>ACQUISTO TESTI TRIBUTARI - DR SICILIA</t>
  </si>
  <si>
    <t>noleggio n 3 fotocopiatori olivetti convenzione CONSIP</t>
  </si>
  <si>
    <t xml:space="preserve">NOLEGGIO FOTOCOPIATORi OLIVETTI MATRICOLA QBU9X04304 e QBU9X04303 PERIODO 11/02/14 10/02/16 DR SICILIA DP PALERMO UT1 E UT2 </t>
  </si>
  <si>
    <t>NOLEGGIO FOTOCOPIATORI OLIVETTI MATRICOLA QBU9X04178 QBU9X04208 PERIODO 12/01/14 11/01/16 DR SICILIA DP CATANIA UT LENTINI</t>
  </si>
  <si>
    <t>NOLEGGIO FOTOCOPIATORE OLIVETTI MATRICOLA QBU9X04060 PERIODO 25/02/14 24/02/16 DR SICILIA DP PALERMO UT 2 CORLEONE</t>
  </si>
  <si>
    <t xml:space="preserve">NOLEGGIO  FOTOCOPIATORI OLIVETTI MATRICOLE QBU9Y05087 QBU0206276 E QBU0206277 PERIODO 28/07/14 27/07/16 DR SICILIA DP AGRIGENTO CONSIP 16 LOTTO 1 </t>
  </si>
  <si>
    <t xml:space="preserve">NOLEGGIO FOTOCOPIATORI OLIVETTI MATRICOLE QBU0407329 QBU0407338 E QBU0407120 PERIODO 18/07/14 17/07/16 DR SICILIA DP PALERMO CONSIP 16 LOTTO 1  </t>
  </si>
  <si>
    <t xml:space="preserve">NOLEGGIO FOTOCOPIATORI OLIVETTI MATRICOLE QBU0306581 QBU0306582 PERIODO 28/09/14 27/09/16 DR SICILIA DP PALERMO CONSIP 16 LOTTO 1 </t>
  </si>
  <si>
    <t>REVISIONE DECENNALE DI DUE IMPIANTI DI SPEGNIMENTO AUTOMATICI DEGLI INCENDI A GAS UPT CATANIA</t>
  </si>
  <si>
    <t xml:space="preserve">ALVA SYSTEM SAS DI SULFARO SANTI &amp;C (CF: 02235010846)
LA ROCCA MAURIZIO S.R.L. (CF: 02337130815)
RIVOLO FRANCESCO (CF: RVLFNC48C11G273C)
SECURITY &amp; PHONE S.N.C. (CF: 03949780872)
T.S.E SRL (CF: 01177890868)
</t>
  </si>
  <si>
    <t>SOSTITUZIONE DI UN GRUPPO DI CONTINUITA' UPT ENNA</t>
  </si>
  <si>
    <t xml:space="preserve">ALVA SYSTEM SAS DI SULFARO SANTI &amp;C (CF: 02235010846)
LA ROCCA MAURIZIO S.R.L. (CF: 02337130815)
LUXOR (CF: 00099670861)
MEDITEL DATA SRL (CF: 05543100829)
RIVOLO FRANCESCO (CF: RVLFNC48C11G273C)
SINERCOM (CF: 06522401006)
</t>
  </si>
  <si>
    <t>LUXOR (CF: 00099670861)</t>
  </si>
  <si>
    <t>VERIFICHE DI IMPIANTI ELETTRICI E DI MESSA A TERRA UPT RAGUSA</t>
  </si>
  <si>
    <t>LAVORI DI ADEGUAMENTO DELL'IMPIANTO ELETTRICO E DEI DISPOSITIVI DI MESSA A TERRA - UT SCIACCA</t>
  </si>
  <si>
    <t xml:space="preserve">HAPPENING COPRPORATION SRL (CF: 02426680845)
L.B. CLIMA DI LO PORTO FRANCESCO E C. S.n.C. (CF: 04102680826)
LA ROCCA MAURIZIO S.R.L. (CF: 02337130815)
MEDITEL DATA SRL (CF: 05543100829)
RIVOLO FRANCESCO (CF: RVLFNC48C11G273C)
TL SERVICE S.R.L. (CF: 05093540820)
</t>
  </si>
  <si>
    <t>INTERVENTO DI RIPARAZIONE ASCENSORE UPT SIRACUSA</t>
  </si>
  <si>
    <t>COMPETENZE PROFESSIONALE PER RINNOVO ATTESTAZIONE DI CONFORMITA' IMPIANTI ANTINCENDIO - DP PALERMO - DP RAGUSA</t>
  </si>
  <si>
    <t xml:space="preserve">CRISCI ANTONIO (CF: CRSNTN57H14G273Q)
</t>
  </si>
  <si>
    <t>CRISCI ANTONIO (CF: CRSNTN57H14G273Q)</t>
  </si>
  <si>
    <t>MANUTENZIONE STRAORDINARIA ED ORDINARIA ASCENSORE  VIA GARIBALDI - UPT MESSINA</t>
  </si>
  <si>
    <t xml:space="preserve">KONE SPA (CF: 05069070158)
MANITALIDEA SPA (CF: 07124210019)
marrocco elevators srl (CF: 03986821001)
OTIS SERVIZI SRL (CF: 01729590032)
VO.I.M.A.R. (CF: VLPPTR52S20G273V)
</t>
  </si>
  <si>
    <t>VO.I.M.A.R. (CF: VLPPTR52S20G273V)</t>
  </si>
  <si>
    <t>FORNITURA TONER COMPATIBILI - UPT SIRACUSA</t>
  </si>
  <si>
    <t xml:space="preserve">UFFICIO E INFORMATICA di Fabio Giarratana (CF: 01492470891)
</t>
  </si>
  <si>
    <t>UFFICIO E INFORMATICA di Fabio Giarratana (CF: 01492470891)</t>
  </si>
  <si>
    <t>FORNITURA TONER - DP ENNA</t>
  </si>
  <si>
    <t>TONER COMPATIBILI - DP SIRACUSA</t>
  </si>
  <si>
    <t xml:space="preserve">CENTRO UFFICIO SERVICE SOC. COOP. (CF: 09156181001)
</t>
  </si>
  <si>
    <t>CENTRO UFFICIO SERVICE SOC. COOP. (CF: 09156181001)</t>
  </si>
  <si>
    <t>FORNITURA TONER XEROX WORK CENTER - UPT PALERMO</t>
  </si>
  <si>
    <t>FORNITURA TONER - UPT MESSINA</t>
  </si>
  <si>
    <t>Fornitura Toner BROTHER - DR SICILIA</t>
  </si>
  <si>
    <t xml:space="preserve">EMPORIUM SRL (CF: 01524840087)
</t>
  </si>
  <si>
    <t>EMPORIUM SRL (CF: 01524840087)</t>
  </si>
  <si>
    <t>Fornitura Toner Compatibili XEROX PHASER - DR SICILIA</t>
  </si>
  <si>
    <t>NOLEGGIO FOTOCOPIATORE OLIVETTI MATRICOLA QBU9X04138 PERIODO 13/1/14 12/1/16 DR SICILIA DP AGRIGENTO UT CANICATTI'</t>
  </si>
  <si>
    <t>ACQUISTO TONER E DRUM - AGT AGRIGENTO</t>
  </si>
  <si>
    <t xml:space="preserve">R.C.M. ITALIA s.r.l. (CF: 06736060630)
</t>
  </si>
  <si>
    <t>R.C.M. ITALIA s.r.l. (CF: 06736060630)</t>
  </si>
  <si>
    <t>ACQUISTO TONER E DRUM - AGT CALTANISSETTA</t>
  </si>
  <si>
    <t xml:space="preserve">GBR ROSSETTO SPA (CF: 00304720287)
</t>
  </si>
  <si>
    <t>GBR ROSSETTO SPA (CF: 00304720287)</t>
  </si>
  <si>
    <t>ACQUISTO TONER XEROX PHASER - AGT RAGUSA</t>
  </si>
  <si>
    <t>ACQUISTO TONER BROTHER - AGT CATANIA</t>
  </si>
  <si>
    <t xml:space="preserve">Digital Group Srl (CF: 08337001005)
</t>
  </si>
  <si>
    <t>Digital Group Srl (CF: 08337001005)</t>
  </si>
  <si>
    <t>ACQUISTO TONER E DRUM - AGT RAGUSA e CATANIA</t>
  </si>
  <si>
    <t xml:space="preserve">IDEM GROUP DI LONGO ANTONIA E CARBONARA LIVIA S.N.C. (CF: 07200680721)
</t>
  </si>
  <si>
    <t>IDEM GROUP DI LONGO ANTONIA E CARBONARA LIVIA S.N.C. (CF: 07200680721)</t>
  </si>
  <si>
    <t>ACQUISTO TONER COMPATIBILI NON IN CONVENZIONE - AGT MESSINA  e AGT RAGUSA</t>
  </si>
  <si>
    <t>FORNITURA TONER ORIGINALE - DR SICILIA</t>
  </si>
  <si>
    <t>DISTACCO E RIALLACCIO FORNITURA  IN BT POD IT001E90020944 - DP SIRACUSA</t>
  </si>
  <si>
    <t xml:space="preserve">ENEL DISTRIBUZIONE SPA (CF: 05779711000)
</t>
  </si>
  <si>
    <t>ENEL DISTRIBUZIONE SPA (CF: 05779711000)</t>
  </si>
  <si>
    <t>ADESIONE CONVENZIONE CONSIP CARTA DI CREDITO</t>
  </si>
  <si>
    <t>ACQUISTO DRUM - AGT AGRIGENTO</t>
  </si>
  <si>
    <t xml:space="preserve">ALEX OFFICE &amp; BUSINESS DI CARMINE AVERSANO (CF: VRSCMN80T31A783K)
</t>
  </si>
  <si>
    <t>ALEX OFFICE &amp; BUSINESS DI CARMINE AVERSANO (CF: VRSCMN80T31A783K)</t>
  </si>
  <si>
    <t>ACQUISTO DRUM BROTHER - AGT CATANIA</t>
  </si>
  <si>
    <t>FORNITURA DRUM - UPT CATANIA</t>
  </si>
  <si>
    <t>Fornitura DRum Brother - UPT MESSINA</t>
  </si>
  <si>
    <t>FOTORICETTORE - DR SICILIA</t>
  </si>
  <si>
    <t xml:space="preserve">LINEA DATA (CF: 03242680829)
</t>
  </si>
  <si>
    <t>LINEA DATA (CF: 03242680829)</t>
  </si>
  <si>
    <t>FOTOCONDUTTORI - UPT AGRIGENTO</t>
  </si>
  <si>
    <t xml:space="preserve">FELIAN (CF: 00991131004)
</t>
  </si>
  <si>
    <t>FELIAN (CF: 00991131004)</t>
  </si>
  <si>
    <t>ACQUISTO CARTUCCE TESTINA HP - DR SICILIA</t>
  </si>
  <si>
    <t xml:space="preserve">ECO LASER INFORMATICA SRL  (CF: 04427081007)
</t>
  </si>
  <si>
    <t>ECO LASER INFORMATICA SRL  (CF: 04427081007)</t>
  </si>
  <si>
    <t>ACQUISTO DRUM SAMSUNG - UPT MESSINA</t>
  </si>
  <si>
    <t>FORNITURA DEVELOPER KYOCERA - DP CATANIA</t>
  </si>
  <si>
    <t xml:space="preserve">CARTA TERMICA ELIMINACODE  </t>
  </si>
  <si>
    <t xml:space="preserve">ACQUISTO CARPETTE CON FINESTRE </t>
  </si>
  <si>
    <t xml:space="preserve">SISTERS SRL (CF: 02316361209)
</t>
  </si>
  <si>
    <t>SISTERS SRL (CF: 02316361209)</t>
  </si>
  <si>
    <t>ACQUISTO 20 ROTOLI CARTA ELIMINACODE ARGO</t>
  </si>
  <si>
    <t xml:space="preserve">ACQUISTO  N 15 ROTOLI CARTA ELIMINACODE </t>
  </si>
  <si>
    <t>ACQUISTO 200 ROTOLI CARTA ELIMINACODE TERRITORIO</t>
  </si>
  <si>
    <t xml:space="preserve">SIMPEX BIOMEDICAL (CF: 04055321006)
</t>
  </si>
  <si>
    <t>SIMPEX BIOMEDICAL (CF: 04055321006)</t>
  </si>
  <si>
    <t xml:space="preserve">rotoli carta eliminacode  sigma </t>
  </si>
  <si>
    <t xml:space="preserve">ACQUISTO N 20 ROTOLI CARTAELIMINACODE  </t>
  </si>
  <si>
    <t xml:space="preserve">ACQUISTO 20 RORTOLI CARTA ELIMINACODE </t>
  </si>
  <si>
    <t xml:space="preserve">ACQUISTO CARTA ELIMINACODE </t>
  </si>
  <si>
    <t>FORNITURA PEZZI MOBILI ANNO 2015 VARI UFFICI DELLA SICILIA</t>
  </si>
  <si>
    <t xml:space="preserve">Istituto Poligrafico e Zecca dello Stato  (CF: 00399810589)
</t>
  </si>
  <si>
    <t>Istituto Poligrafico e Zecca dello Stato  (CF: 00399810589)</t>
  </si>
  <si>
    <t xml:space="preserve">SOSTITUZIONE CENTRALE TELEFONICA ALLARME </t>
  </si>
  <si>
    <t xml:space="preserve">ELETTROIBLEA SAS (CF: 00851870881)
</t>
  </si>
  <si>
    <t xml:space="preserve">COMBINATORI TELEFONICI GSM </t>
  </si>
  <si>
    <t xml:space="preserve">DUAL POWER IMPIANTI (CF: 02846350839)
GRASSO FORNITURE SRL (CF: 04872170875)
MA.COR.IMPIANTI ELETTRONICI S.R.L. (CF: 00618040828)
MARCONI IMPIANTI (CF: 01977190832)
SECURITY &amp; PHONE S.N.C. (CF: 03949780872)
</t>
  </si>
  <si>
    <t xml:space="preserve">IMPIANTO VIDEOSORVEGLIANZA </t>
  </si>
  <si>
    <t>RIPARAZIONE  SCAFFALATURE METALLICHE E SEDUTE - UP DI CATANIA</t>
  </si>
  <si>
    <t xml:space="preserve">COMIS SRL (CF: 03797260878)
GRASSO FORNITURE SRL (CF: 04872170875)
ING.RINO DI STEFANO (CF: 01203780877)
SIR FORNITURE S.R.L. (CF: 00943150896)
TALLILLI SALVATORE (CF: TLLSVT53D18G273O)
</t>
  </si>
  <si>
    <t>SIR FORNITURE S.R.L. (CF: 00943150896)</t>
  </si>
  <si>
    <t>FORNITURA SERRATURE - DR SICILIA</t>
  </si>
  <si>
    <t xml:space="preserve">INTERVENTO TECNICO RIP. FOT. OLIVETTI CONSIP  </t>
  </si>
  <si>
    <t>INTERVENTO TECNICO RIPARAZIONE FRIGORIFERI SALA MENSA DR SICILIA</t>
  </si>
  <si>
    <t xml:space="preserve">SO.FO.RAN SAS (CF: 04345640827)
</t>
  </si>
  <si>
    <t>SO.FO.RAN SAS (CF: 04345640827)</t>
  </si>
  <si>
    <t>RIPARAZIONE HP - DR SICILIA</t>
  </si>
  <si>
    <t xml:space="preserve">RICCA OSCAR SRL (CF: 06043370821)
</t>
  </si>
  <si>
    <t>RICCA OSCAR SRL (CF: 06043370821)</t>
  </si>
  <si>
    <t xml:space="preserve">RIPARAZIONE LETTORE BADGE </t>
  </si>
  <si>
    <t xml:space="preserve">RIPARAZIONE CITOFONO ESTERNO </t>
  </si>
  <si>
    <t>FORNITURA MATERIALE SANITARIO</t>
  </si>
  <si>
    <t xml:space="preserve">MATERIALE IGIENICO-SANITARIO  E DISPENSER </t>
  </si>
  <si>
    <t xml:space="preserve">ACQUISTO SAPONE LIQUIDO,CARTA IGIENICA,CARTAMANI E DISPENSER </t>
  </si>
  <si>
    <t>acquisto carta igienica e sapone liquido up pa-up tp</t>
  </si>
  <si>
    <t xml:space="preserve">Pulizia straordinaria UP  MESSINA - TERRITORIO  N 2 UFFICI </t>
  </si>
  <si>
    <t xml:space="preserve">EUROSERVICE GROUP SRL (CF: 03218500837)
</t>
  </si>
  <si>
    <t>EUROSERVICE GROUP SRL (CF: 03218500837)</t>
  </si>
  <si>
    <t>RIPRISTINO E MANUTENZIONE IMPIANTO DI DEPURAZIONE UPT AGRIGENTO</t>
  </si>
  <si>
    <t xml:space="preserve">ALVA SYSTEM SAS DI SULFARO SANTI &amp;C (CF: 02235010846)
BERICOR DI BERTULLA GIUSEPPE (CF: BRTGPP47A12F158D)
CENTRO DEPURAZIONE ACQUE SRL (CF: 02216050464)
LA ROCCA MAURIZIO S.R.L. (CF: 02337130815)
MANITALIDEA SPA (CF: 07124210019)
</t>
  </si>
  <si>
    <t>ALVA SYSTEM SAS DI SULFARO SANTI &amp;C (CF: 02235010846)</t>
  </si>
  <si>
    <t>lavori di ristrutturazione servizi igienici</t>
  </si>
  <si>
    <t xml:space="preserve">CAMMARERI FRANCESCO (CF: CMMFNC65C04L331N)
EDIL IMPIANTI TECNOLOGICI SRL (CF: 03808900827)
FA.SA. COSTRUZIONI DEI F.LLI SORRENTINO SNC (CF: 02339970812)
IMPRESA EDILE MISTRETTA SALVATORE (CF: MSTSVT54A24G273V)
SCHIFANO LEONARDO Piccolo Imprenditore Edile (CF: SCHLRD69C06L331O)
</t>
  </si>
  <si>
    <t>SCHIFANO LEONARDO Piccolo Imprenditore Edile (CF: SCHLRD69C06L331O)</t>
  </si>
  <si>
    <t>AFFIDAMENTO DEI SERVIZI DI RISCOSSIONE TRIBUTI - RITIRO VALORI PRESSO LE SEDI DELL'AG. ENTRATE - TERRITORIO -- DR SICILIA</t>
  </si>
  <si>
    <t xml:space="preserve">BANCA NAZIONALE DEL LAVORO SPA (CF: 09339391006)
</t>
  </si>
  <si>
    <t>BANCA NAZIONALE DEL LAVORO SPA (CF: 09339391006)</t>
  </si>
  <si>
    <t>servizio di sorveglianza saniataria - febbraio 2014 - gennaio 2017- DR Sicilia - Territorio</t>
  </si>
  <si>
    <t xml:space="preserve">GIMA SERVICE S.R.L. (CF: 07826760964)
</t>
  </si>
  <si>
    <t>GIMA SERVICE S.R.L. (CF: 07826760964)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</si>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</sst>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7"/>
  <sheetViews>
    <sheetView tabSelected="1" workbookViewId="0">
      <selection activeCell="D6" sqref="D6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692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"Z450DF8034"</f>
        <v>Z450DF8034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174</v>
      </c>
      <c r="I3" s="2">
        <v>41718</v>
      </c>
      <c r="J3" s="2">
        <v>41747</v>
      </c>
      <c r="K3">
        <v>174</v>
      </c>
    </row>
    <row r="4" spans="1:11" x14ac:dyDescent="0.25">
      <c r="A4" t="str">
        <f>"Z730E113CF"</f>
        <v>Z730E113CF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436.5</v>
      </c>
      <c r="I4" s="2">
        <v>41698</v>
      </c>
      <c r="J4" s="2">
        <v>41701</v>
      </c>
      <c r="K4">
        <v>436.5</v>
      </c>
    </row>
    <row r="5" spans="1:11" x14ac:dyDescent="0.25">
      <c r="A5" t="str">
        <f>"Z7F0F3IE1C"</f>
        <v>Z7F0F3IE1C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632.02</v>
      </c>
      <c r="I5" s="2">
        <v>41778</v>
      </c>
      <c r="J5" s="2">
        <v>41785</v>
      </c>
      <c r="K5">
        <v>632.02</v>
      </c>
    </row>
    <row r="6" spans="1:11" x14ac:dyDescent="0.25">
      <c r="A6" t="str">
        <f>"5676841563"</f>
        <v>5676841563</v>
      </c>
      <c r="B6" t="str">
        <f t="shared" si="0"/>
        <v>06363391001</v>
      </c>
      <c r="C6" t="s">
        <v>15</v>
      </c>
      <c r="D6" t="s">
        <v>26</v>
      </c>
      <c r="E6" t="s">
        <v>27</v>
      </c>
      <c r="F6" s="1" t="s">
        <v>28</v>
      </c>
      <c r="G6" t="s">
        <v>29</v>
      </c>
      <c r="H6">
        <v>42548</v>
      </c>
      <c r="I6" s="2">
        <v>41723</v>
      </c>
      <c r="J6" s="2">
        <v>41852</v>
      </c>
      <c r="K6">
        <v>42540.6</v>
      </c>
    </row>
    <row r="7" spans="1:11" x14ac:dyDescent="0.25">
      <c r="A7" t="str">
        <f>"Z1510A77E4"</f>
        <v>Z1510A77E4</v>
      </c>
      <c r="B7" t="str">
        <f t="shared" si="0"/>
        <v>06363391001</v>
      </c>
      <c r="C7" t="s">
        <v>15</v>
      </c>
      <c r="D7" t="s">
        <v>30</v>
      </c>
      <c r="E7" t="s">
        <v>27</v>
      </c>
      <c r="F7" s="1" t="s">
        <v>31</v>
      </c>
      <c r="G7" t="s">
        <v>32</v>
      </c>
      <c r="H7">
        <v>2950</v>
      </c>
      <c r="I7" s="2">
        <v>41876</v>
      </c>
      <c r="J7" s="2">
        <v>41907</v>
      </c>
      <c r="K7">
        <v>2950</v>
      </c>
    </row>
    <row r="8" spans="1:11" x14ac:dyDescent="0.25">
      <c r="A8" t="str">
        <f>"Z9D0E8D5CB"</f>
        <v>Z9D0E8D5CB</v>
      </c>
      <c r="B8" t="str">
        <f t="shared" si="0"/>
        <v>06363391001</v>
      </c>
      <c r="C8" t="s">
        <v>15</v>
      </c>
      <c r="D8" t="s">
        <v>33</v>
      </c>
      <c r="E8" t="s">
        <v>17</v>
      </c>
      <c r="F8" s="1" t="s">
        <v>34</v>
      </c>
      <c r="G8" t="s">
        <v>35</v>
      </c>
      <c r="H8">
        <v>122</v>
      </c>
      <c r="I8" s="2">
        <v>41716</v>
      </c>
      <c r="J8" s="2">
        <v>41736</v>
      </c>
      <c r="K8">
        <v>122</v>
      </c>
    </row>
    <row r="9" spans="1:11" x14ac:dyDescent="0.25">
      <c r="A9" t="str">
        <f>"ZDA0EBED19"</f>
        <v>ZDA0EBED19</v>
      </c>
      <c r="B9" t="str">
        <f t="shared" si="0"/>
        <v>06363391001</v>
      </c>
      <c r="C9" t="s">
        <v>15</v>
      </c>
      <c r="D9" t="s">
        <v>36</v>
      </c>
      <c r="E9" t="s">
        <v>17</v>
      </c>
      <c r="F9" s="1" t="s">
        <v>37</v>
      </c>
      <c r="G9" t="s">
        <v>38</v>
      </c>
      <c r="H9">
        <v>441.4</v>
      </c>
      <c r="I9" s="2">
        <v>41703</v>
      </c>
      <c r="J9" s="2">
        <v>41743</v>
      </c>
      <c r="K9">
        <v>376.6</v>
      </c>
    </row>
    <row r="10" spans="1:11" x14ac:dyDescent="0.25">
      <c r="A10" t="str">
        <f>"Z94112345A"</f>
        <v>Z94112345A</v>
      </c>
      <c r="B10" t="str">
        <f t="shared" si="0"/>
        <v>06363391001</v>
      </c>
      <c r="C10" t="s">
        <v>15</v>
      </c>
      <c r="D10" t="s">
        <v>39</v>
      </c>
      <c r="E10" t="s">
        <v>27</v>
      </c>
      <c r="F10" s="1" t="s">
        <v>40</v>
      </c>
      <c r="G10" t="s">
        <v>41</v>
      </c>
      <c r="H10">
        <v>3099</v>
      </c>
      <c r="I10" s="2">
        <v>41913</v>
      </c>
      <c r="J10" s="2">
        <v>42277</v>
      </c>
      <c r="K10">
        <v>3099</v>
      </c>
    </row>
    <row r="11" spans="1:11" x14ac:dyDescent="0.25">
      <c r="A11" t="str">
        <f>"Z7F0E1422F"</f>
        <v>Z7F0E1422F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8941.34</v>
      </c>
      <c r="I11" s="2">
        <v>41719</v>
      </c>
      <c r="J11" s="2">
        <v>41729</v>
      </c>
      <c r="K11">
        <v>8941.34</v>
      </c>
    </row>
    <row r="12" spans="1:11" x14ac:dyDescent="0.25">
      <c r="A12" t="str">
        <f>"Z2F0F2EF0E"</f>
        <v>Z2F0F2EF0E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700</v>
      </c>
      <c r="I12" s="2">
        <v>41773</v>
      </c>
      <c r="J12" s="2">
        <v>41778</v>
      </c>
      <c r="K12">
        <v>700</v>
      </c>
    </row>
    <row r="13" spans="1:11" x14ac:dyDescent="0.25">
      <c r="A13" t="str">
        <f>"ZF80F31490"</f>
        <v>ZF80F31490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580</v>
      </c>
      <c r="I13" s="2">
        <v>41779</v>
      </c>
      <c r="J13" s="2">
        <v>41780</v>
      </c>
      <c r="K13">
        <v>580</v>
      </c>
    </row>
    <row r="14" spans="1:11" x14ac:dyDescent="0.25">
      <c r="A14" t="str">
        <f>"ZEB0F56820"</f>
        <v>ZEB0F56820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1600</v>
      </c>
      <c r="I14" s="2">
        <v>41778</v>
      </c>
      <c r="J14" s="2">
        <v>41785</v>
      </c>
      <c r="K14">
        <v>1600</v>
      </c>
    </row>
    <row r="15" spans="1:11" x14ac:dyDescent="0.25">
      <c r="A15" t="str">
        <f>"ZCA0F63ADB"</f>
        <v>ZCA0F63ADB</v>
      </c>
      <c r="B15" t="str">
        <f t="shared" si="0"/>
        <v>06363391001</v>
      </c>
      <c r="C15" t="s">
        <v>15</v>
      </c>
      <c r="D15" t="s">
        <v>54</v>
      </c>
      <c r="E15" t="s">
        <v>17</v>
      </c>
      <c r="F15" s="1" t="s">
        <v>21</v>
      </c>
      <c r="G15" t="s">
        <v>22</v>
      </c>
      <c r="H15">
        <v>247</v>
      </c>
      <c r="I15" s="2">
        <v>41782</v>
      </c>
      <c r="J15" s="2">
        <v>41790</v>
      </c>
      <c r="K15">
        <v>247</v>
      </c>
    </row>
    <row r="16" spans="1:11" x14ac:dyDescent="0.25">
      <c r="A16" t="str">
        <f>"ZCF0F63B39"</f>
        <v>ZCF0F63B39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659.7</v>
      </c>
      <c r="I16" s="2">
        <v>41786</v>
      </c>
      <c r="J16" s="2">
        <v>41790</v>
      </c>
      <c r="K16">
        <v>659.7</v>
      </c>
    </row>
    <row r="17" spans="1:11" x14ac:dyDescent="0.25">
      <c r="A17" t="str">
        <f>"26638760A2"</f>
        <v>26638760A2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368.82</v>
      </c>
      <c r="I17" s="2">
        <v>41785</v>
      </c>
      <c r="J17" s="2">
        <v>41785</v>
      </c>
      <c r="K17">
        <v>368.82</v>
      </c>
    </row>
    <row r="18" spans="1:11" x14ac:dyDescent="0.25">
      <c r="A18" t="str">
        <f>"ZDA0FAD7BB"</f>
        <v>ZDA0FAD7BB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62</v>
      </c>
      <c r="G18" t="s">
        <v>63</v>
      </c>
      <c r="H18">
        <v>204</v>
      </c>
      <c r="I18" s="2">
        <v>41809</v>
      </c>
      <c r="J18" s="2">
        <v>41820</v>
      </c>
      <c r="K18">
        <v>204</v>
      </c>
    </row>
    <row r="19" spans="1:11" x14ac:dyDescent="0.25">
      <c r="A19" t="str">
        <f>"Z230E216A9"</f>
        <v>Z230E216A9</v>
      </c>
      <c r="B19" t="str">
        <f t="shared" si="0"/>
        <v>06363391001</v>
      </c>
      <c r="C19" t="s">
        <v>15</v>
      </c>
      <c r="D19" t="s">
        <v>64</v>
      </c>
      <c r="E19" t="s">
        <v>17</v>
      </c>
      <c r="F19" s="1" t="s">
        <v>65</v>
      </c>
      <c r="G19" t="s">
        <v>66</v>
      </c>
      <c r="H19">
        <v>338.95</v>
      </c>
      <c r="I19" s="2">
        <v>41809</v>
      </c>
      <c r="J19" s="2">
        <v>41815</v>
      </c>
      <c r="K19">
        <v>338.95</v>
      </c>
    </row>
    <row r="20" spans="1:11" x14ac:dyDescent="0.25">
      <c r="A20" t="str">
        <f>"ZB61030DF5"</f>
        <v>ZB61030DF5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68</v>
      </c>
      <c r="G20" t="s">
        <v>69</v>
      </c>
      <c r="H20">
        <v>3099.4</v>
      </c>
      <c r="I20" s="2">
        <v>41813</v>
      </c>
      <c r="J20" s="2">
        <v>41834</v>
      </c>
      <c r="K20">
        <v>3099.4</v>
      </c>
    </row>
    <row r="21" spans="1:11" x14ac:dyDescent="0.25">
      <c r="A21" t="str">
        <f>"Z6D10312CB"</f>
        <v>Z6D10312CB</v>
      </c>
      <c r="B21" t="str">
        <f t="shared" si="0"/>
        <v>06363391001</v>
      </c>
      <c r="C21" t="s">
        <v>15</v>
      </c>
      <c r="D21" t="s">
        <v>70</v>
      </c>
      <c r="E21" t="s">
        <v>17</v>
      </c>
      <c r="F21" s="1" t="s">
        <v>68</v>
      </c>
      <c r="G21" t="s">
        <v>69</v>
      </c>
      <c r="H21">
        <v>470</v>
      </c>
      <c r="I21" s="2">
        <v>41836</v>
      </c>
      <c r="J21" s="2">
        <v>41841</v>
      </c>
      <c r="K21">
        <v>470</v>
      </c>
    </row>
    <row r="22" spans="1:11" x14ac:dyDescent="0.25">
      <c r="A22" t="str">
        <f>"ZD41031029"</f>
        <v>ZD41031029</v>
      </c>
      <c r="B22" t="str">
        <f t="shared" si="0"/>
        <v>06363391001</v>
      </c>
      <c r="C22" t="s">
        <v>15</v>
      </c>
      <c r="D22" t="s">
        <v>71</v>
      </c>
      <c r="E22" t="s">
        <v>17</v>
      </c>
      <c r="F22" s="1" t="s">
        <v>72</v>
      </c>
      <c r="G22" t="s">
        <v>73</v>
      </c>
      <c r="H22">
        <v>180</v>
      </c>
      <c r="I22" s="2">
        <v>41836</v>
      </c>
      <c r="J22" s="2">
        <v>41842</v>
      </c>
      <c r="K22">
        <v>180</v>
      </c>
    </row>
    <row r="23" spans="1:11" x14ac:dyDescent="0.25">
      <c r="A23" t="str">
        <f>"Z920FAB59E"</f>
        <v>Z920FAB59E</v>
      </c>
      <c r="B23" t="str">
        <f t="shared" si="0"/>
        <v>06363391001</v>
      </c>
      <c r="C23" t="s">
        <v>15</v>
      </c>
      <c r="D23" t="s">
        <v>74</v>
      </c>
      <c r="E23" t="s">
        <v>17</v>
      </c>
      <c r="F23" s="1" t="s">
        <v>34</v>
      </c>
      <c r="G23" t="s">
        <v>35</v>
      </c>
      <c r="H23">
        <v>999.5</v>
      </c>
      <c r="I23" s="2">
        <v>41809</v>
      </c>
      <c r="J23" s="2">
        <v>41815</v>
      </c>
      <c r="K23">
        <v>999.5</v>
      </c>
    </row>
    <row r="24" spans="1:11" x14ac:dyDescent="0.25">
      <c r="A24" t="str">
        <f>"ZD410ASFE0"</f>
        <v>ZD410ASFE0</v>
      </c>
      <c r="B24" t="str">
        <f t="shared" si="0"/>
        <v>06363391001</v>
      </c>
      <c r="C24" t="s">
        <v>15</v>
      </c>
      <c r="D24" t="s">
        <v>75</v>
      </c>
      <c r="E24" t="s">
        <v>17</v>
      </c>
      <c r="F24" s="1" t="s">
        <v>21</v>
      </c>
      <c r="G24" t="s">
        <v>22</v>
      </c>
      <c r="H24">
        <v>342.09</v>
      </c>
      <c r="I24" s="2">
        <v>41890</v>
      </c>
      <c r="J24" s="2">
        <v>41897</v>
      </c>
      <c r="K24">
        <v>342.09</v>
      </c>
    </row>
    <row r="25" spans="1:11" x14ac:dyDescent="0.25">
      <c r="A25" t="str">
        <f>"ZB1105B7FF"</f>
        <v>ZB1105B7FF</v>
      </c>
      <c r="B25" t="str">
        <f t="shared" si="0"/>
        <v>06363391001</v>
      </c>
      <c r="C25" t="s">
        <v>15</v>
      </c>
      <c r="D25" t="s">
        <v>76</v>
      </c>
      <c r="E25" t="s">
        <v>27</v>
      </c>
      <c r="F25" s="1" t="s">
        <v>77</v>
      </c>
      <c r="G25" t="s">
        <v>32</v>
      </c>
      <c r="H25">
        <v>2650</v>
      </c>
      <c r="I25" s="2">
        <v>41858</v>
      </c>
      <c r="J25" s="2">
        <v>41858</v>
      </c>
      <c r="K25">
        <v>2650</v>
      </c>
    </row>
    <row r="26" spans="1:11" x14ac:dyDescent="0.25">
      <c r="A26" t="str">
        <f>"ZC80F7FB5F"</f>
        <v>ZC80F7FB5F</v>
      </c>
      <c r="B26" t="str">
        <f t="shared" si="0"/>
        <v>06363391001</v>
      </c>
      <c r="C26" t="s">
        <v>15</v>
      </c>
      <c r="D26" t="s">
        <v>78</v>
      </c>
      <c r="E26" t="s">
        <v>17</v>
      </c>
      <c r="F26" s="1" t="s">
        <v>34</v>
      </c>
      <c r="G26" t="s">
        <v>35</v>
      </c>
      <c r="H26">
        <v>471</v>
      </c>
      <c r="I26" s="2">
        <v>41793</v>
      </c>
      <c r="J26" s="2">
        <v>41799</v>
      </c>
      <c r="K26">
        <v>471</v>
      </c>
    </row>
    <row r="27" spans="1:11" x14ac:dyDescent="0.25">
      <c r="A27" t="str">
        <f>"Z53100F087"</f>
        <v>Z53100F087</v>
      </c>
      <c r="B27" t="str">
        <f t="shared" si="0"/>
        <v>06363391001</v>
      </c>
      <c r="C27" t="s">
        <v>15</v>
      </c>
      <c r="D27" t="s">
        <v>79</v>
      </c>
      <c r="E27" t="s">
        <v>17</v>
      </c>
      <c r="F27" s="1" t="s">
        <v>80</v>
      </c>
      <c r="G27" t="s">
        <v>81</v>
      </c>
      <c r="H27">
        <v>1350</v>
      </c>
      <c r="I27" s="2">
        <v>41830</v>
      </c>
      <c r="J27" s="2">
        <v>41851</v>
      </c>
      <c r="K27">
        <v>1350</v>
      </c>
    </row>
    <row r="28" spans="1:11" x14ac:dyDescent="0.25">
      <c r="A28" t="str">
        <f>"Z11112B2D2"</f>
        <v>Z11112B2D2</v>
      </c>
      <c r="B28" t="str">
        <f t="shared" si="0"/>
        <v>06363391001</v>
      </c>
      <c r="C28" t="s">
        <v>15</v>
      </c>
      <c r="D28" t="s">
        <v>82</v>
      </c>
      <c r="E28" t="s">
        <v>27</v>
      </c>
      <c r="F28" s="1" t="s">
        <v>83</v>
      </c>
      <c r="G28" t="s">
        <v>84</v>
      </c>
      <c r="H28">
        <v>1360</v>
      </c>
      <c r="I28" s="2">
        <v>41921</v>
      </c>
      <c r="J28" s="2">
        <v>41927</v>
      </c>
      <c r="K28">
        <v>1360</v>
      </c>
    </row>
    <row r="29" spans="1:11" x14ac:dyDescent="0.25">
      <c r="A29" t="str">
        <f>"ZB2111D678"</f>
        <v>ZB2111D678</v>
      </c>
      <c r="B29" t="str">
        <f t="shared" si="0"/>
        <v>06363391001</v>
      </c>
      <c r="C29" t="s">
        <v>15</v>
      </c>
      <c r="D29" t="s">
        <v>85</v>
      </c>
      <c r="E29" t="s">
        <v>27</v>
      </c>
      <c r="F29" s="1" t="s">
        <v>86</v>
      </c>
      <c r="G29" t="s">
        <v>32</v>
      </c>
      <c r="H29">
        <v>900</v>
      </c>
      <c r="I29" s="2">
        <v>41914</v>
      </c>
      <c r="J29" s="2">
        <v>41919</v>
      </c>
      <c r="K29">
        <v>900</v>
      </c>
    </row>
    <row r="30" spans="1:11" x14ac:dyDescent="0.25">
      <c r="A30" t="str">
        <f>"ZA710EA5B7"</f>
        <v>ZA710EA5B7</v>
      </c>
      <c r="B30" t="str">
        <f t="shared" si="0"/>
        <v>06363391001</v>
      </c>
      <c r="C30" t="s">
        <v>15</v>
      </c>
      <c r="D30" t="s">
        <v>87</v>
      </c>
      <c r="E30" t="s">
        <v>27</v>
      </c>
      <c r="F30" s="1" t="s">
        <v>88</v>
      </c>
      <c r="G30" t="s">
        <v>25</v>
      </c>
      <c r="H30">
        <v>12424.5</v>
      </c>
      <c r="I30" s="2">
        <v>41906</v>
      </c>
      <c r="J30" s="2">
        <v>41936</v>
      </c>
      <c r="K30">
        <v>12424.5</v>
      </c>
    </row>
    <row r="31" spans="1:11" x14ac:dyDescent="0.25">
      <c r="A31" t="str">
        <f>"Z5B1131534"</f>
        <v>Z5B1131534</v>
      </c>
      <c r="B31" t="str">
        <f t="shared" si="0"/>
        <v>06363391001</v>
      </c>
      <c r="C31" t="s">
        <v>15</v>
      </c>
      <c r="D31" t="s">
        <v>89</v>
      </c>
      <c r="E31" t="s">
        <v>27</v>
      </c>
      <c r="F31" s="1" t="s">
        <v>90</v>
      </c>
      <c r="G31" t="s">
        <v>91</v>
      </c>
      <c r="H31">
        <v>4179</v>
      </c>
      <c r="I31" s="2">
        <v>41887</v>
      </c>
      <c r="J31" s="2">
        <v>41917</v>
      </c>
      <c r="K31">
        <v>4179</v>
      </c>
    </row>
    <row r="32" spans="1:11" x14ac:dyDescent="0.25">
      <c r="A32" t="str">
        <f>"Z4F105D673"</f>
        <v>Z4F105D673</v>
      </c>
      <c r="B32" t="str">
        <f t="shared" si="0"/>
        <v>06363391001</v>
      </c>
      <c r="C32" t="s">
        <v>15</v>
      </c>
      <c r="D32" t="s">
        <v>92</v>
      </c>
      <c r="E32" t="s">
        <v>27</v>
      </c>
      <c r="F32" s="1" t="s">
        <v>93</v>
      </c>
      <c r="G32" t="s">
        <v>32</v>
      </c>
      <c r="H32">
        <v>600</v>
      </c>
      <c r="I32" s="2">
        <v>41878</v>
      </c>
      <c r="J32" s="2">
        <v>41909</v>
      </c>
      <c r="K32">
        <v>600</v>
      </c>
    </row>
    <row r="33" spans="1:11" x14ac:dyDescent="0.25">
      <c r="A33" t="str">
        <f>"ZE4113E7AC"</f>
        <v>ZE4113E7AC</v>
      </c>
      <c r="B33" t="str">
        <f t="shared" si="0"/>
        <v>06363391001</v>
      </c>
      <c r="C33" t="s">
        <v>15</v>
      </c>
      <c r="D33" t="s">
        <v>94</v>
      </c>
      <c r="E33" t="s">
        <v>17</v>
      </c>
      <c r="F33" s="1" t="s">
        <v>95</v>
      </c>
      <c r="G33" t="s">
        <v>96</v>
      </c>
      <c r="H33">
        <v>2000</v>
      </c>
      <c r="I33" s="2">
        <v>41928</v>
      </c>
      <c r="J33" s="2">
        <v>41958</v>
      </c>
      <c r="K33">
        <v>2000</v>
      </c>
    </row>
    <row r="34" spans="1:11" x14ac:dyDescent="0.25">
      <c r="A34" t="str">
        <f>"Z88105ABF7"</f>
        <v>Z88105ABF7</v>
      </c>
      <c r="B34" t="str">
        <f t="shared" si="0"/>
        <v>06363391001</v>
      </c>
      <c r="C34" t="s">
        <v>15</v>
      </c>
      <c r="D34" t="s">
        <v>97</v>
      </c>
      <c r="E34" t="s">
        <v>27</v>
      </c>
      <c r="F34" s="1" t="s">
        <v>98</v>
      </c>
      <c r="G34" t="s">
        <v>99</v>
      </c>
      <c r="H34">
        <v>1425</v>
      </c>
      <c r="I34" s="2">
        <v>41758</v>
      </c>
      <c r="J34" s="2">
        <v>41941</v>
      </c>
      <c r="K34">
        <v>1425</v>
      </c>
    </row>
    <row r="35" spans="1:11" x14ac:dyDescent="0.25">
      <c r="A35" t="str">
        <f>"Z011140998"</f>
        <v>Z011140998</v>
      </c>
      <c r="B35" t="str">
        <f t="shared" si="0"/>
        <v>06363391001</v>
      </c>
      <c r="C35" t="s">
        <v>15</v>
      </c>
      <c r="D35" t="s">
        <v>100</v>
      </c>
      <c r="E35" t="s">
        <v>27</v>
      </c>
      <c r="F35" s="1" t="s">
        <v>101</v>
      </c>
      <c r="G35" t="s">
        <v>25</v>
      </c>
      <c r="H35">
        <v>3158.05</v>
      </c>
      <c r="I35" s="2">
        <v>41927</v>
      </c>
      <c r="J35" s="2">
        <v>41958</v>
      </c>
      <c r="K35">
        <v>3158.05</v>
      </c>
    </row>
    <row r="36" spans="1:11" x14ac:dyDescent="0.25">
      <c r="A36" t="str">
        <f>"ZB0109A4B5"</f>
        <v>ZB0109A4B5</v>
      </c>
      <c r="B36" t="str">
        <f t="shared" si="0"/>
        <v>06363391001</v>
      </c>
      <c r="C36" t="s">
        <v>15</v>
      </c>
      <c r="D36" t="s">
        <v>102</v>
      </c>
      <c r="E36" t="s">
        <v>27</v>
      </c>
      <c r="F36" s="1" t="s">
        <v>103</v>
      </c>
      <c r="G36" t="s">
        <v>104</v>
      </c>
      <c r="H36">
        <v>2890</v>
      </c>
      <c r="I36" s="2">
        <v>41886</v>
      </c>
      <c r="J36" s="2">
        <v>41922</v>
      </c>
      <c r="K36">
        <v>2890</v>
      </c>
    </row>
    <row r="37" spans="1:11" x14ac:dyDescent="0.25">
      <c r="A37" t="str">
        <f>"Z5310369E9"</f>
        <v>Z5310369E9</v>
      </c>
      <c r="B37" t="str">
        <f t="shared" si="0"/>
        <v>06363391001</v>
      </c>
      <c r="C37" t="s">
        <v>15</v>
      </c>
      <c r="D37" t="s">
        <v>105</v>
      </c>
      <c r="E37" t="s">
        <v>27</v>
      </c>
      <c r="F37" s="1" t="s">
        <v>106</v>
      </c>
      <c r="G37" t="s">
        <v>107</v>
      </c>
      <c r="H37">
        <v>2400</v>
      </c>
      <c r="I37" s="2">
        <v>41840</v>
      </c>
      <c r="J37" s="2">
        <v>41848</v>
      </c>
      <c r="K37">
        <v>2280</v>
      </c>
    </row>
    <row r="38" spans="1:11" x14ac:dyDescent="0.25">
      <c r="A38" t="str">
        <f>"Z17115DB5D"</f>
        <v>Z17115DB5D</v>
      </c>
      <c r="B38" t="str">
        <f t="shared" si="0"/>
        <v>06363391001</v>
      </c>
      <c r="C38" t="s">
        <v>15</v>
      </c>
      <c r="D38" t="s">
        <v>108</v>
      </c>
      <c r="E38" t="s">
        <v>27</v>
      </c>
      <c r="F38" s="1" t="s">
        <v>109</v>
      </c>
      <c r="G38" t="s">
        <v>110</v>
      </c>
      <c r="H38">
        <v>800</v>
      </c>
      <c r="I38" s="2">
        <v>41967</v>
      </c>
      <c r="J38" s="2">
        <v>41967</v>
      </c>
      <c r="K38">
        <v>0</v>
      </c>
    </row>
    <row r="39" spans="1:11" x14ac:dyDescent="0.25">
      <c r="A39" t="str">
        <f>"Z2211409AA"</f>
        <v>Z2211409AA</v>
      </c>
      <c r="B39" t="str">
        <f t="shared" si="0"/>
        <v>06363391001</v>
      </c>
      <c r="C39" t="s">
        <v>15</v>
      </c>
      <c r="D39" t="s">
        <v>111</v>
      </c>
      <c r="E39" t="s">
        <v>27</v>
      </c>
      <c r="F39" s="1" t="s">
        <v>112</v>
      </c>
      <c r="G39" t="s">
        <v>113</v>
      </c>
      <c r="H39">
        <v>2905</v>
      </c>
      <c r="I39" s="2">
        <v>41968</v>
      </c>
      <c r="J39" s="2">
        <v>41969</v>
      </c>
      <c r="K39">
        <v>2905</v>
      </c>
    </row>
    <row r="40" spans="1:11" x14ac:dyDescent="0.25">
      <c r="A40" t="str">
        <f>"ZC21118771"</f>
        <v>ZC21118771</v>
      </c>
      <c r="B40" t="str">
        <f t="shared" si="0"/>
        <v>06363391001</v>
      </c>
      <c r="C40" t="s">
        <v>15</v>
      </c>
      <c r="D40" t="s">
        <v>114</v>
      </c>
      <c r="E40" t="s">
        <v>27</v>
      </c>
      <c r="F40" s="1" t="s">
        <v>115</v>
      </c>
      <c r="G40" t="s">
        <v>69</v>
      </c>
      <c r="H40">
        <v>4451.6000000000004</v>
      </c>
      <c r="I40" s="2">
        <v>41940</v>
      </c>
      <c r="J40" s="2">
        <v>41954</v>
      </c>
      <c r="K40">
        <v>4451.6000000000004</v>
      </c>
    </row>
    <row r="41" spans="1:11" x14ac:dyDescent="0.25">
      <c r="A41" t="str">
        <f>"Z82109E1D8"</f>
        <v>Z82109E1D8</v>
      </c>
      <c r="B41" t="str">
        <f t="shared" si="0"/>
        <v>06363391001</v>
      </c>
      <c r="C41" t="s">
        <v>15</v>
      </c>
      <c r="D41" t="s">
        <v>116</v>
      </c>
      <c r="E41" t="s">
        <v>17</v>
      </c>
      <c r="F41" s="1" t="s">
        <v>117</v>
      </c>
      <c r="G41" t="s">
        <v>118</v>
      </c>
      <c r="H41">
        <v>80</v>
      </c>
      <c r="I41" s="2">
        <v>41821</v>
      </c>
      <c r="J41" s="2">
        <v>41857</v>
      </c>
      <c r="K41">
        <v>80</v>
      </c>
    </row>
    <row r="42" spans="1:11" x14ac:dyDescent="0.25">
      <c r="A42" t="str">
        <f>"Z6610311E3"</f>
        <v>Z6610311E3</v>
      </c>
      <c r="B42" t="str">
        <f t="shared" si="0"/>
        <v>06363391001</v>
      </c>
      <c r="C42" t="s">
        <v>15</v>
      </c>
      <c r="D42" t="s">
        <v>119</v>
      </c>
      <c r="E42" t="s">
        <v>17</v>
      </c>
      <c r="F42" s="1" t="s">
        <v>24</v>
      </c>
      <c r="G42" t="s">
        <v>25</v>
      </c>
      <c r="H42">
        <v>2108.17</v>
      </c>
      <c r="I42" s="2">
        <v>41845</v>
      </c>
      <c r="J42" s="2">
        <v>41845</v>
      </c>
      <c r="K42">
        <v>2108.17</v>
      </c>
    </row>
    <row r="43" spans="1:11" x14ac:dyDescent="0.25">
      <c r="A43" t="str">
        <f>"Z7F104F813"</f>
        <v>Z7F104F813</v>
      </c>
      <c r="B43" t="str">
        <f t="shared" si="0"/>
        <v>06363391001</v>
      </c>
      <c r="C43" t="s">
        <v>15</v>
      </c>
      <c r="D43" t="s">
        <v>120</v>
      </c>
      <c r="E43" t="s">
        <v>17</v>
      </c>
      <c r="F43" s="1" t="s">
        <v>49</v>
      </c>
      <c r="G43" t="s">
        <v>50</v>
      </c>
      <c r="H43">
        <v>550</v>
      </c>
      <c r="I43" s="2">
        <v>41859</v>
      </c>
      <c r="J43" s="2">
        <v>41873</v>
      </c>
      <c r="K43">
        <v>550</v>
      </c>
    </row>
    <row r="44" spans="1:11" x14ac:dyDescent="0.25">
      <c r="A44" t="str">
        <f>"ZD20E8E705"</f>
        <v>ZD20E8E705</v>
      </c>
      <c r="B44" t="str">
        <f t="shared" si="0"/>
        <v>06363391001</v>
      </c>
      <c r="C44" t="s">
        <v>15</v>
      </c>
      <c r="D44" t="s">
        <v>121</v>
      </c>
      <c r="E44" t="s">
        <v>17</v>
      </c>
      <c r="F44" s="1" t="s">
        <v>62</v>
      </c>
      <c r="G44" t="s">
        <v>63</v>
      </c>
      <c r="H44">
        <v>1830</v>
      </c>
      <c r="I44" s="2">
        <v>41736</v>
      </c>
      <c r="J44" s="2">
        <v>41736</v>
      </c>
      <c r="K44">
        <v>1830</v>
      </c>
    </row>
    <row r="45" spans="1:11" x14ac:dyDescent="0.25">
      <c r="A45" t="str">
        <f>"Z79117C48F"</f>
        <v>Z79117C48F</v>
      </c>
      <c r="B45" t="str">
        <f t="shared" si="0"/>
        <v>06363391001</v>
      </c>
      <c r="C45" t="s">
        <v>15</v>
      </c>
      <c r="D45" t="s">
        <v>122</v>
      </c>
      <c r="E45" t="s">
        <v>17</v>
      </c>
      <c r="F45" s="1" t="s">
        <v>62</v>
      </c>
      <c r="G45" t="s">
        <v>63</v>
      </c>
      <c r="H45">
        <v>810</v>
      </c>
      <c r="I45" s="2">
        <v>41946</v>
      </c>
      <c r="J45" s="2">
        <v>41946</v>
      </c>
      <c r="K45">
        <v>810</v>
      </c>
    </row>
    <row r="46" spans="1:11" x14ac:dyDescent="0.25">
      <c r="A46" t="str">
        <f>"Z8D1134018"</f>
        <v>Z8D1134018</v>
      </c>
      <c r="B46" t="str">
        <f t="shared" si="0"/>
        <v>06363391001</v>
      </c>
      <c r="C46" t="s">
        <v>15</v>
      </c>
      <c r="D46" t="s">
        <v>123</v>
      </c>
      <c r="E46" t="s">
        <v>17</v>
      </c>
      <c r="F46" s="1" t="s">
        <v>124</v>
      </c>
      <c r="G46" t="s">
        <v>125</v>
      </c>
      <c r="H46">
        <v>1039</v>
      </c>
      <c r="I46" s="2">
        <v>41932</v>
      </c>
      <c r="J46" s="2">
        <v>41932</v>
      </c>
      <c r="K46">
        <v>1039</v>
      </c>
    </row>
    <row r="47" spans="1:11" x14ac:dyDescent="0.25">
      <c r="A47" t="str">
        <f>"ZE411091AF"</f>
        <v>ZE411091AF</v>
      </c>
      <c r="B47" t="str">
        <f t="shared" si="0"/>
        <v>06363391001</v>
      </c>
      <c r="C47" t="s">
        <v>15</v>
      </c>
      <c r="D47" t="s">
        <v>126</v>
      </c>
      <c r="E47" t="s">
        <v>17</v>
      </c>
      <c r="F47" s="1" t="s">
        <v>52</v>
      </c>
      <c r="G47" t="s">
        <v>53</v>
      </c>
      <c r="H47">
        <v>625</v>
      </c>
      <c r="I47" s="2">
        <v>41929</v>
      </c>
      <c r="J47" s="2">
        <v>41929</v>
      </c>
      <c r="K47">
        <v>625</v>
      </c>
    </row>
    <row r="48" spans="1:11" x14ac:dyDescent="0.25">
      <c r="A48" t="str">
        <f>"Z380E6F3A2"</f>
        <v>Z380E6F3A2</v>
      </c>
      <c r="B48" t="str">
        <f t="shared" si="0"/>
        <v>06363391001</v>
      </c>
      <c r="C48" t="s">
        <v>15</v>
      </c>
      <c r="D48" t="s">
        <v>127</v>
      </c>
      <c r="E48" t="s">
        <v>17</v>
      </c>
      <c r="F48" s="1" t="s">
        <v>128</v>
      </c>
      <c r="G48" t="s">
        <v>129</v>
      </c>
      <c r="H48">
        <v>427.9</v>
      </c>
      <c r="I48" s="2">
        <v>41729</v>
      </c>
      <c r="J48" s="2">
        <v>41729</v>
      </c>
      <c r="K48">
        <v>427.9</v>
      </c>
    </row>
    <row r="49" spans="1:11" x14ac:dyDescent="0.25">
      <c r="A49" t="str">
        <f>"Z8D0F29E80"</f>
        <v>Z8D0F29E80</v>
      </c>
      <c r="B49" t="str">
        <f t="shared" si="0"/>
        <v>06363391001</v>
      </c>
      <c r="C49" t="s">
        <v>15</v>
      </c>
      <c r="D49" t="s">
        <v>130</v>
      </c>
      <c r="E49" t="s">
        <v>17</v>
      </c>
      <c r="F49" s="1" t="s">
        <v>131</v>
      </c>
      <c r="G49" t="s">
        <v>132</v>
      </c>
      <c r="H49">
        <v>226</v>
      </c>
      <c r="I49" s="2">
        <v>41768</v>
      </c>
      <c r="J49" s="2">
        <v>41771</v>
      </c>
      <c r="K49">
        <v>226</v>
      </c>
    </row>
    <row r="50" spans="1:11" x14ac:dyDescent="0.25">
      <c r="A50" t="str">
        <f>"Z7F110AE59"</f>
        <v>Z7F110AE59</v>
      </c>
      <c r="B50" t="str">
        <f t="shared" si="0"/>
        <v>06363391001</v>
      </c>
      <c r="C50" t="s">
        <v>15</v>
      </c>
      <c r="D50" t="s">
        <v>133</v>
      </c>
      <c r="E50" t="s">
        <v>17</v>
      </c>
      <c r="F50" s="1" t="s">
        <v>134</v>
      </c>
      <c r="G50" t="s">
        <v>135</v>
      </c>
      <c r="H50">
        <v>270</v>
      </c>
      <c r="I50" s="2">
        <v>41927</v>
      </c>
      <c r="J50" s="2">
        <v>41927</v>
      </c>
      <c r="K50">
        <v>270</v>
      </c>
    </row>
    <row r="51" spans="1:11" x14ac:dyDescent="0.25">
      <c r="A51" t="str">
        <f>"ZAC104F870"</f>
        <v>ZAC104F870</v>
      </c>
      <c r="B51" t="str">
        <f t="shared" si="0"/>
        <v>06363391001</v>
      </c>
      <c r="C51" t="s">
        <v>15</v>
      </c>
      <c r="D51" t="s">
        <v>136</v>
      </c>
      <c r="E51" t="s">
        <v>17</v>
      </c>
      <c r="F51" s="1" t="s">
        <v>137</v>
      </c>
      <c r="G51" t="s">
        <v>138</v>
      </c>
      <c r="H51">
        <v>3634.8</v>
      </c>
      <c r="I51" s="2">
        <v>41887</v>
      </c>
      <c r="J51" s="2">
        <v>41887</v>
      </c>
      <c r="K51">
        <v>3634.8</v>
      </c>
    </row>
    <row r="52" spans="1:11" x14ac:dyDescent="0.25">
      <c r="A52" t="str">
        <f>"Z1A10DE2D6"</f>
        <v>Z1A10DE2D6</v>
      </c>
      <c r="B52" t="str">
        <f t="shared" si="0"/>
        <v>06363391001</v>
      </c>
      <c r="C52" t="s">
        <v>15</v>
      </c>
      <c r="D52" t="s">
        <v>139</v>
      </c>
      <c r="E52" t="s">
        <v>17</v>
      </c>
      <c r="F52" s="1" t="s">
        <v>137</v>
      </c>
      <c r="G52" t="s">
        <v>138</v>
      </c>
      <c r="H52">
        <v>1375</v>
      </c>
      <c r="I52" s="2">
        <v>41926</v>
      </c>
      <c r="J52" s="2">
        <v>41926</v>
      </c>
      <c r="K52">
        <v>1375</v>
      </c>
    </row>
    <row r="53" spans="1:11" x14ac:dyDescent="0.25">
      <c r="A53" t="str">
        <f>"Z65110A65C"</f>
        <v>Z65110A65C</v>
      </c>
      <c r="B53" t="str">
        <f t="shared" si="0"/>
        <v>06363391001</v>
      </c>
      <c r="C53" t="s">
        <v>15</v>
      </c>
      <c r="D53" t="s">
        <v>140</v>
      </c>
      <c r="E53" t="s">
        <v>17</v>
      </c>
      <c r="F53" s="1" t="s">
        <v>141</v>
      </c>
      <c r="G53" t="s">
        <v>84</v>
      </c>
      <c r="H53">
        <v>351</v>
      </c>
      <c r="I53" s="2">
        <v>41936</v>
      </c>
      <c r="J53" s="2">
        <v>41936</v>
      </c>
      <c r="K53">
        <v>351</v>
      </c>
    </row>
    <row r="54" spans="1:11" x14ac:dyDescent="0.25">
      <c r="A54" t="str">
        <f>"ZCA0E4B631"</f>
        <v>ZCA0E4B631</v>
      </c>
      <c r="B54" t="str">
        <f t="shared" si="0"/>
        <v>06363391001</v>
      </c>
      <c r="C54" t="s">
        <v>15</v>
      </c>
      <c r="D54" t="s">
        <v>142</v>
      </c>
      <c r="E54" t="s">
        <v>17</v>
      </c>
      <c r="F54" s="1" t="s">
        <v>49</v>
      </c>
      <c r="G54" t="s">
        <v>50</v>
      </c>
      <c r="H54">
        <v>900</v>
      </c>
      <c r="I54" s="2">
        <v>41715</v>
      </c>
      <c r="J54" s="2">
        <v>41722</v>
      </c>
      <c r="K54">
        <v>900</v>
      </c>
    </row>
    <row r="55" spans="1:11" x14ac:dyDescent="0.25">
      <c r="A55" t="str">
        <f>"Z5B11B7D55"</f>
        <v>Z5B11B7D55</v>
      </c>
      <c r="B55" t="str">
        <f t="shared" si="0"/>
        <v>06363391001</v>
      </c>
      <c r="C55" t="s">
        <v>15</v>
      </c>
      <c r="D55" t="s">
        <v>143</v>
      </c>
      <c r="E55" t="s">
        <v>17</v>
      </c>
      <c r="F55" s="1" t="s">
        <v>49</v>
      </c>
      <c r="G55" t="s">
        <v>50</v>
      </c>
      <c r="H55">
        <v>302.39999999999998</v>
      </c>
      <c r="I55" s="2">
        <v>41967</v>
      </c>
      <c r="J55" s="2">
        <v>41971</v>
      </c>
      <c r="K55">
        <v>302.39999999999998</v>
      </c>
    </row>
    <row r="56" spans="1:11" x14ac:dyDescent="0.25">
      <c r="A56" t="str">
        <f>"Z3311B7E51"</f>
        <v>Z3311B7E51</v>
      </c>
      <c r="B56" t="str">
        <f t="shared" si="0"/>
        <v>06363391001</v>
      </c>
      <c r="C56" t="s">
        <v>15</v>
      </c>
      <c r="D56" t="s">
        <v>144</v>
      </c>
      <c r="E56" t="s">
        <v>17</v>
      </c>
      <c r="F56" s="1" t="s">
        <v>145</v>
      </c>
      <c r="G56" t="s">
        <v>146</v>
      </c>
      <c r="H56">
        <v>1042.33</v>
      </c>
      <c r="I56" s="2">
        <v>41963</v>
      </c>
      <c r="J56" s="2">
        <v>41967</v>
      </c>
      <c r="K56">
        <v>1042.33</v>
      </c>
    </row>
    <row r="57" spans="1:11" x14ac:dyDescent="0.25">
      <c r="A57" t="str">
        <f>"ZDB1218C9E"</f>
        <v>ZDB1218C9E</v>
      </c>
      <c r="B57" t="str">
        <f t="shared" si="0"/>
        <v>06363391001</v>
      </c>
      <c r="C57" t="s">
        <v>15</v>
      </c>
      <c r="D57" t="s">
        <v>147</v>
      </c>
      <c r="E57" t="s">
        <v>17</v>
      </c>
      <c r="F57" s="1" t="s">
        <v>145</v>
      </c>
      <c r="G57" t="s">
        <v>146</v>
      </c>
      <c r="H57">
        <v>650</v>
      </c>
      <c r="I57" s="2">
        <v>41997</v>
      </c>
      <c r="J57" s="2">
        <v>41997</v>
      </c>
      <c r="K57">
        <v>650</v>
      </c>
    </row>
    <row r="58" spans="1:11" x14ac:dyDescent="0.25">
      <c r="A58" t="str">
        <f>"Z1E11B7D8F"</f>
        <v>Z1E11B7D8F</v>
      </c>
      <c r="B58" t="str">
        <f t="shared" si="0"/>
        <v>06363391001</v>
      </c>
      <c r="C58" t="s">
        <v>15</v>
      </c>
      <c r="D58" t="s">
        <v>148</v>
      </c>
      <c r="E58" t="s">
        <v>17</v>
      </c>
      <c r="F58" s="1" t="s">
        <v>149</v>
      </c>
      <c r="G58" t="s">
        <v>150</v>
      </c>
      <c r="H58">
        <v>323.82</v>
      </c>
      <c r="I58" s="2">
        <v>42002</v>
      </c>
      <c r="J58" s="2">
        <v>42004</v>
      </c>
      <c r="K58">
        <v>323.82</v>
      </c>
    </row>
    <row r="59" spans="1:11" x14ac:dyDescent="0.25">
      <c r="A59" t="str">
        <f>"Z7711B7E04"</f>
        <v>Z7711B7E04</v>
      </c>
      <c r="B59" t="str">
        <f t="shared" si="0"/>
        <v>06363391001</v>
      </c>
      <c r="C59" t="s">
        <v>15</v>
      </c>
      <c r="D59" t="s">
        <v>151</v>
      </c>
      <c r="E59" t="s">
        <v>17</v>
      </c>
      <c r="F59" s="1" t="s">
        <v>34</v>
      </c>
      <c r="G59" t="s">
        <v>35</v>
      </c>
      <c r="H59">
        <v>1150.0999999999999</v>
      </c>
      <c r="I59" s="2">
        <v>41962</v>
      </c>
      <c r="J59" s="2">
        <v>41962</v>
      </c>
      <c r="K59">
        <v>1150.0999999999999</v>
      </c>
    </row>
    <row r="60" spans="1:11" x14ac:dyDescent="0.25">
      <c r="A60" t="str">
        <f>"ZD71218D80"</f>
        <v>ZD71218D80</v>
      </c>
      <c r="B60" t="str">
        <f t="shared" si="0"/>
        <v>06363391001</v>
      </c>
      <c r="C60" t="s">
        <v>15</v>
      </c>
      <c r="D60" t="s">
        <v>152</v>
      </c>
      <c r="E60" t="s">
        <v>17</v>
      </c>
      <c r="F60" s="1" t="s">
        <v>153</v>
      </c>
      <c r="G60" t="s">
        <v>154</v>
      </c>
      <c r="H60">
        <v>650</v>
      </c>
      <c r="I60" s="2">
        <v>41996</v>
      </c>
      <c r="J60" s="2">
        <v>42002</v>
      </c>
      <c r="K60">
        <v>650</v>
      </c>
    </row>
    <row r="61" spans="1:11" x14ac:dyDescent="0.25">
      <c r="A61" t="str">
        <f>"ZA91218CDE"</f>
        <v>ZA91218CDE</v>
      </c>
      <c r="B61" t="str">
        <f t="shared" si="0"/>
        <v>06363391001</v>
      </c>
      <c r="C61" t="s">
        <v>15</v>
      </c>
      <c r="D61" t="s">
        <v>155</v>
      </c>
      <c r="E61" t="s">
        <v>17</v>
      </c>
      <c r="F61" s="1" t="s">
        <v>153</v>
      </c>
      <c r="G61" t="s">
        <v>154</v>
      </c>
      <c r="H61">
        <v>1180</v>
      </c>
      <c r="I61" s="2">
        <v>41997</v>
      </c>
      <c r="J61" s="2">
        <v>42002</v>
      </c>
      <c r="K61">
        <v>1180</v>
      </c>
    </row>
    <row r="62" spans="1:11" x14ac:dyDescent="0.25">
      <c r="A62" t="str">
        <f>"ZE01218EF2"</f>
        <v>ZE01218EF2</v>
      </c>
      <c r="B62" t="str">
        <f t="shared" si="0"/>
        <v>06363391001</v>
      </c>
      <c r="C62" t="s">
        <v>15</v>
      </c>
      <c r="D62" t="s">
        <v>156</v>
      </c>
      <c r="E62" t="s">
        <v>17</v>
      </c>
      <c r="F62" s="1" t="s">
        <v>24</v>
      </c>
      <c r="G62" t="s">
        <v>25</v>
      </c>
      <c r="H62">
        <v>428.22</v>
      </c>
      <c r="I62" s="2">
        <v>42002</v>
      </c>
      <c r="J62" s="2">
        <v>42016</v>
      </c>
      <c r="K62">
        <v>428.22</v>
      </c>
    </row>
    <row r="63" spans="1:11" x14ac:dyDescent="0.25">
      <c r="A63" t="str">
        <f>"ZE61218E9A"</f>
        <v>ZE61218E9A</v>
      </c>
      <c r="B63" t="str">
        <f t="shared" si="0"/>
        <v>06363391001</v>
      </c>
      <c r="C63" t="s">
        <v>15</v>
      </c>
      <c r="D63" t="s">
        <v>157</v>
      </c>
      <c r="E63" t="s">
        <v>17</v>
      </c>
      <c r="F63" s="1" t="s">
        <v>158</v>
      </c>
      <c r="G63" t="s">
        <v>159</v>
      </c>
      <c r="H63">
        <v>985</v>
      </c>
      <c r="I63" s="2">
        <v>42002</v>
      </c>
      <c r="J63" s="2">
        <v>42011</v>
      </c>
      <c r="K63">
        <v>985</v>
      </c>
    </row>
    <row r="64" spans="1:11" x14ac:dyDescent="0.25">
      <c r="A64" t="str">
        <f>"Z5211B7DD9"</f>
        <v>Z5211B7DD9</v>
      </c>
      <c r="B64" t="str">
        <f t="shared" si="0"/>
        <v>06363391001</v>
      </c>
      <c r="C64" t="s">
        <v>15</v>
      </c>
      <c r="D64" t="s">
        <v>160</v>
      </c>
      <c r="E64" t="s">
        <v>17</v>
      </c>
      <c r="F64" s="1" t="s">
        <v>161</v>
      </c>
      <c r="G64" t="s">
        <v>162</v>
      </c>
      <c r="H64">
        <v>275</v>
      </c>
      <c r="I64" s="2">
        <v>41967</v>
      </c>
      <c r="J64" s="2">
        <v>41968</v>
      </c>
      <c r="K64">
        <v>275</v>
      </c>
    </row>
    <row r="65" spans="1:11" x14ac:dyDescent="0.25">
      <c r="A65" t="str">
        <f>"ZDE1218F63"</f>
        <v>ZDE1218F63</v>
      </c>
      <c r="B65" t="str">
        <f t="shared" si="0"/>
        <v>06363391001</v>
      </c>
      <c r="C65" t="s">
        <v>15</v>
      </c>
      <c r="D65" t="s">
        <v>163</v>
      </c>
      <c r="E65" t="s">
        <v>17</v>
      </c>
      <c r="F65" s="1" t="s">
        <v>164</v>
      </c>
      <c r="G65" t="s">
        <v>165</v>
      </c>
      <c r="H65">
        <v>519.28</v>
      </c>
      <c r="I65" s="2">
        <v>42002</v>
      </c>
      <c r="J65" s="2">
        <v>42009</v>
      </c>
      <c r="K65">
        <v>519.28</v>
      </c>
    </row>
    <row r="66" spans="1:11" x14ac:dyDescent="0.25">
      <c r="A66" t="str">
        <f>"Z9011B7CE9"</f>
        <v>Z9011B7CE9</v>
      </c>
      <c r="B66" t="str">
        <f t="shared" si="0"/>
        <v>06363391001</v>
      </c>
      <c r="C66" t="s">
        <v>15</v>
      </c>
      <c r="D66" t="s">
        <v>166</v>
      </c>
      <c r="E66" t="s">
        <v>17</v>
      </c>
      <c r="F66" s="1" t="s">
        <v>141</v>
      </c>
      <c r="G66" t="s">
        <v>84</v>
      </c>
      <c r="H66">
        <v>1660</v>
      </c>
      <c r="I66" s="2">
        <v>41962</v>
      </c>
      <c r="J66" s="2">
        <v>41971</v>
      </c>
      <c r="K66">
        <v>1660</v>
      </c>
    </row>
    <row r="67" spans="1:11" x14ac:dyDescent="0.25">
      <c r="A67" t="str">
        <f>"ZE41218E10"</f>
        <v>ZE41218E10</v>
      </c>
      <c r="B67" t="str">
        <f t="shared" ref="B67:B130" si="1">"06363391001"</f>
        <v>06363391001</v>
      </c>
      <c r="C67" t="s">
        <v>15</v>
      </c>
      <c r="D67" t="s">
        <v>167</v>
      </c>
      <c r="E67" t="s">
        <v>17</v>
      </c>
      <c r="F67" s="1" t="s">
        <v>141</v>
      </c>
      <c r="G67" t="s">
        <v>84</v>
      </c>
      <c r="H67">
        <v>550.20000000000005</v>
      </c>
      <c r="I67" s="2">
        <v>41996</v>
      </c>
      <c r="J67" s="2">
        <v>41997</v>
      </c>
      <c r="K67">
        <v>550.20000000000005</v>
      </c>
    </row>
    <row r="68" spans="1:11" x14ac:dyDescent="0.25">
      <c r="A68" t="str">
        <f>"ZC311B7EE4"</f>
        <v>ZC311B7EE4</v>
      </c>
      <c r="B68" t="str">
        <f t="shared" si="1"/>
        <v>06363391001</v>
      </c>
      <c r="C68" t="s">
        <v>15</v>
      </c>
      <c r="D68" t="s">
        <v>168</v>
      </c>
      <c r="E68" t="s">
        <v>17</v>
      </c>
      <c r="F68" s="1" t="s">
        <v>169</v>
      </c>
      <c r="G68" t="s">
        <v>104</v>
      </c>
      <c r="H68">
        <v>80</v>
      </c>
      <c r="I68" s="2">
        <v>41963</v>
      </c>
      <c r="J68" s="2">
        <v>41965</v>
      </c>
      <c r="K68">
        <v>20</v>
      </c>
    </row>
    <row r="69" spans="1:11" x14ac:dyDescent="0.25">
      <c r="A69" t="str">
        <f>"Z4A11B7EA2"</f>
        <v>Z4A11B7EA2</v>
      </c>
      <c r="B69" t="str">
        <f t="shared" si="1"/>
        <v>06363391001</v>
      </c>
      <c r="C69" t="s">
        <v>15</v>
      </c>
      <c r="D69" t="s">
        <v>170</v>
      </c>
      <c r="E69" t="s">
        <v>17</v>
      </c>
      <c r="F69" s="1" t="s">
        <v>171</v>
      </c>
      <c r="G69" t="s">
        <v>172</v>
      </c>
      <c r="H69">
        <v>2290.3200000000002</v>
      </c>
      <c r="I69" s="2">
        <v>41962</v>
      </c>
      <c r="J69" s="2">
        <v>41964</v>
      </c>
      <c r="K69">
        <v>2290.3200000000002</v>
      </c>
    </row>
    <row r="70" spans="1:11" x14ac:dyDescent="0.25">
      <c r="A70" t="str">
        <f>"ZDE10DEA90"</f>
        <v>ZDE10DEA90</v>
      </c>
      <c r="B70" t="str">
        <f t="shared" si="1"/>
        <v>06363391001</v>
      </c>
      <c r="C70" t="s">
        <v>15</v>
      </c>
      <c r="D70" t="s">
        <v>173</v>
      </c>
      <c r="E70" t="s">
        <v>17</v>
      </c>
      <c r="F70" s="1" t="s">
        <v>59</v>
      </c>
      <c r="G70" t="s">
        <v>60</v>
      </c>
      <c r="H70">
        <v>2850</v>
      </c>
      <c r="I70" s="2">
        <v>41965</v>
      </c>
      <c r="J70" s="2">
        <v>41966</v>
      </c>
      <c r="K70">
        <v>2850</v>
      </c>
    </row>
    <row r="71" spans="1:11" x14ac:dyDescent="0.25">
      <c r="A71" t="str">
        <f>"Z641197917"</f>
        <v>Z641197917</v>
      </c>
      <c r="B71" t="str">
        <f t="shared" si="1"/>
        <v>06363391001</v>
      </c>
      <c r="C71" t="s">
        <v>15</v>
      </c>
      <c r="D71" t="s">
        <v>174</v>
      </c>
      <c r="E71" t="s">
        <v>17</v>
      </c>
      <c r="F71" s="1" t="s">
        <v>175</v>
      </c>
      <c r="G71" t="s">
        <v>96</v>
      </c>
      <c r="H71">
        <v>2200</v>
      </c>
      <c r="I71" s="2">
        <v>41967</v>
      </c>
      <c r="J71" s="2">
        <v>41971</v>
      </c>
      <c r="K71">
        <v>2200</v>
      </c>
    </row>
    <row r="72" spans="1:11" x14ac:dyDescent="0.25">
      <c r="A72" t="str">
        <f>"ZAZOD68FBB"</f>
        <v>ZAZOD68FBB</v>
      </c>
      <c r="B72" t="str">
        <f t="shared" si="1"/>
        <v>06363391001</v>
      </c>
      <c r="C72" t="s">
        <v>15</v>
      </c>
      <c r="D72" t="s">
        <v>176</v>
      </c>
      <c r="E72" t="s">
        <v>17</v>
      </c>
      <c r="F72" s="1" t="s">
        <v>49</v>
      </c>
      <c r="G72" t="s">
        <v>50</v>
      </c>
      <c r="H72">
        <v>900</v>
      </c>
      <c r="I72" s="2">
        <v>41660</v>
      </c>
      <c r="J72" s="2">
        <v>41702</v>
      </c>
      <c r="K72">
        <v>900</v>
      </c>
    </row>
    <row r="73" spans="1:11" x14ac:dyDescent="0.25">
      <c r="A73" t="str">
        <f>"Z5910A7F6F"</f>
        <v>Z5910A7F6F</v>
      </c>
      <c r="B73" t="str">
        <f t="shared" si="1"/>
        <v>06363391001</v>
      </c>
      <c r="C73" t="s">
        <v>15</v>
      </c>
      <c r="D73" t="s">
        <v>177</v>
      </c>
      <c r="E73" t="s">
        <v>17</v>
      </c>
      <c r="F73" s="1" t="s">
        <v>62</v>
      </c>
      <c r="G73" t="s">
        <v>63</v>
      </c>
      <c r="H73">
        <v>692.4</v>
      </c>
      <c r="I73" s="2">
        <v>41894</v>
      </c>
      <c r="J73" s="2">
        <v>41906</v>
      </c>
      <c r="K73">
        <v>692.4</v>
      </c>
    </row>
    <row r="74" spans="1:11" x14ac:dyDescent="0.25">
      <c r="A74" t="str">
        <f>"Z6810A7E93"</f>
        <v>Z6810A7E93</v>
      </c>
      <c r="B74" t="str">
        <f t="shared" si="1"/>
        <v>06363391001</v>
      </c>
      <c r="C74" t="s">
        <v>15</v>
      </c>
      <c r="D74" t="s">
        <v>178</v>
      </c>
      <c r="E74" t="s">
        <v>17</v>
      </c>
      <c r="F74" s="1" t="s">
        <v>62</v>
      </c>
      <c r="G74" t="s">
        <v>63</v>
      </c>
      <c r="H74">
        <v>340.8</v>
      </c>
      <c r="I74" s="2">
        <v>41914</v>
      </c>
      <c r="J74" s="2">
        <v>41914</v>
      </c>
      <c r="K74">
        <v>340.8</v>
      </c>
    </row>
    <row r="75" spans="1:11" x14ac:dyDescent="0.25">
      <c r="A75" t="str">
        <f>"Z3110DE131"</f>
        <v>Z3110DE131</v>
      </c>
      <c r="B75" t="str">
        <f t="shared" si="1"/>
        <v>06363391001</v>
      </c>
      <c r="C75" t="s">
        <v>15</v>
      </c>
      <c r="D75" t="s">
        <v>179</v>
      </c>
      <c r="E75" t="s">
        <v>17</v>
      </c>
      <c r="F75" s="1" t="s">
        <v>62</v>
      </c>
      <c r="G75" t="s">
        <v>63</v>
      </c>
      <c r="H75">
        <v>696</v>
      </c>
      <c r="I75" s="2">
        <v>41906</v>
      </c>
      <c r="J75" s="2">
        <v>41906</v>
      </c>
      <c r="K75">
        <v>696</v>
      </c>
    </row>
    <row r="76" spans="1:11" x14ac:dyDescent="0.25">
      <c r="A76" t="str">
        <f>"ZA21108F95"</f>
        <v>ZA21108F95</v>
      </c>
      <c r="B76" t="str">
        <f t="shared" si="1"/>
        <v>06363391001</v>
      </c>
      <c r="C76" t="s">
        <v>15</v>
      </c>
      <c r="D76" t="s">
        <v>180</v>
      </c>
      <c r="E76" t="s">
        <v>17</v>
      </c>
      <c r="F76" s="1" t="s">
        <v>62</v>
      </c>
      <c r="G76" t="s">
        <v>63</v>
      </c>
      <c r="H76">
        <v>360</v>
      </c>
      <c r="I76" s="2">
        <v>41918</v>
      </c>
      <c r="J76" s="2">
        <v>41918</v>
      </c>
      <c r="K76">
        <v>360</v>
      </c>
    </row>
    <row r="77" spans="1:11" x14ac:dyDescent="0.25">
      <c r="A77" t="str">
        <f>"Z47117C4CF"</f>
        <v>Z47117C4CF</v>
      </c>
      <c r="B77" t="str">
        <f t="shared" si="1"/>
        <v>06363391001</v>
      </c>
      <c r="C77" t="s">
        <v>15</v>
      </c>
      <c r="D77" t="s">
        <v>181</v>
      </c>
      <c r="E77" t="s">
        <v>17</v>
      </c>
      <c r="F77" s="1" t="s">
        <v>62</v>
      </c>
      <c r="G77" t="s">
        <v>63</v>
      </c>
      <c r="H77">
        <v>360</v>
      </c>
      <c r="I77" s="2">
        <v>41946</v>
      </c>
      <c r="J77" s="2">
        <v>41946</v>
      </c>
      <c r="K77">
        <v>360</v>
      </c>
    </row>
    <row r="78" spans="1:11" x14ac:dyDescent="0.25">
      <c r="A78" t="str">
        <f>"Z65117C121"</f>
        <v>Z65117C121</v>
      </c>
      <c r="B78" t="str">
        <f t="shared" si="1"/>
        <v>06363391001</v>
      </c>
      <c r="C78" t="s">
        <v>15</v>
      </c>
      <c r="D78" t="s">
        <v>182</v>
      </c>
      <c r="E78" t="s">
        <v>17</v>
      </c>
      <c r="F78" s="1" t="s">
        <v>62</v>
      </c>
      <c r="G78" t="s">
        <v>63</v>
      </c>
      <c r="H78">
        <v>510</v>
      </c>
      <c r="I78" s="2">
        <v>41957</v>
      </c>
      <c r="J78" s="2">
        <v>41957</v>
      </c>
      <c r="K78">
        <v>510</v>
      </c>
    </row>
    <row r="79" spans="1:11" x14ac:dyDescent="0.25">
      <c r="A79" t="str">
        <f>"Z1711339C8"</f>
        <v>Z1711339C8</v>
      </c>
      <c r="B79" t="str">
        <f t="shared" si="1"/>
        <v>06363391001</v>
      </c>
      <c r="C79" t="s">
        <v>15</v>
      </c>
      <c r="D79" t="s">
        <v>183</v>
      </c>
      <c r="E79" t="s">
        <v>17</v>
      </c>
      <c r="F79" s="1" t="s">
        <v>52</v>
      </c>
      <c r="G79" t="s">
        <v>53</v>
      </c>
      <c r="H79">
        <v>250</v>
      </c>
      <c r="I79" s="2">
        <v>41939</v>
      </c>
      <c r="J79" s="2">
        <v>41947</v>
      </c>
      <c r="K79">
        <v>250</v>
      </c>
    </row>
    <row r="80" spans="1:11" x14ac:dyDescent="0.25">
      <c r="A80" t="str">
        <f>"Z35113390B"</f>
        <v>Z35113390B</v>
      </c>
      <c r="B80" t="str">
        <f t="shared" si="1"/>
        <v>06363391001</v>
      </c>
      <c r="C80" t="s">
        <v>15</v>
      </c>
      <c r="D80" t="s">
        <v>184</v>
      </c>
      <c r="E80" t="s">
        <v>17</v>
      </c>
      <c r="F80" s="1" t="s">
        <v>52</v>
      </c>
      <c r="G80" t="s">
        <v>53</v>
      </c>
      <c r="H80">
        <v>375</v>
      </c>
      <c r="I80" s="2">
        <v>41933</v>
      </c>
      <c r="J80" s="2">
        <v>41933</v>
      </c>
      <c r="K80">
        <v>375</v>
      </c>
    </row>
    <row r="81" spans="1:11" x14ac:dyDescent="0.25">
      <c r="A81" t="str">
        <f>"ZED117C27D"</f>
        <v>ZED117C27D</v>
      </c>
      <c r="B81" t="str">
        <f t="shared" si="1"/>
        <v>06363391001</v>
      </c>
      <c r="C81" t="s">
        <v>15</v>
      </c>
      <c r="D81" t="s">
        <v>185</v>
      </c>
      <c r="E81" t="s">
        <v>17</v>
      </c>
      <c r="F81" s="1" t="s">
        <v>52</v>
      </c>
      <c r="G81" t="s">
        <v>53</v>
      </c>
      <c r="H81">
        <v>375</v>
      </c>
      <c r="I81" s="2">
        <v>41957</v>
      </c>
      <c r="J81" s="2">
        <v>41957</v>
      </c>
      <c r="K81">
        <v>375</v>
      </c>
    </row>
    <row r="82" spans="1:11" x14ac:dyDescent="0.25">
      <c r="A82" t="str">
        <f>"ZD7113D576"</f>
        <v>ZD7113D576</v>
      </c>
      <c r="B82" t="str">
        <f t="shared" si="1"/>
        <v>06363391001</v>
      </c>
      <c r="C82" t="s">
        <v>15</v>
      </c>
      <c r="D82" t="s">
        <v>186</v>
      </c>
      <c r="E82" t="s">
        <v>17</v>
      </c>
      <c r="F82" s="1" t="s">
        <v>145</v>
      </c>
      <c r="G82" t="s">
        <v>146</v>
      </c>
      <c r="H82">
        <v>498</v>
      </c>
      <c r="I82" s="2">
        <v>41939</v>
      </c>
      <c r="J82" s="2">
        <v>41946</v>
      </c>
      <c r="K82">
        <v>498</v>
      </c>
    </row>
    <row r="83" spans="1:11" x14ac:dyDescent="0.25">
      <c r="A83" t="str">
        <f>"Z41104F903"</f>
        <v>Z41104F903</v>
      </c>
      <c r="B83" t="str">
        <f t="shared" si="1"/>
        <v>06363391001</v>
      </c>
      <c r="C83" t="s">
        <v>15</v>
      </c>
      <c r="D83" t="s">
        <v>187</v>
      </c>
      <c r="E83" t="s">
        <v>17</v>
      </c>
      <c r="F83" s="1" t="s">
        <v>128</v>
      </c>
      <c r="G83" t="s">
        <v>129</v>
      </c>
      <c r="H83">
        <v>233.4</v>
      </c>
      <c r="I83" s="2">
        <v>41890</v>
      </c>
      <c r="J83" s="2">
        <v>41890</v>
      </c>
      <c r="K83">
        <v>233.4</v>
      </c>
    </row>
    <row r="84" spans="1:11" x14ac:dyDescent="0.25">
      <c r="A84" t="str">
        <f>"Z711057F87"</f>
        <v>Z711057F87</v>
      </c>
      <c r="B84" t="str">
        <f t="shared" si="1"/>
        <v>06363391001</v>
      </c>
      <c r="C84" t="s">
        <v>15</v>
      </c>
      <c r="D84" t="s">
        <v>188</v>
      </c>
      <c r="E84" t="s">
        <v>17</v>
      </c>
      <c r="F84" s="1" t="s">
        <v>128</v>
      </c>
      <c r="G84" t="s">
        <v>129</v>
      </c>
      <c r="H84">
        <v>700.2</v>
      </c>
      <c r="I84" s="2">
        <v>41890</v>
      </c>
      <c r="J84" s="2">
        <v>41890</v>
      </c>
      <c r="K84">
        <v>700.2</v>
      </c>
    </row>
    <row r="85" spans="1:11" x14ac:dyDescent="0.25">
      <c r="A85" t="str">
        <f>"Z4E10B6AB9"</f>
        <v>Z4E10B6AB9</v>
      </c>
      <c r="B85" t="str">
        <f t="shared" si="1"/>
        <v>06363391001</v>
      </c>
      <c r="C85" t="s">
        <v>15</v>
      </c>
      <c r="D85" t="s">
        <v>189</v>
      </c>
      <c r="E85" t="s">
        <v>17</v>
      </c>
      <c r="F85" s="1" t="s">
        <v>128</v>
      </c>
      <c r="G85" t="s">
        <v>129</v>
      </c>
      <c r="H85">
        <v>163.6</v>
      </c>
      <c r="I85" s="2">
        <v>41922</v>
      </c>
      <c r="J85" s="2">
        <v>41922</v>
      </c>
      <c r="K85">
        <v>163.6</v>
      </c>
    </row>
    <row r="86" spans="1:11" x14ac:dyDescent="0.25">
      <c r="A86" t="str">
        <f>"Z7310DE250"</f>
        <v>Z7310DE250</v>
      </c>
      <c r="B86" t="str">
        <f t="shared" si="1"/>
        <v>06363391001</v>
      </c>
      <c r="C86" t="s">
        <v>15</v>
      </c>
      <c r="D86" t="s">
        <v>190</v>
      </c>
      <c r="E86" t="s">
        <v>17</v>
      </c>
      <c r="F86" s="1" t="s">
        <v>128</v>
      </c>
      <c r="G86" t="s">
        <v>129</v>
      </c>
      <c r="H86">
        <v>497</v>
      </c>
      <c r="I86" s="2">
        <v>41906</v>
      </c>
      <c r="J86" s="2">
        <v>41918</v>
      </c>
      <c r="K86">
        <v>497</v>
      </c>
    </row>
    <row r="87" spans="1:11" x14ac:dyDescent="0.25">
      <c r="A87" t="str">
        <f>"ZDD1133939"</f>
        <v>ZDD1133939</v>
      </c>
      <c r="B87" t="str">
        <f t="shared" si="1"/>
        <v>06363391001</v>
      </c>
      <c r="C87" t="s">
        <v>15</v>
      </c>
      <c r="D87" t="s">
        <v>191</v>
      </c>
      <c r="E87" t="s">
        <v>17</v>
      </c>
      <c r="F87" s="1" t="s">
        <v>128</v>
      </c>
      <c r="G87" t="s">
        <v>129</v>
      </c>
      <c r="H87">
        <v>449.9</v>
      </c>
      <c r="I87" s="2">
        <v>41927</v>
      </c>
      <c r="J87" s="2">
        <v>41943</v>
      </c>
      <c r="K87">
        <v>449.9</v>
      </c>
    </row>
    <row r="88" spans="1:11" x14ac:dyDescent="0.25">
      <c r="A88" t="str">
        <f>"Z170F7FCBO"</f>
        <v>Z170F7FCBO</v>
      </c>
      <c r="B88" t="str">
        <f t="shared" si="1"/>
        <v>06363391001</v>
      </c>
      <c r="C88" t="s">
        <v>15</v>
      </c>
      <c r="D88" t="s">
        <v>192</v>
      </c>
      <c r="E88" t="s">
        <v>17</v>
      </c>
      <c r="F88" s="1" t="s">
        <v>193</v>
      </c>
      <c r="G88" t="s">
        <v>194</v>
      </c>
      <c r="H88">
        <v>203.7</v>
      </c>
      <c r="I88" s="2">
        <v>41813</v>
      </c>
      <c r="J88" s="2">
        <v>41813</v>
      </c>
      <c r="K88">
        <v>203.7</v>
      </c>
    </row>
    <row r="89" spans="1:11" x14ac:dyDescent="0.25">
      <c r="A89" t="str">
        <f>"Z891031089"</f>
        <v>Z891031089</v>
      </c>
      <c r="B89" t="str">
        <f t="shared" si="1"/>
        <v>06363391001</v>
      </c>
      <c r="C89" t="s">
        <v>15</v>
      </c>
      <c r="D89" t="s">
        <v>195</v>
      </c>
      <c r="E89" t="s">
        <v>17</v>
      </c>
      <c r="F89" s="1" t="s">
        <v>196</v>
      </c>
      <c r="G89" t="s">
        <v>197</v>
      </c>
      <c r="H89">
        <v>888</v>
      </c>
      <c r="I89" s="2">
        <v>41843</v>
      </c>
      <c r="J89" s="2">
        <v>41843</v>
      </c>
      <c r="K89">
        <v>888</v>
      </c>
    </row>
    <row r="90" spans="1:11" x14ac:dyDescent="0.25">
      <c r="A90" t="str">
        <f>"ZA91194809"</f>
        <v>ZA91194809</v>
      </c>
      <c r="B90" t="str">
        <f t="shared" si="1"/>
        <v>06363391001</v>
      </c>
      <c r="C90" t="s">
        <v>15</v>
      </c>
      <c r="D90" t="s">
        <v>198</v>
      </c>
      <c r="E90" t="s">
        <v>17</v>
      </c>
      <c r="F90" s="1" t="s">
        <v>65</v>
      </c>
      <c r="G90" t="s">
        <v>66</v>
      </c>
      <c r="H90">
        <v>338.95</v>
      </c>
      <c r="I90" s="2">
        <v>41953</v>
      </c>
      <c r="J90" s="2">
        <v>41953</v>
      </c>
      <c r="K90">
        <v>338.95</v>
      </c>
    </row>
    <row r="91" spans="1:11" x14ac:dyDescent="0.25">
      <c r="A91" t="str">
        <f>"ZE9117C45A"</f>
        <v>ZE9117C45A</v>
      </c>
      <c r="B91" t="str">
        <f t="shared" si="1"/>
        <v>06363391001</v>
      </c>
      <c r="C91" t="s">
        <v>15</v>
      </c>
      <c r="D91" t="s">
        <v>199</v>
      </c>
      <c r="E91" t="s">
        <v>17</v>
      </c>
      <c r="F91" s="1" t="s">
        <v>200</v>
      </c>
      <c r="G91" t="s">
        <v>201</v>
      </c>
      <c r="H91">
        <v>200</v>
      </c>
      <c r="I91" s="2">
        <v>41947</v>
      </c>
      <c r="J91" s="2">
        <v>41949</v>
      </c>
      <c r="K91">
        <v>140</v>
      </c>
    </row>
    <row r="92" spans="1:11" x14ac:dyDescent="0.25">
      <c r="A92" t="str">
        <f>"ZAF0E4B6C2"</f>
        <v>ZAF0E4B6C2</v>
      </c>
      <c r="B92" t="str">
        <f t="shared" si="1"/>
        <v>06363391001</v>
      </c>
      <c r="C92" t="s">
        <v>15</v>
      </c>
      <c r="D92" t="s">
        <v>202</v>
      </c>
      <c r="E92" t="s">
        <v>17</v>
      </c>
      <c r="F92" s="1" t="s">
        <v>203</v>
      </c>
      <c r="G92" t="s">
        <v>204</v>
      </c>
      <c r="H92">
        <v>616</v>
      </c>
      <c r="I92" s="2">
        <v>41715</v>
      </c>
      <c r="J92" s="2">
        <v>41729</v>
      </c>
      <c r="K92">
        <v>616</v>
      </c>
    </row>
    <row r="93" spans="1:11" x14ac:dyDescent="0.25">
      <c r="A93" t="str">
        <f>"Z630EC5409"</f>
        <v>Z630EC5409</v>
      </c>
      <c r="B93" t="str">
        <f t="shared" si="1"/>
        <v>06363391001</v>
      </c>
      <c r="C93" t="s">
        <v>15</v>
      </c>
      <c r="D93" t="s">
        <v>205</v>
      </c>
      <c r="E93" t="s">
        <v>17</v>
      </c>
      <c r="F93" s="1" t="s">
        <v>203</v>
      </c>
      <c r="G93" t="s">
        <v>204</v>
      </c>
      <c r="H93">
        <v>219.5</v>
      </c>
      <c r="I93" s="2">
        <v>41747</v>
      </c>
      <c r="J93" s="2">
        <v>41757</v>
      </c>
      <c r="K93">
        <v>219.5</v>
      </c>
    </row>
    <row r="94" spans="1:11" x14ac:dyDescent="0.25">
      <c r="A94" t="str">
        <f>"Z2F117C243"</f>
        <v>Z2F117C243</v>
      </c>
      <c r="B94" t="str">
        <f t="shared" si="1"/>
        <v>06363391001</v>
      </c>
      <c r="C94" t="s">
        <v>15</v>
      </c>
      <c r="D94" t="s">
        <v>206</v>
      </c>
      <c r="E94" t="s">
        <v>17</v>
      </c>
      <c r="F94" s="1" t="s">
        <v>203</v>
      </c>
      <c r="G94" t="s">
        <v>204</v>
      </c>
      <c r="H94">
        <v>408</v>
      </c>
      <c r="I94" s="2">
        <v>41956</v>
      </c>
      <c r="J94" s="2">
        <v>41956</v>
      </c>
      <c r="K94">
        <v>408</v>
      </c>
    </row>
    <row r="95" spans="1:11" x14ac:dyDescent="0.25">
      <c r="A95" t="str">
        <f>"Z1011338E0"</f>
        <v>Z1011338E0</v>
      </c>
      <c r="B95" t="str">
        <f t="shared" si="1"/>
        <v>06363391001</v>
      </c>
      <c r="C95" t="s">
        <v>15</v>
      </c>
      <c r="D95" t="s">
        <v>207</v>
      </c>
      <c r="E95" t="s">
        <v>17</v>
      </c>
      <c r="F95" s="1" t="s">
        <v>208</v>
      </c>
      <c r="G95" t="s">
        <v>209</v>
      </c>
      <c r="H95">
        <v>960.3</v>
      </c>
      <c r="I95" s="2">
        <v>41943</v>
      </c>
      <c r="J95" s="2">
        <v>41943</v>
      </c>
      <c r="K95">
        <v>960.3</v>
      </c>
    </row>
    <row r="96" spans="1:11" x14ac:dyDescent="0.25">
      <c r="A96" t="str">
        <f>"ZA91030E60"</f>
        <v>ZA91030E60</v>
      </c>
      <c r="B96" t="str">
        <f t="shared" si="1"/>
        <v>06363391001</v>
      </c>
      <c r="C96" t="s">
        <v>15</v>
      </c>
      <c r="D96" t="s">
        <v>210</v>
      </c>
      <c r="E96" t="s">
        <v>17</v>
      </c>
      <c r="F96" s="1" t="s">
        <v>34</v>
      </c>
      <c r="G96" t="s">
        <v>35</v>
      </c>
      <c r="H96">
        <v>668</v>
      </c>
      <c r="I96" s="2">
        <v>41842</v>
      </c>
      <c r="J96" s="2">
        <v>41848</v>
      </c>
      <c r="K96">
        <v>668</v>
      </c>
    </row>
    <row r="97" spans="1:11" x14ac:dyDescent="0.25">
      <c r="A97" t="str">
        <f>"Z200F7FC2C"</f>
        <v>Z200F7FC2C</v>
      </c>
      <c r="B97" t="str">
        <f t="shared" si="1"/>
        <v>06363391001</v>
      </c>
      <c r="C97" t="s">
        <v>15</v>
      </c>
      <c r="D97" t="s">
        <v>211</v>
      </c>
      <c r="E97" t="s">
        <v>17</v>
      </c>
      <c r="F97" s="1" t="s">
        <v>212</v>
      </c>
      <c r="G97" t="s">
        <v>213</v>
      </c>
      <c r="H97">
        <v>250</v>
      </c>
      <c r="I97" s="2">
        <v>41807</v>
      </c>
      <c r="J97" s="2">
        <v>41810</v>
      </c>
      <c r="K97">
        <v>250</v>
      </c>
    </row>
    <row r="98" spans="1:11" x14ac:dyDescent="0.25">
      <c r="A98" t="str">
        <f>"Z540F03B03"</f>
        <v>Z540F03B03</v>
      </c>
      <c r="B98" t="str">
        <f t="shared" si="1"/>
        <v>06363391001</v>
      </c>
      <c r="C98" t="s">
        <v>15</v>
      </c>
      <c r="D98" t="s">
        <v>214</v>
      </c>
      <c r="E98" t="s">
        <v>17</v>
      </c>
      <c r="F98" s="1" t="s">
        <v>215</v>
      </c>
      <c r="G98" t="s">
        <v>216</v>
      </c>
      <c r="H98">
        <v>600</v>
      </c>
      <c r="I98" s="2">
        <v>41767</v>
      </c>
      <c r="J98" s="2">
        <v>41767</v>
      </c>
      <c r="K98">
        <v>600</v>
      </c>
    </row>
    <row r="99" spans="1:11" x14ac:dyDescent="0.25">
      <c r="A99" t="str">
        <f>"Z19112B9E1"</f>
        <v>Z19112B9E1</v>
      </c>
      <c r="B99" t="str">
        <f t="shared" si="1"/>
        <v>06363391001</v>
      </c>
      <c r="C99" t="s">
        <v>15</v>
      </c>
      <c r="D99" t="s">
        <v>217</v>
      </c>
      <c r="E99" t="s">
        <v>27</v>
      </c>
      <c r="F99" s="1" t="s">
        <v>218</v>
      </c>
      <c r="G99" t="s">
        <v>25</v>
      </c>
      <c r="H99">
        <v>1599.84</v>
      </c>
      <c r="I99" s="2">
        <v>41952</v>
      </c>
      <c r="J99" s="2">
        <v>41952</v>
      </c>
      <c r="K99">
        <v>1599.84</v>
      </c>
    </row>
    <row r="100" spans="1:11" x14ac:dyDescent="0.25">
      <c r="A100" t="str">
        <f>"ZB8103126B"</f>
        <v>ZB8103126B</v>
      </c>
      <c r="B100" t="str">
        <f t="shared" si="1"/>
        <v>06363391001</v>
      </c>
      <c r="C100" t="s">
        <v>15</v>
      </c>
      <c r="D100" t="s">
        <v>219</v>
      </c>
      <c r="E100" t="s">
        <v>17</v>
      </c>
      <c r="F100" s="1" t="s">
        <v>220</v>
      </c>
      <c r="G100" t="s">
        <v>221</v>
      </c>
      <c r="H100">
        <v>534</v>
      </c>
      <c r="I100" s="2">
        <v>41848</v>
      </c>
      <c r="J100" s="2">
        <v>41848</v>
      </c>
      <c r="K100">
        <v>534</v>
      </c>
    </row>
    <row r="101" spans="1:11" x14ac:dyDescent="0.25">
      <c r="A101" t="str">
        <f>"Z9A0D27FDF"</f>
        <v>Z9A0D27FDF</v>
      </c>
      <c r="B101" t="str">
        <f t="shared" si="1"/>
        <v>06363391001</v>
      </c>
      <c r="C101" t="s">
        <v>15</v>
      </c>
      <c r="D101" t="s">
        <v>222</v>
      </c>
      <c r="E101" t="s">
        <v>17</v>
      </c>
      <c r="F101" s="1" t="s">
        <v>223</v>
      </c>
      <c r="G101" t="s">
        <v>224</v>
      </c>
      <c r="H101">
        <v>770</v>
      </c>
      <c r="I101" s="2">
        <v>41648</v>
      </c>
      <c r="J101" s="2">
        <v>41648</v>
      </c>
      <c r="K101">
        <v>0</v>
      </c>
    </row>
    <row r="102" spans="1:11" x14ac:dyDescent="0.25">
      <c r="A102" t="str">
        <f>"ZF50F03B44"</f>
        <v>ZF50F03B44</v>
      </c>
      <c r="B102" t="str">
        <f t="shared" si="1"/>
        <v>06363391001</v>
      </c>
      <c r="C102" t="s">
        <v>15</v>
      </c>
      <c r="D102" t="s">
        <v>225</v>
      </c>
      <c r="E102" t="s">
        <v>17</v>
      </c>
      <c r="F102" s="1" t="s">
        <v>226</v>
      </c>
      <c r="G102" t="s">
        <v>227</v>
      </c>
      <c r="H102">
        <v>570.5</v>
      </c>
      <c r="I102" s="2">
        <v>41764</v>
      </c>
      <c r="J102" s="2">
        <v>41771</v>
      </c>
      <c r="K102">
        <v>570.5</v>
      </c>
    </row>
    <row r="103" spans="1:11" x14ac:dyDescent="0.25">
      <c r="A103" t="str">
        <f>"ZBE0F7FAA3"</f>
        <v>ZBE0F7FAA3</v>
      </c>
      <c r="B103" t="str">
        <f t="shared" si="1"/>
        <v>06363391001</v>
      </c>
      <c r="C103" t="s">
        <v>15</v>
      </c>
      <c r="D103" t="s">
        <v>228</v>
      </c>
      <c r="E103" t="s">
        <v>17</v>
      </c>
      <c r="F103" s="1" t="s">
        <v>226</v>
      </c>
      <c r="G103" t="s">
        <v>227</v>
      </c>
      <c r="H103">
        <v>182</v>
      </c>
      <c r="I103" s="2">
        <v>41807</v>
      </c>
      <c r="J103" s="2">
        <v>41808</v>
      </c>
      <c r="K103">
        <v>180</v>
      </c>
    </row>
    <row r="104" spans="1:11" x14ac:dyDescent="0.25">
      <c r="A104" t="str">
        <f>"ZAC0ECD48B"</f>
        <v>ZAC0ECD48B</v>
      </c>
      <c r="B104" t="str">
        <f t="shared" si="1"/>
        <v>06363391001</v>
      </c>
      <c r="C104" t="s">
        <v>15</v>
      </c>
      <c r="D104" t="s">
        <v>205</v>
      </c>
      <c r="E104" t="s">
        <v>17</v>
      </c>
      <c r="F104" s="1" t="s">
        <v>37</v>
      </c>
      <c r="G104" t="s">
        <v>38</v>
      </c>
      <c r="H104">
        <v>200.64</v>
      </c>
      <c r="I104" s="2">
        <v>41765</v>
      </c>
      <c r="J104" s="2">
        <v>41765</v>
      </c>
      <c r="K104">
        <v>200.64</v>
      </c>
    </row>
    <row r="105" spans="1:11" x14ac:dyDescent="0.25">
      <c r="A105" t="str">
        <f>"ZA10F7FBA5"</f>
        <v>ZA10F7FBA5</v>
      </c>
      <c r="B105" t="str">
        <f t="shared" si="1"/>
        <v>06363391001</v>
      </c>
      <c r="C105" t="s">
        <v>15</v>
      </c>
      <c r="D105" t="s">
        <v>229</v>
      </c>
      <c r="E105" t="s">
        <v>17</v>
      </c>
      <c r="F105" s="1" t="s">
        <v>128</v>
      </c>
      <c r="G105" t="s">
        <v>129</v>
      </c>
      <c r="H105">
        <v>487.2</v>
      </c>
      <c r="I105" s="2">
        <v>41823</v>
      </c>
      <c r="J105" s="2">
        <v>41823</v>
      </c>
      <c r="K105">
        <v>487.2</v>
      </c>
    </row>
    <row r="106" spans="1:11" x14ac:dyDescent="0.25">
      <c r="A106" t="str">
        <f>"ZE90E6F251"</f>
        <v>ZE90E6F251</v>
      </c>
      <c r="B106" t="str">
        <f t="shared" si="1"/>
        <v>06363391001</v>
      </c>
      <c r="C106" t="s">
        <v>15</v>
      </c>
      <c r="D106" t="s">
        <v>230</v>
      </c>
      <c r="E106" t="s">
        <v>17</v>
      </c>
      <c r="F106" s="1" t="s">
        <v>196</v>
      </c>
      <c r="G106" t="s">
        <v>197</v>
      </c>
      <c r="H106">
        <v>460</v>
      </c>
      <c r="I106" s="2">
        <v>41738</v>
      </c>
      <c r="J106" s="2">
        <v>41738</v>
      </c>
      <c r="K106">
        <v>460</v>
      </c>
    </row>
    <row r="107" spans="1:11" x14ac:dyDescent="0.25">
      <c r="A107" t="str">
        <f>"Z8D121864D"</f>
        <v>Z8D121864D</v>
      </c>
      <c r="B107" t="str">
        <f t="shared" si="1"/>
        <v>06363391001</v>
      </c>
      <c r="C107" t="s">
        <v>15</v>
      </c>
      <c r="D107" t="s">
        <v>231</v>
      </c>
      <c r="E107" t="s">
        <v>27</v>
      </c>
      <c r="F107" s="1" t="s">
        <v>232</v>
      </c>
      <c r="G107" t="s">
        <v>84</v>
      </c>
      <c r="H107">
        <v>6199</v>
      </c>
      <c r="I107" s="2">
        <v>41982</v>
      </c>
      <c r="J107" s="2">
        <v>41988</v>
      </c>
      <c r="K107">
        <v>0</v>
      </c>
    </row>
    <row r="108" spans="1:11" x14ac:dyDescent="0.25">
      <c r="A108" t="str">
        <f>"Z980FAE551"</f>
        <v>Z980FAE551</v>
      </c>
      <c r="B108" t="str">
        <f t="shared" si="1"/>
        <v>06363391001</v>
      </c>
      <c r="C108" t="s">
        <v>15</v>
      </c>
      <c r="D108" t="s">
        <v>233</v>
      </c>
      <c r="E108" t="s">
        <v>27</v>
      </c>
      <c r="F108" s="1" t="s">
        <v>234</v>
      </c>
      <c r="G108" t="s">
        <v>235</v>
      </c>
      <c r="H108">
        <v>320</v>
      </c>
      <c r="I108" s="2">
        <v>41934</v>
      </c>
      <c r="J108" s="2">
        <v>41934</v>
      </c>
      <c r="K108">
        <v>304</v>
      </c>
    </row>
    <row r="109" spans="1:11" x14ac:dyDescent="0.25">
      <c r="A109" t="str">
        <f>"Z290ECD38D"</f>
        <v>Z290ECD38D</v>
      </c>
      <c r="B109" t="str">
        <f t="shared" si="1"/>
        <v>06363391001</v>
      </c>
      <c r="C109" t="s">
        <v>15</v>
      </c>
      <c r="D109" t="s">
        <v>236</v>
      </c>
      <c r="E109" t="s">
        <v>17</v>
      </c>
      <c r="F109" s="1" t="s">
        <v>237</v>
      </c>
      <c r="G109" t="s">
        <v>238</v>
      </c>
      <c r="H109">
        <v>984</v>
      </c>
      <c r="I109" s="2">
        <v>41746</v>
      </c>
      <c r="J109" s="2">
        <v>41757</v>
      </c>
      <c r="K109">
        <v>984</v>
      </c>
    </row>
    <row r="110" spans="1:11" x14ac:dyDescent="0.25">
      <c r="A110" t="str">
        <f>"ZF8117F484"</f>
        <v>ZF8117F484</v>
      </c>
      <c r="B110" t="str">
        <f t="shared" si="1"/>
        <v>06363391001</v>
      </c>
      <c r="C110" t="s">
        <v>15</v>
      </c>
      <c r="D110" t="s">
        <v>239</v>
      </c>
      <c r="E110" t="s">
        <v>17</v>
      </c>
      <c r="F110" s="1" t="s">
        <v>240</v>
      </c>
      <c r="G110" t="s">
        <v>241</v>
      </c>
      <c r="H110">
        <v>1080</v>
      </c>
      <c r="I110" s="2">
        <v>41942</v>
      </c>
      <c r="J110" s="2">
        <v>41942</v>
      </c>
      <c r="K110">
        <v>1080</v>
      </c>
    </row>
    <row r="111" spans="1:11" x14ac:dyDescent="0.25">
      <c r="A111" t="str">
        <f>"Z4011E3FD6"</f>
        <v>Z4011E3FD6</v>
      </c>
      <c r="B111" t="str">
        <f t="shared" si="1"/>
        <v>06363391001</v>
      </c>
      <c r="C111" t="s">
        <v>15</v>
      </c>
      <c r="D111" t="s">
        <v>242</v>
      </c>
      <c r="E111" t="s">
        <v>27</v>
      </c>
      <c r="F111" s="1" t="s">
        <v>243</v>
      </c>
      <c r="G111" t="s">
        <v>84</v>
      </c>
      <c r="H111">
        <v>3199</v>
      </c>
      <c r="I111" s="2">
        <v>41985</v>
      </c>
      <c r="J111" s="2">
        <v>41990</v>
      </c>
      <c r="K111">
        <v>0</v>
      </c>
    </row>
    <row r="112" spans="1:11" x14ac:dyDescent="0.25">
      <c r="A112" t="str">
        <f>"Z4A0F58B2B"</f>
        <v>Z4A0F58B2B</v>
      </c>
      <c r="B112" t="str">
        <f t="shared" si="1"/>
        <v>06363391001</v>
      </c>
      <c r="C112" t="s">
        <v>15</v>
      </c>
      <c r="D112" t="s">
        <v>244</v>
      </c>
      <c r="E112" t="s">
        <v>17</v>
      </c>
      <c r="F112" s="1" t="s">
        <v>245</v>
      </c>
      <c r="G112" t="s">
        <v>246</v>
      </c>
      <c r="H112">
        <v>2863.04</v>
      </c>
      <c r="I112" s="2">
        <v>41781</v>
      </c>
      <c r="J112" s="2">
        <v>41781</v>
      </c>
      <c r="K112">
        <v>2847.2</v>
      </c>
    </row>
    <row r="113" spans="1:11" x14ac:dyDescent="0.25">
      <c r="A113" t="str">
        <f>"Z5B1248D1F"</f>
        <v>Z5B1248D1F</v>
      </c>
      <c r="B113" t="str">
        <f t="shared" si="1"/>
        <v>06363391001</v>
      </c>
      <c r="C113" t="s">
        <v>15</v>
      </c>
      <c r="D113" t="s">
        <v>247</v>
      </c>
      <c r="E113" t="s">
        <v>17</v>
      </c>
      <c r="F113" s="1" t="s">
        <v>141</v>
      </c>
      <c r="G113" t="s">
        <v>84</v>
      </c>
      <c r="H113">
        <v>945</v>
      </c>
      <c r="I113" s="2">
        <v>42002</v>
      </c>
      <c r="J113" s="2">
        <v>42004</v>
      </c>
      <c r="K113">
        <v>0</v>
      </c>
    </row>
    <row r="114" spans="1:11" x14ac:dyDescent="0.25">
      <c r="A114" t="str">
        <f>"ZC510450A7"</f>
        <v>ZC510450A7</v>
      </c>
      <c r="B114" t="str">
        <f t="shared" si="1"/>
        <v>06363391001</v>
      </c>
      <c r="C114" t="s">
        <v>15</v>
      </c>
      <c r="D114" t="s">
        <v>248</v>
      </c>
      <c r="E114" t="s">
        <v>17</v>
      </c>
      <c r="F114" s="1" t="s">
        <v>245</v>
      </c>
      <c r="G114" t="s">
        <v>246</v>
      </c>
      <c r="H114">
        <v>499.5</v>
      </c>
      <c r="I114" s="2">
        <v>41842</v>
      </c>
      <c r="J114" s="2">
        <v>41848</v>
      </c>
      <c r="K114">
        <v>499.5</v>
      </c>
    </row>
    <row r="115" spans="1:11" x14ac:dyDescent="0.25">
      <c r="A115" t="str">
        <f>"Z5B10FE76A"</f>
        <v>Z5B10FE76A</v>
      </c>
      <c r="B115" t="str">
        <f t="shared" si="1"/>
        <v>06363391001</v>
      </c>
      <c r="C115" t="s">
        <v>15</v>
      </c>
      <c r="D115" t="s">
        <v>249</v>
      </c>
      <c r="E115" t="s">
        <v>17</v>
      </c>
      <c r="F115" s="1" t="s">
        <v>245</v>
      </c>
      <c r="G115" t="s">
        <v>246</v>
      </c>
      <c r="H115">
        <v>79.2</v>
      </c>
      <c r="I115" s="2">
        <v>41841</v>
      </c>
      <c r="J115" s="2">
        <v>41845</v>
      </c>
      <c r="K115">
        <v>79.2</v>
      </c>
    </row>
    <row r="116" spans="1:11" x14ac:dyDescent="0.25">
      <c r="A116" t="str">
        <f>"ZF80F3119F"</f>
        <v>ZF80F3119F</v>
      </c>
      <c r="B116" t="str">
        <f t="shared" si="1"/>
        <v>06363391001</v>
      </c>
      <c r="C116" t="s">
        <v>15</v>
      </c>
      <c r="D116" t="s">
        <v>250</v>
      </c>
      <c r="E116" t="s">
        <v>17</v>
      </c>
      <c r="F116" s="1" t="s">
        <v>251</v>
      </c>
      <c r="G116" t="s">
        <v>252</v>
      </c>
      <c r="H116">
        <v>280</v>
      </c>
      <c r="I116" s="2">
        <v>41779</v>
      </c>
      <c r="J116" s="2">
        <v>41780</v>
      </c>
      <c r="K116">
        <v>280</v>
      </c>
    </row>
    <row r="117" spans="1:11" x14ac:dyDescent="0.25">
      <c r="A117" t="str">
        <f>"Z740EC56A8"</f>
        <v>Z740EC56A8</v>
      </c>
      <c r="B117" t="str">
        <f t="shared" si="1"/>
        <v>06363391001</v>
      </c>
      <c r="C117" t="s">
        <v>15</v>
      </c>
      <c r="D117" t="s">
        <v>253</v>
      </c>
      <c r="E117" t="s">
        <v>27</v>
      </c>
      <c r="F117" s="1" t="s">
        <v>254</v>
      </c>
      <c r="G117" t="s">
        <v>255</v>
      </c>
      <c r="H117">
        <v>7590</v>
      </c>
      <c r="I117" s="2">
        <v>41743</v>
      </c>
      <c r="J117" s="2">
        <v>41759</v>
      </c>
      <c r="K117">
        <v>7590</v>
      </c>
    </row>
    <row r="118" spans="1:11" x14ac:dyDescent="0.25">
      <c r="A118" t="str">
        <f>"Z4B0F31SFA"</f>
        <v>Z4B0F31SFA</v>
      </c>
      <c r="B118" t="str">
        <f t="shared" si="1"/>
        <v>06363391001</v>
      </c>
      <c r="C118" t="s">
        <v>15</v>
      </c>
      <c r="D118" t="s">
        <v>256</v>
      </c>
      <c r="E118" t="s">
        <v>17</v>
      </c>
      <c r="F118" s="1" t="s">
        <v>153</v>
      </c>
      <c r="G118" t="s">
        <v>154</v>
      </c>
      <c r="H118">
        <v>220</v>
      </c>
      <c r="I118" s="2">
        <v>41779</v>
      </c>
      <c r="J118" s="2">
        <v>41782</v>
      </c>
      <c r="K118">
        <v>220</v>
      </c>
    </row>
    <row r="119" spans="1:11" x14ac:dyDescent="0.25">
      <c r="A119" t="str">
        <f>"ZE80E4B76A"</f>
        <v>ZE80E4B76A</v>
      </c>
      <c r="B119" t="str">
        <f t="shared" si="1"/>
        <v>06363391001</v>
      </c>
      <c r="C119" t="s">
        <v>15</v>
      </c>
      <c r="D119" t="s">
        <v>257</v>
      </c>
      <c r="E119" t="s">
        <v>17</v>
      </c>
      <c r="F119" s="1" t="s">
        <v>68</v>
      </c>
      <c r="G119" t="s">
        <v>69</v>
      </c>
      <c r="H119">
        <v>400</v>
      </c>
      <c r="I119" s="2">
        <v>41704</v>
      </c>
      <c r="J119" s="2">
        <v>41729</v>
      </c>
      <c r="K119">
        <v>400</v>
      </c>
    </row>
    <row r="120" spans="1:11" x14ac:dyDescent="0.25">
      <c r="A120" t="str">
        <f>"ZC20F43012"</f>
        <v>ZC20F43012</v>
      </c>
      <c r="B120" t="str">
        <f t="shared" si="1"/>
        <v>06363391001</v>
      </c>
      <c r="C120" t="s">
        <v>15</v>
      </c>
      <c r="D120" t="s">
        <v>258</v>
      </c>
      <c r="E120" t="s">
        <v>17</v>
      </c>
      <c r="F120" s="1" t="s">
        <v>149</v>
      </c>
      <c r="G120" t="s">
        <v>150</v>
      </c>
      <c r="H120">
        <v>445</v>
      </c>
      <c r="I120" s="2">
        <v>41780</v>
      </c>
      <c r="J120" s="2">
        <v>41781</v>
      </c>
      <c r="K120">
        <v>445</v>
      </c>
    </row>
    <row r="121" spans="1:11" x14ac:dyDescent="0.25">
      <c r="A121" t="str">
        <f>"ZAA121B556"</f>
        <v>ZAA121B556</v>
      </c>
      <c r="B121" t="str">
        <f t="shared" si="1"/>
        <v>06363391001</v>
      </c>
      <c r="C121" t="s">
        <v>15</v>
      </c>
      <c r="D121" t="s">
        <v>259</v>
      </c>
      <c r="E121" t="s">
        <v>27</v>
      </c>
      <c r="F121" s="1" t="s">
        <v>260</v>
      </c>
      <c r="G121" t="s">
        <v>84</v>
      </c>
      <c r="H121">
        <v>1670</v>
      </c>
      <c r="I121" s="2">
        <v>42007</v>
      </c>
      <c r="J121" s="2">
        <v>42007</v>
      </c>
      <c r="K121">
        <v>1670</v>
      </c>
    </row>
    <row r="122" spans="1:11" x14ac:dyDescent="0.25">
      <c r="A122" t="str">
        <f>"Z9B0FA8CE7"</f>
        <v>Z9B0FA8CE7</v>
      </c>
      <c r="B122" t="str">
        <f t="shared" si="1"/>
        <v>06363391001</v>
      </c>
      <c r="C122" t="s">
        <v>15</v>
      </c>
      <c r="D122" t="s">
        <v>261</v>
      </c>
      <c r="E122" t="s">
        <v>27</v>
      </c>
      <c r="F122" s="1" t="s">
        <v>262</v>
      </c>
      <c r="G122" t="s">
        <v>263</v>
      </c>
      <c r="H122">
        <v>4100</v>
      </c>
      <c r="I122" s="2">
        <v>41806</v>
      </c>
      <c r="J122" s="2">
        <v>41820</v>
      </c>
      <c r="K122">
        <v>4100</v>
      </c>
    </row>
    <row r="123" spans="1:11" x14ac:dyDescent="0.25">
      <c r="A123" t="str">
        <f>"Z3410AAF4F"</f>
        <v>Z3410AAF4F</v>
      </c>
      <c r="B123" t="str">
        <f t="shared" si="1"/>
        <v>06363391001</v>
      </c>
      <c r="C123" t="s">
        <v>15</v>
      </c>
      <c r="D123" t="s">
        <v>264</v>
      </c>
      <c r="E123" t="s">
        <v>17</v>
      </c>
      <c r="F123" s="1" t="s">
        <v>169</v>
      </c>
      <c r="G123" t="s">
        <v>104</v>
      </c>
      <c r="H123">
        <v>880</v>
      </c>
      <c r="I123" s="2">
        <v>41893</v>
      </c>
      <c r="J123" s="2">
        <v>41896</v>
      </c>
      <c r="K123">
        <v>880</v>
      </c>
    </row>
    <row r="124" spans="1:11" x14ac:dyDescent="0.25">
      <c r="A124" t="str">
        <f>"Z4410AB0AE"</f>
        <v>Z4410AB0AE</v>
      </c>
      <c r="B124" t="str">
        <f t="shared" si="1"/>
        <v>06363391001</v>
      </c>
      <c r="C124" t="s">
        <v>15</v>
      </c>
      <c r="D124" t="s">
        <v>265</v>
      </c>
      <c r="E124" t="s">
        <v>17</v>
      </c>
      <c r="F124" s="1" t="s">
        <v>266</v>
      </c>
      <c r="G124" t="s">
        <v>267</v>
      </c>
      <c r="H124">
        <v>426.23</v>
      </c>
      <c r="I124" s="2">
        <v>41897</v>
      </c>
      <c r="J124" s="2">
        <v>41904</v>
      </c>
      <c r="K124">
        <v>426.23</v>
      </c>
    </row>
    <row r="125" spans="1:11" x14ac:dyDescent="0.25">
      <c r="A125" t="str">
        <f>"ZC510C58B2"</f>
        <v>ZC510C58B2</v>
      </c>
      <c r="B125" t="str">
        <f t="shared" si="1"/>
        <v>06363391001</v>
      </c>
      <c r="C125" t="s">
        <v>15</v>
      </c>
      <c r="D125" t="s">
        <v>268</v>
      </c>
      <c r="E125" t="s">
        <v>17</v>
      </c>
      <c r="F125" s="1" t="s">
        <v>269</v>
      </c>
      <c r="G125" t="s">
        <v>270</v>
      </c>
      <c r="H125">
        <v>350</v>
      </c>
      <c r="I125" s="2">
        <v>41905</v>
      </c>
      <c r="J125" s="2">
        <v>41907</v>
      </c>
      <c r="K125">
        <v>350</v>
      </c>
    </row>
    <row r="126" spans="1:11" x14ac:dyDescent="0.25">
      <c r="A126" t="str">
        <f>"Z64110BF95"</f>
        <v>Z64110BF95</v>
      </c>
      <c r="B126" t="str">
        <f t="shared" si="1"/>
        <v>06363391001</v>
      </c>
      <c r="C126" t="s">
        <v>15</v>
      </c>
      <c r="D126" t="s">
        <v>271</v>
      </c>
      <c r="E126" t="s">
        <v>17</v>
      </c>
      <c r="F126" s="1" t="s">
        <v>272</v>
      </c>
      <c r="G126" t="s">
        <v>273</v>
      </c>
      <c r="H126">
        <v>179.97</v>
      </c>
      <c r="I126" s="2">
        <v>41928</v>
      </c>
      <c r="J126" s="2">
        <v>41928</v>
      </c>
      <c r="K126">
        <v>179.97</v>
      </c>
    </row>
    <row r="127" spans="1:11" x14ac:dyDescent="0.25">
      <c r="A127" t="str">
        <f>"ZA6103175F"</f>
        <v>ZA6103175F</v>
      </c>
      <c r="B127" t="str">
        <f t="shared" si="1"/>
        <v>06363391001</v>
      </c>
      <c r="C127" t="s">
        <v>15</v>
      </c>
      <c r="D127" t="s">
        <v>274</v>
      </c>
      <c r="E127" t="s">
        <v>27</v>
      </c>
      <c r="F127" s="1" t="s">
        <v>275</v>
      </c>
      <c r="G127" t="s">
        <v>276</v>
      </c>
      <c r="H127">
        <v>13000</v>
      </c>
      <c r="I127" s="2">
        <v>41848</v>
      </c>
      <c r="J127" s="2">
        <v>41859</v>
      </c>
      <c r="K127">
        <v>12350</v>
      </c>
    </row>
    <row r="128" spans="1:11" x14ac:dyDescent="0.25">
      <c r="A128" t="str">
        <f>"Z900E8D731"</f>
        <v>Z900E8D731</v>
      </c>
      <c r="B128" t="str">
        <f t="shared" si="1"/>
        <v>06363391001</v>
      </c>
      <c r="C128" t="s">
        <v>15</v>
      </c>
      <c r="D128" t="s">
        <v>277</v>
      </c>
      <c r="E128" t="s">
        <v>17</v>
      </c>
      <c r="F128" s="1" t="s">
        <v>153</v>
      </c>
      <c r="G128" t="s">
        <v>154</v>
      </c>
      <c r="H128">
        <v>760</v>
      </c>
      <c r="I128" s="2">
        <v>41730</v>
      </c>
      <c r="J128" s="2">
        <v>41733</v>
      </c>
      <c r="K128">
        <v>760</v>
      </c>
    </row>
    <row r="129" spans="1:11" x14ac:dyDescent="0.25">
      <c r="A129" t="str">
        <f>"Z9E0E6F4A7"</f>
        <v>Z9E0E6F4A7</v>
      </c>
      <c r="B129" t="str">
        <f t="shared" si="1"/>
        <v>06363391001</v>
      </c>
      <c r="C129" t="s">
        <v>15</v>
      </c>
      <c r="D129" t="s">
        <v>278</v>
      </c>
      <c r="E129" t="s">
        <v>17</v>
      </c>
      <c r="F129" s="1" t="s">
        <v>153</v>
      </c>
      <c r="G129" t="s">
        <v>154</v>
      </c>
      <c r="H129">
        <v>2150</v>
      </c>
      <c r="I129" s="2">
        <v>41729</v>
      </c>
      <c r="J129" s="2">
        <v>41739</v>
      </c>
      <c r="K129">
        <v>2150</v>
      </c>
    </row>
    <row r="130" spans="1:11" x14ac:dyDescent="0.25">
      <c r="A130" t="str">
        <f>"Z510DDA6EE"</f>
        <v>Z510DDA6EE</v>
      </c>
      <c r="B130" t="str">
        <f t="shared" si="1"/>
        <v>06363391001</v>
      </c>
      <c r="C130" t="s">
        <v>15</v>
      </c>
      <c r="D130" t="s">
        <v>279</v>
      </c>
      <c r="E130" t="s">
        <v>17</v>
      </c>
      <c r="F130" s="1" t="s">
        <v>153</v>
      </c>
      <c r="G130" t="s">
        <v>154</v>
      </c>
      <c r="H130">
        <v>549.6</v>
      </c>
      <c r="I130" s="2">
        <v>41682</v>
      </c>
      <c r="J130" s="2">
        <v>41687</v>
      </c>
      <c r="K130">
        <v>549.6</v>
      </c>
    </row>
    <row r="131" spans="1:11" x14ac:dyDescent="0.25">
      <c r="A131" t="str">
        <f>"Z0C11948DC"</f>
        <v>Z0C11948DC</v>
      </c>
      <c r="B131" t="str">
        <f t="shared" ref="B131:B194" si="2">"06363391001"</f>
        <v>06363391001</v>
      </c>
      <c r="C131" t="s">
        <v>15</v>
      </c>
      <c r="D131" t="s">
        <v>280</v>
      </c>
      <c r="E131" t="s">
        <v>17</v>
      </c>
      <c r="F131" s="1" t="s">
        <v>153</v>
      </c>
      <c r="G131" t="s">
        <v>154</v>
      </c>
      <c r="H131">
        <v>541.04999999999995</v>
      </c>
      <c r="I131" s="2">
        <v>41953</v>
      </c>
      <c r="J131" s="2">
        <v>41953</v>
      </c>
      <c r="K131">
        <v>541.04999999999995</v>
      </c>
    </row>
    <row r="132" spans="1:11" x14ac:dyDescent="0.25">
      <c r="A132" t="str">
        <f>"Z06117C1FF"</f>
        <v>Z06117C1FF</v>
      </c>
      <c r="B132" t="str">
        <f t="shared" si="2"/>
        <v>06363391001</v>
      </c>
      <c r="C132" t="s">
        <v>15</v>
      </c>
      <c r="D132" t="s">
        <v>281</v>
      </c>
      <c r="E132" t="s">
        <v>17</v>
      </c>
      <c r="F132" s="1" t="s">
        <v>153</v>
      </c>
      <c r="G132" t="s">
        <v>154</v>
      </c>
      <c r="H132">
        <v>1550</v>
      </c>
      <c r="I132" s="2">
        <v>41942</v>
      </c>
      <c r="J132" s="2">
        <v>41947</v>
      </c>
      <c r="K132">
        <v>1550</v>
      </c>
    </row>
    <row r="133" spans="1:11" x14ac:dyDescent="0.25">
      <c r="A133" t="str">
        <f>"Z79117C19E"</f>
        <v>Z79117C19E</v>
      </c>
      <c r="B133" t="str">
        <f t="shared" si="2"/>
        <v>06363391001</v>
      </c>
      <c r="C133" t="s">
        <v>15</v>
      </c>
      <c r="D133" t="s">
        <v>282</v>
      </c>
      <c r="E133" t="s">
        <v>17</v>
      </c>
      <c r="F133" s="1" t="s">
        <v>153</v>
      </c>
      <c r="G133" t="s">
        <v>154</v>
      </c>
      <c r="H133">
        <v>1180</v>
      </c>
      <c r="I133" s="2">
        <v>41942</v>
      </c>
      <c r="J133" s="2">
        <v>41948</v>
      </c>
      <c r="K133">
        <v>1180</v>
      </c>
    </row>
    <row r="134" spans="1:11" x14ac:dyDescent="0.25">
      <c r="A134" t="str">
        <f>"Z560E6F2ES"</f>
        <v>Z560E6F2ES</v>
      </c>
      <c r="B134" t="str">
        <f t="shared" si="2"/>
        <v>06363391001</v>
      </c>
      <c r="C134" t="s">
        <v>15</v>
      </c>
      <c r="D134" t="s">
        <v>283</v>
      </c>
      <c r="E134" t="s">
        <v>17</v>
      </c>
      <c r="F134" s="1" t="s">
        <v>149</v>
      </c>
      <c r="G134" t="s">
        <v>150</v>
      </c>
      <c r="H134">
        <v>149.9</v>
      </c>
      <c r="I134" s="2">
        <v>41717</v>
      </c>
      <c r="J134" s="2">
        <v>41729</v>
      </c>
      <c r="K134">
        <v>149.9</v>
      </c>
    </row>
    <row r="135" spans="1:11" x14ac:dyDescent="0.25">
      <c r="A135" t="str">
        <f>"Z4110B888E"</f>
        <v>Z4110B888E</v>
      </c>
      <c r="B135" t="str">
        <f t="shared" si="2"/>
        <v>06363391001</v>
      </c>
      <c r="C135" t="s">
        <v>15</v>
      </c>
      <c r="D135" t="s">
        <v>284</v>
      </c>
      <c r="E135" t="s">
        <v>17</v>
      </c>
      <c r="F135" s="1" t="s">
        <v>80</v>
      </c>
      <c r="G135" t="s">
        <v>81</v>
      </c>
      <c r="H135">
        <v>350</v>
      </c>
      <c r="I135" s="2">
        <v>41904</v>
      </c>
      <c r="J135" s="2">
        <v>41907</v>
      </c>
      <c r="K135">
        <v>350</v>
      </c>
    </row>
    <row r="136" spans="1:11" x14ac:dyDescent="0.25">
      <c r="A136" t="str">
        <f>"Z690FBE356"</f>
        <v>Z690FBE356</v>
      </c>
      <c r="B136" t="str">
        <f t="shared" si="2"/>
        <v>06363391001</v>
      </c>
      <c r="C136" t="s">
        <v>15</v>
      </c>
      <c r="D136" t="s">
        <v>285</v>
      </c>
      <c r="E136" t="s">
        <v>27</v>
      </c>
      <c r="F136" s="1" t="s">
        <v>286</v>
      </c>
      <c r="G136" t="s">
        <v>25</v>
      </c>
      <c r="H136">
        <v>2334</v>
      </c>
      <c r="I136" s="2">
        <v>41830</v>
      </c>
      <c r="J136" s="2">
        <v>41830</v>
      </c>
      <c r="K136">
        <v>2217.3000000000002</v>
      </c>
    </row>
    <row r="137" spans="1:11" x14ac:dyDescent="0.25">
      <c r="A137" t="str">
        <f>"Z42110AE93"</f>
        <v>Z42110AE93</v>
      </c>
      <c r="B137" t="str">
        <f t="shared" si="2"/>
        <v>06363391001</v>
      </c>
      <c r="C137" t="s">
        <v>15</v>
      </c>
      <c r="D137" t="s">
        <v>287</v>
      </c>
      <c r="E137" t="s">
        <v>17</v>
      </c>
      <c r="F137" s="1" t="s">
        <v>288</v>
      </c>
      <c r="G137" t="s">
        <v>289</v>
      </c>
      <c r="H137">
        <v>170</v>
      </c>
      <c r="I137" s="2">
        <v>41925</v>
      </c>
      <c r="J137" s="2">
        <v>41927</v>
      </c>
      <c r="K137">
        <v>170</v>
      </c>
    </row>
    <row r="138" spans="1:11" x14ac:dyDescent="0.25">
      <c r="A138" t="str">
        <f>"ZA9110936E"</f>
        <v>ZA9110936E</v>
      </c>
      <c r="B138" t="str">
        <f t="shared" si="2"/>
        <v>06363391001</v>
      </c>
      <c r="C138" t="s">
        <v>15</v>
      </c>
      <c r="D138" t="s">
        <v>290</v>
      </c>
      <c r="E138" t="s">
        <v>17</v>
      </c>
      <c r="F138" s="1" t="s">
        <v>291</v>
      </c>
      <c r="G138" t="s">
        <v>292</v>
      </c>
      <c r="H138">
        <v>672</v>
      </c>
      <c r="I138" s="2">
        <v>41928</v>
      </c>
      <c r="J138" s="2">
        <v>41928</v>
      </c>
      <c r="K138">
        <v>672</v>
      </c>
    </row>
    <row r="139" spans="1:11" x14ac:dyDescent="0.25">
      <c r="A139" t="str">
        <f>"Z4AOFCC455"</f>
        <v>Z4AOFCC455</v>
      </c>
      <c r="B139" t="str">
        <f t="shared" si="2"/>
        <v>06363391001</v>
      </c>
      <c r="C139" t="s">
        <v>15</v>
      </c>
      <c r="D139" t="s">
        <v>293</v>
      </c>
      <c r="E139" t="s">
        <v>27</v>
      </c>
      <c r="F139" s="1" t="s">
        <v>294</v>
      </c>
      <c r="G139" t="s">
        <v>295</v>
      </c>
      <c r="H139">
        <v>6700</v>
      </c>
      <c r="I139" s="2">
        <v>41860</v>
      </c>
      <c r="J139" s="2">
        <v>41862</v>
      </c>
      <c r="K139">
        <v>6700</v>
      </c>
    </row>
    <row r="140" spans="1:11" x14ac:dyDescent="0.25">
      <c r="A140" t="str">
        <f>"Z6E11E3F7D"</f>
        <v>Z6E11E3F7D</v>
      </c>
      <c r="B140" t="str">
        <f t="shared" si="2"/>
        <v>06363391001</v>
      </c>
      <c r="C140" t="s">
        <v>15</v>
      </c>
      <c r="D140" t="s">
        <v>296</v>
      </c>
      <c r="E140" t="s">
        <v>27</v>
      </c>
      <c r="F140" s="1" t="s">
        <v>297</v>
      </c>
      <c r="G140" t="s">
        <v>25</v>
      </c>
      <c r="H140">
        <v>3506.58</v>
      </c>
      <c r="I140" s="2">
        <v>41991</v>
      </c>
      <c r="J140" s="2">
        <v>41992</v>
      </c>
      <c r="K140">
        <v>0</v>
      </c>
    </row>
    <row r="141" spans="1:11" x14ac:dyDescent="0.25">
      <c r="A141" t="str">
        <f>"Z501225081"</f>
        <v>Z501225081</v>
      </c>
      <c r="B141" t="str">
        <f t="shared" si="2"/>
        <v>06363391001</v>
      </c>
      <c r="C141" t="s">
        <v>15</v>
      </c>
      <c r="D141" t="s">
        <v>298</v>
      </c>
      <c r="E141" t="s">
        <v>27</v>
      </c>
      <c r="F141" s="1" t="s">
        <v>299</v>
      </c>
      <c r="G141" t="s">
        <v>25</v>
      </c>
      <c r="H141">
        <v>3750</v>
      </c>
      <c r="I141" s="2">
        <v>41988</v>
      </c>
      <c r="J141" s="2">
        <v>41989</v>
      </c>
      <c r="K141">
        <v>0</v>
      </c>
    </row>
    <row r="142" spans="1:11" x14ac:dyDescent="0.25">
      <c r="A142" t="str">
        <f>"ZC6121B40F"</f>
        <v>ZC6121B40F</v>
      </c>
      <c r="B142" t="str">
        <f t="shared" si="2"/>
        <v>06363391001</v>
      </c>
      <c r="C142" t="s">
        <v>15</v>
      </c>
      <c r="D142" t="s">
        <v>300</v>
      </c>
      <c r="E142" t="s">
        <v>27</v>
      </c>
      <c r="F142" s="1" t="s">
        <v>234</v>
      </c>
      <c r="G142" t="s">
        <v>235</v>
      </c>
      <c r="H142">
        <v>2999.5</v>
      </c>
      <c r="I142" s="2">
        <v>41976</v>
      </c>
      <c r="J142" s="2">
        <v>42038</v>
      </c>
      <c r="K142">
        <v>2999.5</v>
      </c>
    </row>
    <row r="143" spans="1:11" x14ac:dyDescent="0.25">
      <c r="A143" t="str">
        <f>"Z5E121ABA3"</f>
        <v>Z5E121ABA3</v>
      </c>
      <c r="B143" t="str">
        <f t="shared" si="2"/>
        <v>06363391001</v>
      </c>
      <c r="C143" t="s">
        <v>15</v>
      </c>
      <c r="D143" t="s">
        <v>301</v>
      </c>
      <c r="E143" t="s">
        <v>27</v>
      </c>
      <c r="F143" s="1" t="s">
        <v>302</v>
      </c>
      <c r="G143" t="s">
        <v>303</v>
      </c>
      <c r="H143">
        <v>1280</v>
      </c>
      <c r="I143" s="2">
        <v>41982</v>
      </c>
      <c r="J143" s="2">
        <v>41982</v>
      </c>
      <c r="K143">
        <v>0</v>
      </c>
    </row>
    <row r="144" spans="1:11" x14ac:dyDescent="0.25">
      <c r="A144" t="str">
        <f>"Z13105F070"</f>
        <v>Z13105F070</v>
      </c>
      <c r="B144" t="str">
        <f t="shared" si="2"/>
        <v>06363391001</v>
      </c>
      <c r="C144" t="s">
        <v>15</v>
      </c>
      <c r="D144" t="s">
        <v>304</v>
      </c>
      <c r="E144" t="s">
        <v>27</v>
      </c>
      <c r="F144" s="1" t="s">
        <v>305</v>
      </c>
      <c r="G144" t="s">
        <v>295</v>
      </c>
      <c r="H144">
        <v>3898.15</v>
      </c>
      <c r="I144" s="2">
        <v>41932</v>
      </c>
      <c r="J144" s="2">
        <v>41932</v>
      </c>
      <c r="K144">
        <v>3703.24</v>
      </c>
    </row>
    <row r="145" spans="1:11" x14ac:dyDescent="0.25">
      <c r="A145" t="str">
        <f>"Z03117C421"</f>
        <v>Z03117C421</v>
      </c>
      <c r="B145" t="str">
        <f t="shared" si="2"/>
        <v>06363391001</v>
      </c>
      <c r="C145" t="s">
        <v>15</v>
      </c>
      <c r="D145" t="s">
        <v>306</v>
      </c>
      <c r="E145" t="s">
        <v>17</v>
      </c>
      <c r="F145" s="1" t="s">
        <v>307</v>
      </c>
      <c r="G145" t="s">
        <v>308</v>
      </c>
      <c r="H145">
        <v>110</v>
      </c>
      <c r="I145" s="2">
        <v>41946</v>
      </c>
      <c r="J145" s="2">
        <v>41946</v>
      </c>
      <c r="K145">
        <v>0</v>
      </c>
    </row>
    <row r="146" spans="1:11" x14ac:dyDescent="0.25">
      <c r="A146" t="str">
        <f>"Z470E7FD76"</f>
        <v>Z470E7FD76</v>
      </c>
      <c r="B146" t="str">
        <f t="shared" si="2"/>
        <v>06363391001</v>
      </c>
      <c r="C146" t="s">
        <v>15</v>
      </c>
      <c r="D146" t="s">
        <v>309</v>
      </c>
      <c r="E146" t="s">
        <v>17</v>
      </c>
      <c r="F146" s="1" t="s">
        <v>310</v>
      </c>
      <c r="G146" t="s">
        <v>311</v>
      </c>
      <c r="H146">
        <v>483.2</v>
      </c>
      <c r="I146" s="2">
        <v>41708</v>
      </c>
      <c r="J146" s="2">
        <v>41715</v>
      </c>
      <c r="K146">
        <v>483.2</v>
      </c>
    </row>
    <row r="147" spans="1:11" x14ac:dyDescent="0.25">
      <c r="A147" t="str">
        <f>"Z071031D8A"</f>
        <v>Z071031D8A</v>
      </c>
      <c r="B147" t="str">
        <f t="shared" si="2"/>
        <v>06363391001</v>
      </c>
      <c r="C147" t="s">
        <v>15</v>
      </c>
      <c r="D147" t="s">
        <v>312</v>
      </c>
      <c r="E147" t="s">
        <v>27</v>
      </c>
      <c r="F147" s="1" t="s">
        <v>313</v>
      </c>
      <c r="G147" t="s">
        <v>314</v>
      </c>
      <c r="H147">
        <v>7699.98</v>
      </c>
      <c r="I147" s="2">
        <v>41838</v>
      </c>
      <c r="J147" s="2">
        <v>41867</v>
      </c>
      <c r="K147">
        <v>7699.97</v>
      </c>
    </row>
    <row r="148" spans="1:11" x14ac:dyDescent="0.25">
      <c r="A148" t="str">
        <f>"Z21104FA31"</f>
        <v>Z21104FA31</v>
      </c>
      <c r="B148" t="str">
        <f t="shared" si="2"/>
        <v>06363391001</v>
      </c>
      <c r="C148" t="s">
        <v>15</v>
      </c>
      <c r="D148" t="s">
        <v>315</v>
      </c>
      <c r="E148" t="s">
        <v>17</v>
      </c>
      <c r="F148" s="1" t="s">
        <v>316</v>
      </c>
      <c r="G148" t="s">
        <v>317</v>
      </c>
      <c r="H148">
        <v>840</v>
      </c>
      <c r="I148" s="2">
        <v>41855</v>
      </c>
      <c r="J148" s="2">
        <v>41855</v>
      </c>
      <c r="K148">
        <v>840</v>
      </c>
    </row>
    <row r="149" spans="1:11" x14ac:dyDescent="0.25">
      <c r="A149" t="str">
        <f>"ZAF11949A7"</f>
        <v>ZAF11949A7</v>
      </c>
      <c r="B149" t="str">
        <f t="shared" si="2"/>
        <v>06363391001</v>
      </c>
      <c r="C149" t="s">
        <v>15</v>
      </c>
      <c r="D149" t="s">
        <v>318</v>
      </c>
      <c r="E149" t="s">
        <v>17</v>
      </c>
      <c r="F149" s="1" t="s">
        <v>319</v>
      </c>
      <c r="G149" t="s">
        <v>320</v>
      </c>
      <c r="H149">
        <v>475</v>
      </c>
      <c r="I149" s="2">
        <v>41953</v>
      </c>
      <c r="J149" s="2">
        <v>41953</v>
      </c>
      <c r="K149">
        <v>475</v>
      </c>
    </row>
    <row r="150" spans="1:11" x14ac:dyDescent="0.25">
      <c r="A150" t="str">
        <f>"Z8A0FCFDC8"</f>
        <v>Z8A0FCFDC8</v>
      </c>
      <c r="B150" t="str">
        <f t="shared" si="2"/>
        <v>06363391001</v>
      </c>
      <c r="C150" t="s">
        <v>15</v>
      </c>
      <c r="D150" t="s">
        <v>321</v>
      </c>
      <c r="E150" t="s">
        <v>27</v>
      </c>
      <c r="F150" s="1" t="s">
        <v>322</v>
      </c>
      <c r="G150" t="s">
        <v>146</v>
      </c>
      <c r="H150">
        <v>2133</v>
      </c>
      <c r="I150" s="2">
        <v>41830</v>
      </c>
      <c r="J150" s="2">
        <v>41831</v>
      </c>
      <c r="K150">
        <v>2133</v>
      </c>
    </row>
    <row r="151" spans="1:11" x14ac:dyDescent="0.25">
      <c r="A151" t="str">
        <f>"Z000EC55CE"</f>
        <v>Z000EC55CE</v>
      </c>
      <c r="B151" t="str">
        <f t="shared" si="2"/>
        <v>06363391001</v>
      </c>
      <c r="C151" t="s">
        <v>15</v>
      </c>
      <c r="D151" t="s">
        <v>323</v>
      </c>
      <c r="E151" t="s">
        <v>17</v>
      </c>
      <c r="F151" s="1" t="s">
        <v>251</v>
      </c>
      <c r="G151" t="s">
        <v>252</v>
      </c>
      <c r="H151">
        <v>1436</v>
      </c>
      <c r="I151" s="2">
        <v>41764</v>
      </c>
      <c r="J151" s="2">
        <v>41771</v>
      </c>
      <c r="K151">
        <v>1436</v>
      </c>
    </row>
    <row r="152" spans="1:11" x14ac:dyDescent="0.25">
      <c r="A152" t="str">
        <f>"ZA510AB05A"</f>
        <v>ZA510AB05A</v>
      </c>
      <c r="B152" t="str">
        <f t="shared" si="2"/>
        <v>06363391001</v>
      </c>
      <c r="C152" t="s">
        <v>15</v>
      </c>
      <c r="D152" t="s">
        <v>324</v>
      </c>
      <c r="E152" t="s">
        <v>17</v>
      </c>
      <c r="F152" s="1" t="s">
        <v>251</v>
      </c>
      <c r="G152" t="s">
        <v>252</v>
      </c>
      <c r="H152">
        <v>470.8</v>
      </c>
      <c r="I152" s="2">
        <v>41894</v>
      </c>
      <c r="J152" s="2">
        <v>41896</v>
      </c>
      <c r="K152">
        <v>470.8</v>
      </c>
    </row>
    <row r="153" spans="1:11" x14ac:dyDescent="0.25">
      <c r="A153" t="str">
        <f>"ZCF105D993"</f>
        <v>ZCF105D993</v>
      </c>
      <c r="B153" t="str">
        <f t="shared" si="2"/>
        <v>06363391001</v>
      </c>
      <c r="C153" t="s">
        <v>15</v>
      </c>
      <c r="D153" t="s">
        <v>325</v>
      </c>
      <c r="E153" t="s">
        <v>27</v>
      </c>
      <c r="F153" s="1" t="s">
        <v>326</v>
      </c>
      <c r="G153" t="s">
        <v>255</v>
      </c>
      <c r="H153">
        <v>5500</v>
      </c>
      <c r="I153" s="2">
        <v>41884</v>
      </c>
      <c r="J153" s="2">
        <v>41900</v>
      </c>
      <c r="K153">
        <v>5500</v>
      </c>
    </row>
    <row r="154" spans="1:11" x14ac:dyDescent="0.25">
      <c r="A154" t="str">
        <f>"Z0610AAFA8"</f>
        <v>Z0610AAFA8</v>
      </c>
      <c r="B154" t="str">
        <f t="shared" si="2"/>
        <v>06363391001</v>
      </c>
      <c r="C154" t="s">
        <v>15</v>
      </c>
      <c r="D154" t="s">
        <v>327</v>
      </c>
      <c r="E154" t="s">
        <v>17</v>
      </c>
      <c r="F154" s="1" t="s">
        <v>49</v>
      </c>
      <c r="G154" t="s">
        <v>50</v>
      </c>
      <c r="H154">
        <v>100</v>
      </c>
      <c r="I154" s="2">
        <v>41897</v>
      </c>
      <c r="J154" s="2">
        <v>41897</v>
      </c>
      <c r="K154">
        <v>100</v>
      </c>
    </row>
    <row r="155" spans="1:11" x14ac:dyDescent="0.25">
      <c r="A155" t="str">
        <f>"Z8C11339F1"</f>
        <v>Z8C11339F1</v>
      </c>
      <c r="B155" t="str">
        <f t="shared" si="2"/>
        <v>06363391001</v>
      </c>
      <c r="C155" t="s">
        <v>15</v>
      </c>
      <c r="D155" t="s">
        <v>328</v>
      </c>
      <c r="E155" t="s">
        <v>17</v>
      </c>
      <c r="F155" s="1" t="s">
        <v>329</v>
      </c>
      <c r="G155" t="s">
        <v>330</v>
      </c>
      <c r="H155">
        <v>1800</v>
      </c>
      <c r="I155" s="2">
        <v>41953</v>
      </c>
      <c r="J155" s="2">
        <v>41957</v>
      </c>
      <c r="K155">
        <v>1800</v>
      </c>
    </row>
    <row r="156" spans="1:11" x14ac:dyDescent="0.25">
      <c r="A156" t="str">
        <f>"ZCA0FBF2B2"</f>
        <v>ZCA0FBF2B2</v>
      </c>
      <c r="B156" t="str">
        <f t="shared" si="2"/>
        <v>06363391001</v>
      </c>
      <c r="C156" t="s">
        <v>15</v>
      </c>
      <c r="D156" t="s">
        <v>331</v>
      </c>
      <c r="E156" t="s">
        <v>27</v>
      </c>
      <c r="F156" s="1" t="s">
        <v>332</v>
      </c>
      <c r="G156" t="s">
        <v>235</v>
      </c>
      <c r="H156">
        <v>7000</v>
      </c>
      <c r="I156" s="2">
        <v>41741</v>
      </c>
      <c r="J156" s="2">
        <v>41749</v>
      </c>
      <c r="K156">
        <v>6999.99</v>
      </c>
    </row>
    <row r="157" spans="1:11" x14ac:dyDescent="0.25">
      <c r="A157" t="str">
        <f>"Z0A105EFF9"</f>
        <v>Z0A105EFF9</v>
      </c>
      <c r="B157" t="str">
        <f t="shared" si="2"/>
        <v>06363391001</v>
      </c>
      <c r="C157" t="s">
        <v>15</v>
      </c>
      <c r="D157" t="s">
        <v>333</v>
      </c>
      <c r="E157" t="s">
        <v>27</v>
      </c>
      <c r="F157" s="1" t="s">
        <v>334</v>
      </c>
      <c r="G157" t="s">
        <v>335</v>
      </c>
      <c r="H157">
        <v>3060</v>
      </c>
      <c r="I157" s="2">
        <v>41908</v>
      </c>
      <c r="J157" s="2">
        <v>41911</v>
      </c>
      <c r="K157">
        <v>2907</v>
      </c>
    </row>
    <row r="158" spans="1:11" x14ac:dyDescent="0.25">
      <c r="A158" t="str">
        <f>"Z9E104F991"</f>
        <v>Z9E104F991</v>
      </c>
      <c r="B158" t="str">
        <f t="shared" si="2"/>
        <v>06363391001</v>
      </c>
      <c r="C158" t="s">
        <v>15</v>
      </c>
      <c r="D158" t="s">
        <v>336</v>
      </c>
      <c r="E158" t="s">
        <v>17</v>
      </c>
      <c r="F158" s="1" t="s">
        <v>161</v>
      </c>
      <c r="G158" t="s">
        <v>162</v>
      </c>
      <c r="H158">
        <v>300</v>
      </c>
      <c r="I158" s="2">
        <v>41855</v>
      </c>
      <c r="J158" s="2">
        <v>41858</v>
      </c>
      <c r="K158">
        <v>300</v>
      </c>
    </row>
    <row r="159" spans="1:11" x14ac:dyDescent="0.25">
      <c r="A159" t="str">
        <f>"ZC01058231"</f>
        <v>ZC01058231</v>
      </c>
      <c r="B159" t="str">
        <f t="shared" si="2"/>
        <v>06363391001</v>
      </c>
      <c r="C159" t="s">
        <v>15</v>
      </c>
      <c r="D159" t="s">
        <v>337</v>
      </c>
      <c r="E159" t="s">
        <v>17</v>
      </c>
      <c r="F159" s="1" t="s">
        <v>161</v>
      </c>
      <c r="G159" t="s">
        <v>162</v>
      </c>
      <c r="H159">
        <v>370</v>
      </c>
      <c r="I159" s="2">
        <v>41852</v>
      </c>
      <c r="J159" s="2">
        <v>41852</v>
      </c>
      <c r="K159">
        <v>370</v>
      </c>
    </row>
    <row r="160" spans="1:11" x14ac:dyDescent="0.25">
      <c r="A160" t="str">
        <f>"ZDF0EB5147"</f>
        <v>ZDF0EB5147</v>
      </c>
      <c r="B160" t="str">
        <f t="shared" si="2"/>
        <v>06363391001</v>
      </c>
      <c r="C160" t="s">
        <v>15</v>
      </c>
      <c r="D160" t="s">
        <v>338</v>
      </c>
      <c r="E160" t="s">
        <v>27</v>
      </c>
      <c r="F160" s="1" t="s">
        <v>339</v>
      </c>
      <c r="G160" t="s">
        <v>69</v>
      </c>
      <c r="H160">
        <v>4960</v>
      </c>
      <c r="I160" s="2">
        <v>41744</v>
      </c>
      <c r="J160" s="2">
        <v>41759</v>
      </c>
      <c r="K160">
        <v>4660</v>
      </c>
    </row>
    <row r="161" spans="1:11" x14ac:dyDescent="0.25">
      <c r="A161" t="str">
        <f>"ZD60E8EA0F"</f>
        <v>ZD60E8EA0F</v>
      </c>
      <c r="B161" t="str">
        <f t="shared" si="2"/>
        <v>06363391001</v>
      </c>
      <c r="C161" t="s">
        <v>15</v>
      </c>
      <c r="D161" t="s">
        <v>340</v>
      </c>
      <c r="E161" t="s">
        <v>17</v>
      </c>
      <c r="F161" s="1" t="s">
        <v>68</v>
      </c>
      <c r="G161" t="s">
        <v>69</v>
      </c>
      <c r="H161">
        <v>630</v>
      </c>
      <c r="I161" s="2">
        <v>41730</v>
      </c>
      <c r="J161" s="2">
        <v>41730</v>
      </c>
      <c r="K161">
        <v>630</v>
      </c>
    </row>
    <row r="162" spans="1:11" x14ac:dyDescent="0.25">
      <c r="A162" t="str">
        <f>"Z9D0EC61B5"</f>
        <v>Z9D0EC61B5</v>
      </c>
      <c r="B162" t="str">
        <f t="shared" si="2"/>
        <v>06363391001</v>
      </c>
      <c r="C162" t="s">
        <v>15</v>
      </c>
      <c r="D162" t="s">
        <v>341</v>
      </c>
      <c r="E162" t="s">
        <v>27</v>
      </c>
      <c r="F162" s="1" t="s">
        <v>342</v>
      </c>
      <c r="G162" t="s">
        <v>69</v>
      </c>
      <c r="H162">
        <v>6528</v>
      </c>
      <c r="I162" s="2">
        <v>41757</v>
      </c>
      <c r="J162" s="2">
        <v>41780</v>
      </c>
      <c r="K162">
        <v>6528</v>
      </c>
    </row>
    <row r="163" spans="1:11" x14ac:dyDescent="0.25">
      <c r="A163" t="str">
        <f>"Z010FA53B5"</f>
        <v>Z010FA53B5</v>
      </c>
      <c r="B163" t="str">
        <f t="shared" si="2"/>
        <v>06363391001</v>
      </c>
      <c r="C163" t="s">
        <v>15</v>
      </c>
      <c r="D163" t="s">
        <v>343</v>
      </c>
      <c r="E163" t="s">
        <v>27</v>
      </c>
      <c r="F163" s="1" t="s">
        <v>68</v>
      </c>
      <c r="G163" t="s">
        <v>69</v>
      </c>
      <c r="H163">
        <v>970.9</v>
      </c>
      <c r="I163" s="2">
        <v>41802</v>
      </c>
      <c r="J163" s="2">
        <v>41820</v>
      </c>
      <c r="K163">
        <v>970.9</v>
      </c>
    </row>
    <row r="164" spans="1:11" x14ac:dyDescent="0.25">
      <c r="A164" t="str">
        <f>"Z01103D53B"</f>
        <v>Z01103D53B</v>
      </c>
      <c r="B164" t="str">
        <f t="shared" si="2"/>
        <v>06363391001</v>
      </c>
      <c r="C164" t="s">
        <v>15</v>
      </c>
      <c r="D164" t="s">
        <v>344</v>
      </c>
      <c r="E164" t="s">
        <v>17</v>
      </c>
      <c r="F164" s="1" t="s">
        <v>68</v>
      </c>
      <c r="G164" t="s">
        <v>69</v>
      </c>
      <c r="H164">
        <v>1108</v>
      </c>
      <c r="I164" s="2">
        <v>41883</v>
      </c>
      <c r="J164" s="2">
        <v>41884</v>
      </c>
      <c r="K164">
        <v>1108</v>
      </c>
    </row>
    <row r="165" spans="1:11" x14ac:dyDescent="0.25">
      <c r="A165" t="str">
        <f>"Z0F104F943"</f>
        <v>Z0F104F943</v>
      </c>
      <c r="B165" t="str">
        <f t="shared" si="2"/>
        <v>06363391001</v>
      </c>
      <c r="C165" t="s">
        <v>15</v>
      </c>
      <c r="D165" t="s">
        <v>345</v>
      </c>
      <c r="E165" t="s">
        <v>17</v>
      </c>
      <c r="F165" s="1" t="s">
        <v>68</v>
      </c>
      <c r="G165" t="s">
        <v>69</v>
      </c>
      <c r="H165">
        <v>932.2</v>
      </c>
      <c r="I165" s="2">
        <v>41873</v>
      </c>
      <c r="J165" s="2">
        <v>41879</v>
      </c>
      <c r="K165">
        <v>932.2</v>
      </c>
    </row>
    <row r="166" spans="1:11" x14ac:dyDescent="0.25">
      <c r="A166" t="str">
        <f>"ZE61057FBO"</f>
        <v>ZE61057FBO</v>
      </c>
      <c r="B166" t="str">
        <f t="shared" si="2"/>
        <v>06363391001</v>
      </c>
      <c r="C166" t="s">
        <v>15</v>
      </c>
      <c r="D166" t="s">
        <v>346</v>
      </c>
      <c r="E166" t="s">
        <v>17</v>
      </c>
      <c r="F166" s="1" t="s">
        <v>68</v>
      </c>
      <c r="G166" t="s">
        <v>69</v>
      </c>
      <c r="H166">
        <v>200</v>
      </c>
      <c r="I166" s="2">
        <v>41855</v>
      </c>
      <c r="J166" s="2">
        <v>41891</v>
      </c>
      <c r="K166">
        <v>200</v>
      </c>
    </row>
    <row r="167" spans="1:11" x14ac:dyDescent="0.25">
      <c r="A167" t="str">
        <f>"0000000000"</f>
        <v>0000000000</v>
      </c>
      <c r="B167" t="str">
        <f t="shared" si="2"/>
        <v>06363391001</v>
      </c>
      <c r="C167" t="s">
        <v>15</v>
      </c>
      <c r="D167" t="s">
        <v>347</v>
      </c>
      <c r="E167" t="s">
        <v>17</v>
      </c>
      <c r="F167" s="1" t="s">
        <v>348</v>
      </c>
      <c r="G167" t="s">
        <v>349</v>
      </c>
      <c r="H167">
        <v>254</v>
      </c>
      <c r="I167" s="2">
        <v>41765</v>
      </c>
      <c r="J167" s="2">
        <v>41765</v>
      </c>
      <c r="K167">
        <v>254</v>
      </c>
    </row>
    <row r="168" spans="1:11" x14ac:dyDescent="0.25">
      <c r="A168" t="str">
        <f>"ZCF0EAB7EF"</f>
        <v>ZCF0EAB7EF</v>
      </c>
      <c r="B168" t="str">
        <f t="shared" si="2"/>
        <v>06363391001</v>
      </c>
      <c r="C168" t="s">
        <v>15</v>
      </c>
      <c r="D168" t="s">
        <v>350</v>
      </c>
      <c r="E168" t="s">
        <v>27</v>
      </c>
      <c r="F168" s="1" t="s">
        <v>351</v>
      </c>
      <c r="G168" t="s">
        <v>352</v>
      </c>
      <c r="H168">
        <v>3442.5</v>
      </c>
      <c r="I168" s="2">
        <v>41712</v>
      </c>
      <c r="J168" s="2">
        <v>41759</v>
      </c>
      <c r="K168">
        <v>3442.5</v>
      </c>
    </row>
    <row r="169" spans="1:11" x14ac:dyDescent="0.25">
      <c r="A169" t="str">
        <f>"Z09103D85E"</f>
        <v>Z09103D85E</v>
      </c>
      <c r="B169" t="str">
        <f t="shared" si="2"/>
        <v>06363391001</v>
      </c>
      <c r="C169" t="s">
        <v>15</v>
      </c>
      <c r="D169" t="s">
        <v>353</v>
      </c>
      <c r="E169" t="s">
        <v>17</v>
      </c>
      <c r="F169" s="1" t="s">
        <v>354</v>
      </c>
      <c r="G169" t="s">
        <v>352</v>
      </c>
      <c r="H169">
        <v>1400</v>
      </c>
      <c r="I169" s="2">
        <v>41779</v>
      </c>
      <c r="J169" s="2">
        <v>41779</v>
      </c>
      <c r="K169">
        <v>1400</v>
      </c>
    </row>
    <row r="170" spans="1:11" x14ac:dyDescent="0.25">
      <c r="A170" t="str">
        <f>"ZA310AB5B2"</f>
        <v>ZA310AB5B2</v>
      </c>
      <c r="B170" t="str">
        <f t="shared" si="2"/>
        <v>06363391001</v>
      </c>
      <c r="C170" t="s">
        <v>15</v>
      </c>
      <c r="D170" t="s">
        <v>355</v>
      </c>
      <c r="E170" t="s">
        <v>17</v>
      </c>
      <c r="F170" s="1" t="s">
        <v>169</v>
      </c>
      <c r="G170" t="s">
        <v>104</v>
      </c>
      <c r="H170">
        <v>587.20000000000005</v>
      </c>
      <c r="I170" s="2">
        <v>41897</v>
      </c>
      <c r="J170" s="2">
        <v>41947</v>
      </c>
      <c r="K170">
        <v>587.20000000000005</v>
      </c>
    </row>
    <row r="171" spans="1:11" x14ac:dyDescent="0.25">
      <c r="A171" t="str">
        <f>"Z2010DE183"</f>
        <v>Z2010DE183</v>
      </c>
      <c r="B171" t="str">
        <f t="shared" si="2"/>
        <v>06363391001</v>
      </c>
      <c r="C171" t="s">
        <v>15</v>
      </c>
      <c r="D171" t="s">
        <v>356</v>
      </c>
      <c r="E171" t="s">
        <v>17</v>
      </c>
      <c r="F171" s="1" t="s">
        <v>169</v>
      </c>
      <c r="G171" t="s">
        <v>104</v>
      </c>
      <c r="H171">
        <v>400</v>
      </c>
      <c r="I171" s="2">
        <v>41908</v>
      </c>
      <c r="J171" s="2">
        <v>41912</v>
      </c>
      <c r="K171">
        <v>400</v>
      </c>
    </row>
    <row r="172" spans="1:11" x14ac:dyDescent="0.25">
      <c r="A172" t="str">
        <f>"Z370DC208F"</f>
        <v>Z370DC208F</v>
      </c>
      <c r="B172" t="str">
        <f t="shared" si="2"/>
        <v>06363391001</v>
      </c>
      <c r="C172" t="s">
        <v>15</v>
      </c>
      <c r="D172" t="s">
        <v>357</v>
      </c>
      <c r="E172" t="s">
        <v>17</v>
      </c>
      <c r="F172" s="1" t="s">
        <v>358</v>
      </c>
      <c r="G172" t="s">
        <v>359</v>
      </c>
      <c r="H172">
        <v>1220.68</v>
      </c>
      <c r="I172" s="2">
        <v>41738</v>
      </c>
      <c r="J172" s="2">
        <v>41738</v>
      </c>
      <c r="K172">
        <v>1220.68</v>
      </c>
    </row>
    <row r="173" spans="1:11" x14ac:dyDescent="0.25">
      <c r="A173" t="str">
        <f>"Z101218DCA"</f>
        <v>Z101218DCA</v>
      </c>
      <c r="B173" t="str">
        <f t="shared" si="2"/>
        <v>06363391001</v>
      </c>
      <c r="C173" t="s">
        <v>15</v>
      </c>
      <c r="D173" t="s">
        <v>360</v>
      </c>
      <c r="E173" t="s">
        <v>17</v>
      </c>
      <c r="F173" s="1" t="s">
        <v>272</v>
      </c>
      <c r="G173" t="s">
        <v>273</v>
      </c>
      <c r="H173">
        <v>599.97</v>
      </c>
      <c r="I173" s="2">
        <v>41997</v>
      </c>
      <c r="J173" s="2">
        <v>41997</v>
      </c>
      <c r="K173">
        <v>599.97</v>
      </c>
    </row>
    <row r="174" spans="1:11" x14ac:dyDescent="0.25">
      <c r="A174" t="str">
        <f>"Z2D1139CDB"</f>
        <v>Z2D1139CDB</v>
      </c>
      <c r="B174" t="str">
        <f t="shared" si="2"/>
        <v>06363391001</v>
      </c>
      <c r="C174" t="s">
        <v>15</v>
      </c>
      <c r="D174" t="s">
        <v>361</v>
      </c>
      <c r="E174" t="s">
        <v>17</v>
      </c>
      <c r="F174" s="1" t="s">
        <v>149</v>
      </c>
      <c r="G174" t="s">
        <v>150</v>
      </c>
      <c r="H174">
        <v>306.95999999999998</v>
      </c>
      <c r="I174" s="2">
        <v>41932</v>
      </c>
      <c r="J174" s="2">
        <v>41932</v>
      </c>
      <c r="K174">
        <v>306.95999999999998</v>
      </c>
    </row>
    <row r="175" spans="1:11" x14ac:dyDescent="0.25">
      <c r="A175" t="str">
        <f>"Z5D117C2E5"</f>
        <v>Z5D117C2E5</v>
      </c>
      <c r="B175" t="str">
        <f t="shared" si="2"/>
        <v>06363391001</v>
      </c>
      <c r="C175" t="s">
        <v>15</v>
      </c>
      <c r="D175" t="s">
        <v>362</v>
      </c>
      <c r="E175" t="s">
        <v>17</v>
      </c>
      <c r="F175" s="1" t="s">
        <v>149</v>
      </c>
      <c r="G175" t="s">
        <v>150</v>
      </c>
      <c r="H175">
        <v>291.95999999999998</v>
      </c>
      <c r="I175" s="2">
        <v>41943</v>
      </c>
      <c r="J175" s="2">
        <v>41949</v>
      </c>
      <c r="K175">
        <v>291.95999999999998</v>
      </c>
    </row>
    <row r="176" spans="1:11" x14ac:dyDescent="0.25">
      <c r="A176" t="str">
        <f>"ZB00DDA9FC"</f>
        <v>ZB00DDA9FC</v>
      </c>
      <c r="B176" t="str">
        <f t="shared" si="2"/>
        <v>06363391001</v>
      </c>
      <c r="C176" t="s">
        <v>15</v>
      </c>
      <c r="D176" t="s">
        <v>363</v>
      </c>
      <c r="E176" t="s">
        <v>17</v>
      </c>
      <c r="F176" s="1" t="s">
        <v>364</v>
      </c>
      <c r="G176" t="s">
        <v>365</v>
      </c>
      <c r="H176">
        <v>480</v>
      </c>
      <c r="I176" s="2">
        <v>41687</v>
      </c>
      <c r="J176" s="2">
        <v>41691</v>
      </c>
      <c r="K176">
        <v>480</v>
      </c>
    </row>
    <row r="177" spans="1:11" x14ac:dyDescent="0.25">
      <c r="A177" t="str">
        <f>"Z250E38CC2"</f>
        <v>Z250E38CC2</v>
      </c>
      <c r="B177" t="str">
        <f t="shared" si="2"/>
        <v>06363391001</v>
      </c>
      <c r="C177" t="s">
        <v>15</v>
      </c>
      <c r="D177" t="s">
        <v>366</v>
      </c>
      <c r="E177" t="s">
        <v>17</v>
      </c>
      <c r="F177" s="1" t="s">
        <v>367</v>
      </c>
      <c r="G177" t="s">
        <v>368</v>
      </c>
      <c r="H177">
        <v>500</v>
      </c>
      <c r="I177" s="2">
        <v>41729</v>
      </c>
      <c r="J177" s="2">
        <v>41730</v>
      </c>
      <c r="K177">
        <v>500</v>
      </c>
    </row>
    <row r="178" spans="1:11" x14ac:dyDescent="0.25">
      <c r="A178" t="str">
        <f>"Z5510A98D4"</f>
        <v>Z5510A98D4</v>
      </c>
      <c r="B178" t="str">
        <f t="shared" si="2"/>
        <v>06363391001</v>
      </c>
      <c r="C178" t="s">
        <v>15</v>
      </c>
      <c r="D178" t="s">
        <v>369</v>
      </c>
      <c r="E178" t="s">
        <v>27</v>
      </c>
      <c r="F178" s="1" t="s">
        <v>232</v>
      </c>
      <c r="G178" t="s">
        <v>84</v>
      </c>
      <c r="H178">
        <v>3500</v>
      </c>
      <c r="I178" s="2">
        <v>41891</v>
      </c>
      <c r="J178" s="2">
        <v>41893</v>
      </c>
      <c r="K178">
        <v>3500</v>
      </c>
    </row>
    <row r="179" spans="1:11" x14ac:dyDescent="0.25">
      <c r="A179" t="str">
        <f>"Z5D10A9906"</f>
        <v>Z5D10A9906</v>
      </c>
      <c r="B179" t="str">
        <f t="shared" si="2"/>
        <v>06363391001</v>
      </c>
      <c r="C179" t="s">
        <v>15</v>
      </c>
      <c r="D179" t="s">
        <v>370</v>
      </c>
      <c r="E179" t="s">
        <v>27</v>
      </c>
      <c r="F179" s="1" t="s">
        <v>243</v>
      </c>
      <c r="G179" t="s">
        <v>84</v>
      </c>
      <c r="H179">
        <v>1416</v>
      </c>
      <c r="I179" s="2">
        <v>41899</v>
      </c>
      <c r="J179" s="2">
        <v>41900</v>
      </c>
      <c r="K179">
        <v>1416</v>
      </c>
    </row>
    <row r="180" spans="1:11" x14ac:dyDescent="0.25">
      <c r="A180" t="str">
        <f>"Z67117C3A1"</f>
        <v>Z67117C3A1</v>
      </c>
      <c r="B180" t="str">
        <f t="shared" si="2"/>
        <v>06363391001</v>
      </c>
      <c r="C180" t="s">
        <v>15</v>
      </c>
      <c r="D180" t="s">
        <v>371</v>
      </c>
      <c r="E180" t="s">
        <v>17</v>
      </c>
      <c r="F180" s="1" t="s">
        <v>141</v>
      </c>
      <c r="G180" t="s">
        <v>84</v>
      </c>
      <c r="H180">
        <v>1075.46</v>
      </c>
      <c r="I180" s="2">
        <v>41947</v>
      </c>
      <c r="J180" s="2">
        <v>41947</v>
      </c>
      <c r="K180">
        <v>1075.46</v>
      </c>
    </row>
    <row r="181" spans="1:11" x14ac:dyDescent="0.25">
      <c r="A181" t="str">
        <f>"ZA5105ADE6"</f>
        <v>ZA5105ADE6</v>
      </c>
      <c r="B181" t="str">
        <f t="shared" si="2"/>
        <v>06363391001</v>
      </c>
      <c r="C181" t="s">
        <v>15</v>
      </c>
      <c r="D181" t="s">
        <v>372</v>
      </c>
      <c r="E181" t="s">
        <v>17</v>
      </c>
      <c r="F181" s="1" t="s">
        <v>373</v>
      </c>
      <c r="G181" t="s">
        <v>47</v>
      </c>
      <c r="H181">
        <v>980</v>
      </c>
      <c r="I181" s="2">
        <v>41920</v>
      </c>
      <c r="J181" s="2">
        <v>41922</v>
      </c>
      <c r="K181">
        <v>980</v>
      </c>
    </row>
    <row r="182" spans="1:11" x14ac:dyDescent="0.25">
      <c r="A182" t="str">
        <f>"Z8D10AC556"</f>
        <v>Z8D10AC556</v>
      </c>
      <c r="B182" t="str">
        <f t="shared" si="2"/>
        <v>06363391001</v>
      </c>
      <c r="C182" t="s">
        <v>15</v>
      </c>
      <c r="D182" t="s">
        <v>374</v>
      </c>
      <c r="E182" t="s">
        <v>17</v>
      </c>
      <c r="F182" s="1" t="s">
        <v>24</v>
      </c>
      <c r="G182" t="s">
        <v>25</v>
      </c>
      <c r="H182">
        <v>416.94</v>
      </c>
      <c r="I182" s="2">
        <v>41893</v>
      </c>
      <c r="J182" s="2">
        <v>41894</v>
      </c>
      <c r="K182">
        <v>416.94</v>
      </c>
    </row>
    <row r="183" spans="1:11" x14ac:dyDescent="0.25">
      <c r="A183" t="str">
        <f>"Z981124BFB"</f>
        <v>Z981124BFB</v>
      </c>
      <c r="B183" t="str">
        <f t="shared" si="2"/>
        <v>06363391001</v>
      </c>
      <c r="C183" t="s">
        <v>15</v>
      </c>
      <c r="D183" t="s">
        <v>375</v>
      </c>
      <c r="E183" t="s">
        <v>27</v>
      </c>
      <c r="F183" s="1" t="s">
        <v>376</v>
      </c>
      <c r="G183" t="s">
        <v>25</v>
      </c>
      <c r="H183">
        <v>1560</v>
      </c>
      <c r="I183" s="2">
        <v>41921</v>
      </c>
      <c r="J183" s="2">
        <v>41926</v>
      </c>
      <c r="K183">
        <v>1560</v>
      </c>
    </row>
    <row r="184" spans="1:11" x14ac:dyDescent="0.25">
      <c r="A184" t="str">
        <f>"Z2B0F7FB37"</f>
        <v>Z2B0F7FB37</v>
      </c>
      <c r="B184" t="str">
        <f t="shared" si="2"/>
        <v>06363391001</v>
      </c>
      <c r="C184" t="s">
        <v>15</v>
      </c>
      <c r="D184" t="s">
        <v>377</v>
      </c>
      <c r="E184" t="s">
        <v>17</v>
      </c>
      <c r="F184" s="1" t="s">
        <v>272</v>
      </c>
      <c r="G184" t="s">
        <v>273</v>
      </c>
      <c r="H184">
        <v>400.05</v>
      </c>
      <c r="I184" s="2">
        <v>41807</v>
      </c>
      <c r="J184" s="2">
        <v>41808</v>
      </c>
      <c r="K184">
        <v>400.05</v>
      </c>
    </row>
    <row r="185" spans="1:11" x14ac:dyDescent="0.25">
      <c r="A185" t="str">
        <f>"Z61103DA84"</f>
        <v>Z61103DA84</v>
      </c>
      <c r="B185" t="str">
        <f t="shared" si="2"/>
        <v>06363391001</v>
      </c>
      <c r="C185" t="s">
        <v>15</v>
      </c>
      <c r="D185" t="s">
        <v>378</v>
      </c>
      <c r="E185" t="s">
        <v>17</v>
      </c>
      <c r="F185" s="1" t="s">
        <v>379</v>
      </c>
      <c r="G185" t="s">
        <v>380</v>
      </c>
      <c r="H185">
        <v>575</v>
      </c>
      <c r="I185" s="2">
        <v>41848</v>
      </c>
      <c r="J185" s="2">
        <v>41848</v>
      </c>
      <c r="K185">
        <v>575</v>
      </c>
    </row>
    <row r="186" spans="1:11" x14ac:dyDescent="0.25">
      <c r="A186" t="str">
        <f>"Z1010ABB2D"</f>
        <v>Z1010ABB2D</v>
      </c>
      <c r="B186" t="str">
        <f t="shared" si="2"/>
        <v>06363391001</v>
      </c>
      <c r="C186" t="s">
        <v>15</v>
      </c>
      <c r="D186" t="s">
        <v>381</v>
      </c>
      <c r="E186" t="s">
        <v>17</v>
      </c>
      <c r="F186" s="1" t="s">
        <v>149</v>
      </c>
      <c r="G186" t="s">
        <v>150</v>
      </c>
      <c r="H186">
        <v>1218</v>
      </c>
      <c r="I186" s="2">
        <v>41894</v>
      </c>
      <c r="J186" s="2">
        <v>41894</v>
      </c>
      <c r="K186">
        <v>1218</v>
      </c>
    </row>
    <row r="187" spans="1:11" x14ac:dyDescent="0.25">
      <c r="A187" t="str">
        <f>"Z300E4B5DD"</f>
        <v>Z300E4B5DD</v>
      </c>
      <c r="B187" t="str">
        <f t="shared" si="2"/>
        <v>06363391001</v>
      </c>
      <c r="C187" t="s">
        <v>15</v>
      </c>
      <c r="D187" t="s">
        <v>382</v>
      </c>
      <c r="E187" t="s">
        <v>17</v>
      </c>
      <c r="F187" s="1" t="s">
        <v>319</v>
      </c>
      <c r="G187" t="s">
        <v>320</v>
      </c>
      <c r="H187">
        <v>495</v>
      </c>
      <c r="I187" s="2">
        <v>41716</v>
      </c>
      <c r="J187" s="2">
        <v>41716</v>
      </c>
      <c r="K187">
        <v>495</v>
      </c>
    </row>
    <row r="188" spans="1:11" x14ac:dyDescent="0.25">
      <c r="A188" t="str">
        <f>"ZB60F7FA71"</f>
        <v>ZB60F7FA71</v>
      </c>
      <c r="B188" t="str">
        <f t="shared" si="2"/>
        <v>06363391001</v>
      </c>
      <c r="C188" t="s">
        <v>15</v>
      </c>
      <c r="D188" t="s">
        <v>383</v>
      </c>
      <c r="E188" t="s">
        <v>17</v>
      </c>
      <c r="F188" s="1" t="s">
        <v>319</v>
      </c>
      <c r="G188" t="s">
        <v>320</v>
      </c>
      <c r="H188">
        <v>1273</v>
      </c>
      <c r="I188" s="2">
        <v>41808</v>
      </c>
      <c r="J188" s="2">
        <v>41808</v>
      </c>
      <c r="K188">
        <v>1273</v>
      </c>
    </row>
    <row r="189" spans="1:11" x14ac:dyDescent="0.25">
      <c r="A189" t="str">
        <f>"Z500DDAA95"</f>
        <v>Z500DDAA95</v>
      </c>
      <c r="B189" t="str">
        <f t="shared" si="2"/>
        <v>06363391001</v>
      </c>
      <c r="C189" t="s">
        <v>15</v>
      </c>
      <c r="D189" t="s">
        <v>384</v>
      </c>
      <c r="E189" t="s">
        <v>17</v>
      </c>
      <c r="F189" s="1" t="s">
        <v>24</v>
      </c>
      <c r="G189" t="s">
        <v>25</v>
      </c>
      <c r="H189">
        <v>603.4</v>
      </c>
      <c r="I189" s="2">
        <v>41687</v>
      </c>
      <c r="J189" s="2">
        <v>41715</v>
      </c>
      <c r="K189">
        <v>603.4</v>
      </c>
    </row>
    <row r="190" spans="1:11" x14ac:dyDescent="0.25">
      <c r="A190" t="str">
        <f>"ZAC0E4B6EE"</f>
        <v>ZAC0E4B6EE</v>
      </c>
      <c r="B190" t="str">
        <f t="shared" si="2"/>
        <v>06363391001</v>
      </c>
      <c r="C190" t="s">
        <v>15</v>
      </c>
      <c r="D190" t="s">
        <v>385</v>
      </c>
      <c r="E190" t="s">
        <v>17</v>
      </c>
      <c r="F190" s="1" t="s">
        <v>24</v>
      </c>
      <c r="G190" t="s">
        <v>25</v>
      </c>
      <c r="H190">
        <v>1310.02</v>
      </c>
      <c r="I190" s="2">
        <v>41715</v>
      </c>
      <c r="J190" s="2">
        <v>41722</v>
      </c>
      <c r="K190">
        <v>1310.02</v>
      </c>
    </row>
    <row r="191" spans="1:11" x14ac:dyDescent="0.25">
      <c r="A191" t="str">
        <f>"ZF5103D649"</f>
        <v>ZF5103D649</v>
      </c>
      <c r="B191" t="str">
        <f t="shared" si="2"/>
        <v>06363391001</v>
      </c>
      <c r="C191" t="s">
        <v>15</v>
      </c>
      <c r="D191" t="s">
        <v>386</v>
      </c>
      <c r="E191" t="s">
        <v>17</v>
      </c>
      <c r="F191" s="1" t="s">
        <v>24</v>
      </c>
      <c r="G191" t="s">
        <v>25</v>
      </c>
      <c r="H191">
        <v>963.39</v>
      </c>
      <c r="I191" s="2">
        <v>41844</v>
      </c>
      <c r="J191" s="2">
        <v>41844</v>
      </c>
      <c r="K191">
        <v>963.39</v>
      </c>
    </row>
    <row r="192" spans="1:11" x14ac:dyDescent="0.25">
      <c r="A192" t="str">
        <f>"Z5D1058005"</f>
        <v>Z5D1058005</v>
      </c>
      <c r="B192" t="str">
        <f t="shared" si="2"/>
        <v>06363391001</v>
      </c>
      <c r="C192" t="s">
        <v>15</v>
      </c>
      <c r="D192" t="s">
        <v>387</v>
      </c>
      <c r="E192" t="s">
        <v>17</v>
      </c>
      <c r="F192" s="1" t="s">
        <v>24</v>
      </c>
      <c r="G192" t="s">
        <v>25</v>
      </c>
      <c r="H192">
        <v>520.66</v>
      </c>
      <c r="I192" s="2">
        <v>41852</v>
      </c>
      <c r="J192" s="2">
        <v>41852</v>
      </c>
      <c r="K192">
        <v>520.66</v>
      </c>
    </row>
    <row r="193" spans="1:11" x14ac:dyDescent="0.25">
      <c r="A193" t="str">
        <f>"Z240ECCA5L"</f>
        <v>Z240ECCA5L</v>
      </c>
      <c r="B193" t="str">
        <f t="shared" si="2"/>
        <v>06363391001</v>
      </c>
      <c r="C193" t="s">
        <v>15</v>
      </c>
      <c r="D193" t="s">
        <v>388</v>
      </c>
      <c r="E193" t="s">
        <v>17</v>
      </c>
      <c r="F193" s="1" t="s">
        <v>316</v>
      </c>
      <c r="G193" t="s">
        <v>317</v>
      </c>
      <c r="H193">
        <v>500</v>
      </c>
      <c r="I193" s="2">
        <v>41750</v>
      </c>
      <c r="J193" s="2">
        <v>41757</v>
      </c>
      <c r="K193">
        <v>500</v>
      </c>
    </row>
    <row r="194" spans="1:11" x14ac:dyDescent="0.25">
      <c r="A194" t="str">
        <f>"Z220D68D38"</f>
        <v>Z220D68D38</v>
      </c>
      <c r="B194" t="str">
        <f t="shared" si="2"/>
        <v>06363391001</v>
      </c>
      <c r="C194" t="s">
        <v>15</v>
      </c>
      <c r="D194" t="s">
        <v>389</v>
      </c>
      <c r="E194" t="s">
        <v>17</v>
      </c>
      <c r="F194" s="1" t="s">
        <v>390</v>
      </c>
      <c r="G194" t="s">
        <v>391</v>
      </c>
      <c r="H194">
        <v>206.3</v>
      </c>
      <c r="I194" s="2">
        <v>41661</v>
      </c>
      <c r="J194" s="2">
        <v>41661</v>
      </c>
      <c r="K194">
        <v>206.3</v>
      </c>
    </row>
    <row r="195" spans="1:11" x14ac:dyDescent="0.25">
      <c r="A195" t="str">
        <f>"ZB50F03AAF"</f>
        <v>ZB50F03AAF</v>
      </c>
      <c r="B195" t="str">
        <f t="shared" ref="B195:B258" si="3">"06363391001"</f>
        <v>06363391001</v>
      </c>
      <c r="C195" t="s">
        <v>15</v>
      </c>
      <c r="D195" t="s">
        <v>392</v>
      </c>
      <c r="E195" t="s">
        <v>17</v>
      </c>
      <c r="F195" s="1" t="s">
        <v>393</v>
      </c>
      <c r="G195" t="s">
        <v>29</v>
      </c>
      <c r="H195">
        <v>375</v>
      </c>
      <c r="I195" s="2">
        <v>41764</v>
      </c>
      <c r="J195" s="2">
        <v>41771</v>
      </c>
      <c r="K195">
        <v>375</v>
      </c>
    </row>
    <row r="196" spans="1:11" x14ac:dyDescent="0.25">
      <c r="A196" t="str">
        <f>"Z000EC55C9"</f>
        <v>Z000EC55C9</v>
      </c>
      <c r="B196" t="str">
        <f t="shared" si="3"/>
        <v>06363391001</v>
      </c>
      <c r="C196" t="s">
        <v>15</v>
      </c>
      <c r="D196" t="s">
        <v>394</v>
      </c>
      <c r="E196" t="s">
        <v>17</v>
      </c>
      <c r="F196" s="1" t="s">
        <v>395</v>
      </c>
      <c r="G196" t="s">
        <v>396</v>
      </c>
      <c r="H196">
        <v>2408.6999999999998</v>
      </c>
      <c r="I196" s="2">
        <v>41736</v>
      </c>
      <c r="J196" s="2">
        <v>41757</v>
      </c>
      <c r="K196">
        <v>2408.6999999999998</v>
      </c>
    </row>
    <row r="197" spans="1:11" x14ac:dyDescent="0.25">
      <c r="A197" t="str">
        <f>"Z440D947A7"</f>
        <v>Z440D947A7</v>
      </c>
      <c r="B197" t="str">
        <f t="shared" si="3"/>
        <v>06363391001</v>
      </c>
      <c r="C197" t="s">
        <v>15</v>
      </c>
      <c r="D197" t="s">
        <v>397</v>
      </c>
      <c r="E197" t="s">
        <v>17</v>
      </c>
      <c r="F197" s="1" t="s">
        <v>68</v>
      </c>
      <c r="G197" t="s">
        <v>69</v>
      </c>
      <c r="H197">
        <v>1380</v>
      </c>
      <c r="I197" s="2">
        <v>41681</v>
      </c>
      <c r="J197" s="2">
        <v>41708</v>
      </c>
      <c r="K197">
        <v>1380</v>
      </c>
    </row>
    <row r="198" spans="1:11" x14ac:dyDescent="0.25">
      <c r="A198" t="str">
        <f>"ZE80DDA869"</f>
        <v>ZE80DDA869</v>
      </c>
      <c r="B198" t="str">
        <f t="shared" si="3"/>
        <v>06363391001</v>
      </c>
      <c r="C198" t="s">
        <v>15</v>
      </c>
      <c r="D198" t="s">
        <v>398</v>
      </c>
      <c r="E198" t="s">
        <v>17</v>
      </c>
      <c r="F198" s="1" t="s">
        <v>49</v>
      </c>
      <c r="G198" t="s">
        <v>50</v>
      </c>
      <c r="H198">
        <v>750</v>
      </c>
      <c r="I198" s="2">
        <v>41709</v>
      </c>
      <c r="J198" s="2">
        <v>41716</v>
      </c>
      <c r="K198">
        <v>750</v>
      </c>
    </row>
    <row r="199" spans="1:11" x14ac:dyDescent="0.25">
      <c r="A199" t="str">
        <f>"Z7D0E21668"</f>
        <v>Z7D0E21668</v>
      </c>
      <c r="B199" t="str">
        <f t="shared" si="3"/>
        <v>06363391001</v>
      </c>
      <c r="C199" t="s">
        <v>15</v>
      </c>
      <c r="D199" t="s">
        <v>399</v>
      </c>
      <c r="E199" t="s">
        <v>17</v>
      </c>
      <c r="F199" s="1" t="s">
        <v>400</v>
      </c>
      <c r="G199" t="s">
        <v>401</v>
      </c>
      <c r="H199">
        <v>321.02</v>
      </c>
      <c r="I199" s="2">
        <v>41710</v>
      </c>
      <c r="J199" s="2">
        <v>41710</v>
      </c>
      <c r="K199">
        <v>321.02</v>
      </c>
    </row>
    <row r="200" spans="1:11" x14ac:dyDescent="0.25">
      <c r="A200" t="str">
        <f>"Z650CA8018"</f>
        <v>Z650CA8018</v>
      </c>
      <c r="B200" t="str">
        <f t="shared" si="3"/>
        <v>06363391001</v>
      </c>
      <c r="C200" t="s">
        <v>15</v>
      </c>
      <c r="D200" t="s">
        <v>402</v>
      </c>
      <c r="E200" t="s">
        <v>27</v>
      </c>
      <c r="F200" s="1" t="s">
        <v>403</v>
      </c>
      <c r="G200" t="s">
        <v>404</v>
      </c>
      <c r="H200">
        <v>23920</v>
      </c>
      <c r="I200" s="2">
        <v>41701</v>
      </c>
      <c r="J200" s="2">
        <v>41705</v>
      </c>
      <c r="K200">
        <v>23920</v>
      </c>
    </row>
    <row r="201" spans="1:11" x14ac:dyDescent="0.25">
      <c r="A201" t="str">
        <f>"ZD30EDFF50"</f>
        <v>ZD30EDFF50</v>
      </c>
      <c r="B201" t="str">
        <f t="shared" si="3"/>
        <v>06363391001</v>
      </c>
      <c r="C201" t="s">
        <v>15</v>
      </c>
      <c r="D201" t="s">
        <v>405</v>
      </c>
      <c r="E201" t="s">
        <v>27</v>
      </c>
      <c r="F201" s="1" t="s">
        <v>406</v>
      </c>
      <c r="G201" t="s">
        <v>407</v>
      </c>
      <c r="H201">
        <v>608</v>
      </c>
      <c r="I201" s="2">
        <v>41730</v>
      </c>
      <c r="J201" s="2">
        <v>42460</v>
      </c>
      <c r="K201">
        <v>608</v>
      </c>
    </row>
    <row r="202" spans="1:11" x14ac:dyDescent="0.25">
      <c r="A202" t="str">
        <f>"Z5D10AB08E"</f>
        <v>Z5D10AB08E</v>
      </c>
      <c r="B202" t="str">
        <f t="shared" si="3"/>
        <v>06363391001</v>
      </c>
      <c r="C202" t="s">
        <v>15</v>
      </c>
      <c r="D202" t="s">
        <v>408</v>
      </c>
      <c r="E202" t="s">
        <v>17</v>
      </c>
      <c r="F202" s="1" t="s">
        <v>409</v>
      </c>
      <c r="G202" t="s">
        <v>410</v>
      </c>
      <c r="H202">
        <v>250</v>
      </c>
      <c r="I202" s="2">
        <v>41897</v>
      </c>
      <c r="J202" s="2">
        <v>41897</v>
      </c>
      <c r="K202">
        <v>250</v>
      </c>
    </row>
    <row r="203" spans="1:11" x14ac:dyDescent="0.25">
      <c r="A203" t="str">
        <f>"ZD91133A1B"</f>
        <v>ZD91133A1B</v>
      </c>
      <c r="B203" t="str">
        <f t="shared" si="3"/>
        <v>06363391001</v>
      </c>
      <c r="C203" t="s">
        <v>15</v>
      </c>
      <c r="D203" t="s">
        <v>411</v>
      </c>
      <c r="E203" t="s">
        <v>17</v>
      </c>
      <c r="F203" s="1" t="s">
        <v>412</v>
      </c>
      <c r="G203" t="s">
        <v>413</v>
      </c>
      <c r="H203">
        <v>480</v>
      </c>
      <c r="I203" s="2">
        <v>41978</v>
      </c>
      <c r="J203" s="2">
        <v>42292</v>
      </c>
      <c r="K203">
        <v>480</v>
      </c>
    </row>
    <row r="204" spans="1:11" x14ac:dyDescent="0.25">
      <c r="A204" t="str">
        <f>"ZOD1194A1C"</f>
        <v>ZOD1194A1C</v>
      </c>
      <c r="B204" t="str">
        <f t="shared" si="3"/>
        <v>06363391001</v>
      </c>
      <c r="C204" t="s">
        <v>15</v>
      </c>
      <c r="D204" t="s">
        <v>414</v>
      </c>
      <c r="E204" t="s">
        <v>17</v>
      </c>
      <c r="F204" s="1" t="s">
        <v>412</v>
      </c>
      <c r="G204" t="s">
        <v>413</v>
      </c>
      <c r="H204">
        <v>200</v>
      </c>
      <c r="I204" s="2">
        <v>41950</v>
      </c>
      <c r="J204" s="2">
        <v>41953</v>
      </c>
      <c r="K204">
        <v>0</v>
      </c>
    </row>
    <row r="205" spans="1:11" x14ac:dyDescent="0.25">
      <c r="A205" t="str">
        <f>"Z110EC5868"</f>
        <v>Z110EC5868</v>
      </c>
      <c r="B205" t="str">
        <f t="shared" si="3"/>
        <v>06363391001</v>
      </c>
      <c r="C205" t="s">
        <v>15</v>
      </c>
      <c r="D205" t="s">
        <v>415</v>
      </c>
      <c r="E205" t="s">
        <v>17</v>
      </c>
      <c r="F205" s="1" t="s">
        <v>416</v>
      </c>
      <c r="G205" t="s">
        <v>417</v>
      </c>
      <c r="H205">
        <v>348</v>
      </c>
      <c r="I205" s="2">
        <v>41743</v>
      </c>
      <c r="J205" s="2">
        <v>41743</v>
      </c>
      <c r="K205">
        <v>348</v>
      </c>
    </row>
    <row r="206" spans="1:11" x14ac:dyDescent="0.25">
      <c r="A206" t="str">
        <f>"Z80105D5EE"</f>
        <v>Z80105D5EE</v>
      </c>
      <c r="B206" t="str">
        <f t="shared" si="3"/>
        <v>06363391001</v>
      </c>
      <c r="C206" t="s">
        <v>15</v>
      </c>
      <c r="D206" t="s">
        <v>418</v>
      </c>
      <c r="E206" t="s">
        <v>27</v>
      </c>
      <c r="F206" s="1" t="s">
        <v>419</v>
      </c>
      <c r="G206" t="s">
        <v>420</v>
      </c>
      <c r="H206">
        <v>2397</v>
      </c>
      <c r="I206" s="2">
        <v>41878</v>
      </c>
      <c r="J206" s="2">
        <v>41906</v>
      </c>
      <c r="K206">
        <v>2397</v>
      </c>
    </row>
    <row r="207" spans="1:11" x14ac:dyDescent="0.25">
      <c r="A207" t="str">
        <f>"Z2F10DE1A2"</f>
        <v>Z2F10DE1A2</v>
      </c>
      <c r="B207" t="str">
        <f t="shared" si="3"/>
        <v>06363391001</v>
      </c>
      <c r="C207" t="s">
        <v>15</v>
      </c>
      <c r="D207" t="s">
        <v>421</v>
      </c>
      <c r="E207" t="s">
        <v>27</v>
      </c>
      <c r="F207" s="1" t="s">
        <v>422</v>
      </c>
      <c r="G207" t="s">
        <v>423</v>
      </c>
      <c r="H207">
        <v>1098</v>
      </c>
      <c r="I207" s="2">
        <v>41911</v>
      </c>
      <c r="J207" s="2">
        <v>41912</v>
      </c>
      <c r="K207">
        <v>1098</v>
      </c>
    </row>
    <row r="208" spans="1:11" x14ac:dyDescent="0.25">
      <c r="A208" t="str">
        <f>"ZD210EB926"</f>
        <v>ZD210EB926</v>
      </c>
      <c r="B208" t="str">
        <f t="shared" si="3"/>
        <v>06363391001</v>
      </c>
      <c r="C208" t="s">
        <v>15</v>
      </c>
      <c r="D208" t="s">
        <v>424</v>
      </c>
      <c r="E208" t="s">
        <v>425</v>
      </c>
      <c r="F208" s="1" t="s">
        <v>426</v>
      </c>
      <c r="G208" t="s">
        <v>427</v>
      </c>
      <c r="H208">
        <v>18601.2</v>
      </c>
      <c r="I208" s="2">
        <v>41883</v>
      </c>
      <c r="J208" s="2">
        <v>43732</v>
      </c>
      <c r="K208">
        <v>12090</v>
      </c>
    </row>
    <row r="209" spans="1:11" x14ac:dyDescent="0.25">
      <c r="A209" t="str">
        <f>"Z291143D8E"</f>
        <v>Z291143D8E</v>
      </c>
      <c r="B209" t="str">
        <f t="shared" si="3"/>
        <v>06363391001</v>
      </c>
      <c r="C209" t="s">
        <v>15</v>
      </c>
      <c r="D209" t="s">
        <v>428</v>
      </c>
      <c r="E209" t="s">
        <v>425</v>
      </c>
      <c r="F209" s="1" t="s">
        <v>426</v>
      </c>
      <c r="G209" t="s">
        <v>427</v>
      </c>
      <c r="H209">
        <v>14040</v>
      </c>
      <c r="I209" s="2">
        <v>41919</v>
      </c>
      <c r="J209" s="2">
        <v>43028</v>
      </c>
      <c r="K209">
        <v>12076.99</v>
      </c>
    </row>
    <row r="210" spans="1:11" x14ac:dyDescent="0.25">
      <c r="A210" t="str">
        <f>"ZD50FBA448"</f>
        <v>ZD50FBA448</v>
      </c>
      <c r="B210" t="str">
        <f t="shared" si="3"/>
        <v>06363391001</v>
      </c>
      <c r="C210" t="s">
        <v>15</v>
      </c>
      <c r="D210" t="s">
        <v>429</v>
      </c>
      <c r="E210" t="s">
        <v>27</v>
      </c>
      <c r="F210" s="1" t="s">
        <v>430</v>
      </c>
      <c r="G210" t="s">
        <v>32</v>
      </c>
      <c r="H210">
        <v>8500</v>
      </c>
      <c r="I210" s="2">
        <v>41793</v>
      </c>
      <c r="J210" s="2">
        <v>41795</v>
      </c>
      <c r="K210">
        <v>8500</v>
      </c>
    </row>
    <row r="211" spans="1:11" x14ac:dyDescent="0.25">
      <c r="A211" t="str">
        <f>"5520515916"</f>
        <v>5520515916</v>
      </c>
      <c r="B211" t="str">
        <f t="shared" si="3"/>
        <v>06363391001</v>
      </c>
      <c r="C211" t="s">
        <v>15</v>
      </c>
      <c r="D211" t="s">
        <v>431</v>
      </c>
      <c r="E211" t="s">
        <v>425</v>
      </c>
      <c r="F211" s="1" t="s">
        <v>432</v>
      </c>
      <c r="G211" t="s">
        <v>433</v>
      </c>
      <c r="H211">
        <v>0</v>
      </c>
      <c r="I211" s="2">
        <v>41653</v>
      </c>
      <c r="J211" s="2">
        <v>42018</v>
      </c>
      <c r="K211">
        <v>380448.32</v>
      </c>
    </row>
    <row r="212" spans="1:11" x14ac:dyDescent="0.25">
      <c r="A212" t="str">
        <f>"ZD50E22357"</f>
        <v>ZD50E22357</v>
      </c>
      <c r="B212" t="str">
        <f t="shared" si="3"/>
        <v>06363391001</v>
      </c>
      <c r="C212" t="s">
        <v>15</v>
      </c>
      <c r="D212" t="s">
        <v>434</v>
      </c>
      <c r="E212" t="s">
        <v>17</v>
      </c>
      <c r="F212" s="1" t="s">
        <v>117</v>
      </c>
      <c r="G212" t="s">
        <v>118</v>
      </c>
      <c r="H212">
        <v>80</v>
      </c>
      <c r="I212" s="2">
        <v>41699</v>
      </c>
      <c r="J212" s="2">
        <v>41729</v>
      </c>
      <c r="K212">
        <v>80</v>
      </c>
    </row>
    <row r="213" spans="1:11" x14ac:dyDescent="0.25">
      <c r="A213" t="str">
        <f>"Z040EE0063"</f>
        <v>Z040EE0063</v>
      </c>
      <c r="B213" t="str">
        <f t="shared" si="3"/>
        <v>06363391001</v>
      </c>
      <c r="C213" t="s">
        <v>15</v>
      </c>
      <c r="D213" t="s">
        <v>435</v>
      </c>
      <c r="E213" t="s">
        <v>17</v>
      </c>
      <c r="F213" s="1" t="s">
        <v>117</v>
      </c>
      <c r="G213" t="s">
        <v>118</v>
      </c>
      <c r="H213">
        <v>80</v>
      </c>
      <c r="I213" s="2">
        <v>41730</v>
      </c>
      <c r="J213" s="2">
        <v>41759</v>
      </c>
      <c r="K213">
        <v>80</v>
      </c>
    </row>
    <row r="214" spans="1:11" x14ac:dyDescent="0.25">
      <c r="A214" t="str">
        <f>"Z120F592A0"</f>
        <v>Z120F592A0</v>
      </c>
      <c r="B214" t="str">
        <f t="shared" si="3"/>
        <v>06363391001</v>
      </c>
      <c r="C214" t="s">
        <v>15</v>
      </c>
      <c r="D214" t="s">
        <v>436</v>
      </c>
      <c r="E214" t="s">
        <v>17</v>
      </c>
      <c r="F214" s="1" t="s">
        <v>117</v>
      </c>
      <c r="G214" t="s">
        <v>118</v>
      </c>
      <c r="H214">
        <v>160</v>
      </c>
      <c r="I214" s="2">
        <v>41760</v>
      </c>
      <c r="J214" s="2">
        <v>41820</v>
      </c>
      <c r="K214">
        <v>160</v>
      </c>
    </row>
    <row r="215" spans="1:11" x14ac:dyDescent="0.25">
      <c r="A215" t="str">
        <f>"ZB40FFDCB0"</f>
        <v>ZB40FFDCB0</v>
      </c>
      <c r="B215" t="str">
        <f t="shared" si="3"/>
        <v>06363391001</v>
      </c>
      <c r="C215" t="s">
        <v>15</v>
      </c>
      <c r="D215" t="s">
        <v>437</v>
      </c>
      <c r="E215" t="s">
        <v>17</v>
      </c>
      <c r="F215" s="1" t="s">
        <v>438</v>
      </c>
      <c r="G215" t="s">
        <v>439</v>
      </c>
      <c r="H215">
        <v>1560</v>
      </c>
      <c r="I215" s="2">
        <v>41821</v>
      </c>
      <c r="J215" s="2">
        <v>42185</v>
      </c>
      <c r="K215">
        <v>1274</v>
      </c>
    </row>
    <row r="216" spans="1:11" x14ac:dyDescent="0.25">
      <c r="A216" t="str">
        <f>"Z60040E768"</f>
        <v>Z60040E768</v>
      </c>
      <c r="B216" t="str">
        <f t="shared" si="3"/>
        <v>06363391001</v>
      </c>
      <c r="C216" t="s">
        <v>15</v>
      </c>
      <c r="D216" t="s">
        <v>440</v>
      </c>
      <c r="E216" t="s">
        <v>17</v>
      </c>
      <c r="F216" s="1" t="s">
        <v>441</v>
      </c>
      <c r="G216" t="s">
        <v>41</v>
      </c>
      <c r="H216">
        <v>774.75</v>
      </c>
      <c r="I216" s="2">
        <v>41852</v>
      </c>
      <c r="J216" s="2">
        <v>41912</v>
      </c>
      <c r="K216">
        <v>774.75</v>
      </c>
    </row>
    <row r="217" spans="1:11" x14ac:dyDescent="0.25">
      <c r="A217" t="str">
        <f>"Z690DDA97A"</f>
        <v>Z690DDA97A</v>
      </c>
      <c r="B217" t="str">
        <f t="shared" si="3"/>
        <v>06363391001</v>
      </c>
      <c r="C217" t="s">
        <v>15</v>
      </c>
      <c r="D217" t="s">
        <v>442</v>
      </c>
      <c r="E217" t="s">
        <v>17</v>
      </c>
      <c r="F217" s="1" t="s">
        <v>400</v>
      </c>
      <c r="G217" t="s">
        <v>401</v>
      </c>
      <c r="H217">
        <v>476.57</v>
      </c>
      <c r="I217" s="2">
        <v>41683</v>
      </c>
      <c r="J217" s="2">
        <v>41688</v>
      </c>
      <c r="K217">
        <v>476.57</v>
      </c>
    </row>
    <row r="218" spans="1:11" x14ac:dyDescent="0.25">
      <c r="A218" t="str">
        <f>"4182183E93"</f>
        <v>4182183E93</v>
      </c>
      <c r="B218" t="str">
        <f t="shared" si="3"/>
        <v>06363391001</v>
      </c>
      <c r="C218" t="s">
        <v>15</v>
      </c>
      <c r="D218" t="s">
        <v>443</v>
      </c>
      <c r="E218" t="s">
        <v>444</v>
      </c>
      <c r="F218" s="1" t="s">
        <v>445</v>
      </c>
      <c r="G218" t="s">
        <v>162</v>
      </c>
      <c r="H218">
        <v>195000</v>
      </c>
      <c r="I218" s="2">
        <v>41671</v>
      </c>
      <c r="J218" s="2">
        <v>42035</v>
      </c>
      <c r="K218">
        <v>182377.31</v>
      </c>
    </row>
    <row r="219" spans="1:11" x14ac:dyDescent="0.25">
      <c r="A219" t="str">
        <f>"ZF20EB9912"</f>
        <v>ZF20EB9912</v>
      </c>
      <c r="B219" t="str">
        <f t="shared" si="3"/>
        <v>06363391001</v>
      </c>
      <c r="C219" t="s">
        <v>15</v>
      </c>
      <c r="D219" t="s">
        <v>446</v>
      </c>
      <c r="E219" t="s">
        <v>27</v>
      </c>
      <c r="F219" s="1" t="s">
        <v>447</v>
      </c>
      <c r="G219" t="s">
        <v>352</v>
      </c>
      <c r="H219">
        <v>9480</v>
      </c>
      <c r="I219" s="2">
        <v>41779</v>
      </c>
      <c r="J219" s="2">
        <v>41779</v>
      </c>
      <c r="K219">
        <v>9480</v>
      </c>
    </row>
    <row r="220" spans="1:11" x14ac:dyDescent="0.25">
      <c r="A220" t="str">
        <f>"ZA30C0745E"</f>
        <v>ZA30C0745E</v>
      </c>
      <c r="B220" t="str">
        <f t="shared" si="3"/>
        <v>06363391001</v>
      </c>
      <c r="C220" t="s">
        <v>15</v>
      </c>
      <c r="D220" t="s">
        <v>448</v>
      </c>
      <c r="E220" t="s">
        <v>17</v>
      </c>
      <c r="F220" s="1" t="s">
        <v>449</v>
      </c>
      <c r="G220" t="s">
        <v>450</v>
      </c>
      <c r="H220">
        <v>1950.4</v>
      </c>
      <c r="I220" s="2">
        <v>41681</v>
      </c>
      <c r="J220" s="2">
        <v>41708</v>
      </c>
      <c r="K220">
        <v>1950.4</v>
      </c>
    </row>
    <row r="221" spans="1:11" x14ac:dyDescent="0.25">
      <c r="A221" t="str">
        <f>"Z3F0F0355A"</f>
        <v>Z3F0F0355A</v>
      </c>
      <c r="B221" t="str">
        <f t="shared" si="3"/>
        <v>06363391001</v>
      </c>
      <c r="C221" t="s">
        <v>15</v>
      </c>
      <c r="D221" t="s">
        <v>451</v>
      </c>
      <c r="E221" t="s">
        <v>17</v>
      </c>
      <c r="F221" s="1" t="s">
        <v>316</v>
      </c>
      <c r="G221" t="s">
        <v>317</v>
      </c>
      <c r="H221">
        <v>620</v>
      </c>
      <c r="I221" s="2">
        <v>41787</v>
      </c>
      <c r="J221" s="2">
        <v>41787</v>
      </c>
      <c r="K221">
        <v>620</v>
      </c>
    </row>
    <row r="222" spans="1:11" x14ac:dyDescent="0.25">
      <c r="A222" t="str">
        <f>"Z190D6328D"</f>
        <v>Z190D6328D</v>
      </c>
      <c r="B222" t="str">
        <f t="shared" si="3"/>
        <v>06363391001</v>
      </c>
      <c r="C222" t="s">
        <v>15</v>
      </c>
      <c r="D222" t="s">
        <v>452</v>
      </c>
      <c r="E222" t="s">
        <v>27</v>
      </c>
      <c r="F222" s="1" t="s">
        <v>453</v>
      </c>
      <c r="G222" t="s">
        <v>454</v>
      </c>
      <c r="H222">
        <v>2264</v>
      </c>
      <c r="I222" s="2">
        <v>41675</v>
      </c>
      <c r="J222" s="2">
        <v>41675</v>
      </c>
      <c r="K222">
        <v>2264</v>
      </c>
    </row>
    <row r="223" spans="1:11" x14ac:dyDescent="0.25">
      <c r="A223" t="str">
        <f>"ZC50E21634"</f>
        <v>ZC50E21634</v>
      </c>
      <c r="B223" t="str">
        <f t="shared" si="3"/>
        <v>06363391001</v>
      </c>
      <c r="C223" t="s">
        <v>15</v>
      </c>
      <c r="D223" t="s">
        <v>455</v>
      </c>
      <c r="E223" t="s">
        <v>17</v>
      </c>
      <c r="F223" s="1" t="s">
        <v>456</v>
      </c>
      <c r="G223" t="s">
        <v>457</v>
      </c>
      <c r="H223">
        <v>850</v>
      </c>
      <c r="I223" s="2">
        <v>41757</v>
      </c>
      <c r="J223" s="2">
        <v>41757</v>
      </c>
      <c r="K223">
        <v>850</v>
      </c>
    </row>
    <row r="224" spans="1:11" x14ac:dyDescent="0.25">
      <c r="A224" t="str">
        <f>"Z28104A0E5"</f>
        <v>Z28104A0E5</v>
      </c>
      <c r="B224" t="str">
        <f t="shared" si="3"/>
        <v>06363391001</v>
      </c>
      <c r="C224" t="s">
        <v>15</v>
      </c>
      <c r="D224" t="s">
        <v>458</v>
      </c>
      <c r="E224" t="s">
        <v>27</v>
      </c>
      <c r="F224" s="1" t="s">
        <v>459</v>
      </c>
      <c r="G224" t="s">
        <v>162</v>
      </c>
      <c r="H224">
        <v>19950</v>
      </c>
      <c r="I224" s="2">
        <v>41890</v>
      </c>
      <c r="J224" s="2">
        <v>42673</v>
      </c>
      <c r="K224">
        <v>19950</v>
      </c>
    </row>
    <row r="225" spans="1:11" x14ac:dyDescent="0.25">
      <c r="A225" t="str">
        <f>"Z110D3DD40"</f>
        <v>Z110D3DD40</v>
      </c>
      <c r="B225" t="str">
        <f t="shared" si="3"/>
        <v>06363391001</v>
      </c>
      <c r="C225" t="s">
        <v>15</v>
      </c>
      <c r="D225" t="s">
        <v>460</v>
      </c>
      <c r="E225" t="s">
        <v>17</v>
      </c>
      <c r="F225" s="1" t="s">
        <v>461</v>
      </c>
      <c r="G225" t="s">
        <v>462</v>
      </c>
      <c r="H225">
        <v>1500</v>
      </c>
      <c r="I225" s="2">
        <v>41677</v>
      </c>
      <c r="J225" s="2">
        <v>41695</v>
      </c>
      <c r="K225">
        <v>1500</v>
      </c>
    </row>
    <row r="226" spans="1:11" x14ac:dyDescent="0.25">
      <c r="A226" t="str">
        <f>"ZCB0E4B967"</f>
        <v>ZCB0E4B967</v>
      </c>
      <c r="B226" t="str">
        <f t="shared" si="3"/>
        <v>06363391001</v>
      </c>
      <c r="C226" t="s">
        <v>15</v>
      </c>
      <c r="D226" t="s">
        <v>463</v>
      </c>
      <c r="E226" t="s">
        <v>17</v>
      </c>
      <c r="F226" s="1" t="s">
        <v>400</v>
      </c>
      <c r="G226" t="s">
        <v>401</v>
      </c>
      <c r="H226">
        <v>806.88</v>
      </c>
      <c r="I226" s="2">
        <v>41736</v>
      </c>
      <c r="J226" s="2">
        <v>41736</v>
      </c>
      <c r="K226">
        <v>806.88</v>
      </c>
    </row>
    <row r="227" spans="1:11" x14ac:dyDescent="0.25">
      <c r="A227" t="str">
        <f>"ZBFI05B7D9"</f>
        <v>ZBFI05B7D9</v>
      </c>
      <c r="B227" t="str">
        <f t="shared" si="3"/>
        <v>06363391001</v>
      </c>
      <c r="C227" t="s">
        <v>15</v>
      </c>
      <c r="D227" t="s">
        <v>464</v>
      </c>
      <c r="E227" t="s">
        <v>27</v>
      </c>
      <c r="F227" s="1" t="s">
        <v>465</v>
      </c>
      <c r="G227" t="s">
        <v>113</v>
      </c>
      <c r="H227">
        <v>8765</v>
      </c>
      <c r="I227" s="2">
        <v>41891</v>
      </c>
      <c r="J227" s="2">
        <v>41891</v>
      </c>
      <c r="K227">
        <v>8765</v>
      </c>
    </row>
    <row r="228" spans="1:11" x14ac:dyDescent="0.25">
      <c r="A228" t="str">
        <f>"Z27105B80F"</f>
        <v>Z27105B80F</v>
      </c>
      <c r="B228" t="str">
        <f t="shared" si="3"/>
        <v>06363391001</v>
      </c>
      <c r="C228" t="s">
        <v>15</v>
      </c>
      <c r="D228" t="s">
        <v>466</v>
      </c>
      <c r="E228" t="s">
        <v>27</v>
      </c>
      <c r="F228" s="1" t="s">
        <v>467</v>
      </c>
      <c r="G228" t="s">
        <v>69</v>
      </c>
      <c r="H228">
        <v>3255</v>
      </c>
      <c r="I228" s="2">
        <v>41911</v>
      </c>
      <c r="J228" s="2">
        <v>41913</v>
      </c>
      <c r="K228">
        <v>3255</v>
      </c>
    </row>
    <row r="229" spans="1:11" x14ac:dyDescent="0.25">
      <c r="A229" t="str">
        <f>"Z5D10DEC12"</f>
        <v>Z5D10DEC12</v>
      </c>
      <c r="B229" t="str">
        <f t="shared" si="3"/>
        <v>06363391001</v>
      </c>
      <c r="C229" t="s">
        <v>15</v>
      </c>
      <c r="D229" t="s">
        <v>468</v>
      </c>
      <c r="E229" t="s">
        <v>27</v>
      </c>
      <c r="F229" s="1" t="s">
        <v>469</v>
      </c>
      <c r="G229" t="s">
        <v>317</v>
      </c>
      <c r="H229">
        <v>2460</v>
      </c>
      <c r="I229" s="2">
        <v>41967</v>
      </c>
      <c r="J229" s="2">
        <v>41967</v>
      </c>
      <c r="K229">
        <v>2460</v>
      </c>
    </row>
    <row r="230" spans="1:11" x14ac:dyDescent="0.25">
      <c r="A230" t="str">
        <f>"0000000000"</f>
        <v>0000000000</v>
      </c>
      <c r="B230" t="str">
        <f t="shared" si="3"/>
        <v>06363391001</v>
      </c>
      <c r="C230" t="s">
        <v>15</v>
      </c>
      <c r="D230" t="s">
        <v>470</v>
      </c>
      <c r="E230" t="s">
        <v>17</v>
      </c>
      <c r="F230" s="1" t="s">
        <v>471</v>
      </c>
      <c r="G230" t="s">
        <v>472</v>
      </c>
      <c r="H230">
        <v>284.87</v>
      </c>
      <c r="I230" s="2">
        <v>41942</v>
      </c>
      <c r="J230" s="2">
        <v>41942</v>
      </c>
      <c r="K230">
        <v>284.87</v>
      </c>
    </row>
    <row r="231" spans="1:11" x14ac:dyDescent="0.25">
      <c r="A231" t="str">
        <f>"Z591136BED"</f>
        <v>Z591136BED</v>
      </c>
      <c r="B231" t="str">
        <f t="shared" si="3"/>
        <v>06363391001</v>
      </c>
      <c r="C231" t="s">
        <v>15</v>
      </c>
      <c r="D231" t="s">
        <v>473</v>
      </c>
      <c r="E231" t="s">
        <v>17</v>
      </c>
      <c r="F231" s="1" t="s">
        <v>21</v>
      </c>
      <c r="G231" t="s">
        <v>22</v>
      </c>
      <c r="H231">
        <v>247</v>
      </c>
      <c r="I231" s="2">
        <v>41929</v>
      </c>
      <c r="J231" s="2">
        <v>41929</v>
      </c>
      <c r="K231">
        <v>247</v>
      </c>
    </row>
    <row r="232" spans="1:11" x14ac:dyDescent="0.25">
      <c r="A232" t="str">
        <f>"Z5011AD4AB"</f>
        <v>Z5011AD4AB</v>
      </c>
      <c r="B232" t="str">
        <f t="shared" si="3"/>
        <v>06363391001</v>
      </c>
      <c r="C232" t="s">
        <v>15</v>
      </c>
      <c r="D232" t="s">
        <v>474</v>
      </c>
      <c r="E232" t="s">
        <v>27</v>
      </c>
      <c r="F232" s="1" t="s">
        <v>475</v>
      </c>
      <c r="G232" t="s">
        <v>476</v>
      </c>
      <c r="H232">
        <v>4969</v>
      </c>
      <c r="I232" s="2">
        <v>41964</v>
      </c>
      <c r="J232" s="2">
        <v>41964</v>
      </c>
      <c r="K232">
        <v>0</v>
      </c>
    </row>
    <row r="233" spans="1:11" x14ac:dyDescent="0.25">
      <c r="A233" t="str">
        <f>"Z640D98C16"</f>
        <v>Z640D98C16</v>
      </c>
      <c r="B233" t="str">
        <f t="shared" si="3"/>
        <v>06363391001</v>
      </c>
      <c r="C233" t="s">
        <v>15</v>
      </c>
      <c r="D233" t="s">
        <v>477</v>
      </c>
      <c r="E233" t="s">
        <v>27</v>
      </c>
      <c r="F233" s="1" t="s">
        <v>478</v>
      </c>
      <c r="G233" t="s">
        <v>201</v>
      </c>
      <c r="H233">
        <v>6070.1</v>
      </c>
      <c r="I233" s="2">
        <v>41690</v>
      </c>
      <c r="J233" s="2">
        <v>41698</v>
      </c>
      <c r="K233">
        <v>6070.1</v>
      </c>
    </row>
    <row r="234" spans="1:11" x14ac:dyDescent="0.25">
      <c r="A234" t="str">
        <f>"ZC70FABB14"</f>
        <v>ZC70FABB14</v>
      </c>
      <c r="B234" t="str">
        <f t="shared" si="3"/>
        <v>06363391001</v>
      </c>
      <c r="C234" t="s">
        <v>15</v>
      </c>
      <c r="D234" t="s">
        <v>479</v>
      </c>
      <c r="E234" t="s">
        <v>17</v>
      </c>
      <c r="F234" s="1" t="s">
        <v>215</v>
      </c>
      <c r="G234" t="s">
        <v>216</v>
      </c>
      <c r="H234">
        <v>600</v>
      </c>
      <c r="I234" s="2">
        <v>41809</v>
      </c>
      <c r="J234" s="2">
        <v>41810</v>
      </c>
      <c r="K234">
        <v>600</v>
      </c>
    </row>
    <row r="235" spans="1:11" x14ac:dyDescent="0.25">
      <c r="A235" t="str">
        <f>"5872466040"</f>
        <v>5872466040</v>
      </c>
      <c r="B235" t="str">
        <f t="shared" si="3"/>
        <v>06363391001</v>
      </c>
      <c r="C235" t="s">
        <v>15</v>
      </c>
      <c r="D235" t="s">
        <v>480</v>
      </c>
      <c r="E235" t="s">
        <v>27</v>
      </c>
      <c r="F235" s="1" t="s">
        <v>481</v>
      </c>
      <c r="G235" t="s">
        <v>482</v>
      </c>
      <c r="H235">
        <v>88648.8</v>
      </c>
      <c r="I235" s="2">
        <v>41834</v>
      </c>
      <c r="J235" s="2">
        <v>41995</v>
      </c>
      <c r="K235">
        <v>84741.74</v>
      </c>
    </row>
    <row r="236" spans="1:11" x14ac:dyDescent="0.25">
      <c r="A236" t="str">
        <f>"ZC20F0F137"</f>
        <v>ZC20F0F137</v>
      </c>
      <c r="B236" t="str">
        <f t="shared" si="3"/>
        <v>06363391001</v>
      </c>
      <c r="C236" t="s">
        <v>15</v>
      </c>
      <c r="D236" t="s">
        <v>483</v>
      </c>
      <c r="E236" t="s">
        <v>17</v>
      </c>
      <c r="F236" s="1" t="s">
        <v>245</v>
      </c>
      <c r="G236" t="s">
        <v>246</v>
      </c>
      <c r="H236">
        <v>1593</v>
      </c>
      <c r="I236" s="2">
        <v>41649</v>
      </c>
      <c r="J236" s="2">
        <v>42004</v>
      </c>
      <c r="K236">
        <v>366</v>
      </c>
    </row>
    <row r="237" spans="1:11" x14ac:dyDescent="0.25">
      <c r="A237" t="str">
        <f>"ZBF10BC402"</f>
        <v>ZBF10BC402</v>
      </c>
      <c r="B237" t="str">
        <f t="shared" si="3"/>
        <v>06363391001</v>
      </c>
      <c r="C237" t="s">
        <v>15</v>
      </c>
      <c r="D237" t="s">
        <v>484</v>
      </c>
      <c r="E237" t="s">
        <v>17</v>
      </c>
      <c r="F237" s="1" t="s">
        <v>245</v>
      </c>
      <c r="G237" t="s">
        <v>246</v>
      </c>
      <c r="H237">
        <v>202</v>
      </c>
      <c r="I237" s="2">
        <v>41697</v>
      </c>
      <c r="J237" s="2">
        <v>41697</v>
      </c>
      <c r="K237">
        <v>0</v>
      </c>
    </row>
    <row r="238" spans="1:11" x14ac:dyDescent="0.25">
      <c r="A238" t="str">
        <f>"ZF80FAD603"</f>
        <v>ZF80FAD603</v>
      </c>
      <c r="B238" t="str">
        <f t="shared" si="3"/>
        <v>06363391001</v>
      </c>
      <c r="C238" t="s">
        <v>15</v>
      </c>
      <c r="D238" t="s">
        <v>485</v>
      </c>
      <c r="E238" t="s">
        <v>17</v>
      </c>
      <c r="F238" s="1" t="s">
        <v>245</v>
      </c>
      <c r="G238" t="s">
        <v>246</v>
      </c>
      <c r="H238">
        <v>1653</v>
      </c>
      <c r="I238" s="2">
        <v>41697</v>
      </c>
      <c r="J238" s="2">
        <v>41806</v>
      </c>
      <c r="K238">
        <v>1653</v>
      </c>
    </row>
    <row r="239" spans="1:11" x14ac:dyDescent="0.25">
      <c r="A239" t="str">
        <f>"Z200F31C0P"</f>
        <v>Z200F31C0P</v>
      </c>
      <c r="B239" t="str">
        <f t="shared" si="3"/>
        <v>06363391001</v>
      </c>
      <c r="C239" t="s">
        <v>15</v>
      </c>
      <c r="D239" t="s">
        <v>486</v>
      </c>
      <c r="E239" t="s">
        <v>17</v>
      </c>
      <c r="F239" s="1" t="s">
        <v>145</v>
      </c>
      <c r="G239" t="s">
        <v>146</v>
      </c>
      <c r="H239">
        <v>698.4</v>
      </c>
      <c r="I239" s="2">
        <v>41778</v>
      </c>
      <c r="J239" s="2">
        <v>41785</v>
      </c>
      <c r="K239">
        <v>698.4</v>
      </c>
    </row>
    <row r="240" spans="1:11" x14ac:dyDescent="0.25">
      <c r="A240" t="str">
        <f>"Z9D0EC58EZ"</f>
        <v>Z9D0EC58EZ</v>
      </c>
      <c r="B240" t="str">
        <f t="shared" si="3"/>
        <v>06363391001</v>
      </c>
      <c r="C240" t="s">
        <v>15</v>
      </c>
      <c r="D240" t="s">
        <v>487</v>
      </c>
      <c r="E240" t="s">
        <v>17</v>
      </c>
      <c r="F240" s="1" t="s">
        <v>488</v>
      </c>
      <c r="G240" t="s">
        <v>489</v>
      </c>
      <c r="H240">
        <v>1000</v>
      </c>
      <c r="I240" s="2">
        <v>41780</v>
      </c>
      <c r="J240" s="2">
        <v>41780</v>
      </c>
      <c r="K240">
        <v>999.93</v>
      </c>
    </row>
    <row r="241" spans="1:11" x14ac:dyDescent="0.25">
      <c r="A241" t="str">
        <f>"Z191194A67"</f>
        <v>Z191194A67</v>
      </c>
      <c r="B241" t="str">
        <f t="shared" si="3"/>
        <v>06363391001</v>
      </c>
      <c r="C241" t="s">
        <v>15</v>
      </c>
      <c r="D241" t="s">
        <v>490</v>
      </c>
      <c r="E241" t="s">
        <v>17</v>
      </c>
      <c r="F241" s="1" t="s">
        <v>272</v>
      </c>
      <c r="G241" t="s">
        <v>273</v>
      </c>
      <c r="H241">
        <v>98</v>
      </c>
      <c r="I241" s="2">
        <v>41949</v>
      </c>
      <c r="J241" s="2">
        <v>41950</v>
      </c>
      <c r="K241">
        <v>95</v>
      </c>
    </row>
    <row r="242" spans="1:11" x14ac:dyDescent="0.25">
      <c r="A242" t="str">
        <f>"Z381109263"</f>
        <v>Z381109263</v>
      </c>
      <c r="B242" t="str">
        <f t="shared" si="3"/>
        <v>06363391001</v>
      </c>
      <c r="C242" t="s">
        <v>15</v>
      </c>
      <c r="D242" t="s">
        <v>491</v>
      </c>
      <c r="E242" t="s">
        <v>17</v>
      </c>
      <c r="F242" s="1" t="s">
        <v>272</v>
      </c>
      <c r="G242" t="s">
        <v>273</v>
      </c>
      <c r="H242">
        <v>700</v>
      </c>
      <c r="I242" s="2">
        <v>41918</v>
      </c>
      <c r="J242" s="2">
        <v>41918</v>
      </c>
      <c r="K242">
        <v>700</v>
      </c>
    </row>
    <row r="243" spans="1:11" x14ac:dyDescent="0.25">
      <c r="A243" t="str">
        <f>"Z300FA8C7F"</f>
        <v>Z300FA8C7F</v>
      </c>
      <c r="B243" t="str">
        <f t="shared" si="3"/>
        <v>06363391001</v>
      </c>
      <c r="C243" t="s">
        <v>15</v>
      </c>
      <c r="D243" t="s">
        <v>492</v>
      </c>
      <c r="E243" t="s">
        <v>27</v>
      </c>
      <c r="F243" s="1" t="s">
        <v>493</v>
      </c>
      <c r="G243" t="s">
        <v>25</v>
      </c>
      <c r="H243">
        <v>7020</v>
      </c>
      <c r="I243" s="2">
        <v>41806</v>
      </c>
      <c r="J243" s="2">
        <v>41815</v>
      </c>
      <c r="K243">
        <v>7020</v>
      </c>
    </row>
    <row r="244" spans="1:11" x14ac:dyDescent="0.25">
      <c r="A244" t="str">
        <f>"ZE9126E439"</f>
        <v>ZE9126E439</v>
      </c>
      <c r="B244" t="str">
        <f t="shared" si="3"/>
        <v>06363391001</v>
      </c>
      <c r="C244" t="s">
        <v>15</v>
      </c>
      <c r="D244" t="s">
        <v>494</v>
      </c>
      <c r="E244" t="s">
        <v>27</v>
      </c>
      <c r="F244" s="1" t="s">
        <v>495</v>
      </c>
      <c r="G244" t="s">
        <v>476</v>
      </c>
      <c r="H244">
        <v>4696</v>
      </c>
      <c r="I244" s="2">
        <v>42017</v>
      </c>
      <c r="J244" s="2">
        <v>42017</v>
      </c>
      <c r="K244">
        <v>4696</v>
      </c>
    </row>
    <row r="245" spans="1:11" x14ac:dyDescent="0.25">
      <c r="A245" t="str">
        <f>"293346216C"</f>
        <v>293346216C</v>
      </c>
      <c r="B245" t="str">
        <f t="shared" si="3"/>
        <v>06363391001</v>
      </c>
      <c r="C245" t="s">
        <v>15</v>
      </c>
      <c r="D245" t="s">
        <v>496</v>
      </c>
      <c r="E245" t="s">
        <v>425</v>
      </c>
      <c r="F245" s="1" t="s">
        <v>497</v>
      </c>
      <c r="G245" t="s">
        <v>498</v>
      </c>
      <c r="H245">
        <v>0</v>
      </c>
      <c r="I245" s="2">
        <v>41739</v>
      </c>
      <c r="J245" s="2">
        <v>42471</v>
      </c>
      <c r="K245">
        <v>3069.54</v>
      </c>
    </row>
    <row r="246" spans="1:11" x14ac:dyDescent="0.25">
      <c r="A246" t="str">
        <f>"ZB511092BE"</f>
        <v>ZB511092BE</v>
      </c>
      <c r="B246" t="str">
        <f t="shared" si="3"/>
        <v>06363391001</v>
      </c>
      <c r="C246" t="s">
        <v>15</v>
      </c>
      <c r="D246" t="s">
        <v>499</v>
      </c>
      <c r="E246" t="s">
        <v>17</v>
      </c>
      <c r="F246" s="1" t="s">
        <v>272</v>
      </c>
      <c r="G246" t="s">
        <v>273</v>
      </c>
      <c r="H246">
        <v>180.04</v>
      </c>
      <c r="I246" s="2">
        <v>41918</v>
      </c>
      <c r="J246" s="2">
        <v>41918</v>
      </c>
      <c r="K246">
        <v>180.04</v>
      </c>
    </row>
    <row r="247" spans="1:11" x14ac:dyDescent="0.25">
      <c r="A247" t="str">
        <f>"ZCB0F6382F"</f>
        <v>ZCB0F6382F</v>
      </c>
      <c r="B247" t="str">
        <f t="shared" si="3"/>
        <v>06363391001</v>
      </c>
      <c r="C247" t="s">
        <v>15</v>
      </c>
      <c r="D247" t="s">
        <v>500</v>
      </c>
      <c r="E247" t="s">
        <v>27</v>
      </c>
      <c r="F247" s="1" t="s">
        <v>501</v>
      </c>
      <c r="G247" t="s">
        <v>314</v>
      </c>
      <c r="H247">
        <v>3300</v>
      </c>
      <c r="I247" s="2">
        <v>41785</v>
      </c>
      <c r="J247" s="2">
        <v>41813</v>
      </c>
      <c r="K247">
        <v>3300</v>
      </c>
    </row>
    <row r="248" spans="1:11" x14ac:dyDescent="0.25">
      <c r="A248" t="str">
        <f>"ZE50FA8C42"</f>
        <v>ZE50FA8C42</v>
      </c>
      <c r="B248" t="str">
        <f t="shared" si="3"/>
        <v>06363391001</v>
      </c>
      <c r="C248" t="s">
        <v>15</v>
      </c>
      <c r="D248" t="s">
        <v>502</v>
      </c>
      <c r="E248" t="s">
        <v>27</v>
      </c>
      <c r="F248" s="1" t="s">
        <v>503</v>
      </c>
      <c r="G248" t="s">
        <v>255</v>
      </c>
      <c r="H248">
        <v>5220</v>
      </c>
      <c r="I248" s="2">
        <v>41806</v>
      </c>
      <c r="J248" s="2">
        <v>41820</v>
      </c>
      <c r="K248">
        <v>5220</v>
      </c>
    </row>
    <row r="249" spans="1:11" x14ac:dyDescent="0.25">
      <c r="A249" t="str">
        <f>"ZD80FAD731"</f>
        <v>ZD80FAD731</v>
      </c>
      <c r="B249" t="str">
        <f t="shared" si="3"/>
        <v>06363391001</v>
      </c>
      <c r="C249" t="s">
        <v>15</v>
      </c>
      <c r="D249" t="s">
        <v>504</v>
      </c>
      <c r="E249" t="s">
        <v>27</v>
      </c>
      <c r="F249" s="1" t="s">
        <v>505</v>
      </c>
      <c r="G249" t="s">
        <v>162</v>
      </c>
      <c r="H249">
        <v>2000</v>
      </c>
      <c r="I249" s="2">
        <v>41876</v>
      </c>
      <c r="J249" s="2">
        <v>41887</v>
      </c>
      <c r="K249">
        <v>2000</v>
      </c>
    </row>
    <row r="250" spans="1:11" x14ac:dyDescent="0.25">
      <c r="A250" t="str">
        <f>"Z0A0FA8C0F"</f>
        <v>Z0A0FA8C0F</v>
      </c>
      <c r="B250" t="str">
        <f t="shared" si="3"/>
        <v>06363391001</v>
      </c>
      <c r="C250" t="s">
        <v>15</v>
      </c>
      <c r="D250" t="s">
        <v>506</v>
      </c>
      <c r="E250" t="s">
        <v>27</v>
      </c>
      <c r="F250" s="1" t="s">
        <v>507</v>
      </c>
      <c r="G250" t="s">
        <v>352</v>
      </c>
      <c r="H250">
        <v>2264</v>
      </c>
      <c r="I250" s="2">
        <v>41806</v>
      </c>
      <c r="J250" s="2">
        <v>41816</v>
      </c>
      <c r="K250">
        <v>0</v>
      </c>
    </row>
    <row r="251" spans="1:11" x14ac:dyDescent="0.25">
      <c r="A251" t="str">
        <f>"ZE40EC6914"</f>
        <v>ZE40EC6914</v>
      </c>
      <c r="B251" t="str">
        <f t="shared" si="3"/>
        <v>06363391001</v>
      </c>
      <c r="C251" t="s">
        <v>15</v>
      </c>
      <c r="D251" t="s">
        <v>508</v>
      </c>
      <c r="E251" t="s">
        <v>27</v>
      </c>
      <c r="F251" s="1" t="s">
        <v>509</v>
      </c>
      <c r="G251" t="s">
        <v>510</v>
      </c>
      <c r="H251">
        <v>6300</v>
      </c>
      <c r="I251" s="2">
        <v>41789</v>
      </c>
      <c r="J251" s="2">
        <v>41808</v>
      </c>
      <c r="K251">
        <v>0</v>
      </c>
    </row>
    <row r="252" spans="1:11" x14ac:dyDescent="0.25">
      <c r="A252" t="str">
        <f>"Z340FAD13A"</f>
        <v>Z340FAD13A</v>
      </c>
      <c r="B252" t="str">
        <f t="shared" si="3"/>
        <v>06363391001</v>
      </c>
      <c r="C252" t="s">
        <v>15</v>
      </c>
      <c r="D252" t="s">
        <v>511</v>
      </c>
      <c r="E252" t="s">
        <v>27</v>
      </c>
      <c r="F252" s="1" t="s">
        <v>512</v>
      </c>
      <c r="G252" t="s">
        <v>91</v>
      </c>
      <c r="H252">
        <v>2790</v>
      </c>
      <c r="I252" s="2">
        <v>41807</v>
      </c>
      <c r="J252" s="2">
        <v>41820</v>
      </c>
      <c r="K252">
        <v>2790</v>
      </c>
    </row>
    <row r="253" spans="1:11" x14ac:dyDescent="0.25">
      <c r="A253" t="str">
        <f>"Z42105B683"</f>
        <v>Z42105B683</v>
      </c>
      <c r="B253" t="str">
        <f t="shared" si="3"/>
        <v>06363391001</v>
      </c>
      <c r="C253" t="s">
        <v>15</v>
      </c>
      <c r="D253" t="s">
        <v>513</v>
      </c>
      <c r="E253" t="s">
        <v>27</v>
      </c>
      <c r="F253" s="1" t="s">
        <v>514</v>
      </c>
      <c r="G253" t="s">
        <v>515</v>
      </c>
      <c r="H253">
        <v>1805</v>
      </c>
      <c r="I253" s="2">
        <v>41845</v>
      </c>
      <c r="J253" s="2">
        <v>41848</v>
      </c>
      <c r="K253">
        <v>1805</v>
      </c>
    </row>
    <row r="254" spans="1:11" x14ac:dyDescent="0.25">
      <c r="A254" t="str">
        <f>"5757419475"</f>
        <v>5757419475</v>
      </c>
      <c r="B254" t="str">
        <f t="shared" si="3"/>
        <v>06363391001</v>
      </c>
      <c r="C254" t="s">
        <v>15</v>
      </c>
      <c r="D254" t="s">
        <v>516</v>
      </c>
      <c r="E254" t="s">
        <v>444</v>
      </c>
      <c r="F254" s="1" t="s">
        <v>517</v>
      </c>
      <c r="G254" t="s">
        <v>32</v>
      </c>
      <c r="H254">
        <v>85000</v>
      </c>
      <c r="I254" s="2">
        <v>41836</v>
      </c>
      <c r="J254" s="2">
        <v>42020</v>
      </c>
      <c r="K254">
        <v>73424</v>
      </c>
    </row>
    <row r="255" spans="1:11" x14ac:dyDescent="0.25">
      <c r="A255" t="str">
        <f>"ZC411C7542"</f>
        <v>ZC411C7542</v>
      </c>
      <c r="B255" t="str">
        <f t="shared" si="3"/>
        <v>06363391001</v>
      </c>
      <c r="C255" t="s">
        <v>15</v>
      </c>
      <c r="D255" t="s">
        <v>518</v>
      </c>
      <c r="E255" t="s">
        <v>17</v>
      </c>
      <c r="F255" s="1" t="s">
        <v>175</v>
      </c>
      <c r="G255" t="s">
        <v>96</v>
      </c>
      <c r="H255">
        <v>850</v>
      </c>
      <c r="I255" s="2">
        <v>41991</v>
      </c>
      <c r="J255" s="2">
        <v>41992</v>
      </c>
      <c r="K255">
        <v>850</v>
      </c>
    </row>
    <row r="256" spans="1:11" x14ac:dyDescent="0.25">
      <c r="A256" t="str">
        <f>"ZA410B4EEB"</f>
        <v>ZA410B4EEB</v>
      </c>
      <c r="B256" t="str">
        <f t="shared" si="3"/>
        <v>06363391001</v>
      </c>
      <c r="C256" t="s">
        <v>15</v>
      </c>
      <c r="D256" t="s">
        <v>519</v>
      </c>
      <c r="E256" t="s">
        <v>17</v>
      </c>
      <c r="F256" s="1" t="s">
        <v>164</v>
      </c>
      <c r="G256" t="s">
        <v>165</v>
      </c>
      <c r="H256">
        <v>628</v>
      </c>
      <c r="I256" s="2">
        <v>41918</v>
      </c>
      <c r="J256" s="2">
        <v>41918</v>
      </c>
      <c r="K256">
        <v>628</v>
      </c>
    </row>
    <row r="257" spans="1:11" x14ac:dyDescent="0.25">
      <c r="A257" t="str">
        <f>"ZA00E0F2D6"</f>
        <v>ZA00E0F2D6</v>
      </c>
      <c r="B257" t="str">
        <f t="shared" si="3"/>
        <v>06363391001</v>
      </c>
      <c r="C257" t="s">
        <v>15</v>
      </c>
      <c r="D257" t="s">
        <v>520</v>
      </c>
      <c r="E257" t="s">
        <v>17</v>
      </c>
      <c r="F257" s="1" t="s">
        <v>245</v>
      </c>
      <c r="G257" t="s">
        <v>246</v>
      </c>
      <c r="H257">
        <v>165</v>
      </c>
      <c r="I257" s="2">
        <v>41669</v>
      </c>
      <c r="J257" s="2">
        <v>42004</v>
      </c>
      <c r="K257">
        <v>165</v>
      </c>
    </row>
    <row r="258" spans="1:11" x14ac:dyDescent="0.25">
      <c r="A258" t="str">
        <f>"Z6B10A7594"</f>
        <v>Z6B10A7594</v>
      </c>
      <c r="B258" t="str">
        <f t="shared" si="3"/>
        <v>06363391001</v>
      </c>
      <c r="C258" t="s">
        <v>15</v>
      </c>
      <c r="D258" t="s">
        <v>521</v>
      </c>
      <c r="E258" t="s">
        <v>17</v>
      </c>
      <c r="F258" s="1" t="s">
        <v>426</v>
      </c>
      <c r="G258" t="s">
        <v>427</v>
      </c>
      <c r="H258">
        <v>688</v>
      </c>
      <c r="I258" s="2">
        <v>41647</v>
      </c>
      <c r="J258" s="2">
        <v>42376</v>
      </c>
      <c r="K258">
        <v>251.31</v>
      </c>
    </row>
    <row r="259" spans="1:11" x14ac:dyDescent="0.25">
      <c r="A259" t="str">
        <f>"Z1B10A8B28"</f>
        <v>Z1B10A8B28</v>
      </c>
      <c r="B259" t="str">
        <f t="shared" ref="B259:B319" si="4">"06363391001"</f>
        <v>06363391001</v>
      </c>
      <c r="C259" t="s">
        <v>15</v>
      </c>
      <c r="D259" t="s">
        <v>522</v>
      </c>
      <c r="E259" t="s">
        <v>17</v>
      </c>
      <c r="F259" s="1" t="s">
        <v>426</v>
      </c>
      <c r="G259" t="s">
        <v>427</v>
      </c>
      <c r="H259">
        <v>1376</v>
      </c>
      <c r="I259" s="2">
        <v>41701</v>
      </c>
      <c r="J259" s="2">
        <v>42431</v>
      </c>
      <c r="K259">
        <v>344</v>
      </c>
    </row>
    <row r="260" spans="1:11" x14ac:dyDescent="0.25">
      <c r="A260" t="str">
        <f>"ZBD10A81E0"</f>
        <v>ZBD10A81E0</v>
      </c>
      <c r="B260" t="str">
        <f t="shared" si="4"/>
        <v>06363391001</v>
      </c>
      <c r="C260" t="s">
        <v>15</v>
      </c>
      <c r="D260" t="s">
        <v>523</v>
      </c>
      <c r="E260" t="s">
        <v>17</v>
      </c>
      <c r="F260" s="1" t="s">
        <v>426</v>
      </c>
      <c r="G260" t="s">
        <v>427</v>
      </c>
      <c r="H260">
        <v>688</v>
      </c>
      <c r="I260" s="2">
        <v>41720</v>
      </c>
      <c r="J260" s="2">
        <v>42450</v>
      </c>
      <c r="K260">
        <v>172</v>
      </c>
    </row>
    <row r="261" spans="1:11" x14ac:dyDescent="0.25">
      <c r="A261" t="str">
        <f>"Z9F10ABE6C"</f>
        <v>Z9F10ABE6C</v>
      </c>
      <c r="B261" t="str">
        <f t="shared" si="4"/>
        <v>06363391001</v>
      </c>
      <c r="C261" t="s">
        <v>15</v>
      </c>
      <c r="D261" t="s">
        <v>524</v>
      </c>
      <c r="E261" t="s">
        <v>17</v>
      </c>
      <c r="F261" s="1" t="s">
        <v>426</v>
      </c>
      <c r="G261" t="s">
        <v>427</v>
      </c>
      <c r="H261">
        <v>688</v>
      </c>
      <c r="I261" s="2">
        <v>41768</v>
      </c>
      <c r="J261" s="2">
        <v>42498</v>
      </c>
      <c r="K261">
        <v>430</v>
      </c>
    </row>
    <row r="262" spans="1:11" x14ac:dyDescent="0.25">
      <c r="A262" t="str">
        <f>"ZC210AAA71"</f>
        <v>ZC210AAA71</v>
      </c>
      <c r="B262" t="str">
        <f t="shared" si="4"/>
        <v>06363391001</v>
      </c>
      <c r="C262" t="s">
        <v>15</v>
      </c>
      <c r="D262" t="s">
        <v>525</v>
      </c>
      <c r="E262" t="s">
        <v>17</v>
      </c>
      <c r="F262" s="1" t="s">
        <v>426</v>
      </c>
      <c r="G262" t="s">
        <v>427</v>
      </c>
      <c r="H262">
        <v>688</v>
      </c>
      <c r="I262" s="2">
        <v>41721</v>
      </c>
      <c r="J262" s="2">
        <v>42451</v>
      </c>
      <c r="K262">
        <v>438.6</v>
      </c>
    </row>
    <row r="263" spans="1:11" x14ac:dyDescent="0.25">
      <c r="A263" t="str">
        <f>"Z2210AB639"</f>
        <v>Z2210AB639</v>
      </c>
      <c r="B263" t="str">
        <f t="shared" si="4"/>
        <v>06363391001</v>
      </c>
      <c r="C263" t="s">
        <v>15</v>
      </c>
      <c r="D263" t="s">
        <v>526</v>
      </c>
      <c r="E263" t="s">
        <v>17</v>
      </c>
      <c r="F263" s="1" t="s">
        <v>426</v>
      </c>
      <c r="G263" t="s">
        <v>427</v>
      </c>
      <c r="H263">
        <v>1376</v>
      </c>
      <c r="I263" s="2">
        <v>41754</v>
      </c>
      <c r="J263" s="2">
        <v>42484</v>
      </c>
      <c r="K263">
        <v>688</v>
      </c>
    </row>
    <row r="264" spans="1:11" x14ac:dyDescent="0.25">
      <c r="A264" t="str">
        <f>"Z3110AB26C"</f>
        <v>Z3110AB26C</v>
      </c>
      <c r="B264" t="str">
        <f t="shared" si="4"/>
        <v>06363391001</v>
      </c>
      <c r="C264" t="s">
        <v>15</v>
      </c>
      <c r="D264" t="s">
        <v>527</v>
      </c>
      <c r="E264" t="s">
        <v>17</v>
      </c>
      <c r="F264" s="1" t="s">
        <v>426</v>
      </c>
      <c r="G264" t="s">
        <v>427</v>
      </c>
      <c r="H264">
        <v>1376</v>
      </c>
      <c r="I264" s="2">
        <v>41754</v>
      </c>
      <c r="J264" s="2">
        <v>42484</v>
      </c>
      <c r="K264">
        <v>860.01</v>
      </c>
    </row>
    <row r="265" spans="1:11" x14ac:dyDescent="0.25">
      <c r="A265" t="str">
        <f>"Z0F10AB9ED"</f>
        <v>Z0F10AB9ED</v>
      </c>
      <c r="B265" t="str">
        <f t="shared" si="4"/>
        <v>06363391001</v>
      </c>
      <c r="C265" t="s">
        <v>15</v>
      </c>
      <c r="D265" t="s">
        <v>528</v>
      </c>
      <c r="E265" t="s">
        <v>17</v>
      </c>
      <c r="F265" s="1" t="s">
        <v>426</v>
      </c>
      <c r="G265" t="s">
        <v>427</v>
      </c>
      <c r="H265">
        <v>688</v>
      </c>
      <c r="I265" s="2">
        <v>41756</v>
      </c>
      <c r="J265" s="2">
        <v>42486</v>
      </c>
      <c r="K265">
        <v>430</v>
      </c>
    </row>
    <row r="266" spans="1:11" x14ac:dyDescent="0.25">
      <c r="A266" t="str">
        <f>"Z7010AD7FE"</f>
        <v>Z7010AD7FE</v>
      </c>
      <c r="B266" t="str">
        <f t="shared" si="4"/>
        <v>06363391001</v>
      </c>
      <c r="C266" t="s">
        <v>15</v>
      </c>
      <c r="D266" t="s">
        <v>529</v>
      </c>
      <c r="E266" t="s">
        <v>17</v>
      </c>
      <c r="F266" s="1" t="s">
        <v>426</v>
      </c>
      <c r="G266" t="s">
        <v>427</v>
      </c>
      <c r="H266">
        <v>1376</v>
      </c>
      <c r="I266" s="2">
        <v>41771</v>
      </c>
      <c r="J266" s="2">
        <v>42501</v>
      </c>
      <c r="K266">
        <v>1372</v>
      </c>
    </row>
    <row r="267" spans="1:11" x14ac:dyDescent="0.25">
      <c r="A267" t="str">
        <f>"Z0F10ADB43"</f>
        <v>Z0F10ADB43</v>
      </c>
      <c r="B267" t="str">
        <f t="shared" si="4"/>
        <v>06363391001</v>
      </c>
      <c r="C267" t="s">
        <v>15</v>
      </c>
      <c r="D267" t="s">
        <v>530</v>
      </c>
      <c r="E267" t="s">
        <v>17</v>
      </c>
      <c r="F267" s="1" t="s">
        <v>426</v>
      </c>
      <c r="G267" t="s">
        <v>427</v>
      </c>
      <c r="H267">
        <v>1376</v>
      </c>
      <c r="I267" s="2">
        <v>41772</v>
      </c>
      <c r="J267" s="2">
        <v>42502</v>
      </c>
      <c r="K267">
        <v>688</v>
      </c>
    </row>
    <row r="268" spans="1:11" x14ac:dyDescent="0.25">
      <c r="A268" t="str">
        <f>"ZE610AC9B7"</f>
        <v>ZE610AC9B7</v>
      </c>
      <c r="B268" t="str">
        <f t="shared" si="4"/>
        <v>06363391001</v>
      </c>
      <c r="C268" t="s">
        <v>15</v>
      </c>
      <c r="D268" t="s">
        <v>531</v>
      </c>
      <c r="E268" t="s">
        <v>17</v>
      </c>
      <c r="F268" s="1" t="s">
        <v>426</v>
      </c>
      <c r="G268" t="s">
        <v>427</v>
      </c>
      <c r="H268">
        <v>688</v>
      </c>
      <c r="I268" s="2">
        <v>41778</v>
      </c>
      <c r="J268" s="2">
        <v>42508</v>
      </c>
      <c r="K268">
        <v>344</v>
      </c>
    </row>
    <row r="269" spans="1:11" x14ac:dyDescent="0.25">
      <c r="A269" t="str">
        <f>"Z5210AE18E"</f>
        <v>Z5210AE18E</v>
      </c>
      <c r="B269" t="str">
        <f t="shared" si="4"/>
        <v>06363391001</v>
      </c>
      <c r="C269" t="s">
        <v>15</v>
      </c>
      <c r="D269" t="s">
        <v>532</v>
      </c>
      <c r="E269" t="s">
        <v>17</v>
      </c>
      <c r="F269" s="1" t="s">
        <v>426</v>
      </c>
      <c r="G269" t="s">
        <v>427</v>
      </c>
      <c r="H269">
        <v>1376</v>
      </c>
      <c r="I269" s="2">
        <v>41783</v>
      </c>
      <c r="J269" s="2">
        <v>42513</v>
      </c>
      <c r="K269">
        <v>516</v>
      </c>
    </row>
    <row r="270" spans="1:11" x14ac:dyDescent="0.25">
      <c r="A270" t="str">
        <f>"Z4410AAFB3"</f>
        <v>Z4410AAFB3</v>
      </c>
      <c r="B270" t="str">
        <f t="shared" si="4"/>
        <v>06363391001</v>
      </c>
      <c r="C270" t="s">
        <v>15</v>
      </c>
      <c r="D270" t="s">
        <v>533</v>
      </c>
      <c r="E270" t="s">
        <v>17</v>
      </c>
      <c r="F270" s="1" t="s">
        <v>426</v>
      </c>
      <c r="G270" t="s">
        <v>427</v>
      </c>
      <c r="H270">
        <v>688</v>
      </c>
      <c r="I270" s="2">
        <v>41807</v>
      </c>
      <c r="J270" s="2">
        <v>42513</v>
      </c>
      <c r="K270">
        <v>344</v>
      </c>
    </row>
    <row r="271" spans="1:11" x14ac:dyDescent="0.25">
      <c r="A271" t="str">
        <f>"Z4110ADDF4"</f>
        <v>Z4110ADDF4</v>
      </c>
      <c r="B271" t="str">
        <f t="shared" si="4"/>
        <v>06363391001</v>
      </c>
      <c r="C271" t="s">
        <v>15</v>
      </c>
      <c r="D271" t="s">
        <v>534</v>
      </c>
      <c r="E271" t="s">
        <v>17</v>
      </c>
      <c r="F271" s="1" t="s">
        <v>426</v>
      </c>
      <c r="G271" t="s">
        <v>427</v>
      </c>
      <c r="H271">
        <v>688</v>
      </c>
      <c r="I271" s="2">
        <v>41790</v>
      </c>
      <c r="J271" s="2">
        <v>42520</v>
      </c>
      <c r="K271">
        <v>344</v>
      </c>
    </row>
    <row r="272" spans="1:11" x14ac:dyDescent="0.25">
      <c r="A272" t="str">
        <f>"ZBA10AE31D"</f>
        <v>ZBA10AE31D</v>
      </c>
      <c r="B272" t="str">
        <f t="shared" si="4"/>
        <v>06363391001</v>
      </c>
      <c r="C272" t="s">
        <v>15</v>
      </c>
      <c r="D272" t="s">
        <v>535</v>
      </c>
      <c r="E272" t="s">
        <v>17</v>
      </c>
      <c r="F272" s="1" t="s">
        <v>426</v>
      </c>
      <c r="G272" t="s">
        <v>427</v>
      </c>
      <c r="H272">
        <v>688</v>
      </c>
      <c r="I272" s="2">
        <v>41813</v>
      </c>
      <c r="J272" s="2">
        <v>42543</v>
      </c>
      <c r="K272">
        <v>246</v>
      </c>
    </row>
    <row r="273" spans="1:11" x14ac:dyDescent="0.25">
      <c r="A273" t="str">
        <f>"ZBB10AFED6"</f>
        <v>ZBB10AFED6</v>
      </c>
      <c r="B273" t="str">
        <f t="shared" si="4"/>
        <v>06363391001</v>
      </c>
      <c r="C273" t="s">
        <v>15</v>
      </c>
      <c r="D273" t="s">
        <v>536</v>
      </c>
      <c r="E273" t="s">
        <v>17</v>
      </c>
      <c r="F273" s="1" t="s">
        <v>426</v>
      </c>
      <c r="G273" t="s">
        <v>427</v>
      </c>
      <c r="H273">
        <v>1376</v>
      </c>
      <c r="I273" s="2">
        <v>41859</v>
      </c>
      <c r="J273" s="2">
        <v>42589</v>
      </c>
      <c r="K273">
        <v>615.38</v>
      </c>
    </row>
    <row r="274" spans="1:11" x14ac:dyDescent="0.25">
      <c r="A274" t="str">
        <f>"Z8510AF23E"</f>
        <v>Z8510AF23E</v>
      </c>
      <c r="B274" t="str">
        <f t="shared" si="4"/>
        <v>06363391001</v>
      </c>
      <c r="C274" t="s">
        <v>15</v>
      </c>
      <c r="D274" t="s">
        <v>537</v>
      </c>
      <c r="E274" t="s">
        <v>17</v>
      </c>
      <c r="F274" s="1" t="s">
        <v>426</v>
      </c>
      <c r="G274" t="s">
        <v>427</v>
      </c>
      <c r="H274">
        <v>1376</v>
      </c>
      <c r="I274" s="2">
        <v>41834</v>
      </c>
      <c r="J274" s="2">
        <v>42564</v>
      </c>
      <c r="K274">
        <v>833.23</v>
      </c>
    </row>
    <row r="275" spans="1:11" x14ac:dyDescent="0.25">
      <c r="A275" t="str">
        <f>"Z3C10B09B5"</f>
        <v>Z3C10B09B5</v>
      </c>
      <c r="B275" t="str">
        <f t="shared" si="4"/>
        <v>06363391001</v>
      </c>
      <c r="C275" t="s">
        <v>15</v>
      </c>
      <c r="D275" t="s">
        <v>538</v>
      </c>
      <c r="E275" t="s">
        <v>17</v>
      </c>
      <c r="F275" s="1" t="s">
        <v>426</v>
      </c>
      <c r="G275" t="s">
        <v>427</v>
      </c>
      <c r="H275">
        <v>688</v>
      </c>
      <c r="I275" s="2">
        <v>41874</v>
      </c>
      <c r="J275" s="2">
        <v>42604</v>
      </c>
      <c r="K275">
        <v>338.28</v>
      </c>
    </row>
    <row r="276" spans="1:11" x14ac:dyDescent="0.25">
      <c r="A276" t="str">
        <f>"ZE810ADFD3"</f>
        <v>ZE810ADFD3</v>
      </c>
      <c r="B276" t="str">
        <f t="shared" si="4"/>
        <v>06363391001</v>
      </c>
      <c r="C276" t="s">
        <v>15</v>
      </c>
      <c r="D276" t="s">
        <v>539</v>
      </c>
      <c r="E276" t="s">
        <v>17</v>
      </c>
      <c r="F276" s="1" t="s">
        <v>426</v>
      </c>
      <c r="G276" t="s">
        <v>427</v>
      </c>
      <c r="H276">
        <v>1376</v>
      </c>
      <c r="I276" s="2">
        <v>41834</v>
      </c>
      <c r="J276" s="2">
        <v>42564</v>
      </c>
      <c r="K276">
        <v>833.23</v>
      </c>
    </row>
    <row r="277" spans="1:11" x14ac:dyDescent="0.25">
      <c r="A277" t="str">
        <f>"Z6510AFC3F"</f>
        <v>Z6510AFC3F</v>
      </c>
      <c r="B277" t="str">
        <f t="shared" si="4"/>
        <v>06363391001</v>
      </c>
      <c r="C277" t="s">
        <v>15</v>
      </c>
      <c r="D277" t="s">
        <v>540</v>
      </c>
      <c r="E277" t="s">
        <v>17</v>
      </c>
      <c r="F277" s="1" t="s">
        <v>426</v>
      </c>
      <c r="G277" t="s">
        <v>427</v>
      </c>
      <c r="H277">
        <v>1376</v>
      </c>
      <c r="I277" s="2">
        <v>41852</v>
      </c>
      <c r="J277" s="2">
        <v>42582</v>
      </c>
      <c r="K277">
        <v>403.24</v>
      </c>
    </row>
    <row r="278" spans="1:11" x14ac:dyDescent="0.25">
      <c r="A278" t="str">
        <f>"Z5110AF0F9"</f>
        <v>Z5110AF0F9</v>
      </c>
      <c r="B278" t="str">
        <f t="shared" si="4"/>
        <v>06363391001</v>
      </c>
      <c r="C278" t="s">
        <v>15</v>
      </c>
      <c r="D278" t="s">
        <v>541</v>
      </c>
      <c r="E278" t="s">
        <v>17</v>
      </c>
      <c r="F278" s="1" t="s">
        <v>426</v>
      </c>
      <c r="G278" t="s">
        <v>427</v>
      </c>
      <c r="H278">
        <v>688</v>
      </c>
      <c r="I278" s="2">
        <v>41838</v>
      </c>
      <c r="J278" s="2">
        <v>42568</v>
      </c>
      <c r="K278">
        <v>430</v>
      </c>
    </row>
    <row r="279" spans="1:11" x14ac:dyDescent="0.25">
      <c r="A279" t="str">
        <f>"Z9C10B062B"</f>
        <v>Z9C10B062B</v>
      </c>
      <c r="B279" t="str">
        <f t="shared" si="4"/>
        <v>06363391001</v>
      </c>
      <c r="C279" t="s">
        <v>15</v>
      </c>
      <c r="D279" t="s">
        <v>542</v>
      </c>
      <c r="E279" t="s">
        <v>17</v>
      </c>
      <c r="F279" s="1" t="s">
        <v>426</v>
      </c>
      <c r="G279" t="s">
        <v>427</v>
      </c>
      <c r="H279">
        <v>1376</v>
      </c>
      <c r="I279" s="2">
        <v>41849</v>
      </c>
      <c r="J279" s="2">
        <v>42579</v>
      </c>
      <c r="K279">
        <v>399.42</v>
      </c>
    </row>
    <row r="280" spans="1:11" x14ac:dyDescent="0.25">
      <c r="A280" t="str">
        <f>"Z4510AC394"</f>
        <v>Z4510AC394</v>
      </c>
      <c r="B280" t="str">
        <f t="shared" si="4"/>
        <v>06363391001</v>
      </c>
      <c r="C280" t="s">
        <v>15</v>
      </c>
      <c r="D280" t="s">
        <v>543</v>
      </c>
      <c r="E280" t="s">
        <v>17</v>
      </c>
      <c r="F280" s="1" t="s">
        <v>426</v>
      </c>
      <c r="G280" t="s">
        <v>427</v>
      </c>
      <c r="H280">
        <v>688</v>
      </c>
      <c r="I280" s="2">
        <v>41855</v>
      </c>
      <c r="J280" s="2">
        <v>42585</v>
      </c>
      <c r="K280">
        <v>172</v>
      </c>
    </row>
    <row r="281" spans="1:11" x14ac:dyDescent="0.25">
      <c r="A281" t="str">
        <f>"Z0210A6BE8"</f>
        <v>Z0210A6BE8</v>
      </c>
      <c r="B281" t="str">
        <f t="shared" si="4"/>
        <v>06363391001</v>
      </c>
      <c r="C281" t="s">
        <v>15</v>
      </c>
      <c r="D281" t="s">
        <v>544</v>
      </c>
      <c r="E281" t="s">
        <v>17</v>
      </c>
      <c r="F281" s="1" t="s">
        <v>426</v>
      </c>
      <c r="G281" t="s">
        <v>427</v>
      </c>
      <c r="H281">
        <v>1376</v>
      </c>
      <c r="I281" s="2">
        <v>41647</v>
      </c>
      <c r="J281" s="2">
        <v>42376</v>
      </c>
      <c r="K281">
        <v>344</v>
      </c>
    </row>
    <row r="282" spans="1:11" x14ac:dyDescent="0.25">
      <c r="A282" t="str">
        <f>"ZF910A7989"</f>
        <v>ZF910A7989</v>
      </c>
      <c r="B282" t="str">
        <f t="shared" si="4"/>
        <v>06363391001</v>
      </c>
      <c r="C282" t="s">
        <v>15</v>
      </c>
      <c r="D282" t="s">
        <v>545</v>
      </c>
      <c r="E282" t="s">
        <v>17</v>
      </c>
      <c r="F282" s="1" t="s">
        <v>426</v>
      </c>
      <c r="G282" t="s">
        <v>427</v>
      </c>
      <c r="H282">
        <v>688</v>
      </c>
      <c r="I282" s="2">
        <v>41650</v>
      </c>
      <c r="J282" s="2">
        <v>42379</v>
      </c>
      <c r="K282">
        <v>172</v>
      </c>
    </row>
    <row r="283" spans="1:11" x14ac:dyDescent="0.25">
      <c r="A283" t="str">
        <f>"ZEC10A7026"</f>
        <v>ZEC10A7026</v>
      </c>
      <c r="B283" t="str">
        <f t="shared" si="4"/>
        <v>06363391001</v>
      </c>
      <c r="C283" t="s">
        <v>15</v>
      </c>
      <c r="D283" t="s">
        <v>546</v>
      </c>
      <c r="E283" t="s">
        <v>17</v>
      </c>
      <c r="F283" s="1" t="s">
        <v>426</v>
      </c>
      <c r="G283" t="s">
        <v>427</v>
      </c>
      <c r="H283">
        <v>688</v>
      </c>
      <c r="I283" s="2">
        <v>41650</v>
      </c>
      <c r="J283" s="2">
        <v>42379</v>
      </c>
      <c r="K283">
        <v>450.98</v>
      </c>
    </row>
    <row r="284" spans="1:11" x14ac:dyDescent="0.25">
      <c r="A284" t="str">
        <f>"Z4A10A98CE"</f>
        <v>Z4A10A98CE</v>
      </c>
      <c r="B284" t="str">
        <f t="shared" si="4"/>
        <v>06363391001</v>
      </c>
      <c r="C284" t="s">
        <v>15</v>
      </c>
      <c r="D284" t="s">
        <v>547</v>
      </c>
      <c r="E284" t="s">
        <v>17</v>
      </c>
      <c r="F284" s="1" t="s">
        <v>426</v>
      </c>
      <c r="G284" t="s">
        <v>427</v>
      </c>
      <c r="H284">
        <v>688</v>
      </c>
      <c r="I284" s="2">
        <v>41687</v>
      </c>
      <c r="J284" s="2">
        <v>42416</v>
      </c>
      <c r="K284">
        <v>300.04000000000002</v>
      </c>
    </row>
    <row r="285" spans="1:11" x14ac:dyDescent="0.25">
      <c r="A285" t="str">
        <f>"Z0210A9807"</f>
        <v>Z0210A9807</v>
      </c>
      <c r="B285" t="str">
        <f t="shared" si="4"/>
        <v>06363391001</v>
      </c>
      <c r="C285" t="s">
        <v>15</v>
      </c>
      <c r="D285" t="s">
        <v>548</v>
      </c>
      <c r="E285" t="s">
        <v>17</v>
      </c>
      <c r="F285" s="1" t="s">
        <v>426</v>
      </c>
      <c r="G285" t="s">
        <v>427</v>
      </c>
      <c r="H285">
        <v>688</v>
      </c>
      <c r="I285" s="2">
        <v>41695</v>
      </c>
      <c r="J285" s="2">
        <v>42424</v>
      </c>
      <c r="K285">
        <v>292.39999999999998</v>
      </c>
    </row>
    <row r="286" spans="1:11" x14ac:dyDescent="0.25">
      <c r="A286" t="str">
        <f>"ZDB10A8800"</f>
        <v>ZDB10A8800</v>
      </c>
      <c r="B286" t="str">
        <f t="shared" si="4"/>
        <v>06363391001</v>
      </c>
      <c r="C286" t="s">
        <v>15</v>
      </c>
      <c r="D286" t="s">
        <v>549</v>
      </c>
      <c r="E286" t="s">
        <v>17</v>
      </c>
      <c r="F286" s="1" t="s">
        <v>426</v>
      </c>
      <c r="G286" t="s">
        <v>427</v>
      </c>
      <c r="H286">
        <v>688</v>
      </c>
      <c r="I286" s="2">
        <v>41706</v>
      </c>
      <c r="J286" s="2">
        <v>42436</v>
      </c>
      <c r="K286">
        <v>279.98</v>
      </c>
    </row>
    <row r="287" spans="1:11" x14ac:dyDescent="0.25">
      <c r="A287" t="str">
        <f>"Z9510A9387"</f>
        <v>Z9510A9387</v>
      </c>
      <c r="B287" t="str">
        <f t="shared" si="4"/>
        <v>06363391001</v>
      </c>
      <c r="C287" t="s">
        <v>15</v>
      </c>
      <c r="D287" t="s">
        <v>550</v>
      </c>
      <c r="E287" t="s">
        <v>17</v>
      </c>
      <c r="F287" s="1" t="s">
        <v>426</v>
      </c>
      <c r="G287" t="s">
        <v>427</v>
      </c>
      <c r="H287">
        <v>688</v>
      </c>
      <c r="I287" s="2">
        <v>41709</v>
      </c>
      <c r="J287" s="2">
        <v>42439</v>
      </c>
      <c r="K287">
        <v>191.11</v>
      </c>
    </row>
    <row r="288" spans="1:11" x14ac:dyDescent="0.25">
      <c r="A288" t="str">
        <f>"ZB310A95BB"</f>
        <v>ZB310A95BB</v>
      </c>
      <c r="B288" t="str">
        <f t="shared" si="4"/>
        <v>06363391001</v>
      </c>
      <c r="C288" t="s">
        <v>15</v>
      </c>
      <c r="D288" t="s">
        <v>551</v>
      </c>
      <c r="E288" t="s">
        <v>17</v>
      </c>
      <c r="F288" s="1" t="s">
        <v>426</v>
      </c>
      <c r="G288" t="s">
        <v>427</v>
      </c>
      <c r="H288">
        <v>688</v>
      </c>
      <c r="I288" s="2">
        <v>41709</v>
      </c>
      <c r="J288" s="2">
        <v>42439</v>
      </c>
      <c r="K288">
        <v>252</v>
      </c>
    </row>
    <row r="289" spans="1:11" x14ac:dyDescent="0.25">
      <c r="A289" t="str">
        <f>"Z1E10E354B"</f>
        <v>Z1E10E354B</v>
      </c>
      <c r="B289" t="str">
        <f t="shared" si="4"/>
        <v>06363391001</v>
      </c>
      <c r="C289" t="s">
        <v>15</v>
      </c>
      <c r="D289" t="s">
        <v>552</v>
      </c>
      <c r="E289" t="s">
        <v>17</v>
      </c>
      <c r="F289" s="1" t="s">
        <v>426</v>
      </c>
      <c r="G289" t="s">
        <v>427</v>
      </c>
      <c r="H289">
        <v>688</v>
      </c>
      <c r="I289" s="2">
        <v>41912</v>
      </c>
      <c r="J289" s="2">
        <v>42643</v>
      </c>
      <c r="K289">
        <v>258</v>
      </c>
    </row>
    <row r="290" spans="1:11" x14ac:dyDescent="0.25">
      <c r="A290" t="str">
        <f>"ZF610E3A91"</f>
        <v>ZF610E3A91</v>
      </c>
      <c r="B290" t="str">
        <f t="shared" si="4"/>
        <v>06363391001</v>
      </c>
      <c r="C290" t="s">
        <v>15</v>
      </c>
      <c r="D290" t="s">
        <v>553</v>
      </c>
      <c r="E290" t="s">
        <v>17</v>
      </c>
      <c r="F290" s="1" t="s">
        <v>426</v>
      </c>
      <c r="G290" t="s">
        <v>427</v>
      </c>
      <c r="H290">
        <v>688</v>
      </c>
      <c r="I290" s="2">
        <v>41910</v>
      </c>
      <c r="J290" s="2">
        <v>42641</v>
      </c>
      <c r="K290">
        <v>366.57</v>
      </c>
    </row>
    <row r="291" spans="1:11" x14ac:dyDescent="0.25">
      <c r="A291" t="str">
        <f>"Z1A10DBE8F"</f>
        <v>Z1A10DBE8F</v>
      </c>
      <c r="B291" t="str">
        <f t="shared" si="4"/>
        <v>06363391001</v>
      </c>
      <c r="C291" t="s">
        <v>15</v>
      </c>
      <c r="D291" t="s">
        <v>554</v>
      </c>
      <c r="E291" t="s">
        <v>17</v>
      </c>
      <c r="F291" s="1" t="s">
        <v>426</v>
      </c>
      <c r="G291" t="s">
        <v>427</v>
      </c>
      <c r="H291">
        <v>688</v>
      </c>
      <c r="I291" s="2">
        <v>41755</v>
      </c>
      <c r="J291" s="2">
        <v>42485</v>
      </c>
      <c r="K291">
        <v>258</v>
      </c>
    </row>
    <row r="292" spans="1:11" x14ac:dyDescent="0.25">
      <c r="A292" t="str">
        <f>"530470905A"</f>
        <v>530470905A</v>
      </c>
      <c r="B292" t="str">
        <f t="shared" si="4"/>
        <v>06363391001</v>
      </c>
      <c r="C292" t="s">
        <v>15</v>
      </c>
      <c r="D292" t="s">
        <v>555</v>
      </c>
      <c r="E292" t="s">
        <v>27</v>
      </c>
      <c r="F292" s="1" t="s">
        <v>556</v>
      </c>
      <c r="G292" t="s">
        <v>557</v>
      </c>
      <c r="H292">
        <v>86852.479999999996</v>
      </c>
      <c r="I292" s="2">
        <v>41659</v>
      </c>
      <c r="J292" s="2">
        <v>41740</v>
      </c>
      <c r="K292">
        <v>86852.479999999996</v>
      </c>
    </row>
    <row r="293" spans="1:11" x14ac:dyDescent="0.25">
      <c r="A293" t="str">
        <f>"Z310EAE49C"</f>
        <v>Z310EAE49C</v>
      </c>
      <c r="B293" t="str">
        <f t="shared" si="4"/>
        <v>06363391001</v>
      </c>
      <c r="C293" t="s">
        <v>15</v>
      </c>
      <c r="D293" t="s">
        <v>558</v>
      </c>
      <c r="E293" t="s">
        <v>27</v>
      </c>
      <c r="F293" s="1" t="s">
        <v>559</v>
      </c>
      <c r="G293" t="s">
        <v>25</v>
      </c>
      <c r="H293">
        <v>847.5</v>
      </c>
      <c r="I293" s="2">
        <v>41751</v>
      </c>
      <c r="J293" s="2">
        <v>41751</v>
      </c>
      <c r="K293">
        <v>847.5</v>
      </c>
    </row>
    <row r="294" spans="1:11" x14ac:dyDescent="0.25">
      <c r="A294" t="str">
        <f>"Z481133A3E"</f>
        <v>Z481133A3E</v>
      </c>
      <c r="B294" t="str">
        <f t="shared" si="4"/>
        <v>06363391001</v>
      </c>
      <c r="C294" t="s">
        <v>15</v>
      </c>
      <c r="D294" t="s">
        <v>560</v>
      </c>
      <c r="E294" t="s">
        <v>17</v>
      </c>
      <c r="F294" s="1" t="s">
        <v>412</v>
      </c>
      <c r="G294" t="s">
        <v>413</v>
      </c>
      <c r="H294">
        <v>480</v>
      </c>
      <c r="I294" s="2">
        <v>41927</v>
      </c>
      <c r="J294" s="2">
        <v>42292</v>
      </c>
      <c r="K294">
        <v>480</v>
      </c>
    </row>
    <row r="295" spans="1:11" x14ac:dyDescent="0.25">
      <c r="A295" t="str">
        <f>"Z7E11E3EE6"</f>
        <v>Z7E11E3EE6</v>
      </c>
      <c r="B295" t="str">
        <f t="shared" si="4"/>
        <v>06363391001</v>
      </c>
      <c r="C295" t="s">
        <v>15</v>
      </c>
      <c r="D295" t="s">
        <v>561</v>
      </c>
      <c r="E295" t="s">
        <v>27</v>
      </c>
      <c r="F295" s="1" t="s">
        <v>562</v>
      </c>
      <c r="G295" t="s">
        <v>50</v>
      </c>
      <c r="H295">
        <v>5250</v>
      </c>
      <c r="I295" s="2">
        <v>42027</v>
      </c>
      <c r="J295" s="2">
        <v>42027</v>
      </c>
      <c r="K295">
        <v>5250</v>
      </c>
    </row>
    <row r="296" spans="1:11" x14ac:dyDescent="0.25">
      <c r="A296" t="str">
        <f>"Z5A10ADCD9"</f>
        <v>Z5A10ADCD9</v>
      </c>
      <c r="B296" t="str">
        <f t="shared" si="4"/>
        <v>06363391001</v>
      </c>
      <c r="C296" t="s">
        <v>15</v>
      </c>
      <c r="D296" t="s">
        <v>563</v>
      </c>
      <c r="E296" t="s">
        <v>17</v>
      </c>
      <c r="F296" s="1" t="s">
        <v>426</v>
      </c>
      <c r="G296" t="s">
        <v>427</v>
      </c>
      <c r="H296">
        <v>1140</v>
      </c>
      <c r="I296" s="2">
        <v>41769</v>
      </c>
      <c r="J296" s="2">
        <v>42133</v>
      </c>
      <c r="K296">
        <v>1140</v>
      </c>
    </row>
    <row r="297" spans="1:11" x14ac:dyDescent="0.25">
      <c r="A297" t="str">
        <f>"ZD812A8AEE"</f>
        <v>ZD812A8AEE</v>
      </c>
      <c r="B297" t="str">
        <f t="shared" si="4"/>
        <v>06363391001</v>
      </c>
      <c r="C297" t="s">
        <v>15</v>
      </c>
      <c r="D297" t="s">
        <v>564</v>
      </c>
      <c r="E297" t="s">
        <v>27</v>
      </c>
      <c r="F297" s="1" t="s">
        <v>565</v>
      </c>
      <c r="G297" t="s">
        <v>276</v>
      </c>
      <c r="H297">
        <v>3900</v>
      </c>
      <c r="I297" s="2">
        <v>42013</v>
      </c>
      <c r="J297" s="2">
        <v>42025</v>
      </c>
      <c r="K297">
        <v>3900</v>
      </c>
    </row>
    <row r="298" spans="1:11" x14ac:dyDescent="0.25">
      <c r="A298" t="str">
        <f>"Z561244E01"</f>
        <v>Z561244E01</v>
      </c>
      <c r="B298" t="str">
        <f t="shared" si="4"/>
        <v>06363391001</v>
      </c>
      <c r="C298" t="s">
        <v>15</v>
      </c>
      <c r="D298" t="s">
        <v>566</v>
      </c>
      <c r="E298" t="s">
        <v>17</v>
      </c>
      <c r="F298" s="1" t="s">
        <v>245</v>
      </c>
      <c r="G298" t="s">
        <v>246</v>
      </c>
      <c r="H298">
        <v>225</v>
      </c>
      <c r="I298" s="2">
        <v>41990</v>
      </c>
      <c r="J298" s="2">
        <v>42003</v>
      </c>
      <c r="K298">
        <v>225</v>
      </c>
    </row>
    <row r="299" spans="1:11" x14ac:dyDescent="0.25">
      <c r="A299" t="str">
        <f>"ZB20D2FCFA"</f>
        <v>ZB20D2FCFA</v>
      </c>
      <c r="B299" t="str">
        <f t="shared" si="4"/>
        <v>06363391001</v>
      </c>
      <c r="C299" t="s">
        <v>15</v>
      </c>
      <c r="D299" t="s">
        <v>567</v>
      </c>
      <c r="E299" t="s">
        <v>425</v>
      </c>
      <c r="F299" s="1" t="s">
        <v>426</v>
      </c>
      <c r="G299" t="s">
        <v>427</v>
      </c>
      <c r="H299">
        <v>8543.52</v>
      </c>
      <c r="I299" s="2">
        <v>41713</v>
      </c>
      <c r="J299" s="2">
        <v>42440</v>
      </c>
      <c r="K299">
        <v>6408</v>
      </c>
    </row>
    <row r="300" spans="1:11" x14ac:dyDescent="0.25">
      <c r="A300" t="str">
        <f>"Z7C10A9A84"</f>
        <v>Z7C10A9A84</v>
      </c>
      <c r="B300" t="str">
        <f t="shared" si="4"/>
        <v>06363391001</v>
      </c>
      <c r="C300" t="s">
        <v>15</v>
      </c>
      <c r="D300" t="s">
        <v>568</v>
      </c>
      <c r="E300" t="s">
        <v>17</v>
      </c>
      <c r="F300" s="1" t="s">
        <v>426</v>
      </c>
      <c r="G300" t="s">
        <v>427</v>
      </c>
      <c r="H300">
        <v>760</v>
      </c>
      <c r="I300" s="2">
        <v>41681</v>
      </c>
      <c r="J300" s="2">
        <v>42045</v>
      </c>
      <c r="K300">
        <v>395.6</v>
      </c>
    </row>
    <row r="301" spans="1:11" x14ac:dyDescent="0.25">
      <c r="A301" t="str">
        <f>"Z2210A7E56"</f>
        <v>Z2210A7E56</v>
      </c>
      <c r="B301" t="str">
        <f t="shared" si="4"/>
        <v>06363391001</v>
      </c>
      <c r="C301" t="s">
        <v>15</v>
      </c>
      <c r="D301" t="s">
        <v>569</v>
      </c>
      <c r="E301" t="s">
        <v>17</v>
      </c>
      <c r="F301" s="1" t="s">
        <v>426</v>
      </c>
      <c r="G301" t="s">
        <v>427</v>
      </c>
      <c r="H301">
        <v>760</v>
      </c>
      <c r="I301" s="2">
        <v>41651</v>
      </c>
      <c r="J301" s="2">
        <v>42015</v>
      </c>
      <c r="K301">
        <v>630.89</v>
      </c>
    </row>
    <row r="302" spans="1:11" x14ac:dyDescent="0.25">
      <c r="A302" t="str">
        <f>"Z4E10A96F1"</f>
        <v>Z4E10A96F1</v>
      </c>
      <c r="B302" t="str">
        <f t="shared" si="4"/>
        <v>06363391001</v>
      </c>
      <c r="C302" t="s">
        <v>15</v>
      </c>
      <c r="D302" t="s">
        <v>570</v>
      </c>
      <c r="E302" t="s">
        <v>17</v>
      </c>
      <c r="F302" s="1" t="s">
        <v>426</v>
      </c>
      <c r="G302" t="s">
        <v>427</v>
      </c>
      <c r="H302">
        <v>380</v>
      </c>
      <c r="I302" s="2">
        <v>41695</v>
      </c>
      <c r="J302" s="2">
        <v>42059</v>
      </c>
      <c r="K302">
        <v>120.4</v>
      </c>
    </row>
    <row r="303" spans="1:11" x14ac:dyDescent="0.25">
      <c r="A303" t="str">
        <f>"Z8410AF8D6"</f>
        <v>Z8410AF8D6</v>
      </c>
      <c r="B303" t="str">
        <f t="shared" si="4"/>
        <v>06363391001</v>
      </c>
      <c r="C303" t="s">
        <v>15</v>
      </c>
      <c r="D303" t="s">
        <v>571</v>
      </c>
      <c r="E303" t="s">
        <v>17</v>
      </c>
      <c r="F303" s="1" t="s">
        <v>426</v>
      </c>
      <c r="G303" t="s">
        <v>427</v>
      </c>
      <c r="H303">
        <v>1140</v>
      </c>
      <c r="I303" s="2">
        <v>41848</v>
      </c>
      <c r="J303" s="2">
        <v>42578</v>
      </c>
      <c r="K303">
        <v>854.27</v>
      </c>
    </row>
    <row r="304" spans="1:11" x14ac:dyDescent="0.25">
      <c r="A304" t="str">
        <f>"Z8810AF503"</f>
        <v>Z8810AF503</v>
      </c>
      <c r="B304" t="str">
        <f t="shared" si="4"/>
        <v>06363391001</v>
      </c>
      <c r="C304" t="s">
        <v>15</v>
      </c>
      <c r="D304" t="s">
        <v>572</v>
      </c>
      <c r="E304" t="s">
        <v>17</v>
      </c>
      <c r="F304" s="1" t="s">
        <v>426</v>
      </c>
      <c r="G304" t="s">
        <v>427</v>
      </c>
      <c r="H304">
        <v>1140</v>
      </c>
      <c r="I304" s="2">
        <v>41838</v>
      </c>
      <c r="J304" s="2">
        <v>42202</v>
      </c>
      <c r="K304">
        <v>1140</v>
      </c>
    </row>
    <row r="305" spans="1:11" x14ac:dyDescent="0.25">
      <c r="A305" t="str">
        <f>"Z5F10B0C47"</f>
        <v>Z5F10B0C47</v>
      </c>
      <c r="B305" t="str">
        <f t="shared" si="4"/>
        <v>06363391001</v>
      </c>
      <c r="C305" t="s">
        <v>15</v>
      </c>
      <c r="D305" t="s">
        <v>573</v>
      </c>
      <c r="E305" t="s">
        <v>17</v>
      </c>
      <c r="F305" s="1" t="s">
        <v>426</v>
      </c>
      <c r="G305" t="s">
        <v>427</v>
      </c>
      <c r="H305">
        <v>760</v>
      </c>
      <c r="I305" s="2">
        <v>41910</v>
      </c>
      <c r="J305" s="2">
        <v>42274</v>
      </c>
      <c r="K305">
        <v>570</v>
      </c>
    </row>
    <row r="306" spans="1:11" x14ac:dyDescent="0.25">
      <c r="A306" t="str">
        <f>"ZA11216E47"</f>
        <v>ZA11216E47</v>
      </c>
      <c r="B306" t="str">
        <f t="shared" si="4"/>
        <v>06363391001</v>
      </c>
      <c r="C306" t="s">
        <v>15</v>
      </c>
      <c r="D306" t="s">
        <v>574</v>
      </c>
      <c r="E306" t="s">
        <v>27</v>
      </c>
      <c r="F306" s="1" t="s">
        <v>575</v>
      </c>
      <c r="G306" t="s">
        <v>50</v>
      </c>
      <c r="H306">
        <v>5600</v>
      </c>
      <c r="I306" s="2">
        <v>42039</v>
      </c>
      <c r="J306" s="2">
        <v>42039</v>
      </c>
      <c r="K306">
        <v>5600</v>
      </c>
    </row>
    <row r="307" spans="1:11" x14ac:dyDescent="0.25">
      <c r="A307" t="str">
        <f>"ZF512CAD06"</f>
        <v>ZF512CAD06</v>
      </c>
      <c r="B307" t="str">
        <f t="shared" si="4"/>
        <v>06363391001</v>
      </c>
      <c r="C307" t="s">
        <v>15</v>
      </c>
      <c r="D307" t="s">
        <v>576</v>
      </c>
      <c r="E307" t="s">
        <v>27</v>
      </c>
      <c r="F307" s="1" t="s">
        <v>577</v>
      </c>
      <c r="G307" t="s">
        <v>578</v>
      </c>
      <c r="H307">
        <v>7500</v>
      </c>
      <c r="I307" s="2">
        <v>42032</v>
      </c>
      <c r="J307" s="2">
        <v>42032</v>
      </c>
      <c r="K307">
        <v>7500</v>
      </c>
    </row>
    <row r="308" spans="1:11" x14ac:dyDescent="0.25">
      <c r="A308" t="str">
        <f>"0000000000"</f>
        <v>0000000000</v>
      </c>
      <c r="B308" t="str">
        <f t="shared" si="4"/>
        <v>06363391001</v>
      </c>
      <c r="C308" t="s">
        <v>15</v>
      </c>
      <c r="D308" t="s">
        <v>579</v>
      </c>
      <c r="E308" t="s">
        <v>17</v>
      </c>
      <c r="F308" s="1" t="s">
        <v>471</v>
      </c>
      <c r="G308" t="s">
        <v>472</v>
      </c>
      <c r="H308">
        <v>349.53</v>
      </c>
      <c r="I308" s="2">
        <v>41942</v>
      </c>
      <c r="J308" s="2">
        <v>41942</v>
      </c>
      <c r="K308">
        <v>349.53</v>
      </c>
    </row>
    <row r="309" spans="1:11" x14ac:dyDescent="0.25">
      <c r="A309" t="str">
        <f>"Z950EA22F5"</f>
        <v>Z950EA22F5</v>
      </c>
      <c r="B309" t="str">
        <f t="shared" si="4"/>
        <v>06363391001</v>
      </c>
      <c r="C309" t="s">
        <v>15</v>
      </c>
      <c r="D309" t="s">
        <v>580</v>
      </c>
      <c r="E309" t="s">
        <v>27</v>
      </c>
      <c r="F309" s="1" t="s">
        <v>581</v>
      </c>
      <c r="G309" t="s">
        <v>252</v>
      </c>
      <c r="H309">
        <v>32431.8</v>
      </c>
      <c r="I309" s="2">
        <v>41775</v>
      </c>
      <c r="J309" s="2">
        <v>41880</v>
      </c>
      <c r="K309">
        <v>32431.8</v>
      </c>
    </row>
    <row r="310" spans="1:11" x14ac:dyDescent="0.25">
      <c r="A310" t="str">
        <f>"ZB0109A4B5"</f>
        <v>ZB0109A4B5</v>
      </c>
      <c r="B310" t="str">
        <f t="shared" si="4"/>
        <v>06363391001</v>
      </c>
      <c r="C310" t="s">
        <v>15</v>
      </c>
      <c r="D310" t="s">
        <v>582</v>
      </c>
      <c r="E310" t="s">
        <v>27</v>
      </c>
      <c r="F310" s="1" t="s">
        <v>234</v>
      </c>
      <c r="G310" t="s">
        <v>235</v>
      </c>
      <c r="H310">
        <v>2780</v>
      </c>
      <c r="I310" s="2">
        <v>41915</v>
      </c>
      <c r="J310" s="2">
        <v>41915</v>
      </c>
      <c r="K310">
        <v>2780</v>
      </c>
    </row>
    <row r="311" spans="1:11" x14ac:dyDescent="0.25">
      <c r="A311" t="str">
        <f>"Z4A0F61956"</f>
        <v>Z4A0F61956</v>
      </c>
      <c r="B311" t="str">
        <f t="shared" si="4"/>
        <v>06363391001</v>
      </c>
      <c r="C311" t="s">
        <v>15</v>
      </c>
      <c r="D311" t="s">
        <v>583</v>
      </c>
      <c r="E311" t="s">
        <v>17</v>
      </c>
      <c r="F311" s="1" t="s">
        <v>584</v>
      </c>
      <c r="G311" t="s">
        <v>585</v>
      </c>
      <c r="H311">
        <v>952.13</v>
      </c>
      <c r="I311" s="2">
        <v>41893</v>
      </c>
      <c r="J311" s="2">
        <v>41893</v>
      </c>
      <c r="K311">
        <v>952.12</v>
      </c>
    </row>
    <row r="312" spans="1:11" x14ac:dyDescent="0.25">
      <c r="A312" t="str">
        <f>"Z5B105F03C"</f>
        <v>Z5B105F03C</v>
      </c>
      <c r="B312" t="str">
        <f t="shared" si="4"/>
        <v>06363391001</v>
      </c>
      <c r="C312" t="s">
        <v>15</v>
      </c>
      <c r="D312" t="s">
        <v>586</v>
      </c>
      <c r="E312" t="s">
        <v>27</v>
      </c>
      <c r="F312" s="1" t="s">
        <v>587</v>
      </c>
      <c r="G312" t="s">
        <v>588</v>
      </c>
      <c r="H312">
        <v>15650</v>
      </c>
      <c r="I312" s="2">
        <v>42006</v>
      </c>
      <c r="J312" s="2">
        <v>42734</v>
      </c>
      <c r="K312">
        <v>600</v>
      </c>
    </row>
    <row r="313" spans="1:11" x14ac:dyDescent="0.25">
      <c r="A313" t="str">
        <f>"Z591217A3F"</f>
        <v>Z591217A3F</v>
      </c>
      <c r="B313" t="str">
        <f t="shared" si="4"/>
        <v>06363391001</v>
      </c>
      <c r="C313" t="s">
        <v>15</v>
      </c>
      <c r="D313" t="s">
        <v>589</v>
      </c>
      <c r="E313" t="s">
        <v>17</v>
      </c>
      <c r="F313" s="1" t="s">
        <v>590</v>
      </c>
      <c r="G313" t="s">
        <v>591</v>
      </c>
      <c r="H313">
        <v>507.7</v>
      </c>
      <c r="I313" s="2">
        <v>41996</v>
      </c>
      <c r="J313" s="2">
        <v>41996</v>
      </c>
      <c r="K313">
        <v>507.7</v>
      </c>
    </row>
    <row r="314" spans="1:11" x14ac:dyDescent="0.25">
      <c r="A314" t="str">
        <f>"ZE81217992"</f>
        <v>ZE81217992</v>
      </c>
      <c r="B314" t="str">
        <f t="shared" si="4"/>
        <v>06363391001</v>
      </c>
      <c r="C314" t="s">
        <v>15</v>
      </c>
      <c r="D314" t="s">
        <v>592</v>
      </c>
      <c r="E314" t="s">
        <v>17</v>
      </c>
      <c r="F314" s="1" t="s">
        <v>390</v>
      </c>
      <c r="G314" t="s">
        <v>391</v>
      </c>
      <c r="H314">
        <v>368</v>
      </c>
      <c r="I314" s="2">
        <v>41996</v>
      </c>
      <c r="J314" s="2">
        <v>41997</v>
      </c>
      <c r="K314">
        <v>368</v>
      </c>
    </row>
    <row r="315" spans="1:11" x14ac:dyDescent="0.25">
      <c r="A315" t="str">
        <f>"ZB81194923"</f>
        <v>ZB81194923</v>
      </c>
      <c r="B315" t="str">
        <f t="shared" si="4"/>
        <v>06363391001</v>
      </c>
      <c r="C315" t="s">
        <v>15</v>
      </c>
      <c r="D315" t="s">
        <v>593</v>
      </c>
      <c r="E315" t="s">
        <v>17</v>
      </c>
      <c r="F315" s="1" t="s">
        <v>594</v>
      </c>
      <c r="G315" t="s">
        <v>595</v>
      </c>
      <c r="H315">
        <v>790</v>
      </c>
      <c r="I315" s="2">
        <v>41954</v>
      </c>
      <c r="J315" s="2">
        <v>41954</v>
      </c>
      <c r="K315">
        <v>790</v>
      </c>
    </row>
    <row r="316" spans="1:11" x14ac:dyDescent="0.25">
      <c r="A316" t="str">
        <f>"Z4810B4F9D"</f>
        <v>Z4810B4F9D</v>
      </c>
      <c r="B316" t="str">
        <f t="shared" si="4"/>
        <v>06363391001</v>
      </c>
      <c r="C316" t="s">
        <v>15</v>
      </c>
      <c r="D316" t="s">
        <v>596</v>
      </c>
      <c r="E316" t="s">
        <v>17</v>
      </c>
      <c r="F316" s="1" t="s">
        <v>200</v>
      </c>
      <c r="G316" t="s">
        <v>201</v>
      </c>
      <c r="H316">
        <v>468</v>
      </c>
      <c r="I316" s="2">
        <v>41911</v>
      </c>
      <c r="J316" s="2">
        <v>41911</v>
      </c>
      <c r="K316">
        <v>468</v>
      </c>
    </row>
    <row r="317" spans="1:11" x14ac:dyDescent="0.25">
      <c r="A317" t="str">
        <f>"ZCF10DE299"</f>
        <v>ZCF10DE299</v>
      </c>
      <c r="B317" t="str">
        <f t="shared" si="4"/>
        <v>06363391001</v>
      </c>
      <c r="C317" t="s">
        <v>15</v>
      </c>
      <c r="D317" t="s">
        <v>597</v>
      </c>
      <c r="E317" t="s">
        <v>17</v>
      </c>
      <c r="F317" s="1" t="s">
        <v>72</v>
      </c>
      <c r="G317" t="s">
        <v>73</v>
      </c>
      <c r="H317">
        <v>325</v>
      </c>
      <c r="I317" s="2">
        <v>41908</v>
      </c>
      <c r="J317" s="2">
        <v>41908</v>
      </c>
      <c r="K317">
        <v>325</v>
      </c>
    </row>
    <row r="318" spans="1:11" x14ac:dyDescent="0.25">
      <c r="A318" t="str">
        <f>"Z4C10B4EBB"</f>
        <v>Z4C10B4EBB</v>
      </c>
      <c r="B318" t="str">
        <f t="shared" si="4"/>
        <v>06363391001</v>
      </c>
      <c r="C318" t="s">
        <v>15</v>
      </c>
      <c r="D318" t="s">
        <v>598</v>
      </c>
      <c r="E318" t="s">
        <v>17</v>
      </c>
      <c r="F318" s="1" t="s">
        <v>599</v>
      </c>
      <c r="G318" t="s">
        <v>600</v>
      </c>
      <c r="H318">
        <v>295.52</v>
      </c>
      <c r="I318" s="2">
        <v>41892</v>
      </c>
      <c r="J318" s="2">
        <v>41897</v>
      </c>
      <c r="K318">
        <v>295.52</v>
      </c>
    </row>
    <row r="319" spans="1:11" x14ac:dyDescent="0.25">
      <c r="A319" t="str">
        <f>"ZB910B50AB"</f>
        <v>ZB910B50AB</v>
      </c>
      <c r="B319" t="str">
        <f t="shared" si="4"/>
        <v>06363391001</v>
      </c>
      <c r="C319" t="s">
        <v>15</v>
      </c>
      <c r="D319" t="s">
        <v>601</v>
      </c>
      <c r="E319" t="s">
        <v>17</v>
      </c>
      <c r="F319" s="1" t="s">
        <v>390</v>
      </c>
      <c r="G319" t="s">
        <v>391</v>
      </c>
      <c r="H319">
        <v>640</v>
      </c>
      <c r="I319" s="2">
        <v>41892</v>
      </c>
      <c r="J319" s="2">
        <v>41897</v>
      </c>
      <c r="K319">
        <v>640</v>
      </c>
    </row>
    <row r="320" spans="1:11" x14ac:dyDescent="0.25">
      <c r="A320" t="str">
        <f>"Z5F10A4D16"</f>
        <v>Z5F10A4D16</v>
      </c>
      <c r="B320" t="str">
        <f t="shared" ref="B320:B367" si="5">"06363391001"</f>
        <v>06363391001</v>
      </c>
      <c r="C320" t="s">
        <v>15</v>
      </c>
      <c r="D320" t="s">
        <v>602</v>
      </c>
      <c r="E320" t="s">
        <v>17</v>
      </c>
      <c r="F320" s="1" t="s">
        <v>426</v>
      </c>
      <c r="G320" t="s">
        <v>427</v>
      </c>
      <c r="H320">
        <v>688</v>
      </c>
      <c r="I320" s="2">
        <v>41652</v>
      </c>
      <c r="J320" s="2">
        <v>42381</v>
      </c>
      <c r="K320">
        <v>172</v>
      </c>
    </row>
    <row r="321" spans="1:11" x14ac:dyDescent="0.25">
      <c r="A321" t="str">
        <f>"Z55104FA7B"</f>
        <v>Z55104FA7B</v>
      </c>
      <c r="B321" t="str">
        <f t="shared" si="5"/>
        <v>06363391001</v>
      </c>
      <c r="C321" t="s">
        <v>15</v>
      </c>
      <c r="D321" t="s">
        <v>603</v>
      </c>
      <c r="E321" t="s">
        <v>17</v>
      </c>
      <c r="F321" s="1" t="s">
        <v>604</v>
      </c>
      <c r="G321" t="s">
        <v>605</v>
      </c>
      <c r="H321">
        <v>261.14</v>
      </c>
      <c r="I321" s="2">
        <v>41852</v>
      </c>
      <c r="J321" s="2">
        <v>41899</v>
      </c>
      <c r="K321">
        <v>261.14</v>
      </c>
    </row>
    <row r="322" spans="1:11" x14ac:dyDescent="0.25">
      <c r="A322" t="str">
        <f>"Z36104FAF3"</f>
        <v>Z36104FAF3</v>
      </c>
      <c r="B322" t="str">
        <f t="shared" si="5"/>
        <v>06363391001</v>
      </c>
      <c r="C322" t="s">
        <v>15</v>
      </c>
      <c r="D322" t="s">
        <v>606</v>
      </c>
      <c r="E322" t="s">
        <v>17</v>
      </c>
      <c r="F322" s="1" t="s">
        <v>607</v>
      </c>
      <c r="G322" t="s">
        <v>608</v>
      </c>
      <c r="H322">
        <v>721.12</v>
      </c>
      <c r="I322" s="2">
        <v>41898</v>
      </c>
      <c r="J322" s="2">
        <v>41898</v>
      </c>
      <c r="K322">
        <v>721.12</v>
      </c>
    </row>
    <row r="323" spans="1:11" x14ac:dyDescent="0.25">
      <c r="A323" t="str">
        <f>"ZDE1057C8D"</f>
        <v>ZDE1057C8D</v>
      </c>
      <c r="B323" t="str">
        <f t="shared" si="5"/>
        <v>06363391001</v>
      </c>
      <c r="C323" t="s">
        <v>15</v>
      </c>
      <c r="D323" t="s">
        <v>609</v>
      </c>
      <c r="E323" t="s">
        <v>17</v>
      </c>
      <c r="F323" s="1" t="s">
        <v>200</v>
      </c>
      <c r="G323" t="s">
        <v>201</v>
      </c>
      <c r="H323">
        <v>515.20000000000005</v>
      </c>
      <c r="I323" s="2">
        <v>41870</v>
      </c>
      <c r="J323" s="2">
        <v>41870</v>
      </c>
      <c r="K323">
        <v>515.20000000000005</v>
      </c>
    </row>
    <row r="324" spans="1:11" x14ac:dyDescent="0.25">
      <c r="A324" t="str">
        <f>"ZB41057EF5"</f>
        <v>ZB41057EF5</v>
      </c>
      <c r="B324" t="str">
        <f t="shared" si="5"/>
        <v>06363391001</v>
      </c>
      <c r="C324" t="s">
        <v>15</v>
      </c>
      <c r="D324" t="s">
        <v>610</v>
      </c>
      <c r="E324" t="s">
        <v>17</v>
      </c>
      <c r="F324" s="1" t="s">
        <v>611</v>
      </c>
      <c r="G324" t="s">
        <v>612</v>
      </c>
      <c r="H324">
        <v>530</v>
      </c>
      <c r="I324" s="2">
        <v>41855</v>
      </c>
      <c r="J324" s="2">
        <v>41855</v>
      </c>
      <c r="K324">
        <v>530</v>
      </c>
    </row>
    <row r="325" spans="1:11" x14ac:dyDescent="0.25">
      <c r="A325" t="str">
        <f>"Z1E1057EBA"</f>
        <v>Z1E1057EBA</v>
      </c>
      <c r="B325" t="str">
        <f t="shared" si="5"/>
        <v>06363391001</v>
      </c>
      <c r="C325" t="s">
        <v>15</v>
      </c>
      <c r="D325" t="s">
        <v>613</v>
      </c>
      <c r="E325" t="s">
        <v>17</v>
      </c>
      <c r="F325" s="1" t="s">
        <v>614</v>
      </c>
      <c r="G325" t="s">
        <v>615</v>
      </c>
      <c r="H325">
        <v>1470</v>
      </c>
      <c r="I325" s="2">
        <v>41887</v>
      </c>
      <c r="J325" s="2">
        <v>41887</v>
      </c>
      <c r="K325">
        <v>570</v>
      </c>
    </row>
    <row r="326" spans="1:11" x14ac:dyDescent="0.25">
      <c r="A326" t="str">
        <f>"ZB2103D7D6"</f>
        <v>ZB2103D7D6</v>
      </c>
      <c r="B326" t="str">
        <f t="shared" si="5"/>
        <v>06363391001</v>
      </c>
      <c r="C326" t="s">
        <v>15</v>
      </c>
      <c r="D326" t="s">
        <v>616</v>
      </c>
      <c r="E326" t="s">
        <v>17</v>
      </c>
      <c r="F326" s="1" t="s">
        <v>72</v>
      </c>
      <c r="G326" t="s">
        <v>73</v>
      </c>
      <c r="H326">
        <v>670</v>
      </c>
      <c r="I326" s="2">
        <v>41846</v>
      </c>
      <c r="J326" s="2">
        <v>41846</v>
      </c>
      <c r="K326">
        <v>670</v>
      </c>
    </row>
    <row r="327" spans="1:11" x14ac:dyDescent="0.25">
      <c r="A327" t="str">
        <f>"Z350FAD761"</f>
        <v>Z350FAD761</v>
      </c>
      <c r="B327" t="str">
        <f t="shared" si="5"/>
        <v>06363391001</v>
      </c>
      <c r="C327" t="s">
        <v>15</v>
      </c>
      <c r="D327" t="s">
        <v>617</v>
      </c>
      <c r="E327" t="s">
        <v>17</v>
      </c>
      <c r="F327" s="1" t="s">
        <v>203</v>
      </c>
      <c r="G327" t="s">
        <v>204</v>
      </c>
      <c r="H327">
        <v>252.6</v>
      </c>
      <c r="I327" s="2">
        <v>41809</v>
      </c>
      <c r="J327" s="2">
        <v>41820</v>
      </c>
      <c r="K327">
        <v>252.6</v>
      </c>
    </row>
    <row r="328" spans="1:11" x14ac:dyDescent="0.25">
      <c r="A328" t="str">
        <f>"Z200E7F9D0"</f>
        <v>Z200E7F9D0</v>
      </c>
      <c r="B328" t="str">
        <f t="shared" si="5"/>
        <v>06363391001</v>
      </c>
      <c r="C328" t="s">
        <v>15</v>
      </c>
      <c r="D328" t="s">
        <v>618</v>
      </c>
      <c r="E328" t="s">
        <v>17</v>
      </c>
      <c r="F328" s="1" t="s">
        <v>619</v>
      </c>
      <c r="G328" t="s">
        <v>620</v>
      </c>
      <c r="H328">
        <v>253</v>
      </c>
      <c r="I328" s="2">
        <v>41782</v>
      </c>
      <c r="J328" s="2">
        <v>41782</v>
      </c>
      <c r="K328">
        <v>0</v>
      </c>
    </row>
    <row r="329" spans="1:11" x14ac:dyDescent="0.25">
      <c r="A329" t="str">
        <f>"ZD11085670"</f>
        <v>ZD11085670</v>
      </c>
      <c r="B329" t="str">
        <f t="shared" si="5"/>
        <v>06363391001</v>
      </c>
      <c r="C329" t="s">
        <v>15</v>
      </c>
      <c r="D329" t="s">
        <v>621</v>
      </c>
      <c r="E329" t="s">
        <v>425</v>
      </c>
      <c r="F329" s="1" t="s">
        <v>497</v>
      </c>
      <c r="G329" t="s">
        <v>498</v>
      </c>
      <c r="H329">
        <v>0</v>
      </c>
      <c r="I329" s="2">
        <v>41851</v>
      </c>
      <c r="J329" s="2">
        <v>41851</v>
      </c>
      <c r="K329">
        <v>0</v>
      </c>
    </row>
    <row r="330" spans="1:11" x14ac:dyDescent="0.25">
      <c r="A330" t="str">
        <f>"Z05104F78C"</f>
        <v>Z05104F78C</v>
      </c>
      <c r="B330" t="str">
        <f t="shared" si="5"/>
        <v>06363391001</v>
      </c>
      <c r="C330" t="s">
        <v>15</v>
      </c>
      <c r="D330" t="s">
        <v>622</v>
      </c>
      <c r="E330" t="s">
        <v>17</v>
      </c>
      <c r="F330" s="1" t="s">
        <v>623</v>
      </c>
      <c r="G330" t="s">
        <v>624</v>
      </c>
      <c r="H330">
        <v>365.6</v>
      </c>
      <c r="I330" s="2">
        <v>41911</v>
      </c>
      <c r="J330" s="2">
        <v>41911</v>
      </c>
      <c r="K330">
        <v>365.6</v>
      </c>
    </row>
    <row r="331" spans="1:11" x14ac:dyDescent="0.25">
      <c r="A331" t="str">
        <f>"Z701057F42"</f>
        <v>Z701057F42</v>
      </c>
      <c r="B331" t="str">
        <f t="shared" si="5"/>
        <v>06363391001</v>
      </c>
      <c r="C331" t="s">
        <v>15</v>
      </c>
      <c r="D331" t="s">
        <v>625</v>
      </c>
      <c r="E331" t="s">
        <v>17</v>
      </c>
      <c r="F331" s="1" t="s">
        <v>599</v>
      </c>
      <c r="G331" t="s">
        <v>600</v>
      </c>
      <c r="H331">
        <v>241.7</v>
      </c>
      <c r="I331" s="2">
        <v>41855</v>
      </c>
      <c r="J331" s="2">
        <v>41855</v>
      </c>
      <c r="K331">
        <v>241.7</v>
      </c>
    </row>
    <row r="332" spans="1:11" x14ac:dyDescent="0.25">
      <c r="A332" t="str">
        <f>"Z5210A9900"</f>
        <v>Z5210A9900</v>
      </c>
      <c r="B332" t="str">
        <f t="shared" si="5"/>
        <v>06363391001</v>
      </c>
      <c r="C332" t="s">
        <v>15</v>
      </c>
      <c r="D332" t="s">
        <v>626</v>
      </c>
      <c r="E332" t="s">
        <v>17</v>
      </c>
      <c r="F332" s="1" t="s">
        <v>623</v>
      </c>
      <c r="G332" t="s">
        <v>624</v>
      </c>
      <c r="H332">
        <v>548.4</v>
      </c>
      <c r="I332" s="2">
        <v>41914</v>
      </c>
      <c r="J332" s="2">
        <v>41914</v>
      </c>
      <c r="K332">
        <v>548.4</v>
      </c>
    </row>
    <row r="333" spans="1:11" x14ac:dyDescent="0.25">
      <c r="A333" t="str">
        <f>"ZBF10AAF84"</f>
        <v>ZBF10AAF84</v>
      </c>
      <c r="B333" t="str">
        <f t="shared" si="5"/>
        <v>06363391001</v>
      </c>
      <c r="C333" t="s">
        <v>15</v>
      </c>
      <c r="D333" t="s">
        <v>627</v>
      </c>
      <c r="E333" t="s">
        <v>17</v>
      </c>
      <c r="F333" s="1" t="s">
        <v>599</v>
      </c>
      <c r="G333" t="s">
        <v>600</v>
      </c>
      <c r="H333">
        <v>483.4</v>
      </c>
      <c r="I333" s="2">
        <v>41897</v>
      </c>
      <c r="J333" s="2">
        <v>41897</v>
      </c>
      <c r="K333">
        <v>483.4</v>
      </c>
    </row>
    <row r="334" spans="1:11" x14ac:dyDescent="0.25">
      <c r="A334" t="str">
        <f>"ZC910B5011"</f>
        <v>ZC910B5011</v>
      </c>
      <c r="B334" t="str">
        <f t="shared" si="5"/>
        <v>06363391001</v>
      </c>
      <c r="C334" t="s">
        <v>15</v>
      </c>
      <c r="D334" t="s">
        <v>628</v>
      </c>
      <c r="E334" t="s">
        <v>17</v>
      </c>
      <c r="F334" s="1" t="s">
        <v>629</v>
      </c>
      <c r="G334" t="s">
        <v>630</v>
      </c>
      <c r="H334">
        <v>508.48</v>
      </c>
      <c r="I334" s="2">
        <v>41918</v>
      </c>
      <c r="J334" s="2">
        <v>41918</v>
      </c>
      <c r="K334">
        <v>508.48</v>
      </c>
    </row>
    <row r="335" spans="1:11" x14ac:dyDescent="0.25">
      <c r="A335" t="str">
        <f>"ZF510B4F2E"</f>
        <v>ZF510B4F2E</v>
      </c>
      <c r="B335" t="str">
        <f t="shared" si="5"/>
        <v>06363391001</v>
      </c>
      <c r="C335" t="s">
        <v>15</v>
      </c>
      <c r="D335" t="s">
        <v>631</v>
      </c>
      <c r="E335" t="s">
        <v>17</v>
      </c>
      <c r="F335" s="1" t="s">
        <v>632</v>
      </c>
      <c r="G335" t="s">
        <v>633</v>
      </c>
      <c r="H335">
        <v>391.8</v>
      </c>
      <c r="I335" s="2">
        <v>41913</v>
      </c>
      <c r="J335" s="2">
        <v>41913</v>
      </c>
      <c r="K335">
        <v>391.8</v>
      </c>
    </row>
    <row r="336" spans="1:11" x14ac:dyDescent="0.25">
      <c r="A336" t="str">
        <f>"ZD2119484D"</f>
        <v>ZD2119484D</v>
      </c>
      <c r="B336" t="str">
        <f t="shared" si="5"/>
        <v>06363391001</v>
      </c>
      <c r="C336" t="s">
        <v>15</v>
      </c>
      <c r="D336" t="s">
        <v>634</v>
      </c>
      <c r="E336" t="s">
        <v>17</v>
      </c>
      <c r="F336" s="1" t="s">
        <v>635</v>
      </c>
      <c r="G336" t="s">
        <v>636</v>
      </c>
      <c r="H336">
        <v>905.76</v>
      </c>
      <c r="I336" s="2">
        <v>41964</v>
      </c>
      <c r="J336" s="2">
        <v>41964</v>
      </c>
      <c r="K336">
        <v>905.76</v>
      </c>
    </row>
    <row r="337" spans="1:11" x14ac:dyDescent="0.25">
      <c r="A337" t="str">
        <f>"ZEC119496D"</f>
        <v>ZEC119496D</v>
      </c>
      <c r="B337" t="str">
        <f t="shared" si="5"/>
        <v>06363391001</v>
      </c>
      <c r="C337" t="s">
        <v>15</v>
      </c>
      <c r="D337" t="s">
        <v>637</v>
      </c>
      <c r="E337" t="s">
        <v>17</v>
      </c>
      <c r="F337" s="1" t="s">
        <v>124</v>
      </c>
      <c r="G337" t="s">
        <v>125</v>
      </c>
      <c r="H337">
        <v>862.1</v>
      </c>
      <c r="I337" s="2">
        <v>41956</v>
      </c>
      <c r="J337" s="2">
        <v>41956</v>
      </c>
      <c r="K337">
        <v>862.1</v>
      </c>
    </row>
    <row r="338" spans="1:11" x14ac:dyDescent="0.25">
      <c r="A338" t="str">
        <f>"ZAE121902D"</f>
        <v>ZAE121902D</v>
      </c>
      <c r="B338" t="str">
        <f t="shared" si="5"/>
        <v>06363391001</v>
      </c>
      <c r="C338" t="s">
        <v>15</v>
      </c>
      <c r="D338" t="s">
        <v>638</v>
      </c>
      <c r="E338" t="s">
        <v>17</v>
      </c>
      <c r="F338" s="1" t="s">
        <v>200</v>
      </c>
      <c r="G338" t="s">
        <v>201</v>
      </c>
      <c r="H338">
        <v>950</v>
      </c>
      <c r="I338" s="2">
        <v>42002</v>
      </c>
      <c r="J338" s="2">
        <v>42004</v>
      </c>
      <c r="K338">
        <v>950</v>
      </c>
    </row>
    <row r="339" spans="1:11" x14ac:dyDescent="0.25">
      <c r="A339" t="str">
        <f>"Z0F0DDA8C0"</f>
        <v>Z0F0DDA8C0</v>
      </c>
      <c r="B339" t="str">
        <f t="shared" si="5"/>
        <v>06363391001</v>
      </c>
      <c r="C339" t="s">
        <v>15</v>
      </c>
      <c r="D339" t="s">
        <v>639</v>
      </c>
      <c r="E339" t="s">
        <v>17</v>
      </c>
      <c r="F339" s="1" t="s">
        <v>52</v>
      </c>
      <c r="G339" t="s">
        <v>53</v>
      </c>
      <c r="H339">
        <v>375</v>
      </c>
      <c r="I339" s="2">
        <v>41687</v>
      </c>
      <c r="J339" s="2">
        <v>41712</v>
      </c>
      <c r="K339">
        <v>375</v>
      </c>
    </row>
    <row r="340" spans="1:11" x14ac:dyDescent="0.25">
      <c r="A340" t="str">
        <f>"Z280E21707"</f>
        <v>Z280E21707</v>
      </c>
      <c r="B340" t="str">
        <f t="shared" si="5"/>
        <v>06363391001</v>
      </c>
      <c r="C340" t="s">
        <v>15</v>
      </c>
      <c r="D340" t="s">
        <v>640</v>
      </c>
      <c r="E340" t="s">
        <v>17</v>
      </c>
      <c r="F340" s="1" t="s">
        <v>641</v>
      </c>
      <c r="G340" t="s">
        <v>642</v>
      </c>
      <c r="H340">
        <v>204.25</v>
      </c>
      <c r="I340" s="2">
        <v>41709</v>
      </c>
      <c r="J340" s="2">
        <v>41710</v>
      </c>
      <c r="K340">
        <v>204.22</v>
      </c>
    </row>
    <row r="341" spans="1:11" x14ac:dyDescent="0.25">
      <c r="A341" t="str">
        <f>"Z3F0E21758"</f>
        <v>Z3F0E21758</v>
      </c>
      <c r="B341" t="str">
        <f t="shared" si="5"/>
        <v>06363391001</v>
      </c>
      <c r="C341" t="s">
        <v>15</v>
      </c>
      <c r="D341" t="s">
        <v>643</v>
      </c>
      <c r="E341" t="s">
        <v>17</v>
      </c>
      <c r="F341" s="1" t="s">
        <v>52</v>
      </c>
      <c r="G341" t="s">
        <v>53</v>
      </c>
      <c r="H341">
        <v>250</v>
      </c>
      <c r="I341" s="2">
        <v>41709</v>
      </c>
      <c r="J341" s="2">
        <v>41709</v>
      </c>
      <c r="K341">
        <v>250</v>
      </c>
    </row>
    <row r="342" spans="1:11" x14ac:dyDescent="0.25">
      <c r="A342" t="str">
        <f>"Z5A0E6FSEF"</f>
        <v>Z5A0E6FSEF</v>
      </c>
      <c r="B342" t="str">
        <f t="shared" si="5"/>
        <v>06363391001</v>
      </c>
      <c r="C342" t="s">
        <v>15</v>
      </c>
      <c r="D342" t="s">
        <v>644</v>
      </c>
      <c r="E342" t="s">
        <v>17</v>
      </c>
      <c r="F342" s="1" t="s">
        <v>52</v>
      </c>
      <c r="G342" t="s">
        <v>53</v>
      </c>
      <c r="H342">
        <v>187.5</v>
      </c>
      <c r="I342" s="2">
        <v>41729</v>
      </c>
      <c r="J342" s="2">
        <v>41729</v>
      </c>
      <c r="K342">
        <v>187.5</v>
      </c>
    </row>
    <row r="343" spans="1:11" x14ac:dyDescent="0.25">
      <c r="A343" t="str">
        <f>"ZD90ECD3ED"</f>
        <v>ZD90ECD3ED</v>
      </c>
      <c r="B343" t="str">
        <f t="shared" si="5"/>
        <v>06363391001</v>
      </c>
      <c r="C343" t="s">
        <v>15</v>
      </c>
      <c r="D343" t="s">
        <v>645</v>
      </c>
      <c r="E343" t="s">
        <v>17</v>
      </c>
      <c r="F343" s="1" t="s">
        <v>646</v>
      </c>
      <c r="G343" t="s">
        <v>647</v>
      </c>
      <c r="H343">
        <v>1400</v>
      </c>
      <c r="I343" s="2">
        <v>41746</v>
      </c>
      <c r="J343" s="2">
        <v>41757</v>
      </c>
      <c r="K343">
        <v>1400</v>
      </c>
    </row>
    <row r="344" spans="1:11" x14ac:dyDescent="0.25">
      <c r="A344" t="str">
        <f>"Z910EC579C"</f>
        <v>Z910EC579C</v>
      </c>
      <c r="B344" t="str">
        <f t="shared" si="5"/>
        <v>06363391001</v>
      </c>
      <c r="C344" t="s">
        <v>15</v>
      </c>
      <c r="D344" t="s">
        <v>648</v>
      </c>
      <c r="E344" t="s">
        <v>17</v>
      </c>
      <c r="F344" s="1" t="s">
        <v>52</v>
      </c>
      <c r="G344" t="s">
        <v>53</v>
      </c>
      <c r="H344">
        <v>187.5</v>
      </c>
      <c r="I344" s="2">
        <v>41743</v>
      </c>
      <c r="J344" s="2">
        <v>41743</v>
      </c>
      <c r="K344">
        <v>187.5</v>
      </c>
    </row>
    <row r="345" spans="1:11" x14ac:dyDescent="0.25">
      <c r="A345" t="str">
        <f>"ZECOECCB52"</f>
        <v>ZECOECCB52</v>
      </c>
      <c r="B345" t="str">
        <f t="shared" si="5"/>
        <v>06363391001</v>
      </c>
      <c r="C345" t="s">
        <v>15</v>
      </c>
      <c r="D345" t="s">
        <v>649</v>
      </c>
      <c r="E345" t="s">
        <v>17</v>
      </c>
      <c r="F345" s="1" t="s">
        <v>52</v>
      </c>
      <c r="G345" t="s">
        <v>53</v>
      </c>
      <c r="H345">
        <v>250</v>
      </c>
      <c r="I345" s="2">
        <v>41750</v>
      </c>
      <c r="J345" s="2">
        <v>41757</v>
      </c>
      <c r="K345">
        <v>250</v>
      </c>
    </row>
    <row r="346" spans="1:11" x14ac:dyDescent="0.25">
      <c r="A346" t="str">
        <f>"Z460F03642"</f>
        <v>Z460F03642</v>
      </c>
      <c r="B346" t="str">
        <f t="shared" si="5"/>
        <v>06363391001</v>
      </c>
      <c r="C346" t="s">
        <v>15</v>
      </c>
      <c r="D346" t="s">
        <v>650</v>
      </c>
      <c r="E346" t="s">
        <v>17</v>
      </c>
      <c r="F346" s="1" t="s">
        <v>52</v>
      </c>
      <c r="G346" t="s">
        <v>53</v>
      </c>
      <c r="H346">
        <v>250</v>
      </c>
      <c r="I346" s="2">
        <v>41778</v>
      </c>
      <c r="J346" s="2">
        <v>41778</v>
      </c>
      <c r="K346">
        <v>250</v>
      </c>
    </row>
    <row r="347" spans="1:11" x14ac:dyDescent="0.25">
      <c r="A347" t="str">
        <f>"Z3F1031324"</f>
        <v>Z3F1031324</v>
      </c>
      <c r="B347" t="str">
        <f t="shared" si="5"/>
        <v>06363391001</v>
      </c>
      <c r="C347" t="s">
        <v>15</v>
      </c>
      <c r="D347" t="s">
        <v>651</v>
      </c>
      <c r="E347" t="s">
        <v>17</v>
      </c>
      <c r="F347" s="1" t="s">
        <v>52</v>
      </c>
      <c r="G347" t="s">
        <v>53</v>
      </c>
      <c r="H347">
        <v>187.5</v>
      </c>
      <c r="I347" s="2">
        <v>41848</v>
      </c>
      <c r="J347" s="2">
        <v>41848</v>
      </c>
      <c r="K347">
        <v>187.5</v>
      </c>
    </row>
    <row r="348" spans="1:11" x14ac:dyDescent="0.25">
      <c r="A348" t="str">
        <f>"Z60121B114"</f>
        <v>Z60121B114</v>
      </c>
      <c r="B348" t="str">
        <f t="shared" si="5"/>
        <v>06363391001</v>
      </c>
      <c r="C348" t="s">
        <v>15</v>
      </c>
      <c r="D348" t="s">
        <v>652</v>
      </c>
      <c r="E348" t="s">
        <v>17</v>
      </c>
      <c r="F348" s="1" t="s">
        <v>653</v>
      </c>
      <c r="G348" t="s">
        <v>654</v>
      </c>
      <c r="H348">
        <v>273.8</v>
      </c>
      <c r="I348" s="2">
        <v>42009</v>
      </c>
      <c r="J348" s="2">
        <v>42023</v>
      </c>
      <c r="K348">
        <v>273.8</v>
      </c>
    </row>
    <row r="349" spans="1:11" x14ac:dyDescent="0.25">
      <c r="A349" t="str">
        <f>"Z960E5289E"</f>
        <v>Z960E5289E</v>
      </c>
      <c r="B349" t="str">
        <f t="shared" si="5"/>
        <v>06363391001</v>
      </c>
      <c r="C349" t="s">
        <v>15</v>
      </c>
      <c r="D349" t="s">
        <v>655</v>
      </c>
      <c r="E349" t="s">
        <v>17</v>
      </c>
      <c r="F349" s="1" t="s">
        <v>656</v>
      </c>
      <c r="G349" t="s">
        <v>99</v>
      </c>
      <c r="H349">
        <v>1390</v>
      </c>
      <c r="I349" s="2">
        <v>41715</v>
      </c>
      <c r="J349" s="2">
        <v>41722</v>
      </c>
      <c r="K349">
        <v>1390</v>
      </c>
    </row>
    <row r="350" spans="1:11" x14ac:dyDescent="0.25">
      <c r="A350" t="str">
        <f>"Z500F63763"</f>
        <v>Z500F63763</v>
      </c>
      <c r="B350" t="str">
        <f t="shared" si="5"/>
        <v>06363391001</v>
      </c>
      <c r="C350" t="s">
        <v>15</v>
      </c>
      <c r="D350" t="s">
        <v>657</v>
      </c>
      <c r="E350" t="s">
        <v>27</v>
      </c>
      <c r="F350" s="1" t="s">
        <v>658</v>
      </c>
      <c r="G350" t="s">
        <v>50</v>
      </c>
      <c r="H350">
        <v>1440</v>
      </c>
      <c r="I350" s="2">
        <v>41793</v>
      </c>
      <c r="J350" s="2">
        <v>41820</v>
      </c>
      <c r="K350">
        <v>1440</v>
      </c>
    </row>
    <row r="351" spans="1:11" x14ac:dyDescent="0.25">
      <c r="A351" t="str">
        <f>"Z670ECCAC5"</f>
        <v>Z670ECCAC5</v>
      </c>
      <c r="B351" t="str">
        <f t="shared" si="5"/>
        <v>06363391001</v>
      </c>
      <c r="C351" t="s">
        <v>15</v>
      </c>
      <c r="D351" t="s">
        <v>659</v>
      </c>
      <c r="E351" t="s">
        <v>17</v>
      </c>
      <c r="F351" s="1" t="s">
        <v>161</v>
      </c>
      <c r="G351" t="s">
        <v>162</v>
      </c>
      <c r="H351">
        <v>2400</v>
      </c>
      <c r="I351" s="2">
        <v>41730</v>
      </c>
      <c r="J351" s="2">
        <v>41757</v>
      </c>
      <c r="K351">
        <v>2400</v>
      </c>
    </row>
    <row r="352" spans="1:11" x14ac:dyDescent="0.25">
      <c r="A352" t="str">
        <f>"Z670E67804"</f>
        <v>Z670E67804</v>
      </c>
      <c r="B352" t="str">
        <f t="shared" si="5"/>
        <v>06363391001</v>
      </c>
      <c r="C352" t="s">
        <v>15</v>
      </c>
      <c r="D352" t="s">
        <v>660</v>
      </c>
      <c r="E352" t="s">
        <v>27</v>
      </c>
      <c r="F352" s="1" t="s">
        <v>661</v>
      </c>
      <c r="G352" t="s">
        <v>662</v>
      </c>
      <c r="H352">
        <v>4125</v>
      </c>
      <c r="I352" s="2">
        <v>41745</v>
      </c>
      <c r="J352" s="2">
        <v>41745</v>
      </c>
      <c r="K352">
        <v>4125</v>
      </c>
    </row>
    <row r="353" spans="1:11" x14ac:dyDescent="0.25">
      <c r="A353" t="str">
        <f>"ZAB1109202"</f>
        <v>ZAB1109202</v>
      </c>
      <c r="B353" t="str">
        <f t="shared" si="5"/>
        <v>06363391001</v>
      </c>
      <c r="C353" t="s">
        <v>15</v>
      </c>
      <c r="D353" t="s">
        <v>663</v>
      </c>
      <c r="E353" t="s">
        <v>17</v>
      </c>
      <c r="F353" s="1" t="s">
        <v>24</v>
      </c>
      <c r="G353" t="s">
        <v>25</v>
      </c>
      <c r="H353">
        <v>464.54</v>
      </c>
      <c r="I353" s="2">
        <v>41918</v>
      </c>
      <c r="J353" s="2">
        <v>41918</v>
      </c>
      <c r="K353">
        <v>464.54</v>
      </c>
    </row>
    <row r="354" spans="1:11" x14ac:dyDescent="0.25">
      <c r="A354" t="str">
        <f>"Z510E71FA1"</f>
        <v>Z510E71FA1</v>
      </c>
      <c r="B354" t="str">
        <f t="shared" si="5"/>
        <v>06363391001</v>
      </c>
      <c r="C354" t="s">
        <v>15</v>
      </c>
      <c r="D354" t="s">
        <v>664</v>
      </c>
      <c r="E354" t="s">
        <v>17</v>
      </c>
      <c r="F354" s="1" t="s">
        <v>21</v>
      </c>
      <c r="G354" t="s">
        <v>22</v>
      </c>
      <c r="H354">
        <v>298.87</v>
      </c>
      <c r="I354" s="2">
        <v>41723</v>
      </c>
      <c r="J354" s="2">
        <v>41726</v>
      </c>
      <c r="K354">
        <v>298.87</v>
      </c>
    </row>
    <row r="355" spans="1:11" x14ac:dyDescent="0.25">
      <c r="A355" t="str">
        <f>"Z970F63BD1"</f>
        <v>Z970F63BD1</v>
      </c>
      <c r="B355" t="str">
        <f t="shared" si="5"/>
        <v>06363391001</v>
      </c>
      <c r="C355" t="s">
        <v>15</v>
      </c>
      <c r="D355" t="s">
        <v>665</v>
      </c>
      <c r="E355" t="s">
        <v>17</v>
      </c>
      <c r="F355" s="1" t="s">
        <v>666</v>
      </c>
      <c r="G355" t="s">
        <v>667</v>
      </c>
      <c r="H355">
        <v>1400</v>
      </c>
      <c r="I355" s="2">
        <v>41782</v>
      </c>
      <c r="J355" s="2">
        <v>41790</v>
      </c>
      <c r="K355">
        <v>1400</v>
      </c>
    </row>
    <row r="356" spans="1:11" x14ac:dyDescent="0.25">
      <c r="A356" t="str">
        <f>"ZF810311OA"</f>
        <v>ZF810311OA</v>
      </c>
      <c r="B356" t="str">
        <f t="shared" si="5"/>
        <v>06363391001</v>
      </c>
      <c r="C356" t="s">
        <v>15</v>
      </c>
      <c r="D356" t="s">
        <v>668</v>
      </c>
      <c r="E356" t="s">
        <v>17</v>
      </c>
      <c r="F356" s="1" t="s">
        <v>669</v>
      </c>
      <c r="G356" t="s">
        <v>670</v>
      </c>
      <c r="H356">
        <v>298</v>
      </c>
      <c r="I356" s="2">
        <v>41848</v>
      </c>
      <c r="J356" s="2">
        <v>41848</v>
      </c>
      <c r="K356">
        <v>298</v>
      </c>
    </row>
    <row r="357" spans="1:11" x14ac:dyDescent="0.25">
      <c r="A357" t="str">
        <f>"ZF50E8EA92"</f>
        <v>ZF50E8EA92</v>
      </c>
      <c r="B357" t="str">
        <f t="shared" si="5"/>
        <v>06363391001</v>
      </c>
      <c r="C357" t="s">
        <v>15</v>
      </c>
      <c r="D357" t="s">
        <v>671</v>
      </c>
      <c r="E357" t="s">
        <v>17</v>
      </c>
      <c r="F357" s="1" t="s">
        <v>149</v>
      </c>
      <c r="G357" t="s">
        <v>150</v>
      </c>
      <c r="H357">
        <v>133</v>
      </c>
      <c r="I357" s="2">
        <v>41730</v>
      </c>
      <c r="J357" s="2">
        <v>41732</v>
      </c>
      <c r="K357">
        <v>133</v>
      </c>
    </row>
    <row r="358" spans="1:11" x14ac:dyDescent="0.25">
      <c r="A358" t="str">
        <f>"ZA30F30E52"</f>
        <v>ZA30F30E52</v>
      </c>
      <c r="B358" t="str">
        <f t="shared" si="5"/>
        <v>06363391001</v>
      </c>
      <c r="C358" t="s">
        <v>15</v>
      </c>
      <c r="D358" t="s">
        <v>672</v>
      </c>
      <c r="E358" t="s">
        <v>17</v>
      </c>
      <c r="F358" s="1" t="s">
        <v>251</v>
      </c>
      <c r="G358" t="s">
        <v>252</v>
      </c>
      <c r="H358">
        <v>150</v>
      </c>
      <c r="I358" s="2">
        <v>41780</v>
      </c>
      <c r="J358" s="2">
        <v>41780</v>
      </c>
      <c r="K358">
        <v>150</v>
      </c>
    </row>
    <row r="359" spans="1:11" x14ac:dyDescent="0.25">
      <c r="A359" t="str">
        <f>"Z510D3D116"</f>
        <v>Z510D3D116</v>
      </c>
      <c r="B359" t="str">
        <f t="shared" si="5"/>
        <v>06363391001</v>
      </c>
      <c r="C359" t="s">
        <v>15</v>
      </c>
      <c r="D359" t="s">
        <v>673</v>
      </c>
      <c r="E359" t="s">
        <v>17</v>
      </c>
      <c r="F359" s="1" t="s">
        <v>62</v>
      </c>
      <c r="G359" t="s">
        <v>63</v>
      </c>
      <c r="H359">
        <v>1018</v>
      </c>
      <c r="I359" s="2">
        <v>41649</v>
      </c>
      <c r="J359" s="2">
        <v>41653</v>
      </c>
      <c r="K359">
        <v>1018</v>
      </c>
    </row>
    <row r="360" spans="1:11" x14ac:dyDescent="0.25">
      <c r="A360" t="str">
        <f>"ZCAOE2178D"</f>
        <v>ZCAOE2178D</v>
      </c>
      <c r="B360" t="str">
        <f t="shared" si="5"/>
        <v>06363391001</v>
      </c>
      <c r="C360" t="s">
        <v>15</v>
      </c>
      <c r="D360" t="s">
        <v>674</v>
      </c>
      <c r="E360" t="s">
        <v>17</v>
      </c>
      <c r="F360" s="1" t="s">
        <v>62</v>
      </c>
      <c r="G360" t="s">
        <v>63</v>
      </c>
      <c r="H360">
        <v>431</v>
      </c>
      <c r="I360" s="2">
        <v>41709</v>
      </c>
      <c r="J360" s="2">
        <v>41710</v>
      </c>
      <c r="K360">
        <v>431</v>
      </c>
    </row>
    <row r="361" spans="1:11" x14ac:dyDescent="0.25">
      <c r="A361" t="str">
        <f>"Z730ECC91A"</f>
        <v>Z730ECC91A</v>
      </c>
      <c r="B361" t="str">
        <f t="shared" si="5"/>
        <v>06363391001</v>
      </c>
      <c r="C361" t="s">
        <v>15</v>
      </c>
      <c r="D361" t="s">
        <v>675</v>
      </c>
      <c r="E361" t="s">
        <v>17</v>
      </c>
      <c r="F361" s="1" t="s">
        <v>62</v>
      </c>
      <c r="G361" t="s">
        <v>63</v>
      </c>
      <c r="H361">
        <v>1021</v>
      </c>
      <c r="I361" s="2">
        <v>41747</v>
      </c>
      <c r="J361" s="2">
        <v>41747</v>
      </c>
      <c r="K361">
        <v>1021</v>
      </c>
    </row>
    <row r="362" spans="1:11" x14ac:dyDescent="0.25">
      <c r="A362" t="str">
        <f>"ZE10F03BC2"</f>
        <v>ZE10F03BC2</v>
      </c>
      <c r="B362" t="str">
        <f t="shared" si="5"/>
        <v>06363391001</v>
      </c>
      <c r="C362" t="s">
        <v>15</v>
      </c>
      <c r="D362" t="s">
        <v>676</v>
      </c>
      <c r="E362" t="s">
        <v>17</v>
      </c>
      <c r="F362" s="1" t="s">
        <v>62</v>
      </c>
      <c r="G362" t="s">
        <v>63</v>
      </c>
      <c r="H362">
        <v>525</v>
      </c>
      <c r="I362" s="2">
        <v>41764</v>
      </c>
      <c r="J362" s="2">
        <v>41764</v>
      </c>
      <c r="K362">
        <v>525</v>
      </c>
    </row>
    <row r="363" spans="1:11" x14ac:dyDescent="0.25">
      <c r="A363" t="str">
        <f>"ZC10EDD534"</f>
        <v>ZC10EDD534</v>
      </c>
      <c r="B363" t="str">
        <f t="shared" si="5"/>
        <v>06363391001</v>
      </c>
      <c r="C363" t="s">
        <v>15</v>
      </c>
      <c r="D363" t="s">
        <v>677</v>
      </c>
      <c r="E363" t="s">
        <v>17</v>
      </c>
      <c r="F363" s="1" t="s">
        <v>678</v>
      </c>
      <c r="G363" t="s">
        <v>679</v>
      </c>
      <c r="H363">
        <v>1640</v>
      </c>
      <c r="I363" s="2">
        <v>41747</v>
      </c>
      <c r="J363" s="2">
        <v>41752</v>
      </c>
      <c r="K363">
        <v>1640</v>
      </c>
    </row>
    <row r="364" spans="1:11" x14ac:dyDescent="0.25">
      <c r="A364" t="str">
        <f>"Z17105F089"</f>
        <v>Z17105F089</v>
      </c>
      <c r="B364" t="str">
        <f t="shared" si="5"/>
        <v>06363391001</v>
      </c>
      <c r="C364" t="s">
        <v>15</v>
      </c>
      <c r="D364" t="s">
        <v>680</v>
      </c>
      <c r="E364" t="s">
        <v>27</v>
      </c>
      <c r="F364" s="1" t="s">
        <v>681</v>
      </c>
      <c r="G364" t="s">
        <v>682</v>
      </c>
      <c r="H364">
        <v>2640</v>
      </c>
      <c r="I364" s="2">
        <v>41856</v>
      </c>
      <c r="J364" s="2">
        <v>42440</v>
      </c>
      <c r="K364">
        <v>2640</v>
      </c>
    </row>
    <row r="365" spans="1:11" x14ac:dyDescent="0.25">
      <c r="A365" t="str">
        <f>"515102042C"</f>
        <v>515102042C</v>
      </c>
      <c r="B365" t="str">
        <f t="shared" si="5"/>
        <v>06363391001</v>
      </c>
      <c r="C365" t="s">
        <v>15</v>
      </c>
      <c r="D365" t="s">
        <v>683</v>
      </c>
      <c r="E365" t="s">
        <v>444</v>
      </c>
      <c r="F365" s="1" t="s">
        <v>684</v>
      </c>
      <c r="G365" t="s">
        <v>685</v>
      </c>
      <c r="H365">
        <v>103653.79</v>
      </c>
      <c r="I365" s="2">
        <v>41677</v>
      </c>
      <c r="J365" s="2">
        <v>42606</v>
      </c>
      <c r="K365">
        <v>92125.7</v>
      </c>
    </row>
    <row r="366" spans="1:11" x14ac:dyDescent="0.25">
      <c r="A366" t="str">
        <f>"670180586F"</f>
        <v>670180586F</v>
      </c>
      <c r="B366" t="str">
        <f t="shared" si="5"/>
        <v>06363391001</v>
      </c>
      <c r="C366" t="s">
        <v>15</v>
      </c>
      <c r="D366" t="s">
        <v>686</v>
      </c>
      <c r="E366" t="s">
        <v>425</v>
      </c>
      <c r="F366" s="1" t="s">
        <v>687</v>
      </c>
      <c r="G366" t="s">
        <v>688</v>
      </c>
      <c r="H366">
        <v>1000472.47</v>
      </c>
      <c r="I366" s="2">
        <v>41955</v>
      </c>
      <c r="J366" s="2">
        <v>43415</v>
      </c>
      <c r="K366">
        <v>94037.92</v>
      </c>
    </row>
    <row r="367" spans="1:11" x14ac:dyDescent="0.25">
      <c r="A367" t="str">
        <f>"Z500D957A2"</f>
        <v>Z500D957A2</v>
      </c>
      <c r="B367" t="str">
        <f t="shared" si="5"/>
        <v>06363391001</v>
      </c>
      <c r="C367" t="s">
        <v>15</v>
      </c>
      <c r="D367" t="s">
        <v>689</v>
      </c>
      <c r="E367" t="s">
        <v>17</v>
      </c>
      <c r="F367" s="1" t="s">
        <v>690</v>
      </c>
      <c r="G367" t="s">
        <v>691</v>
      </c>
      <c r="H367">
        <v>33294.300000000003</v>
      </c>
      <c r="I367" s="2">
        <v>41673</v>
      </c>
      <c r="J367" s="2">
        <v>42825</v>
      </c>
      <c r="K367">
        <v>33294.300000000003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sicilia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2019-01-29T17:46:41Z</dcterms:created>
  <dcterms:modified xsi:type="dcterms:W3CDTF">2019-01-29T17:46:41Z</dcterms:modified>
</cp:coreProperties>
</file>