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direzionicentrali" sheetId="1" r:id="rId1"/>
  </sheets>
  <calcPr calcId="145621"/>
</workbook>
</file>

<file path=xl/calcChain.xml><?xml version="1.0" encoding="utf-8"?>
<calcChain xmlns="http://schemas.openxmlformats.org/spreadsheetml/2006/main">
  <c r="B248" i="1" l="1"/>
  <c r="A248" i="1"/>
  <c r="B247" i="1"/>
  <c r="A247" i="1"/>
  <c r="B246" i="1"/>
  <c r="A246" i="1"/>
  <c r="B245" i="1"/>
  <c r="A245" i="1"/>
  <c r="B244" i="1"/>
  <c r="A244" i="1"/>
  <c r="B243" i="1"/>
  <c r="A243" i="1"/>
  <c r="B241" i="1"/>
  <c r="A241" i="1"/>
  <c r="B240" i="1"/>
  <c r="A240" i="1"/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</calcChain>
</file>

<file path=xl/sharedStrings.xml><?xml version="1.0" encoding="utf-8"?>
<sst xmlns="http://schemas.openxmlformats.org/spreadsheetml/2006/main" count="1245" uniqueCount="593">
  <si>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</si>
  <si>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</si>
  <si>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</si>
  <si>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</si>
  <si>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</si>
  <si>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</si>
  <si>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</si>
  <si>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</si>
  <si>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</si>
  <si>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</si>
  <si>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</si>
  <si>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</si>
  <si>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</si>
  <si>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</si>
  <si>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</si>
  <si>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DC Amministrazione, Pianificazione e Controllo</t>
  </si>
  <si>
    <t>Pulizia straordinaria da eseguirsi nei locali mensa ubicati presso gli Uffici centrali</t>
  </si>
  <si>
    <t>23-AFFIDAMENTO IN ECONOMIA - AFFIDAMENTO DIRETTO</t>
  </si>
  <si>
    <t xml:space="preserve">CIR FOOD S.C. (CF: 00464110352)
</t>
  </si>
  <si>
    <t>CIR FOOD S.C. (CF: 00464110352)</t>
  </si>
  <si>
    <t>Gas naturale Via Colombo</t>
  </si>
  <si>
    <t>26-AFFIDAMENTO DIRETTO IN ADESIONE AD ACCORDO QUADRO/CONVENZIONE</t>
  </si>
  <si>
    <t xml:space="preserve">ESTRA ENERGIE SRL (CF: 01219980529)
</t>
  </si>
  <si>
    <t>ESTRA ENERGIE SRL (CF: 01219980529)</t>
  </si>
  <si>
    <t>Acquisto gasolio Largo Leopardi</t>
  </si>
  <si>
    <t xml:space="preserve">Repsol Italia Spa (CF: 00151550340)
</t>
  </si>
  <si>
    <t>Repsol Italia Spa (CF: 00151550340)</t>
  </si>
  <si>
    <t>Servizio telematico di acquisizione on line delle domande di partecipazione alla selezione pubblica per lâ€™assunzione a tempo indeterminato di n. 850 unitÃ  del profilo professionale funzionario amministrativo-tributario</t>
  </si>
  <si>
    <t xml:space="preserve">MERITO Srl (CF: 02290620992)
SELEXI S.R.L. (CF: 12852900153)
</t>
  </si>
  <si>
    <t>MERITO Srl (CF: 02290620992)</t>
  </si>
  <si>
    <t>Fornitura di n. 50 cartelli per video sorveglianza</t>
  </si>
  <si>
    <t xml:space="preserve">Manutan Italia Spa (CF: 09816660154)
</t>
  </si>
  <si>
    <t>Manutan Italia Spa (CF: 09816660154)</t>
  </si>
  <si>
    <t>Software per il riconoscimento ottico dei caratteri</t>
  </si>
  <si>
    <t xml:space="preserve">PUCCIUFFICIO srl (CF: 01813500541)
</t>
  </si>
  <si>
    <t>PUCCIUFFICIO srl (CF: 01813500541)</t>
  </si>
  <si>
    <t>Abbonamento annuale La settimana fiscale</t>
  </si>
  <si>
    <t xml:space="preserve">IL SOLE 24ORE S.P.A. (CF: 00777910159)
</t>
  </si>
  <si>
    <t>IL SOLE 24ORE S.P.A. (CF: 00777910159)</t>
  </si>
  <si>
    <t>Acquisto di n. 4 abbonamenti giuridici on-line sul sito lexitalia.it</t>
  </si>
  <si>
    <t xml:space="preserve">GIURICONSULT SRL (CF: 05247730822)
</t>
  </si>
  <si>
    <t>GIURICONSULT SRL (CF: 05247730822)</t>
  </si>
  <si>
    <t>Abbonamenti 2015</t>
  </si>
  <si>
    <t xml:space="preserve">IBFD (IdEstero: 41197411)
</t>
  </si>
  <si>
    <t>IBFD (IdEstero: 41197411)</t>
  </si>
  <si>
    <t>Abbonamento annuale Informativa fiscale</t>
  </si>
  <si>
    <t xml:space="preserve">SEAC S.P.A. (CF: 00665310221)
</t>
  </si>
  <si>
    <t>SEAC S.P.A. (CF: 00665310221)</t>
  </si>
  <si>
    <t>Opere di adeguamento del sistema di video sorveglianza della sede di via Colombo</t>
  </si>
  <si>
    <t>22-PROCEDURA NEGOZIATA DERIVANTE DA AVVISI CON CUI SI INDICE LA GARA</t>
  </si>
  <si>
    <t xml:space="preserve">AB TELEMATICA SRL (CF: 01461980508)
ALERZ Spa (CF: 11854621007)
CIGANA BRUNO S.N.C. DI D'ANDREA FRANCO &amp; C.  (CF: 01482080932)
DUCK INFORMATICA SRL (CF: 08412641006)
KABANSYSTEM DI ENZO VESCOVO E MOIRA PISTONO S.N.C. (CF: 10476480016)
</t>
  </si>
  <si>
    <t>ALERZ Spa (CF: 11854621007)</t>
  </si>
  <si>
    <t>Fornitura di paletti e catene in PVC</t>
  </si>
  <si>
    <t>Assegnazione codifica DOI - Anno 2015</t>
  </si>
  <si>
    <t xml:space="preserve">MEDRA SRL (CF: 04547330961)
</t>
  </si>
  <si>
    <t>MEDRA SRL (CF: 04547330961)</t>
  </si>
  <si>
    <t>Messa in sicurezza dei locali delle mense aziendali delle Direzioni centrali dell'Agenzia</t>
  </si>
  <si>
    <t xml:space="preserve">LARCHITRAVE SRL (CF: 04570151003)
</t>
  </si>
  <si>
    <t>LARCHITRAVE SRL (CF: 04570151003)</t>
  </si>
  <si>
    <t>Fornitura di n. 1 pedana poggiapiedi</t>
  </si>
  <si>
    <t xml:space="preserve">LA CARTOMODULISTICA DI BAUDUCCO ANDREA (CF: BDCNDR75P11B777J)
</t>
  </si>
  <si>
    <t>LA CARTOMODULISTICA DI BAUDUCCO ANDREA (CF: BDCNDR75P11B777J)</t>
  </si>
  <si>
    <t>FORNITURA E CONSEGNA DI ABITI PER AUTISTI E COMMESSI</t>
  </si>
  <si>
    <t xml:space="preserve">BMD S.R.L. (CF: 11303341009)
CANTONI FERNANDA (CF: 06093820584)
CONTI PIERLOREN (CF: CNTPLR53T29B114C)
GIESSE FORNITURE SRL (CF: 01227010905)
MANIFATTURE DI PORTO SRL (CF: 08444131000)
MIRAFAN SRL  (CF: 05638161009)
</t>
  </si>
  <si>
    <t>MANIFATTURE DI PORTO SRL (CF: 08444131000)</t>
  </si>
  <si>
    <t>Autolavaggio veicoli</t>
  </si>
  <si>
    <t xml:space="preserve">TUCCI S.N.C. DI TUCCI REMO E C. (CF: 04792721005)
</t>
  </si>
  <si>
    <t>TUCCI S.N.C. DI TUCCI REMO E C. (CF: 04792721005)</t>
  </si>
  <si>
    <t>Fornitura, stampa e distribuzione di prodotti tipografici</t>
  </si>
  <si>
    <t>01-PROCEDURA APERTA</t>
  </si>
  <si>
    <t xml:space="preserve">ASCAM SRL (CF: 00976050427)
POLIGRAFICA INDUSTRIALE SRL (CF: 05461581216)
PRIMAPRINT SRL (CF: 00835510561)
REPROSTAMPA SRL (CF: 02777040581)
REVELOX DI RICCARDO CIAMBRONE &amp; C. S.N.C. (CF: 03437560588)
</t>
  </si>
  <si>
    <t>PRIMAPRINT SRL (CF: 00835510561)</t>
  </si>
  <si>
    <t>Adesione socio effettivo Ente UNI anno 2015</t>
  </si>
  <si>
    <t xml:space="preserve">Ente Nazionale Italiano di Unificazione (CF: 80037830157)
</t>
  </si>
  <si>
    <t>Ente Nazionale Italiano di Unificazione (CF: 80037830157)</t>
  </si>
  <si>
    <t>Verifica e reintegro del materiale delle cassette di pronto soccorso</t>
  </si>
  <si>
    <t xml:space="preserve">ANTINCENDIO LAZIALE SRL (CF: 09883691009)
BLITZ ANTINCENDIO SRL (CF: 01750131003)
CENTRO ANTINCENDIO VITERBESE SRL (CF: 01883620567)
DIMENSIONE SANITARIA SRL (CF: 02549880595)
MEDITERRANEA DI COLETTA ANGELO E C. SAS (CF: 02326820582)
</t>
  </si>
  <si>
    <t>MEDITERRANEA DI COLETTA ANGELO E C. SAS (CF: 02326820582)</t>
  </si>
  <si>
    <t>Iscrizione all'Associazione per lo sviluppo delle comunicazioni aziendali in Italia (ASCAI) - Anno 2015</t>
  </si>
  <si>
    <t xml:space="preserve">ASCAI (CF: 80097920013)
</t>
  </si>
  <si>
    <t>ASCAI (CF: 80097920013)</t>
  </si>
  <si>
    <t>Abbonamento alla banca dati Orbis Full - 2014/2015</t>
  </si>
  <si>
    <t>04-PROCEDURA NEGOZIATA SENZA PREVIA PUBBLICAZIONE DEL BANDO</t>
  </si>
  <si>
    <t xml:space="preserve">BUREAU VAN DIJK EDIZIONI ELETTRONICHE SPA (CF: 11139860156)
</t>
  </si>
  <si>
    <t>BUREAU VAN DIJK EDIZIONI ELETTRONICHE SPA (CF: 11139860156)</t>
  </si>
  <si>
    <t>Acquisto volumi IPSOA</t>
  </si>
  <si>
    <t xml:space="preserve">WOLTERS KLUWER ITALIA SRL (CF: 10209790152)
</t>
  </si>
  <si>
    <t>WOLTERS KLUWER ITALIA SRL (CF: 10209790152)</t>
  </si>
  <si>
    <t>Abbonamento annuale Il Fisco quotidiano</t>
  </si>
  <si>
    <t>Fornitura volumi IPSOA</t>
  </si>
  <si>
    <t>Abbonamento a Convenzione club ad hoc</t>
  </si>
  <si>
    <t xml:space="preserve">Scenari Immobiliari srl (CF: 06346211003)
</t>
  </si>
  <si>
    <t>Scenari Immobiliari srl (CF: 06346211003)</t>
  </si>
  <si>
    <t>Acquisto volume Gli strumenti finanziari derivati nei principi internazionali</t>
  </si>
  <si>
    <t xml:space="preserve">MEDIAEDIT di DARIO MUSCATELLO (CF: MSCDRA75P01H501T)
</t>
  </si>
  <si>
    <t>MEDIAEDIT di DARIO MUSCATELLO (CF: MSCDRA75P01H501T)</t>
  </si>
  <si>
    <t>Abbonamenti online</t>
  </si>
  <si>
    <t>Abbonamento lexitalia</t>
  </si>
  <si>
    <t>Fornitura n. 2 codici tributari Il Fisco</t>
  </si>
  <si>
    <t>ACQUISTO SW ADOBE</t>
  </si>
  <si>
    <t xml:space="preserve">BASE SRL (CF: 01600570509)
DATAMARKET (CF: 00884490673)
DPS INFORMATICA S.N.C. DI PRESELLO GIANNI &amp; C. (CF: 01486330309)
Quasartek srl (CF: 06467211006)
VIRTUAL LOGIC SRL (CF: 03878640238)
</t>
  </si>
  <si>
    <t>DPS INFORMATICA S.N.C. DI PRESELLO GIANNI &amp; C. (CF: 01486330309)</t>
  </si>
  <si>
    <t>Servizio di carico di materiale di risulta e smaltimento presso la sede di Largo Leopardi</t>
  </si>
  <si>
    <t xml:space="preserve">INTERCONTINENTAL TRANSPORT AGENCY SRL  (CF: 07732101006)
</t>
  </si>
  <si>
    <t>INTERCONTINENTAL TRANSPORT AGENCY SRL  (CF: 07732101006)</t>
  </si>
  <si>
    <t>Riparazione e manutenzione del camper in dotazione per il progetto Il Fisco mette le ruote - Camper Laika</t>
  </si>
  <si>
    <t xml:space="preserve">F.LLI SILVESTRI S.N.C (CF: 04805021005)
</t>
  </si>
  <si>
    <t>F.LLI SILVESTRI S.N.C (CF: 04805021005)</t>
  </si>
  <si>
    <t>Acquisto n. 25 licenze di rete AutoCad e 3 anni di Subscription</t>
  </si>
  <si>
    <t xml:space="preserve">  DESCOR S.R.L. (CF: 03929361008)
ABITAT SIT SRL (CF: 02616950248)
ONE TEAM (CF: 12272790150)
T.T. TECNOSISTEMI  (CF: 03509620484)
TECHNE SRL (CF: 01121580490)
</t>
  </si>
  <si>
    <t>TECHNE SRL (CF: 01121580490)</t>
  </si>
  <si>
    <t>Servizio di progettazione di prove d'esame, attitudinali e tecnico professionali</t>
  </si>
  <si>
    <t xml:space="preserve">MERITO Srl (CF: 02290620992)
</t>
  </si>
  <si>
    <t>Lavori di copertura del locale bar al piano terra dell'immobile demaniale sito in Largo Leopardi</t>
  </si>
  <si>
    <t xml:space="preserve">DEVERIS COSTRUZIONI SRL (CF: 11806521008)
EDIL SERVIZI SRL (CF: 07210051004)
IMPRESA LONI SILVIO SRL (CF: 04291241000)
PANZIRONI SECURITY SYSTEM S.R.L. (CF: 07326171001)
SCAR SRL (CF: 05864181002)
</t>
  </si>
  <si>
    <t>SCAR SRL (CF: 05864181002)</t>
  </si>
  <si>
    <t>Fornitura di cartellonistica di segnalazione presso le sedi centrali dell'Agenzia</t>
  </si>
  <si>
    <t xml:space="preserve">ALFA MULTISERVIZI S.R.L. (CF: 12357411003)
ALPATECH SRL (CF: 08424741000)
ARREDAMENTI VITERBO SRL  (CF: 02066720562)
ASSYTECH S.R.L. (CF: 09777151003)
SEBERG SUD SRL (CF: 02060730591)
</t>
  </si>
  <si>
    <t>SEBERG SUD SRL (CF: 02060730591)</t>
  </si>
  <si>
    <t>Ampliamento del sistema TVCC (videosorveglianza) presso la sede di via Colombo</t>
  </si>
  <si>
    <t xml:space="preserve">ALERZ Spa (CF: 11854621007)
</t>
  </si>
  <si>
    <t>Acquisto Memento pratico IVA</t>
  </si>
  <si>
    <t>Fornitura e posa in opera di un condizionatore per sala server via Licini</t>
  </si>
  <si>
    <t xml:space="preserve">NETSYSCOM SNC (CF: 06899591009)
</t>
  </si>
  <si>
    <t>NETSYSCOM SNC (CF: 06899591009)</t>
  </si>
  <si>
    <t>Abbonamento a Il quotidiano Immobiliare</t>
  </si>
  <si>
    <t xml:space="preserve">DAILY REAL ESTATE S.R.L. (CF: 03276200163)
</t>
  </si>
  <si>
    <t>DAILY REAL ESTATE S.R.L. (CF: 03276200163)</t>
  </si>
  <si>
    <t>Abbonamento online a La Settimana Fiscale</t>
  </si>
  <si>
    <t>Organizzazione e svolgimento di docenze di lingua inglese</t>
  </si>
  <si>
    <t xml:space="preserve"> I.L.S. INTERNATIONAL LANGUAGE SCHOOL SRL  (CF: 09386910153)
EASY LIFE GROUP SRL (CF: 03550371003)
EMERGO S.R.L. (CF: 04467060267)
PERCORSI SRL (CF: 06026441003)
VERTO GROUP SRL (CF: 03152040543)
</t>
  </si>
  <si>
    <t>EASY LIFE GROUP SRL (CF: 03550371003)</t>
  </si>
  <si>
    <t>Leasing di lettori di codici a barre (PDA) e relativa assistenza tecnica per il Centro di Gestione Documentale</t>
  </si>
  <si>
    <t xml:space="preserve">ZETES S.R.L. (CF: 05074800961)
</t>
  </si>
  <si>
    <t>ZETES S.R.L. (CF: 05074800961)</t>
  </si>
  <si>
    <t>Riparazione di alcuni fan-coils presso la sede di via Giorgione</t>
  </si>
  <si>
    <t xml:space="preserve">Climater srl (CF: 03628680583)
</t>
  </si>
  <si>
    <t>Climater srl (CF: 03628680583)</t>
  </si>
  <si>
    <t>Stampa dei questionari per le prove d'esame, attitudinali e tecnico-professionali</t>
  </si>
  <si>
    <t xml:space="preserve">CENTRO COPIE L'ISTANTANEA S.R.L. (CF: 08301580588)
MERITO Srl (CF: 02290620992)
TIPOGRAFIA ORLANDI Srl (CF: 04788261008)
</t>
  </si>
  <si>
    <t>Fornitura di abiti per autisti e commesse</t>
  </si>
  <si>
    <t xml:space="preserve">BMD S.R.L. (CF: 11303341009)
IDIEFFE S.R.L. (CF: 04743211007)
MANIFATTURE DI PORTO SRL (CF: 08444131000)
MIRAFAN SRL  (CF: 05638161009)
SICONF S.R.L (CF: 01281790665)
</t>
  </si>
  <si>
    <t>Servizio di supporto durante le prove d'esame per la selezione pubblica per l'assunzione a tempo indeterminato di 892 unitÃ  per la terza area funzionale</t>
  </si>
  <si>
    <t>08-AFFIDAMENTO IN ECONOMIA - COTTIMO FIDUCIARIO</t>
  </si>
  <si>
    <t xml:space="preserve">C &amp; S Consulenza e Selezione Srl (CF: 11312051003)
CENTRO SERVIZI SRL (CF: 00442840773)
MERITO Srl (CF: 02290620992)
METODO SAS DI ROSSI ATTILIO &amp; C. (CF: 03612300107)
SELEXI S.R.L. (CF: 12852900153)
</t>
  </si>
  <si>
    <t>SELEXI S.R.L. (CF: 12852900153)</t>
  </si>
  <si>
    <t>Commentario breve alle Leggi Tributarie</t>
  </si>
  <si>
    <t>Fornitura n. 2 volumi IPSOA</t>
  </si>
  <si>
    <t>Acquisto Codice tributario - il fisco 2015</t>
  </si>
  <si>
    <t>abbonamento annuale appaltiecontratti</t>
  </si>
  <si>
    <t xml:space="preserve">MAGGIOLI S.P.A. (CF: 06188330150)
</t>
  </si>
  <si>
    <t>MAGGIOLI S.P.A. (CF: 06188330150)</t>
  </si>
  <si>
    <t>Servizi di agenzia di stampa - dieci utenze</t>
  </si>
  <si>
    <t xml:space="preserve">ANSA AGENZIA NAZIONALE STAMPA ASSOCIATA SOCIETA' COOPERATIVA  (CF: 00391130580)
</t>
  </si>
  <si>
    <t>ANSA AGENZIA NAZIONALE STAMPA ASSOCIATA SOCIETA' COOPERATIVA  (CF: 00391130580)</t>
  </si>
  <si>
    <t>Fornitura di meccanismi per anta a ribalta per la sede di via Giorgione</t>
  </si>
  <si>
    <t xml:space="preserve">ALLU.TAN Srl (CF: 05934511006)
</t>
  </si>
  <si>
    <t>ALLU.TAN Srl (CF: 05934511006)</t>
  </si>
  <si>
    <t>Manutenzione ordinaria delle vetrate per ante mobili delle finestre presso la sede di Via Giorgione</t>
  </si>
  <si>
    <t xml:space="preserve">Costruzioni Vitale Srl (CF: 03931011211)
GRILLINI COSTRUZIONI S.R.L. (CF: 08853751009)
Mannozzi Marco Srl (CF: 02195800590)
PALUMBO GLASS SRL (CF: 03356520654)
PENSUTI COSTRUZIONI S.R.L. (CF: 08141490584)
</t>
  </si>
  <si>
    <t>Mannozzi Marco Srl (CF: 02195800590)</t>
  </si>
  <si>
    <t>Servizi di agenzia di stampa - due utenze RADIOCOR</t>
  </si>
  <si>
    <t>Facchinaggio, trasporto e trasloco a ridotto impianto ambientale - Lotto 6 Abruzzo e Marche</t>
  </si>
  <si>
    <t xml:space="preserve">CAMPANIA SRL (CF: 03694460613)
CONSORZIO MANUTENZIONI GENERALI (CF: 05878321214)
DE VELLIS Traslochi e trasporti (CF: 00700380603)
Il Risveglio Soc Coop.Sociale arl (CF: 12018841002)
ROSSI TRANSWORLD S.A.S. (CF: 05198491002)
</t>
  </si>
  <si>
    <t>Il Risveglio Soc Coop.Sociale arl (CF: 12018841002)</t>
  </si>
  <si>
    <t>Abbonamento a Bloomberg professional</t>
  </si>
  <si>
    <t xml:space="preserve">Bloomberg finance lp (IdEstero: 917809495)
</t>
  </si>
  <si>
    <t>Bloomberg finance lp (IdEstero: 917809495)</t>
  </si>
  <si>
    <t>Cerimonia di premiazione "Noi per il merito" e riunione dei direttori di vertice</t>
  </si>
  <si>
    <t xml:space="preserve">PEPE CATERING DUE SRL (CF: 06934461002)
</t>
  </si>
  <si>
    <t>PEPE CATERING DUE SRL (CF: 06934461002)</t>
  </si>
  <si>
    <t>Fornitura di un prodotto informatico che consenta ai candidati l'accesso online agli elaborati delle prove concorsuali per la selezione di n. 892 unitÃ  per la terza area funzionale</t>
  </si>
  <si>
    <t>Abbonamento Italgiureweb</t>
  </si>
  <si>
    <t xml:space="preserve">Ministero della Giustizia (CF: 80184430587)
</t>
  </si>
  <si>
    <t>Ministero della Giustizia (CF: 80184430587)</t>
  </si>
  <si>
    <t>Fornitura strumentazione e suppellettili da utilizzare per l'esecuzione del servizio di gestione delle mense delle Direzioni Centrali</t>
  </si>
  <si>
    <t>Noleggio autovettura di servizio</t>
  </si>
  <si>
    <t xml:space="preserve">ALD AUTOMOTIVE ITALIA S.R.L. (CF: 07978810583)
</t>
  </si>
  <si>
    <t>ALD AUTOMOTIVE ITALIA S.R.L. (CF: 07978810583)</t>
  </si>
  <si>
    <t>Corsi di formazione e di aggiornamento per coordinatori della sicurezza nei coantieri edili</t>
  </si>
  <si>
    <t xml:space="preserve">Acquario romano Srl (CF: 07642551001)
</t>
  </si>
  <si>
    <t>Acquario romano Srl (CF: 07642551001)</t>
  </si>
  <si>
    <t>Interventi di ripristino macchinari delle mense delle sedi centrali</t>
  </si>
  <si>
    <t xml:space="preserve">INELSY SRL (CF: 06315970589)
</t>
  </si>
  <si>
    <t>INELSY SRL (CF: 06315970589)</t>
  </si>
  <si>
    <t>Verifiche periodiche dell'impianto di messa a terra nella sede di Largo Leopardi</t>
  </si>
  <si>
    <t xml:space="preserve">E.L.T.I. Srl (CF: 05384711007)
</t>
  </si>
  <si>
    <t>E.L.T.I. Srl (CF: 05384711007)</t>
  </si>
  <si>
    <t>Fornitura di carte in risma per gli Uffici centrali</t>
  </si>
  <si>
    <t xml:space="preserve">CCG Srl (CF: 03351040583)
ECO LASER INFORMATICA SRL  (CF: 04427081007)
ITEKO SRL (CF: 01321260331)
MAX 3 S.R.L. (CF: 09659151006)
MYO S.r.l. (CF: 03222970406)
</t>
  </si>
  <si>
    <t>CCG Srl (CF: 03351040583)</t>
  </si>
  <si>
    <t>Fornitura di cancelleria per gli Uffici centrali</t>
  </si>
  <si>
    <t>MYO S.r.l. (CF: 03222970406)</t>
  </si>
  <si>
    <t>Stampa dei questionari per la seconda prova d'esame, tecnico-professionale, nell'ambito della selezione pubblica finalizzata al reclutamento di 892 unitÃ  per la terza area funzionale</t>
  </si>
  <si>
    <t>Servizio di supporto durante la seconda prova d'esame per la selezione pubblica per l'assunzione a tempo indeterminato di 892 funzionari</t>
  </si>
  <si>
    <t>Noleggio di wc chimici per lo svolgimento della prova selettiva del 02/027/2015 presso la sede della Fiera di Roma</t>
  </si>
  <si>
    <t xml:space="preserve">Sebach srl (CF: 03912150483)
</t>
  </si>
  <si>
    <t>Sebach srl (CF: 03912150483)</t>
  </si>
  <si>
    <t>Compravendita di un container per il Centro di Gestione Documentale</t>
  </si>
  <si>
    <t xml:space="preserve">AMES NOLEGGI SRL (CF: 00567580659)
</t>
  </si>
  <si>
    <t>AMES NOLEGGI SRL (CF: 00567580659)</t>
  </si>
  <si>
    <t>Gadget per progetto Fisco e Scuola</t>
  </si>
  <si>
    <t xml:space="preserve">CREATIVE COMMUNICATIONS SRL (CF: 07622790967)
HOREST PUBBLICITA' S.R.L. (CF: 01986980272)
PRINGO S.A.S. (CF: 11918381002)
PUBLIESSE DI AGLI' E BERGESE E C. SNC (CF: 05846650017)
STAMPA &amp; PUBBLICITA' SAS DI ROSITO MARIA (CF: 07907430636)
</t>
  </si>
  <si>
    <t>PRINGO S.A.S. (CF: 11918381002)</t>
  </si>
  <si>
    <t>Fornitura e posa in opera di chiusure flessibili a strisce verticali per le esigenze del centro di gestione documentale sito in via Licini</t>
  </si>
  <si>
    <t xml:space="preserve">ENTREMATIC ITALY S.P.A. (CF: 00360610125)
G.L.G. DI MURARI LUIGI &amp; C. S.N.C. (CF: 01039360035)
GIESSE SRL (CF: 03171620044)
MEAT S.R.L. (CF: 04256870280)
SOCEPI SRL (CF: 01170640542)
</t>
  </si>
  <si>
    <t>G.L.G. DI MURARI LUIGI &amp; C. S.N.C. (CF: 01039360035)</t>
  </si>
  <si>
    <t>ACQUISTO 7 ADATTATORI APPLE</t>
  </si>
  <si>
    <t xml:space="preserve">MED COMPUTER SRL (CF: 00940570435)
</t>
  </si>
  <si>
    <t>MED COMPUTER SRL (CF: 00940570435)</t>
  </si>
  <si>
    <t>Lavori di ripristino dell'impianto CDZ pompa di calore a servizio della cucina e della mensa sita in via Giorgione</t>
  </si>
  <si>
    <t xml:space="preserve">Climater srl (CF: 03628680583)
ZANZI SERVIZI SPA (CF: 04572551002)
</t>
  </si>
  <si>
    <t>ZANZI SERVIZI SPA (CF: 04572551002)</t>
  </si>
  <si>
    <t>Interventi manutentivi sistemi di sicurezza presso le sedi centrali</t>
  </si>
  <si>
    <t xml:space="preserve">EASYCOM SISTEMI SRL (CF: 05814281001)
</t>
  </si>
  <si>
    <t>EASYCOM SISTEMI SRL (CF: 05814281001)</t>
  </si>
  <si>
    <t>Riparazione di alcuni fan-coil presso la sede di via Giorgione</t>
  </si>
  <si>
    <t>Acquisto volume Piante di Roma dal rinascimento ai catasti</t>
  </si>
  <si>
    <t xml:space="preserve">Editoriale Artemide Srl (CF: 08099221007)
</t>
  </si>
  <si>
    <t>Editoriale Artemide Srl (CF: 08099221007)</t>
  </si>
  <si>
    <t>Iscrizione a "exploring e-learning" - Milano 1 e 2 dicembre</t>
  </si>
  <si>
    <t xml:space="preserve">AMICUCCI FORMAZIONE SRL (CF: 01405830439)
</t>
  </si>
  <si>
    <t>AMICUCCI FORMAZIONE SRL (CF: 01405830439)</t>
  </si>
  <si>
    <t>Intervento di sostituzione kit batterie, cavi di connessione batterie, semiasse sinistro e controllo generale dell'auto elettrica in dotazione presso il Centro di gestione documentale</t>
  </si>
  <si>
    <t xml:space="preserve">FORKLIFT SERVICE SRL (CF: 08356081003)
</t>
  </si>
  <si>
    <t>FORKLIFT SERVICE SRL (CF: 08356081003)</t>
  </si>
  <si>
    <t>Iscrizione alle Giornate di studio "Le pensioni dei dipendenti pubblici: novitÃ  e prospettive"</t>
  </si>
  <si>
    <t xml:space="preserve">UNIVERSITA' DEGLI STUDI DI ROMA LA SAPIENZA (CF: 80209930587)
</t>
  </si>
  <si>
    <t>UNIVERSITA' DEGLI STUDI DI ROMA LA SAPIENZA (CF: 80209930587)</t>
  </si>
  <si>
    <t>Fornitura di materiale di consumo originale e non originali per stampanti e apparecchiature multifunzione per gli uffici centrali - Lotto 1 originali</t>
  </si>
  <si>
    <t xml:space="preserve">BRAGIOLA SPA (CF: 00149520546)
DIGIMART SRL (CF: 09153151007)
ECO LASER INFORMATICA SRL  (CF: 04427081007)
ENTER SRL  (CF: 04232600371)
NEXTEAM Srl (CF: 02160770695)
</t>
  </si>
  <si>
    <t>ECO LASER INFORMATICA SRL  (CF: 04427081007)</t>
  </si>
  <si>
    <t>Fornitura di materiale di consumo originale e non originali per stampanti e apparecchiature multifunzione per gli uffici centrali - Lotto 2 non originali</t>
  </si>
  <si>
    <t>ENTER SRL  (CF: 04232600371)</t>
  </si>
  <si>
    <t>Fornitura gasolio da riscaldamento Largo Leopardi</t>
  </si>
  <si>
    <t>Energia elettrica Largo Leopardi</t>
  </si>
  <si>
    <t xml:space="preserve">GALA SPA (CF: 06832931007)
</t>
  </si>
  <si>
    <t>GALA SPA (CF: 06832931007)</t>
  </si>
  <si>
    <t>Utenza elettrica Giorgione Colombo e Licini</t>
  </si>
  <si>
    <t>Intervento di restauro conservativo mappe storiche della cittÃ  di Roma</t>
  </si>
  <si>
    <t xml:space="preserve">STUDIO P. CRISOSTOMI SRL (CF: 04376211001)
</t>
  </si>
  <si>
    <t>STUDIO P. CRISOSTOMI SRL (CF: 04376211001)</t>
  </si>
  <si>
    <t>Raccolta, ritiro e avvio al riciclo dei rifiuti cartacei e di plastica e raccolta, ritiro e distruzione dei rifiuti (cartacei e misti non pericolosi) non avviati a riciclo dalle Direzioni Centrali</t>
  </si>
  <si>
    <t xml:space="preserve">DATA SHREDDING SRL (CF: 09612551003)
DTV di Della Torre e Veneziano S.R.L. (CF: 04672390582)
EUROCORPORATION S.R.L. (CF: 05235640488)
LOGISTICA AMBIENTALE SRL (CF: 05139261001)
MA.RE. DI TESTA ARMANDO E C. S.N.C. (CF: 02566500589)
</t>
  </si>
  <si>
    <t>DTV di Della Torre e Veneziano S.R.L. (CF: 04672390582)</t>
  </si>
  <si>
    <t>Fornitura volume Le operazioni straordinarie</t>
  </si>
  <si>
    <t xml:space="preserve">DEGI S.R.L. (CF: 06434261001)
</t>
  </si>
  <si>
    <t>DEGI S.R.L. (CF: 06434261001)</t>
  </si>
  <si>
    <t>Lavori di ripristino dell'impianto CDZ pompa di calore a servizio della cucina e della mensa sita in via Giorgione - sostituzione centralina chiller e display</t>
  </si>
  <si>
    <t xml:space="preserve">ZANZI SERVIZI SPA (CF: 04572551002)
</t>
  </si>
  <si>
    <t>Servizio mensa per il giorno 25/09/2015</t>
  </si>
  <si>
    <t xml:space="preserve">BOGA Srl (CF: 10981811002)
CIR FOOD S.C. (CF: 00464110352)
</t>
  </si>
  <si>
    <t>Manutenzione ristoranti aziendali direzioni centrali</t>
  </si>
  <si>
    <t xml:space="preserve">DIEFFE IMPIANTI (CF: 07651571007)
EASYCOM SISTEMI SRL (CF: 05814281001)
INELSY SRL (CF: 06315970589)
MI.CO.R. - S.R.L. (CF: 00442410585)
Romeo Puri Impianti (CF: PRURMO52E19C263V)
</t>
  </si>
  <si>
    <t>Acquisto n. 1 distruggidocumenti</t>
  </si>
  <si>
    <t xml:space="preserve">CARTOIDEE DI CULTRARO VASTA GIUSEPPE (CF: 04406950875)
</t>
  </si>
  <si>
    <t>CARTOIDEE DI CULTRARO VASTA GIUSEPPE (CF: 04406950875)</t>
  </si>
  <si>
    <t>Acquisto sedute a norma per sala riunione</t>
  </si>
  <si>
    <t xml:space="preserve">ARES LINE SPA (CF: 00887180248)
</t>
  </si>
  <si>
    <t>ARES LINE SPA (CF: 00887180248)</t>
  </si>
  <si>
    <t>Servizio taxi</t>
  </si>
  <si>
    <t xml:space="preserve">COOPERATIVA PRONTO TAXI 6645 - SOCIETA' COOPERATIVA (CF: 02705590582)
MONDO TAXI 8822 SRL (CF: 06991411007)
RADIOTAXI 3570 SOCIETA' COOPERATIVA (CF: 02278690587)
SOCIETA' COOPERATIVA SAMARCANDA (CF: 04321971006)
TAXI TEVERE SRL (CF: 08308331001)
</t>
  </si>
  <si>
    <t>Acquisto e riparazione a chiamata di terminali Intermec CN70</t>
  </si>
  <si>
    <t>Stampa della brochure The Italian Revenue Agency</t>
  </si>
  <si>
    <t xml:space="preserve">CENTRO COPIE L'ISTANTANEA S.R.L. (CF: 08301580588)
</t>
  </si>
  <si>
    <t>CENTRO COPIE L'ISTANTANEA S.R.L. (CF: 08301580588)</t>
  </si>
  <si>
    <t>Noleggio di una fotocopiatrice presso la struttura Ergife Palace Hotel durante l'espletamento delle prove d'esame nrll'ambito della procedura selettiva d'interpello per il conferimento di posizioni organzizzative - 8 e 9 ottobre</t>
  </si>
  <si>
    <t xml:space="preserve">Ergife Spa (CF: 01469730582)
</t>
  </si>
  <si>
    <t>Ergife Spa (CF: 01469730582)</t>
  </si>
  <si>
    <t>Lavori di adeguamento dell'impianto elettrico per le nuove centrali VOIP delle sedi di via Giorgione via Colombo</t>
  </si>
  <si>
    <t xml:space="preserve">INTEC SERVICE Srl (CF: 02820290647)
</t>
  </si>
  <si>
    <t>INTEC SERVICE Srl (CF: 02820290647)</t>
  </si>
  <si>
    <t>Noleggio di un muletto retrattile</t>
  </si>
  <si>
    <t xml:space="preserve">COOPSERVICE S.COOP.P.A.  (CF: 00310180351)
</t>
  </si>
  <si>
    <t>COOPSERVICE S.COOP.P.A.  (CF: 00310180351)</t>
  </si>
  <si>
    <t>Abbonamento annuale a Bollettino Tributario d'informazione</t>
  </si>
  <si>
    <t xml:space="preserve">BOLLETTINO TRIBUTARIO SNC DI G. SALVATORES E C.  (CF: 00882700156)
</t>
  </si>
  <si>
    <t>BOLLETTINO TRIBUTARIO SNC DI G. SALVATORES E C.  (CF: 00882700156)</t>
  </si>
  <si>
    <t>Servizio di stampa e lettura automatizzata dei questionari d'esame nell'ambito della procedura selettiva d'interpello per il conferimento di posizioni organizzative</t>
  </si>
  <si>
    <t xml:space="preserve">CENTRO SERVIZI SRL (CF: 00442840773)
PFORM SRL (CF: 04617030657)
PRAXI S.P.A. (CF: 01132750017)
SCANSHARE SRL (CF: 03118780786)
SELEXI S.R.L. (CF: 12852900153)
</t>
  </si>
  <si>
    <t>PRAXI S.P.A. (CF: 01132750017)</t>
  </si>
  <si>
    <t>Predisposizione e stampa degli elenchi di identificazione di ciascuna posizione organizzativa e di ciascuna sede di servizio da allegare alle corrispondenti schede anagrafiche</t>
  </si>
  <si>
    <t xml:space="preserve">PRAXI S.P.A. (CF: 01132750017)
</t>
  </si>
  <si>
    <t>Fornitura di n. 12 cassette di sicurezza</t>
  </si>
  <si>
    <t xml:space="preserve">MANUTAN ITALIA S.P.A. (CF: 02097170969)
</t>
  </si>
  <si>
    <t>MANUTAN ITALIA S.P.A. (CF: 02097170969)</t>
  </si>
  <si>
    <t>Fornitura di n. 1 giacca per divisa autista</t>
  </si>
  <si>
    <t xml:space="preserve">MANIFATTURE DI PORTO SRL (CF: 08444131000)
</t>
  </si>
  <si>
    <t>Partecipazione alla conferenza annuale di ASITA - Lecco dal 29 settembre al 1Â° ottobre</t>
  </si>
  <si>
    <t xml:space="preserve">A.S.I.T.A. (CF: 02037620347)
</t>
  </si>
  <si>
    <t>A.S.I.T.A. (CF: 02037620347)</t>
  </si>
  <si>
    <t>Allestimento per i giorni 14, 15 e 20 ottobre 2015 in occasione della visita dei membri del fondo monetario internazionale</t>
  </si>
  <si>
    <t xml:space="preserve">mela verde srl (CF: 08299401003)
PEPE CATERING DUE SRL (CF: 06934461002)
SAPORI CATERING S.R.L. (CF: 12155211001)
TORNATORA MARIO E CESARI LUCIANO snc (CF: 02855760589)
</t>
  </si>
  <si>
    <t>Abbonamento online a cassazione.net</t>
  </si>
  <si>
    <t xml:space="preserve">Cassazione Srl (CF: 06810661006)
</t>
  </si>
  <si>
    <t>Cassazione Srl (CF: 06810661006)</t>
  </si>
  <si>
    <t>Abbonamento alla banca dati Utet Sistema Pluris On Line</t>
  </si>
  <si>
    <t>Fornitura e posa in opera di una batteria trazione per carrello elevatore EFG 113 serie FN385488</t>
  </si>
  <si>
    <t xml:space="preserve">Jungheinrich italiana S.r.l. (CF: 00868800152)
</t>
  </si>
  <si>
    <t>Jungheinrich italiana S.r.l. (CF: 00868800152)</t>
  </si>
  <si>
    <t>Trasporto e consegna in sicurezza, con guardie giurate armate presso le sedi dell'Agenzia dei questionari per la procedura selettiva per l'attribuzione di posizioni orgnizzative di livello non dirigenziale</t>
  </si>
  <si>
    <t xml:space="preserve">COOPSERVICE S.COOP.P.A.  (CF: 00310180351)
ITALPOL VIGILANZA S.R.L. (CF: 05849251003)
</t>
  </si>
  <si>
    <t>ITALPOL VIGILANZA S.R.L. (CF: 05849251003)</t>
  </si>
  <si>
    <t>Progettazione di prove dâ€™esame per la ripetizione in ottemperanza allâ€™ordinanza del Tar Lombardia Nrg. 1125/2015</t>
  </si>
  <si>
    <t>Lavori di manutenzione delle attrezzature delle mense aziendali di via Colombo e via Giorgione</t>
  </si>
  <si>
    <t xml:space="preserve">INELSY SRL (CF: 06315970589)
ME.G.I.C. ITALIA GRANDI IMPIANTI S.R.L. (CF: 09181341000)
OMAC Impianti grandi cucine srl (CF: 01071850588)
</t>
  </si>
  <si>
    <t>ME.G.I.C. ITALIA GRANDI IMPIANTI S.R.L. (CF: 09181341000)</t>
  </si>
  <si>
    <t>Pubblicazione avviso di appalto aggiudicato per la procedura aperta per l'affidamento dei servizi di stampa e recapito della corrispondenza</t>
  </si>
  <si>
    <t xml:space="preserve">INFO SRL (CF: 04656100726)
</t>
  </si>
  <si>
    <t>INFO SRL (CF: 04656100726)</t>
  </si>
  <si>
    <t>Pubblicazione bando ed estratto del bando di gara Fornitura toner per stampati</t>
  </si>
  <si>
    <t>Abbonamento a il Quotidiano degli Enti Locali</t>
  </si>
  <si>
    <t>Erogazione di un corso sulla gestione dei rifiuti e sul sistema di controllo SISTRI per l'esigenza del personale dell'Agenzia</t>
  </si>
  <si>
    <t xml:space="preserve">AMBIENTE LEGALE S.R.L. (CF: 01357350550)
BORRELLI ENRICO (CF: BRRNRC80B09H501E)
CEIDA CENTRO ITALIANO DI DIREZIONE AZIENDALE (CF: 85002540582)
ECONOMOS SAS DI DISCACCIATI ORNELLA &amp; C. (CF: 03693030961)
SYSTEMA CONSULTING SRL (CF: 05414321009)
</t>
  </si>
  <si>
    <t>SYSTEMA CONSULTING SRL (CF: 05414321009)</t>
  </si>
  <si>
    <t>Fotoriproduzione, rilegatura e plastificazione per gli Uffici centrali</t>
  </si>
  <si>
    <t xml:space="preserve">CENTRO COPIE L'ISTANTANEA S.R.L. (CF: 08301580588)
COLORE IN STAMPA SRL  (CF: 11406871001)
DUE ESSE STAMPA SRL (CF: 10055941008)
PIODA IMAGING S.R.L.  (CF: 05426511001)
stilgrafica srl (CF: 00478450588)
</t>
  </si>
  <si>
    <t>Acquisto 15 testi</t>
  </si>
  <si>
    <t xml:space="preserve">OECD - Organisation for economic cooperation and development (IdEstero: SG 156801)
</t>
  </si>
  <si>
    <t>OECD - Organisation for economic cooperation and development (IdEstero: SG 156801)</t>
  </si>
  <si>
    <t>ACQUISTO 65 WEBCAM</t>
  </si>
  <si>
    <t xml:space="preserve">Cartoidee di Cultraro Vasta Giuseppe (CF: CLTGPP73S03C351D)
DPS INFORMATICA S.N.C. DI PRESELLO GIANNI &amp; C. (CF: 01486330309)
NADA 2008 SRL (CF: 09234221001)
Quasartek srl (CF: 06467211006)
TEAM OFFICE SRL  (CF: 04272801004)
</t>
  </si>
  <si>
    <t>Cartoidee di Cultraro Vasta Giuseppe (CF: CLTGPP73S03C351D)</t>
  </si>
  <si>
    <t>INTERVENTO MANUTENZIONE PER TRASLOCO CENTRALE VOIP DP GORIZIA</t>
  </si>
  <si>
    <t xml:space="preserve">Vitrociset S.p.A. (CF: 00145180923)
</t>
  </si>
  <si>
    <t>Vitrociset S.p.A. (CF: 00145180923)</t>
  </si>
  <si>
    <t>SERVIZIO CASELLE PEC</t>
  </si>
  <si>
    <t xml:space="preserve">ARUBA PEC spa (CF: 01879020517)
</t>
  </si>
  <si>
    <t>ARUBA PEC spa (CF: 01879020517)</t>
  </si>
  <si>
    <t>INTERVENTO MANUTENZIONE CENTRALE TELEFONICA FOLIGNO</t>
  </si>
  <si>
    <t>ACQUISTO SOFTWARE QUARK XPRESS</t>
  </si>
  <si>
    <t xml:space="preserve">2WARE SRL (CF: 02229390600)
BI.E.TI. S.R.L. (CF: 04208251001)
ESPRESSO SRL (CF: 02305100139)
INTERNET LAB (CF: 00852330570)
INTERSYSTEM SRL (CF: 01203550353)
</t>
  </si>
  <si>
    <t>ESPRESSO SRL (CF: 02305100139)</t>
  </si>
  <si>
    <t>SERVIZIO MANUTENZIONE PC DESKTOP</t>
  </si>
  <si>
    <t xml:space="preserve">CONVERGE S.P.A. (CF: 04472901000)
</t>
  </si>
  <si>
    <t>CONVERGE S.P.A. (CF: 04472901000)</t>
  </si>
  <si>
    <t>ACQUISTO 40 ACCOPPIATORI DI RETE</t>
  </si>
  <si>
    <t xml:space="preserve">SYSTEMAX ITALY SRL (CF: 08376630151)
</t>
  </si>
  <si>
    <t>SYSTEMAX ITALY SRL (CF: 08376630151)</t>
  </si>
  <si>
    <t>ACQUISTO 4 SPEAKERPHONE</t>
  </si>
  <si>
    <t xml:space="preserve">AC COMPUTER DI ALESSANDRO COGONI (CF: CGNLSN65M18B354R)
ADVANCED TELECOM SYSTEMS SPA (CF: 02480050364)
CENTRO AUTOMAZIONE UFFICI (CF: 01695550812)
EZDIRECT SRL (CF: 01164670455)
LAND (CF: 04554571002)
</t>
  </si>
  <si>
    <t>AC COMPUTER DI ALESSANDRO COGONI (CF: CGNLSN65M18B354R)</t>
  </si>
  <si>
    <t xml:space="preserve">Software per il riconoscimento ottico dei caratteri </t>
  </si>
  <si>
    <t>ACQUISTO TELEFONI AVAYA</t>
  </si>
  <si>
    <t xml:space="preserve">B! SocietÃ  per Azioni (CF: 07787120588)
F.E.R.T. (CF: 00813330586)
JNET (CF: 08885811003)
MATICMIND  (CF: 05032840968)
PIEMME TELECOM (CF: 02384630162)
</t>
  </si>
  <si>
    <t>B! SocietÃ  per Azioni (CF: 07787120588)</t>
  </si>
  <si>
    <t>Acquisto 100 telefoni analogici</t>
  </si>
  <si>
    <t xml:space="preserve">JNET (CF: 08885811003)
MEMOGRAPH impresa individuale (CF: PNRGNN63P67B111F)
ONEDIRECT SRL (CF: 05080100968)
PAM UFFICIO (CF: 01261820839)
PIEMME TELECOM (CF: 02384630162)
</t>
  </si>
  <si>
    <t>ONEDIRECT SRL (CF: 05080100968)</t>
  </si>
  <si>
    <t>Acquisto materiale infrastruttura di virtualizzazione</t>
  </si>
  <si>
    <t xml:space="preserve">ACTIVE SOLUTION &amp; SYSTEMS (CF: 03414530968)
COM.TECH (CF: 07444730589)
DPS INFORMATICA S.N.C. DI PRESELLO GIANNI &amp; C. (CF: 01486330309)
E4 COMPUTER ENGINEERING S.P.A. (CF: 02005300351)
VIRTUAL LOGIC SRL (CF: 03878640238)
</t>
  </si>
  <si>
    <t>Servizio di manutenzione Progetto CNS</t>
  </si>
  <si>
    <t xml:space="preserve">SOLARI DI UDINE S.P.A. (CF: 01847860309)
</t>
  </si>
  <si>
    <t>SOLARI DI UDINE S.P.A. (CF: 01847860309)</t>
  </si>
  <si>
    <t>UPGRADE E NUOVE INSTALLAZIONI SOFTWARE ACCA</t>
  </si>
  <si>
    <t xml:space="preserve">  DESCOR S.R.L. (CF: 03929361008)
ACCA SOFTWARE SPA (CF: 01883740647)
GERMANO GHIAZZA CONSULTING (CF: GHZGMN62A15L219W)
NUVOLAPOINT di Flajs Alessandro (CF: FLJLSN84S03L483C)
POWERMEDIA SRL (CF: 04440930826)
</t>
  </si>
  <si>
    <t>ACCA SOFTWARE SPA (CF: 01883740647)</t>
  </si>
  <si>
    <t>ACQUISTO UN UPS</t>
  </si>
  <si>
    <t xml:space="preserve">BITWIRED SPA (CF: 02213900596)
</t>
  </si>
  <si>
    <t>BITWIRED SPA (CF: 02213900596)</t>
  </si>
  <si>
    <t>Fornitura e installazione nuova centrale telefonica VOIP</t>
  </si>
  <si>
    <t xml:space="preserve">MATICMIND  (CF: 05032840968)
PIEMME TELECOM (CF: 02384630162)
PROGENIT SERVICE SRL (CF: 03911470486)
SETEC (CF: 09374391002)
TECNONET SPA (CF: 04187501004)
Vitrociset S.p.A. (CF: 00145180923)
</t>
  </si>
  <si>
    <t>INTERVENTO MANUTENZIONE PER TRASLOCO CENTRALE VOIP DP BRINDISI</t>
  </si>
  <si>
    <t>Servizio di manutenzione e presidio centrali telefoniche</t>
  </si>
  <si>
    <t xml:space="preserve">RAGGRUPPAMENTO:
- MITEL ITALIA (CF: 04024850960) Ruolo: 02-MANDATARIA
- IDEA IT - S.R.L. (CF: 11388691005) Ruolo: 01-MANDANTE
Fastweb S.p.A. (CF: 12878470157)
ICTELECO (CF: 05722881009)
SETEC (CF: 09374391002)
TESY LAB (CF: 09400381001)
Vitrociset S.p.A. (CF: 00145180923)
</t>
  </si>
  <si>
    <t xml:space="preserve">RAGGRUPPAMENTO:
- MITEL ITALIA (CF: 04024850960) Ruolo: 02-MANDATARIA
- IDEA IT - S.R.L. (CF: 11388691005) Ruolo: 01-MANDANTE
</t>
  </si>
  <si>
    <t>Acquisto Cuffie e Adattatori PLANTRONICS</t>
  </si>
  <si>
    <t xml:space="preserve">EZDIRECT SRL (CF: 01164670455)
LAND (CF: 04554571002)
LONGWAVE S.R.L. (CF: 01922820350)
NET SERVICE (CF: 05243130720)
VIRTUAL LOGIC SRL (CF: 03878640238)
</t>
  </si>
  <si>
    <t>LONGWAVE S.R.L. (CF: 01922820350)</t>
  </si>
  <si>
    <t>ACQUISTO MAC MINI PER CAM</t>
  </si>
  <si>
    <t xml:space="preserve">BAGNETTI SRL (CF: 04002141002)
C&amp;C CONSULTING SRL (CF: 05685740721)
DPS INFORMATICA S.N.C. DI PRESELLO GIANNI &amp; C. (CF: 01486330309)
MED COMPUTER SRL (CF: 00940570435)
T.T. TECNOSISTEMI  (CF: 03509620484)
</t>
  </si>
  <si>
    <t>Acquisto n. 4 Tablet Samsung</t>
  </si>
  <si>
    <t xml:space="preserve">DPS INFORMATICA S.N.C. DI PRESELLO GIANNI &amp; C. (CF: 01486330309)
</t>
  </si>
  <si>
    <t>INTERVENTO MANUTENZIONE CENTRALE TELEFONICA PONTEDERA</t>
  </si>
  <si>
    <t>Acquisto HD e Tastiere</t>
  </si>
  <si>
    <t xml:space="preserve">C2 SRL (CF: 01121130197)
Cartoidee di Cultraro Vasta Giuseppe (CF: CLTGPP73S03C351D)
DPS INFORMATICA S.N.C. DI PRESELLO GIANNI &amp; C. (CF: 01486330309)
NADA 2008 SRL (CF: 09234221001)
PUCCIUFFICIO srl (CF: 01813500541)
</t>
  </si>
  <si>
    <t>C2 SRL (CF: 01121130197)</t>
  </si>
  <si>
    <t>Lavori predisposizione sala server per installazione centrale VoIP</t>
  </si>
  <si>
    <t xml:space="preserve">MATICMIND  (CF: 05032840968)
PIEMME TELECOM (CF: 02384630162)
PROGENIT SERVICE SRL (CF: 03911470486)
SETEC (CF: 09374391002)
Vitrociset S.p.A. (CF: 00145180923)
</t>
  </si>
  <si>
    <t>SETEC (CF: 09374391002)</t>
  </si>
  <si>
    <t>ACQUISTO 10 STAMPANTI ETICHETTATTRICI</t>
  </si>
  <si>
    <t xml:space="preserve">CENTRO AUTOMAZIONE UFFICI (CF: 01695550812)
Quasartek srl (CF: 06467211006)
SOLUZIONE UFFICIO SRL  (CF: 02141630786)
T.T. TECNOSISTEMI  (CF: 03509620484)
VIRTUAL LOGIC SRL (CF: 03878640238)
</t>
  </si>
  <si>
    <t>VIRTUAL LOGIC SRL (CF: 03878640238)</t>
  </si>
  <si>
    <t>Utensileria per le cucine delle mense aziendali</t>
  </si>
  <si>
    <t xml:space="preserve">TIRIBOCO SRL (CF: 02331630422)
</t>
  </si>
  <si>
    <t>TIRIBOCO SRL (CF: 02331630422)</t>
  </si>
  <si>
    <t>Fuel card</t>
  </si>
  <si>
    <t xml:space="preserve">Italiana Petroli Spa (giÃ  TotalErg S.p.A.) (CF: 00051570893)
</t>
  </si>
  <si>
    <t>Italiana Petroli Spa (giÃ  TotalErg S.p.A.) (CF: 00051570893)</t>
  </si>
  <si>
    <t>Gasolio per Largo Leopardi</t>
  </si>
  <si>
    <t>25 licenze AutoCad LT 2015</t>
  </si>
  <si>
    <t xml:space="preserve">  DESCOR S.R.L. (CF: 03929361008)
ONE TEAM (CF: 12272790150)
TECHNE SRL (CF: 01121580490)
VIRTUAL LOGIC SRL (CF: 03878640238)
W2K (CF: 06810761004)
</t>
  </si>
  <si>
    <t xml:space="preserve">Acquisto Software EDILCLIMA </t>
  </si>
  <si>
    <t xml:space="preserve">BLUMATICA (CF: 03965190659)
EDILCLIMA S.R.L. (CF: 00460470032)
MEMOGRAPH impresa individuale (CF: PNRGNN63P67B111F)
NAMIRIAL SPA (CF: 02046570426)
SELDA SRL (CF: 00354060444)
</t>
  </si>
  <si>
    <t>EDILCLIMA S.R.L. (CF: 00460470032)</t>
  </si>
  <si>
    <t>ACQUISTO SOFTWARE OCR</t>
  </si>
  <si>
    <t xml:space="preserve">NOVADYS ITALIA SRL (CF: 02441440407)
</t>
  </si>
  <si>
    <t>NOVADYS ITALIA SRL (CF: 02441440407)</t>
  </si>
  <si>
    <t>Lavori urgenti di riparazione della macchina di condizionamento marca MTA, mod. HCG 301, matr. 22000893525</t>
  </si>
  <si>
    <t>Servizio di navetta richiesto in occasione del Festival dell'Educazione finanziaria per il giorno 03/12/2015</t>
  </si>
  <si>
    <t xml:space="preserve">CILIA BUS SRL (CF: 07353491009)
TODDE BUS SRL (CF: 10572311008)
</t>
  </si>
  <si>
    <t>TODDE BUS SRL (CF: 10572311008)</t>
  </si>
  <si>
    <t>VIDEOISPEZIONE E RIPRISTINO FUNZIONALITÃ SCARICO BAGNI SEDE VIA GIORGIONE E SEDE VIA COLOMBO</t>
  </si>
  <si>
    <t xml:space="preserve">DI PIETRO PAOLO (CF: DPTPLA61L22H501Y)
EURO.ECO S.R.L. (CF: 01805200597)
GRUPPO CRD (CF: 12907371004)
GRUPPO ROMA AMBIENTE (CF: 09926031007)
INITIATIVE 2000 S.E.A. Srl (CF: 01963610595)
</t>
  </si>
  <si>
    <t>Fornitura di forni a convezione/vapore per le mense delle sedi centrali</t>
  </si>
  <si>
    <t xml:space="preserve">ADIGE GRANDI IMPIANTI SRL (CF: 03090890231)
DONATO GRANDI IMPIANTI SRL (CF: 02550320788)
MOBILFERRO SRL (CF: 00216580290)
TIRIBOCO SRL (CF: 02331630422)
VIALI FRANCO SRL (CF: 01400320428)
</t>
  </si>
  <si>
    <t>Interventi urgento di ripristino funzionamento porte d'accesso sede Colombo</t>
  </si>
  <si>
    <t xml:space="preserve">PONZI S.R.L. (CF: 02144680390)
</t>
  </si>
  <si>
    <t>PONZI S.R.L. (CF: 02144680390)</t>
  </si>
  <si>
    <t>Organizzazione evento 22 dicembre 2015</t>
  </si>
  <si>
    <t>Fornitura di timbri di varie tipologie, biglietti da visita e prodotti vari per Ufficio</t>
  </si>
  <si>
    <t xml:space="preserve">C.F.G. SRL (CF: 06805691000)
CARTOTECNICA DE GREGORI SRL (CF: 00718250582)
CCG Srl (CF: 03351040583)
ORESTINI SRL (CF: 01392870588)
SERYPOINT SRL (CF: 11771721005)
</t>
  </si>
  <si>
    <t>Fornitura e posa in opera di tende filtranti a pannelli sovrapponibili</t>
  </si>
  <si>
    <t xml:space="preserve">CORRIDI S.R.L. (CF: 00402140586)
HOME HAPPENING 2000 S.R.L. (CF: 05900621003)
INTEROFFICE SRL (CF: 03615770587)
MAR MOBILI S.R.L. (CF: 00707740676)
SOFFARREDO (CF: 01155250663)
</t>
  </si>
  <si>
    <t>HOME HAPPENING 2000 S.R.L. (CF: 05900621003)</t>
  </si>
  <si>
    <t>Lavori di riparazione dell'impianto elevatore n. 42261434</t>
  </si>
  <si>
    <t xml:space="preserve">KONE SPA (CF: 05069070158)
</t>
  </si>
  <si>
    <t>KONE SPA (CF: 05069070158)</t>
  </si>
  <si>
    <t>Copertura assicurativa ResponsabilitÃ  civile Auto e Natanti per l'anno 2016</t>
  </si>
  <si>
    <t xml:space="preserve">UNIPOLSAI ASSICURAZIONI Spa (CF: 00818570012)
</t>
  </si>
  <si>
    <t>UNIPOLSAI ASSICURAZIONI Spa (CF: 00818570012)</t>
  </si>
  <si>
    <t>Abbonamento annuale prezzari informativi edilizia</t>
  </si>
  <si>
    <t xml:space="preserve">DEI Srl (CF: 04083101008)
</t>
  </si>
  <si>
    <t>DEI Srl (CF: 04083101008)</t>
  </si>
  <si>
    <t>Acquisto di manuali</t>
  </si>
  <si>
    <t>Disostruzione tubazione e pozzetti scarico Largo leopardi</t>
  </si>
  <si>
    <t xml:space="preserve">INITIATIVE 2000 S.E.A. Srl (CF: 01963610595)
</t>
  </si>
  <si>
    <t>INITIATIVE 2000 S.E.A. Srl (CF: 01963610595)</t>
  </si>
  <si>
    <t>Servizi di agenzia di stampa - tre utenze</t>
  </si>
  <si>
    <t xml:space="preserve">Italpress (CF: 01868790849)
</t>
  </si>
  <si>
    <t>Italpress (CF: 01868790849)</t>
  </si>
  <si>
    <t>Videoispezione e ripristino funzionalitÃ  scarico bagni sedi centrali</t>
  </si>
  <si>
    <t>Fornitura e posa in opera di segnaletica per la DC Tecnologie e innovazione</t>
  </si>
  <si>
    <t xml:space="preserve">SEBERG SUD SRL (CF: 02060730591)
</t>
  </si>
  <si>
    <t>Prelievo e smaltimento liquidi</t>
  </si>
  <si>
    <t>Fornitura volumi</t>
  </si>
  <si>
    <t xml:space="preserve">Centro di documentazione giornalistica Srl (CF: 03670431000)
</t>
  </si>
  <si>
    <t>Centro di documentazione giornalistica Srl (CF: 03670431000)</t>
  </si>
  <si>
    <t>Stampa e distribuzione dei modelli di dichiarazione fiscale 730 e Unico Persone Fisiche per l'anno 2015</t>
  </si>
  <si>
    <t xml:space="preserve">arti grafiche boccia spa (CF: 00170870653)
</t>
  </si>
  <si>
    <t>arti grafiche boccia spa (CF: 00170870653)</t>
  </si>
  <si>
    <t>Affitto della sala Pantheon presso la struttura Ergife Palace Hotel per l'espletamento delle prove d'esame nell'ambito della procedura selettiva d'interpello per il conferimento di posizioni organizzative presso l'Agenzia - 8 e 9 novembre</t>
  </si>
  <si>
    <t xml:space="preserve">Ergife Spa (CF: 01469730582)
FIERA ROMA S.R.L. (CF: 07540411001)
</t>
  </si>
  <si>
    <t>Fornitura volume</t>
  </si>
  <si>
    <t>Servizio di acquisizione dati anagrafici dei candidati, dei requisiti e dei titoli relativi al concorso pubblico per reclutamento di 175 dirigenti di seconda fascia</t>
  </si>
  <si>
    <t xml:space="preserve">ARCHIVIANDO DI ROSA ANNA ABELA &amp; C. S.A.S (CF: 03294090786)
C &amp; S Consulenza e Selezione Srl (CF: 11312051003)
MERITO Srl (CF: 02290620992)
PRAXI S.P.A. (CF: 01132750017)
SCANSHARE SRL (CF: 03118780786)
</t>
  </si>
  <si>
    <t>C &amp; S Consulenza e Selezione Srl (CF: 11312051003)</t>
  </si>
  <si>
    <t>Fornitura di n. 5 pannelli murali in alluminio 300x200 mm con grafica in vinile adesivo e di n. 5 pannelli murali 400x200 scatolato in ferro zincato verniciato completo di grafica in vinile</t>
  </si>
  <si>
    <t>Fornitura volume Manuale di diritto tributario Parte speciale</t>
  </si>
  <si>
    <t>Fornitura di n. 2 bandiere italiane e n. 2 bandiere Unione Europea</t>
  </si>
  <si>
    <t xml:space="preserve">MIB (CF: 05835971002)
</t>
  </si>
  <si>
    <t>MIB (CF: 05835971002)</t>
  </si>
  <si>
    <t>Incarico professionale per la figura di geologo finalizzata alla realizzazione della fossa per tre ascensori nell'immobile demaniale dell'Agenzia sito in Largo Leopardi (con contributo cassa previdenza)</t>
  </si>
  <si>
    <t xml:space="preserve">CASTELLANI PAOLO (CF: CSTPLA56A24G752Q)
GURATTI GIUSEPPE (CF: GRTGPP78D29E472U)
LEONI GIORGIO (CF: LNEGRG64R15I921O)
MARROCCHESI MASSIMO (CF: MRRMSM61L02I726Q)
ZANTONELLI MARCO (CF: ZNTMRC61R10B041A)
</t>
  </si>
  <si>
    <t>CASTELLANI PAOLO (CF: CSTPLA56A24G752Q)</t>
  </si>
  <si>
    <t>Fornitura materiale igienico-sanitario</t>
  </si>
  <si>
    <t xml:space="preserve">CARTO COPY SERVICE (CF: 04864781002)
CENTRO ANTINCENDIO VITERBESE SRL (CF: 01883620567)
CIA PACKING S.R.L. (CF: 07468691006)
HAMPTON TECNICO SANITARIA SRL  (CF: 04467331007)
UMBERTO CECCARELLI GENERAL TRADE SRL (CF: 07506810584)
</t>
  </si>
  <si>
    <t>UMBERTO CECCARELLI GENERAL TRADE SRL (CF: 07506810584)</t>
  </si>
  <si>
    <t>Fornitura di attrezzature mensa - n. 2 forni a microonde</t>
  </si>
  <si>
    <t xml:space="preserve">Tre A dei fratelli Aversano Giovanni &amp; Vittorio Snc (CF: 00599060621)
</t>
  </si>
  <si>
    <t>Tre A dei fratelli Aversano Giovanni &amp; Vittorio Snc (CF: 00599060621)</t>
  </si>
  <si>
    <t>Noleggio n. 10 Kyocera TaskAlfa 355ci</t>
  </si>
  <si>
    <t xml:space="preserve">KYOCERA DOCUMENT SOLUTION ITALIA SPA (CF: 01788080156)
</t>
  </si>
  <si>
    <t>KYOCERA DOCUMENT SOLUTION ITALIA SPA (CF: 01788080156)</t>
  </si>
  <si>
    <t>Noleggio n. 3 Kyocera TaskAlfa 3510i per Largo Leopardi</t>
  </si>
  <si>
    <t>Noleggio auto di servizio</t>
  </si>
  <si>
    <t>Organizzazione riunione giorno 29 ottobre 2015</t>
  </si>
  <si>
    <t xml:space="preserve">COLASANTI CATERING Srl (CF: 11009411007)
GIOLITTI CATERING S.R.L. (CF: 03901021000)
SAPORI CATERING S.R.L. (CF: 12155211001)
TORNATORA MARIO E CESARI LUCIANO snc (CF: 02855760589)
</t>
  </si>
  <si>
    <t>COLASANTI CATERING Srl (CF: 11009411007)</t>
  </si>
  <si>
    <t>Organizzazione incontro membri del fondo monetario internazionale</t>
  </si>
  <si>
    <t>Affitto di locali presso la struttura Fiera di Roma per l'espletamento delle prove d'esame inerenti le procedure selettive per l'assunzione a tempo indeterminato di n. 892 unitÃ </t>
  </si>
  <si>
    <t>FIERA ROMA S.R.L. (CF: 07540411001)</t>
  </si>
  <si>
    <t>Allestimento riunione 19 marzo 2015</t>
  </si>
  <si>
    <t xml:space="preserve">CIR FOOD S.C. (CF: 00464110352)
COLASANTI CATERING Srl (CF: 11009411007)
PEPE CATERING DUE SRL (CF: 06934461002)
R.C.A. - RISTORAZIONE CATERING AZIENDALE S.R.L. (CF: 11783011007)
SAPORI CATERING S.R.L. (CF: 12155211001)
</t>
  </si>
  <si>
    <t xml:space="preserve">Acquisto arredi a norma Via Giorgione </t>
  </si>
  <si>
    <t>Mobili ed arredi a norma per ufficio</t>
  </si>
  <si>
    <t xml:space="preserve">VIOLAUFFICIO DI ARCH. M. VIOLA (CF: VLIMRC66E11A859I)
</t>
  </si>
  <si>
    <t>VIOLAUFFICIO DI ARCH. M. VIOLA (CF: VLIMRC66E11A859I)</t>
  </si>
  <si>
    <t>Fornitura e posa in opera arredi a norma ufficio</t>
  </si>
  <si>
    <t xml:space="preserve">ARES LINE SPA (CF: 00887180248)
CORRIDI S.R.L. (CF: 00402140586)
LIVINGOFFICE SRL (CF: 10372361005)
MANERBA SPA (CF: 01935200285)
TECNO SPA (CF: 08378480159)
</t>
  </si>
  <si>
    <t>CORRIDI S.R.L. (CF: 00402140586)</t>
  </si>
  <si>
    <t>Struttura in PVC</t>
  </si>
  <si>
    <t xml:space="preserve">ALPATECH SRL (CF: 08424741000)
ARCOBALENO GROUP SRL (CF: 08274561003)
ARPEL-COMPANY S.R.L. (CF: 11535101007)
ARREDAMENTI VITERBO SRL  (CF: 02066720562)
S.A.T. di STEFANO ABBATE (CF: BBTSFN60M09I838G)
</t>
  </si>
  <si>
    <t>S.A.T. di STEFANO ABBATE (CF: BBTSFN60M09I838G)</t>
  </si>
  <si>
    <t>Realizzazione di un sistema di allarme per le porte tagliafuoco per la sede di via Giorgione</t>
  </si>
  <si>
    <t xml:space="preserve">Clima impianti srl (CF: 01664820519)
DAB SISTEMI INTEGRATI SRL (CF: 00971430582)
EASYCOM SISTEMI SRL (CF: 05814281001)
ELETTROSERVICE S.R.L. (CF: 01452890427)
IMPIANTI TECNOLOGICI TROPEA (CF: 01381530789)
</t>
  </si>
  <si>
    <t>Realizzazione di un sistema di allarme per una porta tagliafuoco della sede di via Giorgione e fornitura e posa in opera di 8 contatti magnetici</t>
  </si>
  <si>
    <t>UPGRADE LICENZE JAWS</t>
  </si>
  <si>
    <t xml:space="preserve">AT.NET S.R.L. (CF: 01076390952)
COM.TECH (CF: 07444730589)
FAST OFFICE S.N.C. (CF: 05373440725)
MIPS INFORMATICA (CF: 03311300101)
SUBVISION (CF: 08426690155)
</t>
  </si>
  <si>
    <t>SUBVISION (CF: 08426690155)</t>
  </si>
  <si>
    <t>Acquisto Monitor Samsung</t>
  </si>
  <si>
    <t>ACQUISTO 25 SPEAKERPHONE</t>
  </si>
  <si>
    <t xml:space="preserve">ADVANCED TELECOM SYSTEMS SPA (CF: 02480050364)
DUEPIGRECOERRE SRL (CF: 07507741002)
LAND (CF: 04554571002)
ONEDIRECT SRL (CF: 05080100968)
TEAM OFFICE SRL  (CF: 04272801004)
</t>
  </si>
  <si>
    <t>ADVANCED TELECOM SYSTEMS SPA (CF: 02480050364)</t>
  </si>
  <si>
    <t>ACQUISTO CUFFIE BIAURICOLARI</t>
  </si>
  <si>
    <t xml:space="preserve">EZDIRECT SRL (CF: 01164670455)
INTERSYSTEM SRL (CF: 01203550353)
LONGWAVE S.R.L. (CF: 01922820350)
ONEDIRECT SRL (CF: 05080100968)
SYSTEMAX ITALY SRL (CF: 08376630151)
</t>
  </si>
  <si>
    <t>INTERVENTO MANUTENZIONE PER TRASLOCO CENTRALE VOIP UT VERONA</t>
  </si>
  <si>
    <t>Gasolio largo Leopardi</t>
  </si>
  <si>
    <t>Manutenzione starordinaria delle scaffalature presenti presso il Centro di Gestione Documentale</t>
  </si>
  <si>
    <t xml:space="preserve">ANEMOS S.P.A. (CF: 02420880284)
GAESCO SRL (CF: 07398390968)
LA FORGIA SRL (CF: 09307651001)
LA MERCANTI SRL (CF: 01525090443)
Manutan Italia Spa (CF: 09816660154)
</t>
  </si>
  <si>
    <t>GAESCO SRL (CF: 07398390968)</t>
  </si>
  <si>
    <t>Noleggio 2 fotocopiatori</t>
  </si>
  <si>
    <t>Abbonamento Bollettino tributario 2016</t>
  </si>
  <si>
    <t>Incarico supplementare di consulente tecnico di parte</t>
  </si>
  <si>
    <t xml:space="preserve">LACCHINI MARCO (CF: LCCMRC65L05E506Y)
</t>
  </si>
  <si>
    <t>LACCHINI MARCO (CF: LCCMRC65L05E506Y)</t>
  </si>
  <si>
    <t>PUBBLICAZIONE LEGALE DEI BANDI DI GARA E DEGLI AVVISI DELLâ€™AGENZIA DELLE ENTRATE SULLA GAZZETTA UFFICIALE, NONCHÃ‰ DEI RELATIVI ESTRATTI SUI QUOTIDIANI</t>
  </si>
  <si>
    <t xml:space="preserve">INFO SRL (CF: 04656100726)
Publinforma s.r.l. (CF: 05866880726)
</t>
  </si>
  <si>
    <t>Publinforma s.r.l. (CF: 05866880726)</t>
  </si>
  <si>
    <t>Manutenzione impianti stanze sede Giorgione</t>
  </si>
  <si>
    <t xml:space="preserve">ELETTRICA ROMA DI BELLO (CF: 09541341005)
ELETTRICALOR SRL (CF: 00621560564)
Elettroimpianti di Gilesi e Marinelli (CF: 06046110588)
ELETTROIMPIANTI SRL (CF: 09232271008)
ELETTROTECNICA F.LLI MARINI SRL (CF: 01708000599)
</t>
  </si>
  <si>
    <t>Elettroimpianti di Gilesi e Marinelli (CF: 06046110588)</t>
  </si>
  <si>
    <t>Gestione degli archivi documentali presso il Centro Operativo di Pescara</t>
  </si>
  <si>
    <t xml:space="preserve">ARCHIVIANDO DI ROSA ANNA ABELA &amp; C. S.A.S (CF: 03294090786)
CISIA PROGETTI S.R.L. (CF: 00566000675)
CNS - CONSORZIO NAZIONALE SERVIZI SOCIETA COOPERATIVA  (CF: 02884150588)
CONSORZIO CSA (CF: 09065821002)
COOPSERVICE S.COOP.P.A.  (CF: 00310180351)
</t>
  </si>
  <si>
    <t>ARCHIVIANDO DI ROSA ANNA ABELA &amp; C. S.A.S (CF: 03294090786)</t>
  </si>
  <si>
    <t>Noleggio annuale di n. 16 colonnine di refrigeratori con microfiltraggio dell'acqua allacciati alla rete idrica e di un refrigeratore d'acqua a boccione ed accessori per la sede di Largo Leopardi</t>
  </si>
  <si>
    <t xml:space="preserve">CULLIGAN ITALIANA S.P.A (CF: 00321300378)
DIEFFE SRL (CF: 08903181009)
EUROSERVICE  GROUP SRL (CF: 02081120590)
H2O S.R.L. (CF: 05712111003)
WATER TIME (CF: 02484930363)
</t>
  </si>
  <si>
    <t>H2O S.R.L. (CF: 05712111003)</t>
  </si>
  <si>
    <t>Abbonamento biernnale al quotidiano Il Sole 24 Ore in versione cartacea e digitale</t>
  </si>
  <si>
    <t>Incarico professionale per la sorveglianza archeologica inerente le indagini geologiche e geotecniche finalizzate alla realizzazione di ascensori presso la sede di Largo Leopardi</t>
  </si>
  <si>
    <t xml:space="preserve">PALES MANOLA (CF: PLSMNL63D68Z224E)
</t>
  </si>
  <si>
    <t>PALES MANOLA (CF: PLSMNL63D68Z224E)</t>
  </si>
  <si>
    <t>Servizi manutenzione centrali telefoniche Avaya</t>
  </si>
  <si>
    <t>Fornitura di quotidiani e riviste per le sedi centrali di via Colombo, via Giorgione e Largo Leopardi</t>
  </si>
  <si>
    <t xml:space="preserve">CAPORALI S.N.C. DI RAFFAELA CAPORALI E C.  (CF: 11666591000)
GRANATELLI FRANCA (CF: GRNFNC60A41H501P)
MIRA SAS DI SCIFONI GIANLUCA (CF: 09741551007)
STAIANO MARINA (CF: STNMRN56P56H501Q)
VENNI'S DI SIMONA VENANZONI &amp; C. S.A.S. (CF: 06188391004)
</t>
  </si>
  <si>
    <t>MIRA SAS DI SCIFONI GIANLUCA (CF: 09741551007)</t>
  </si>
  <si>
    <t>Fornitura di libri e pubblicazioni per gli Uffici centrali dell'Agenzia</t>
  </si>
  <si>
    <t xml:space="preserve">DEGI S.R.L. (CF: 06434261001)
LIBRERIA KAPPA DI CAPPABIANCA RICCARDO SNC (CF: 04485721007)
RANALDI ENRICO (CF: RNLNRC61P08H501C)
</t>
  </si>
  <si>
    <t>servizio di vigilanza presso le sedi della Direzione Regionale della Sicilia (lotto 3)</t>
  </si>
  <si>
    <t>02-PROCEDURA RISTRETTA</t>
  </si>
  <si>
    <t xml:space="preserve">RAGGRUPPAMENTO:
- SICILIA POLICE S.R.L. (CF: 04352040879) Ruolo: 04-CAPOGRUPPO
- SECURITY SERVICE SRL (CF: 04607470582) Ruolo: 05-CONSORZIATA
RAGGRUPPAMENTO:
- KSM S.P.A. (CF: 80020430825) Ruolo: 02-MANDATARIA
- Sicurtransport Spa (CF: 00119850854) Ruolo: 01-MANDANTE
</t>
  </si>
  <si>
    <t xml:space="preserve">RAGGRUPPAMENTO:
- KSM S.P.A. (CF: 80020430825) Ruolo: 02-MANDATARIA
- Sicurtransport Spa (CF: 00119850854) Ruolo: 01-MANDANTE
</t>
  </si>
  <si>
    <t>Servizio di vigilanza presso le sedi della DR Sardegna - Lotto 4</t>
  </si>
  <si>
    <t xml:space="preserve">RAGGRUPPAMENTO:
- ALARM SYSTEM S.R.L. (CF: 01100020922) Ruolo: 02-MANDATARIA
- COOPSERVICE S.COOP.P.A.  (CF: 00310180351) Ruolo: 01-MANDANTE
FEDERALPOL SRL (CF: 02451390906)
</t>
  </si>
  <si>
    <t xml:space="preserve">RAGGRUPPAMENTO:
- ALARM SYSTEM S.R.L. (CF: 01100020922) Ruolo: 02-MANDATARIA
- COOPSERVICE S.COOP.P.A.  (CF: 00310180351) Ruolo: 01-MANDANTE
</t>
  </si>
  <si>
    <t>Servizio di vigilanza e reception per le Direzioni Centrali - Lotto 1</t>
  </si>
  <si>
    <t xml:space="preserve">RAGGRUPPAMENTO:
- ITALPOL VIGILANZA S.R.L. (CF: 05849251003) Ruolo: 02-MANDATARIA
- COOPSERVICE S.COOP.P.A.  (CF: 00310180351) Ruolo: 01-MANDANTE
RAGGRUPPAMENTO:
- ISTITUTO VIGILANZA ARGO S.R.L. (CF: 04995770585) Ruolo: 02-MANDATARIA
- KSM SERVICE SRL (CF: 05580970829) Ruolo: 01-MANDANTE
RAGGRUPPAMENTO:
- CITTA' DI ROMA METRONOTTE SOCIETA' COOPERATIVA  (CF: 03707541003) Ruolo: 02-MANDATARIA
- METROSERVICE (CF: 09802301003) Ruolo: 01-MANDANTE
ITALSERVIZI 2007 S.R.L (CF: 09322791006)
SECURITY SERVICE SRL (CF: 04607470582)
</t>
  </si>
  <si>
    <t xml:space="preserve">RAGGRUPPAMENTO:
- ITALPOL VIGILANZA S.R.L. (CF: 05849251003) Ruolo: 02-MANDATARIA
- COOPSERVICE S.COOP.P.A.  (CF: 00310180351) Ruolo: 01-MANDANTE
</t>
  </si>
  <si>
    <t>Facchinaggio, trasporto e trasloco a ridotto impatto ambientale - Lotto 9 Molise e Puglia</t>
  </si>
  <si>
    <t xml:space="preserve">CAMPANIA SRL (CF: 03694460613)
CONSORZIO MANUTENZIONI GENERALI (CF: 05878321214)
ROSSI TRANSWORLD S.A.S. (CF: 05198491002)
SANTA BRIGIDA SOCIETA COOP.VA PER AZIONI  (CF: 04161790631)
Stirolaur di Isceri Anna Rita Tiziana (CF: SCRNRT66E55I930N)
</t>
  </si>
  <si>
    <t>Stirolaur di Isceri Anna Rita Tiziana (CF: SCRNRT66E55I930N)</t>
  </si>
  <si>
    <t>Facchinaggio, trasporto e trasloco a ridotto impianto ambientale - Lotto 4 Emilia Romagna e Liguria</t>
  </si>
  <si>
    <t xml:space="preserve">CAMPANIA SRL (CF: 03694460613)
CO.LA.COOP. (CF: 01577491002)
Gesco Centro scpa (CF: 11179831000)
Il Risveglio Soc Coop.Sociale arl (CF: 12018841002)
ROSSI TRANSWORLD S.A.S. (CF: 05198491002)
</t>
  </si>
  <si>
    <t>Facchinaggio, trasporto e trasloco a ridotto impianto ambientale - Lotto 3 - Bolzano, Trento, Friuli e Veneto</t>
  </si>
  <si>
    <t xml:space="preserve">CAMPANIA SRL (CF: 03694460613)
CO.LA.COOP. CONSORZIO LAZIALE COOPERATIVE (CF: 06594220581)
Gesco Centro scpa (CF: 11179831000)
ROSSI TRANSWORLD S.A.S. (CF: 05198491002)
Unilabor scarl (CF: 03632650242)
</t>
  </si>
  <si>
    <t>Unilabor scarl (CF: 03632650242)</t>
  </si>
  <si>
    <t>Manutenzione delle aree a verde dei complessi immobiliari siti in via Colombo, via giorgione e via Licini</t>
  </si>
  <si>
    <t xml:space="preserve">GE.P.I.R. SRL (CF: 07437040582)
GIORDANI GIARDINI SRL (CF: 10235101002)
GRUPPO STAZI MARIANO S.R.L. (CF: 05854460580)
MIA LAND SRL (CF: 09416001007)
VIVAI MARCELLI SAS DI MARCELLI TONINO E C. (CF: 03809191004)
</t>
  </si>
  <si>
    <t>GE.P.I.R. SRL (CF: 07437040582)</t>
  </si>
  <si>
    <t>Facchinaggio, trasporto e trasloco a ridotto impatto ambientale - Lotto 10 Calabria e Sicilia</t>
  </si>
  <si>
    <t xml:space="preserve">RAGGRUPPAMENTO:
- CO.MI SRL (CF: 05631620829) Ruolo: 02-MANDATARIA
- F.LLI PIERO E FRANCO CRITELLI SRL (CF: 01261400798) Ruolo: 01-MANDANTE
- S.T.I DI SCIOTTO NATALE &amp; C. S.A.S. (CF: 01972200834) Ruolo: 01-MANDANTE
- sicilia post srl (CF: 02958620839) Ruolo: 01-MANDANTE
APM di M Polimeni (CF: 02244990806)
CAMPANIA SRL (CF: 03694460613)
CONSORZIO MANUTENZIONI GENERALI (CF: 05878321214)
ROSSI TRANSWORLD S.A.S. (CF: 05198491002)
</t>
  </si>
  <si>
    <t xml:space="preserve">RAGGRUPPAMENTO:
- CO.MI SRL (CF: 05631620829) Ruolo: 02-MANDATARIA
- F.LLI PIERO E FRANCO CRITELLI SRL (CF: 01261400798) Ruolo: 01-MANDANTE
- S.T.I DI SCIOTTO NATALE &amp; C. S.A.S. (CF: 01972200834) Ruolo: 01-MANDANTE
- sicilia post srl (CF: 02958620839) Ruolo: 01-MANDANTE
</t>
  </si>
  <si>
    <t>Servizi di facchinaggio, trasporto e trasloco a ridotto impatto ambientale - Lotto 5 Toscana e Umbria</t>
  </si>
  <si>
    <t xml:space="preserve">90 SERVIZI &amp; IMMOBILIARE S.R.L. (CF: 04197510482)
CO.LA.COOP. CONSORZIO LAZIALE COOPERATIVE (CF: 06594220581)
Consorzio Ge.Se.AV. (CF: 01843430560)
ROSSI TRANSWORLD S.A.S. (CF: 05198491002)
SCALA ENTERPRISE S.R.L. (CF: 05594340639)
</t>
  </si>
  <si>
    <t>SCALA ENTERPRISE S.R.L. (CF: 05594340639)</t>
  </si>
  <si>
    <t>Servizi di facchinaggio, trasporto e trasloco a ridotto impatto ambientale per le sedi degli uffici delle Direzioni Regionali dellâ€™Agenzia delle Entrate â€“ Lotto 8 (Campania e Basilicata)</t>
  </si>
  <si>
    <t xml:space="preserve">CONSORZIO SERVIZI EUROPEI (CF: 03353441219)
Il Risveglio Soc Coop.Sociale arl (CF: 12018841002)
LA MONDIAL S.R.L. (CF: 00486270630)
ROSSI TRANSWORLD S.A.S. (CF: 05198491002)
SCALA ENTERPRISE S.R.L. (CF: 05594340639)
</t>
  </si>
  <si>
    <t>Servizi di facchinaggio, trasporto e trasloco a ridotto impianto ambientale - Lotto 2 Lombardia</t>
  </si>
  <si>
    <t xml:space="preserve">CO.LA.COOP. CONSORZIO LAZIALE COOPERATIVE (CF: 06594220581)
Il Risveglio Soc Coop.Sociale arl (CF: 12018841002)
ROSSI TRANSWORLD S.A.S. (CF: 05198491002)
SCALA ENTERPRISE S.R.L. (CF: 05594340639)
Unilabor scarl (CF: 03632650242)
</t>
  </si>
  <si>
    <t>Facchinaggio, trasporto e trasloco a ridotto impianto ambientale - Lotto 7 Lazio e Sardegna</t>
  </si>
  <si>
    <t xml:space="preserve">CAMPANIA SRL (CF: 03694460613)
CO.LA.COOP. (CF: 01577491002)
Il Risveglio Soc Coop.Sociale arl (CF: 12018841002)
ROSSI TRANSWORLD S.A.S. (CF: 05198491002)
SCALA ENTERPRISE S.R.L. (CF: 05594340639)
</t>
  </si>
  <si>
    <t>Servizi telefonia mobile</t>
  </si>
  <si>
    <t xml:space="preserve">Telecom Italia S.p.A. (CF: 00488410010)
</t>
  </si>
  <si>
    <t>Telecom Italia S.p.A. (CF: 00488410010)</t>
  </si>
  <si>
    <t xml:space="preserve">Servizi di facchinaggio, trasporto e trasloco a ridotto impatto ambientale per le sedi dell'Agenzia - Lotto 1 Val d'Aosta e Piemonte </t>
  </si>
  <si>
    <t xml:space="preserve">CAMPANIA SRL (CF: 03694460613)
CO.LA.COOP. CONSORZIO LAZIALE COOPERATIVE (CF: 06594220581)
Consorzio Ge.Se.AV. (CF: 01843430560)
COOPERATIVA FACCHINI PIEMONTE (CF: 03747420010)
ROSSI TRANSWORLD S.A.S. (CF: 05198491002)
</t>
  </si>
  <si>
    <t>Consorzio Ge.Se.AV. (CF: 01843430560)</t>
  </si>
  <si>
    <t>Dati aggiornati al 31-12-2018</t>
  </si>
  <si>
    <t>CATENA ALBERGHIERA BEST WESTERN ITALIA SPA</t>
  </si>
  <si>
    <t>03-PROCEDURA NEGOZIATA PREVIA PUBBLICAZIONE DEL BANDO</t>
  </si>
  <si>
    <t xml:space="preserve">BEST WESTERN ITALIA SPA (CF: 02747690010)
</t>
  </si>
  <si>
    <t>BEST WESTERN ITALIA SPA (CF: 02747690010)</t>
  </si>
  <si>
    <t>Convenzione alberghiera</t>
  </si>
  <si>
    <t xml:space="preserve">NH ITALIA S.P.A. (CF: 04440220962)
</t>
  </si>
  <si>
    <t>X5F11B7C73</t>
  </si>
  <si>
    <t>06363391001</t>
  </si>
  <si>
    <t xml:space="preserve">IL BACO DA SETA SNC (CF: 01106680661)
</t>
  </si>
  <si>
    <t>IL BACO DA SETA SNC (CF: 01106680661)</t>
  </si>
  <si>
    <t>CATENA ALBERGHIERA MONRIF HOTEL - CONVENZIONE</t>
  </si>
  <si>
    <t xml:space="preserve">E.G.A. S.R.L. (CF: 00470050378)
</t>
  </si>
  <si>
    <t>STARHOTEL CATENA ALBERGHIERA - CONVENZIONE</t>
  </si>
  <si>
    <t xml:space="preserve">STARHOTELS S.P.A. (CF: 03360930154)
</t>
  </si>
  <si>
    <t>STARHOTELS S.P.A. (CF: 03360930154)</t>
  </si>
  <si>
    <t>HOTEL DELLE PALME - CONVENZIONE</t>
  </si>
  <si>
    <t xml:space="preserve">S.I.A.P. S.R.L. (CF: 00152310751)
</t>
  </si>
  <si>
    <t>S.I.A.P. S.R.L. (CF: 00152310751)</t>
  </si>
  <si>
    <t xml:space="preserve">VILLA DELL'OMBRELLINO SRL (CF: 08441281006)
</t>
  </si>
  <si>
    <t>PALATINO HOTEL - CONVENZIONE</t>
  </si>
  <si>
    <t xml:space="preserve">MONTECARLO IMMOBILIARE S.P.A. (CF: 00434210480)
</t>
  </si>
  <si>
    <t>MONTECARLO IMMOBILIARE S.P.A. (CF: 00434210480)</t>
  </si>
  <si>
    <t>HOTEL TOURING - CONVENZIONE</t>
  </si>
  <si>
    <t xml:space="preserve">HOTEL TOURING DI FRATUS GIOVANNI &amp; C. SNC (CF: 02003660988)
</t>
  </si>
  <si>
    <t>HOTEL TOURING DI FRATUS GIOVANNI &amp; C. SNC (CF: 02003660988)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</si>
</sst>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8" fillId="0" borderId="0" xfId="0" applyFont="1" applyAlignment="1"/>
    <xf numFmtId="2" fontId="18" fillId="0" borderId="0" xfId="0" applyNumberFormat="1" applyFont="1" applyAlignment="1"/>
    <xf numFmtId="14" fontId="18" fillId="0" borderId="0" xfId="0" applyNumberFormat="1" applyFont="1" applyAlignment="1"/>
    <xf numFmtId="0" fontId="18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tabSelected="1" workbookViewId="0">
      <selection activeCell="D4" sqref="D4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567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"X2C11B7C6E"</f>
        <v>X2C11B7C6E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3640</v>
      </c>
      <c r="I3" s="2">
        <v>42006</v>
      </c>
      <c r="J3" s="2">
        <v>42008</v>
      </c>
      <c r="K3">
        <v>3640</v>
      </c>
    </row>
    <row r="4" spans="1:11" x14ac:dyDescent="0.25">
      <c r="A4" t="str">
        <f>"6107937D0D"</f>
        <v>6107937D0D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0</v>
      </c>
      <c r="I4" s="2">
        <v>42095</v>
      </c>
      <c r="J4" s="2">
        <v>42460</v>
      </c>
      <c r="K4">
        <v>45563.25</v>
      </c>
    </row>
    <row r="5" spans="1:11" x14ac:dyDescent="0.25">
      <c r="A5" t="str">
        <f>"Z0212E6864"</f>
        <v>Z0212E6864</v>
      </c>
      <c r="B5" t="str">
        <f t="shared" si="0"/>
        <v>06363391001</v>
      </c>
      <c r="C5" t="s">
        <v>15</v>
      </c>
      <c r="D5" t="s">
        <v>24</v>
      </c>
      <c r="E5" t="s">
        <v>21</v>
      </c>
      <c r="F5" s="1" t="s">
        <v>25</v>
      </c>
      <c r="G5" t="s">
        <v>26</v>
      </c>
      <c r="H5">
        <v>0</v>
      </c>
      <c r="I5" s="2">
        <v>42031</v>
      </c>
      <c r="J5" s="2">
        <v>42045</v>
      </c>
      <c r="K5">
        <v>5958.94</v>
      </c>
    </row>
    <row r="6" spans="1:11" ht="150" x14ac:dyDescent="0.25">
      <c r="A6" t="str">
        <f>"XAF11B7C71"</f>
        <v>XAF11B7C71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18758</v>
      </c>
      <c r="I6" s="2">
        <v>42025</v>
      </c>
      <c r="J6" s="2">
        <v>42063</v>
      </c>
      <c r="K6">
        <v>18758</v>
      </c>
    </row>
    <row r="7" spans="1:11" x14ac:dyDescent="0.25">
      <c r="A7" t="str">
        <f>"ZEE12BC7AB"</f>
        <v>ZEE12BC7AB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1050.5</v>
      </c>
      <c r="I7" s="2">
        <v>42018</v>
      </c>
      <c r="J7" s="2">
        <v>42059</v>
      </c>
      <c r="K7">
        <v>1050.5</v>
      </c>
    </row>
    <row r="8" spans="1:11" x14ac:dyDescent="0.25">
      <c r="A8" t="str">
        <f>"X0411B7C6F"</f>
        <v>X0411B7C6F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72</v>
      </c>
      <c r="I8" s="2">
        <v>42020</v>
      </c>
      <c r="J8" s="2">
        <v>42035</v>
      </c>
      <c r="K8">
        <v>72</v>
      </c>
    </row>
    <row r="9" spans="1:11" x14ac:dyDescent="0.25">
      <c r="A9" t="str">
        <f>"ZED12C605A"</f>
        <v>ZED12C605A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265</v>
      </c>
      <c r="I9" s="2">
        <v>42020</v>
      </c>
      <c r="J9" s="2">
        <v>42384</v>
      </c>
      <c r="K9">
        <v>217.21</v>
      </c>
    </row>
    <row r="10" spans="1:11" x14ac:dyDescent="0.25">
      <c r="A10" t="str">
        <f>"Z7F130D562"</f>
        <v>Z7F130D562</v>
      </c>
      <c r="B10" t="str">
        <f t="shared" si="0"/>
        <v>06363391001</v>
      </c>
      <c r="C10" t="s">
        <v>15</v>
      </c>
      <c r="D10" t="s">
        <v>39</v>
      </c>
      <c r="E10" t="s">
        <v>17</v>
      </c>
      <c r="F10" s="1" t="s">
        <v>40</v>
      </c>
      <c r="G10" t="s">
        <v>41</v>
      </c>
      <c r="H10">
        <v>1600</v>
      </c>
      <c r="I10" s="2">
        <v>42037</v>
      </c>
      <c r="J10" s="2">
        <v>42401</v>
      </c>
      <c r="K10">
        <v>1600</v>
      </c>
    </row>
    <row r="11" spans="1:11" x14ac:dyDescent="0.25">
      <c r="A11" t="str">
        <f>"0000000000"</f>
        <v>0000000000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39694.5</v>
      </c>
      <c r="I11" s="2">
        <v>42005</v>
      </c>
      <c r="J11" s="2">
        <v>42369</v>
      </c>
      <c r="K11">
        <v>39694.5</v>
      </c>
    </row>
    <row r="12" spans="1:11" x14ac:dyDescent="0.25">
      <c r="A12" t="str">
        <f>"Z3B1328FE0"</f>
        <v>Z3B1328FE0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46</v>
      </c>
      <c r="G12" t="s">
        <v>47</v>
      </c>
      <c r="H12">
        <v>288</v>
      </c>
      <c r="I12" s="2">
        <v>42085</v>
      </c>
      <c r="J12" s="2">
        <v>42450</v>
      </c>
      <c r="K12">
        <v>288</v>
      </c>
    </row>
    <row r="13" spans="1:11" x14ac:dyDescent="0.25">
      <c r="A13" t="str">
        <f>"Z871258B28"</f>
        <v>Z871258B28</v>
      </c>
      <c r="B13" t="str">
        <f t="shared" si="0"/>
        <v>06363391001</v>
      </c>
      <c r="C13" t="s">
        <v>15</v>
      </c>
      <c r="D13" t="s">
        <v>48</v>
      </c>
      <c r="E13" t="s">
        <v>49</v>
      </c>
      <c r="F13" s="1" t="s">
        <v>50</v>
      </c>
      <c r="G13" t="s">
        <v>51</v>
      </c>
      <c r="H13">
        <v>22440.84</v>
      </c>
      <c r="I13" s="2">
        <v>42051</v>
      </c>
      <c r="J13" s="2">
        <v>42066</v>
      </c>
      <c r="K13">
        <v>22440.84</v>
      </c>
    </row>
    <row r="14" spans="1:11" x14ac:dyDescent="0.25">
      <c r="A14" t="str">
        <f>"Z11133B094"</f>
        <v>Z11133B094</v>
      </c>
      <c r="B14" t="str">
        <f t="shared" si="0"/>
        <v>06363391001</v>
      </c>
      <c r="C14" t="s">
        <v>15</v>
      </c>
      <c r="D14" t="s">
        <v>52</v>
      </c>
      <c r="E14" t="s">
        <v>17</v>
      </c>
      <c r="F14" s="1" t="s">
        <v>31</v>
      </c>
      <c r="G14" t="s">
        <v>32</v>
      </c>
      <c r="H14">
        <v>418.14</v>
      </c>
      <c r="I14" s="2">
        <v>42052</v>
      </c>
      <c r="J14" s="2">
        <v>42072</v>
      </c>
      <c r="K14">
        <v>418.14</v>
      </c>
    </row>
    <row r="15" spans="1:11" x14ac:dyDescent="0.25">
      <c r="A15" t="str">
        <f>"0000000000"</f>
        <v>0000000000</v>
      </c>
      <c r="B15" t="str">
        <f t="shared" si="0"/>
        <v>06363391001</v>
      </c>
      <c r="C15" t="s">
        <v>15</v>
      </c>
      <c r="D15" t="s">
        <v>53</v>
      </c>
      <c r="E15" t="s">
        <v>17</v>
      </c>
      <c r="F15" s="1" t="s">
        <v>54</v>
      </c>
      <c r="G15" t="s">
        <v>55</v>
      </c>
      <c r="H15">
        <v>150</v>
      </c>
      <c r="I15" s="2">
        <v>42023</v>
      </c>
      <c r="J15" s="2">
        <v>42387</v>
      </c>
      <c r="K15">
        <v>150</v>
      </c>
    </row>
    <row r="16" spans="1:11" x14ac:dyDescent="0.25">
      <c r="A16" t="str">
        <f>"Z4B134DC8C"</f>
        <v>Z4B134DC8C</v>
      </c>
      <c r="B16" t="str">
        <f t="shared" si="0"/>
        <v>06363391001</v>
      </c>
      <c r="C16" t="s">
        <v>15</v>
      </c>
      <c r="D16" t="s">
        <v>56</v>
      </c>
      <c r="E16" t="s">
        <v>17</v>
      </c>
      <c r="F16" s="1" t="s">
        <v>57</v>
      </c>
      <c r="G16" t="s">
        <v>58</v>
      </c>
      <c r="H16">
        <v>19995</v>
      </c>
      <c r="I16" s="2">
        <v>42026</v>
      </c>
      <c r="J16" s="2">
        <v>42051</v>
      </c>
      <c r="K16">
        <v>19995</v>
      </c>
    </row>
    <row r="17" spans="1:11" x14ac:dyDescent="0.25">
      <c r="A17" t="str">
        <f>"Z88135A35B"</f>
        <v>Z88135A35B</v>
      </c>
      <c r="B17" t="str">
        <f t="shared" si="0"/>
        <v>06363391001</v>
      </c>
      <c r="C17" t="s">
        <v>15</v>
      </c>
      <c r="D17" t="s">
        <v>59</v>
      </c>
      <c r="E17" t="s">
        <v>17</v>
      </c>
      <c r="F17" s="1" t="s">
        <v>60</v>
      </c>
      <c r="G17" t="s">
        <v>61</v>
      </c>
      <c r="H17">
        <v>11.9</v>
      </c>
      <c r="I17" s="2">
        <v>42060</v>
      </c>
      <c r="J17" s="2">
        <v>42066</v>
      </c>
      <c r="K17">
        <v>11.9</v>
      </c>
    </row>
    <row r="18" spans="1:11" x14ac:dyDescent="0.25">
      <c r="A18" t="str">
        <f>"X8915D9DC2"</f>
        <v>X8915D9DC2</v>
      </c>
      <c r="B18" t="str">
        <f t="shared" si="0"/>
        <v>06363391001</v>
      </c>
      <c r="C18" t="s">
        <v>15</v>
      </c>
      <c r="D18" t="s">
        <v>62</v>
      </c>
      <c r="E18" t="s">
        <v>49</v>
      </c>
      <c r="F18" s="1" t="s">
        <v>63</v>
      </c>
      <c r="G18" t="s">
        <v>64</v>
      </c>
      <c r="H18">
        <v>2087</v>
      </c>
      <c r="I18" s="2">
        <v>42361</v>
      </c>
      <c r="J18" s="2">
        <v>42383</v>
      </c>
      <c r="K18">
        <v>2087</v>
      </c>
    </row>
    <row r="19" spans="1:11" x14ac:dyDescent="0.25">
      <c r="A19" t="str">
        <f>"X3711B7C74"</f>
        <v>X3711B7C74</v>
      </c>
      <c r="B19" t="str">
        <f t="shared" si="0"/>
        <v>06363391001</v>
      </c>
      <c r="C19" t="s">
        <v>15</v>
      </c>
      <c r="D19" t="s">
        <v>65</v>
      </c>
      <c r="E19" t="s">
        <v>17</v>
      </c>
      <c r="F19" s="1" t="s">
        <v>66</v>
      </c>
      <c r="G19" t="s">
        <v>67</v>
      </c>
      <c r="H19">
        <v>400</v>
      </c>
      <c r="I19" s="2">
        <v>42055</v>
      </c>
      <c r="J19" s="2">
        <v>42419</v>
      </c>
      <c r="K19">
        <v>0</v>
      </c>
    </row>
    <row r="20" spans="1:11" x14ac:dyDescent="0.25">
      <c r="A20" t="str">
        <f>"565657515C"</f>
        <v>565657515C</v>
      </c>
      <c r="B20" t="str">
        <f t="shared" si="0"/>
        <v>06363391001</v>
      </c>
      <c r="C20" t="s">
        <v>15</v>
      </c>
      <c r="D20" t="s">
        <v>68</v>
      </c>
      <c r="E20" t="s">
        <v>69</v>
      </c>
      <c r="F20" s="1" t="s">
        <v>70</v>
      </c>
      <c r="G20" t="s">
        <v>71</v>
      </c>
      <c r="H20">
        <v>650000</v>
      </c>
      <c r="I20" s="2">
        <v>42060</v>
      </c>
      <c r="J20" s="2">
        <v>42790</v>
      </c>
      <c r="K20">
        <v>336346.56</v>
      </c>
    </row>
    <row r="21" spans="1:11" x14ac:dyDescent="0.25">
      <c r="A21" t="str">
        <f>"0000000000"</f>
        <v>0000000000</v>
      </c>
      <c r="B21" t="str">
        <f t="shared" si="0"/>
        <v>06363391001</v>
      </c>
      <c r="C21" t="s">
        <v>15</v>
      </c>
      <c r="D21" t="s">
        <v>72</v>
      </c>
      <c r="E21" t="s">
        <v>17</v>
      </c>
      <c r="F21" s="1" t="s">
        <v>73</v>
      </c>
      <c r="G21" t="s">
        <v>74</v>
      </c>
      <c r="H21">
        <v>750</v>
      </c>
      <c r="I21" s="2">
        <v>42005</v>
      </c>
      <c r="J21" s="2">
        <v>42369</v>
      </c>
      <c r="K21">
        <v>750</v>
      </c>
    </row>
    <row r="22" spans="1:11" x14ac:dyDescent="0.25">
      <c r="A22" t="str">
        <f>"XD711B7C70"</f>
        <v>XD711B7C70</v>
      </c>
      <c r="B22" t="str">
        <f t="shared" si="0"/>
        <v>06363391001</v>
      </c>
      <c r="C22" t="s">
        <v>15</v>
      </c>
      <c r="D22" t="s">
        <v>75</v>
      </c>
      <c r="E22" t="s">
        <v>49</v>
      </c>
      <c r="F22" s="1" t="s">
        <v>76</v>
      </c>
      <c r="G22" t="s">
        <v>77</v>
      </c>
      <c r="H22">
        <v>3150</v>
      </c>
      <c r="I22" s="2">
        <v>42065</v>
      </c>
      <c r="J22" s="2">
        <v>42430</v>
      </c>
      <c r="K22">
        <v>3150</v>
      </c>
    </row>
    <row r="23" spans="1:11" x14ac:dyDescent="0.25">
      <c r="A23" t="str">
        <f>"Z09136639D"</f>
        <v>Z09136639D</v>
      </c>
      <c r="B23" t="str">
        <f t="shared" si="0"/>
        <v>06363391001</v>
      </c>
      <c r="C23" t="s">
        <v>15</v>
      </c>
      <c r="D23" t="s">
        <v>78</v>
      </c>
      <c r="E23" t="s">
        <v>17</v>
      </c>
      <c r="F23" s="1" t="s">
        <v>79</v>
      </c>
      <c r="G23" t="s">
        <v>80</v>
      </c>
      <c r="H23">
        <v>1500</v>
      </c>
      <c r="I23" s="2">
        <v>42005</v>
      </c>
      <c r="J23" s="2">
        <v>42369</v>
      </c>
      <c r="K23">
        <v>1500</v>
      </c>
    </row>
    <row r="24" spans="1:11" x14ac:dyDescent="0.25">
      <c r="A24" t="str">
        <f>"6048716658"</f>
        <v>6048716658</v>
      </c>
      <c r="B24" t="str">
        <f t="shared" si="0"/>
        <v>06363391001</v>
      </c>
      <c r="C24" t="s">
        <v>15</v>
      </c>
      <c r="D24" t="s">
        <v>81</v>
      </c>
      <c r="E24" t="s">
        <v>82</v>
      </c>
      <c r="F24" s="1" t="s">
        <v>83</v>
      </c>
      <c r="G24" t="s">
        <v>84</v>
      </c>
      <c r="H24">
        <v>250000</v>
      </c>
      <c r="I24" s="2">
        <v>41955</v>
      </c>
      <c r="J24" s="2">
        <v>42319</v>
      </c>
      <c r="K24">
        <v>250000</v>
      </c>
    </row>
    <row r="25" spans="1:11" x14ac:dyDescent="0.25">
      <c r="A25" t="str">
        <f>"ZB6134F672"</f>
        <v>ZB6134F672</v>
      </c>
      <c r="B25" t="str">
        <f t="shared" si="0"/>
        <v>06363391001</v>
      </c>
      <c r="C25" t="s">
        <v>15</v>
      </c>
      <c r="D25" t="s">
        <v>85</v>
      </c>
      <c r="E25" t="s">
        <v>17</v>
      </c>
      <c r="F25" s="1" t="s">
        <v>86</v>
      </c>
      <c r="G25" t="s">
        <v>87</v>
      </c>
      <c r="H25">
        <v>145</v>
      </c>
      <c r="I25" s="2">
        <v>42059</v>
      </c>
      <c r="J25" s="2">
        <v>42069</v>
      </c>
      <c r="K25">
        <v>145</v>
      </c>
    </row>
    <row r="26" spans="1:11" x14ac:dyDescent="0.25">
      <c r="A26" t="str">
        <f>"ZCE131F949"</f>
        <v>ZCE131F949</v>
      </c>
      <c r="B26" t="str">
        <f t="shared" si="0"/>
        <v>06363391001</v>
      </c>
      <c r="C26" t="s">
        <v>15</v>
      </c>
      <c r="D26" t="s">
        <v>88</v>
      </c>
      <c r="E26" t="s">
        <v>17</v>
      </c>
      <c r="F26" s="1" t="s">
        <v>37</v>
      </c>
      <c r="G26" t="s">
        <v>38</v>
      </c>
      <c r="H26">
        <v>975</v>
      </c>
      <c r="I26" s="2">
        <v>42044</v>
      </c>
      <c r="J26" s="2">
        <v>42408</v>
      </c>
      <c r="K26">
        <v>975</v>
      </c>
    </row>
    <row r="27" spans="1:11" x14ac:dyDescent="0.25">
      <c r="A27" t="str">
        <f>"Z3113882CA"</f>
        <v>Z3113882CA</v>
      </c>
      <c r="B27" t="str">
        <f t="shared" si="0"/>
        <v>06363391001</v>
      </c>
      <c r="C27" t="s">
        <v>15</v>
      </c>
      <c r="D27" t="s">
        <v>89</v>
      </c>
      <c r="E27" t="s">
        <v>17</v>
      </c>
      <c r="F27" s="1" t="s">
        <v>86</v>
      </c>
      <c r="G27" t="s">
        <v>87</v>
      </c>
      <c r="H27">
        <v>462.5</v>
      </c>
      <c r="I27" s="2">
        <v>42072</v>
      </c>
      <c r="J27" s="2">
        <v>42083</v>
      </c>
      <c r="K27">
        <v>462.5</v>
      </c>
    </row>
    <row r="28" spans="1:11" x14ac:dyDescent="0.25">
      <c r="A28" t="str">
        <f>"Z72136E5E2"</f>
        <v>Z72136E5E2</v>
      </c>
      <c r="B28" t="str">
        <f t="shared" si="0"/>
        <v>06363391001</v>
      </c>
      <c r="C28" t="s">
        <v>15</v>
      </c>
      <c r="D28" t="s">
        <v>90</v>
      </c>
      <c r="E28" t="s">
        <v>17</v>
      </c>
      <c r="F28" s="1" t="s">
        <v>91</v>
      </c>
      <c r="G28" t="s">
        <v>92</v>
      </c>
      <c r="H28">
        <v>7500</v>
      </c>
      <c r="I28" s="2">
        <v>42066</v>
      </c>
      <c r="J28" s="2">
        <v>42431</v>
      </c>
      <c r="K28">
        <v>7500</v>
      </c>
    </row>
    <row r="29" spans="1:11" x14ac:dyDescent="0.25">
      <c r="A29" t="str">
        <f>"Z711308CFA"</f>
        <v>Z711308CFA</v>
      </c>
      <c r="B29" t="str">
        <f t="shared" si="0"/>
        <v>06363391001</v>
      </c>
      <c r="C29" t="s">
        <v>15</v>
      </c>
      <c r="D29" t="s">
        <v>93</v>
      </c>
      <c r="E29" t="s">
        <v>17</v>
      </c>
      <c r="F29" s="1" t="s">
        <v>94</v>
      </c>
      <c r="G29" t="s">
        <v>95</v>
      </c>
      <c r="H29">
        <v>17.600000000000001</v>
      </c>
      <c r="I29" s="2">
        <v>42038</v>
      </c>
      <c r="J29" s="2">
        <v>42047</v>
      </c>
      <c r="K29">
        <v>17.600000000000001</v>
      </c>
    </row>
    <row r="30" spans="1:11" x14ac:dyDescent="0.25">
      <c r="A30" t="str">
        <f>"ZE8131025A"</f>
        <v>ZE8131025A</v>
      </c>
      <c r="B30" t="str">
        <f t="shared" si="0"/>
        <v>06363391001</v>
      </c>
      <c r="C30" t="s">
        <v>15</v>
      </c>
      <c r="D30" t="s">
        <v>96</v>
      </c>
      <c r="E30" t="s">
        <v>17</v>
      </c>
      <c r="F30" s="1" t="s">
        <v>86</v>
      </c>
      <c r="G30" t="s">
        <v>87</v>
      </c>
      <c r="H30">
        <v>4947</v>
      </c>
      <c r="I30" s="2">
        <v>42039</v>
      </c>
      <c r="J30" s="2">
        <v>42404</v>
      </c>
      <c r="K30">
        <v>4947</v>
      </c>
    </row>
    <row r="31" spans="1:11" x14ac:dyDescent="0.25">
      <c r="A31" t="str">
        <f>"ZBA13A5915"</f>
        <v>ZBA13A5915</v>
      </c>
      <c r="B31" t="str">
        <f t="shared" si="0"/>
        <v>06363391001</v>
      </c>
      <c r="C31" t="s">
        <v>15</v>
      </c>
      <c r="D31" t="s">
        <v>97</v>
      </c>
      <c r="E31" t="s">
        <v>17</v>
      </c>
      <c r="F31" s="1" t="s">
        <v>40</v>
      </c>
      <c r="G31" t="s">
        <v>41</v>
      </c>
      <c r="H31">
        <v>550</v>
      </c>
      <c r="I31" s="2">
        <v>42084</v>
      </c>
      <c r="J31" s="2">
        <v>42449</v>
      </c>
      <c r="K31">
        <v>550</v>
      </c>
    </row>
    <row r="32" spans="1:11" x14ac:dyDescent="0.25">
      <c r="A32" t="str">
        <f>"ZC513CA177"</f>
        <v>ZC513CA177</v>
      </c>
      <c r="B32" t="str">
        <f t="shared" si="0"/>
        <v>06363391001</v>
      </c>
      <c r="C32" t="s">
        <v>15</v>
      </c>
      <c r="D32" t="s">
        <v>98</v>
      </c>
      <c r="E32" t="s">
        <v>17</v>
      </c>
      <c r="F32" s="1" t="s">
        <v>86</v>
      </c>
      <c r="G32" t="s">
        <v>87</v>
      </c>
      <c r="H32">
        <v>69</v>
      </c>
      <c r="I32" s="2">
        <v>42087</v>
      </c>
      <c r="J32" s="2">
        <v>42103</v>
      </c>
      <c r="K32">
        <v>69</v>
      </c>
    </row>
    <row r="33" spans="1:11" x14ac:dyDescent="0.25">
      <c r="A33" t="str">
        <f>"6187106164"</f>
        <v>6187106164</v>
      </c>
      <c r="B33" t="str">
        <f t="shared" si="0"/>
        <v>06363391001</v>
      </c>
      <c r="C33" t="s">
        <v>15</v>
      </c>
      <c r="D33" t="s">
        <v>99</v>
      </c>
      <c r="E33" t="s">
        <v>49</v>
      </c>
      <c r="F33" s="1" t="s">
        <v>100</v>
      </c>
      <c r="G33" t="s">
        <v>101</v>
      </c>
      <c r="H33">
        <v>1527.66</v>
      </c>
      <c r="I33" s="2">
        <v>42095</v>
      </c>
      <c r="J33" s="2">
        <v>42460</v>
      </c>
      <c r="K33">
        <v>1527.66</v>
      </c>
    </row>
    <row r="34" spans="1:11" x14ac:dyDescent="0.25">
      <c r="A34" t="str">
        <f>"Z8613F07E8"</f>
        <v>Z8613F07E8</v>
      </c>
      <c r="B34" t="str">
        <f t="shared" si="0"/>
        <v>06363391001</v>
      </c>
      <c r="C34" t="s">
        <v>15</v>
      </c>
      <c r="D34" t="s">
        <v>102</v>
      </c>
      <c r="E34" t="s">
        <v>17</v>
      </c>
      <c r="F34" s="1" t="s">
        <v>103</v>
      </c>
      <c r="G34" t="s">
        <v>104</v>
      </c>
      <c r="H34">
        <v>3270</v>
      </c>
      <c r="I34" s="2">
        <v>42101</v>
      </c>
      <c r="J34" s="2">
        <v>42110</v>
      </c>
      <c r="K34">
        <v>3270</v>
      </c>
    </row>
    <row r="35" spans="1:11" ht="105" x14ac:dyDescent="0.25">
      <c r="A35" t="str">
        <f>"X1F13557FE"</f>
        <v>X1F13557FE</v>
      </c>
      <c r="B35" t="str">
        <f t="shared" si="0"/>
        <v>06363391001</v>
      </c>
      <c r="C35" t="s">
        <v>15</v>
      </c>
      <c r="D35" t="s">
        <v>105</v>
      </c>
      <c r="E35" t="s">
        <v>17</v>
      </c>
      <c r="F35" s="1" t="s">
        <v>106</v>
      </c>
      <c r="G35" t="s">
        <v>107</v>
      </c>
      <c r="H35">
        <v>2070</v>
      </c>
      <c r="I35" s="2">
        <v>42086</v>
      </c>
      <c r="J35" s="2">
        <v>42096</v>
      </c>
      <c r="K35">
        <v>1865.08</v>
      </c>
    </row>
    <row r="36" spans="1:11" ht="390" x14ac:dyDescent="0.25">
      <c r="A36" t="str">
        <f>"62484353AE"</f>
        <v>62484353AE</v>
      </c>
      <c r="B36" t="str">
        <f t="shared" si="0"/>
        <v>06363391001</v>
      </c>
      <c r="C36" t="s">
        <v>15</v>
      </c>
      <c r="D36" t="s">
        <v>108</v>
      </c>
      <c r="E36" t="s">
        <v>49</v>
      </c>
      <c r="F36" s="1" t="s">
        <v>109</v>
      </c>
      <c r="G36" t="s">
        <v>110</v>
      </c>
      <c r="H36">
        <v>153250</v>
      </c>
      <c r="I36" s="2">
        <v>42149</v>
      </c>
      <c r="J36" s="2">
        <v>43251</v>
      </c>
      <c r="K36">
        <v>153250</v>
      </c>
    </row>
    <row r="37" spans="1:11" ht="75" x14ac:dyDescent="0.25">
      <c r="A37" t="str">
        <f>"Z3B13F6F3B"</f>
        <v>Z3B13F6F3B</v>
      </c>
      <c r="B37" t="str">
        <f t="shared" si="0"/>
        <v>06363391001</v>
      </c>
      <c r="C37" t="s">
        <v>15</v>
      </c>
      <c r="D37" t="s">
        <v>111</v>
      </c>
      <c r="E37" t="s">
        <v>17</v>
      </c>
      <c r="F37" s="1" t="s">
        <v>112</v>
      </c>
      <c r="G37" t="s">
        <v>29</v>
      </c>
      <c r="H37">
        <v>0</v>
      </c>
      <c r="I37" s="2">
        <v>42109</v>
      </c>
      <c r="J37" s="2">
        <v>42124</v>
      </c>
      <c r="K37">
        <v>22400</v>
      </c>
    </row>
    <row r="38" spans="1:11" ht="409.5" x14ac:dyDescent="0.25">
      <c r="A38" t="str">
        <f>"X521355803"</f>
        <v>X521355803</v>
      </c>
      <c r="B38" t="str">
        <f t="shared" si="0"/>
        <v>06363391001</v>
      </c>
      <c r="C38" t="s">
        <v>15</v>
      </c>
      <c r="D38" t="s">
        <v>113</v>
      </c>
      <c r="E38" t="s">
        <v>17</v>
      </c>
      <c r="F38" s="1" t="s">
        <v>114</v>
      </c>
      <c r="G38" t="s">
        <v>115</v>
      </c>
      <c r="H38">
        <v>3287.45</v>
      </c>
      <c r="I38" s="2">
        <v>42109</v>
      </c>
      <c r="J38" s="2">
        <v>42124</v>
      </c>
      <c r="K38">
        <v>3287.45</v>
      </c>
    </row>
    <row r="39" spans="1:11" ht="409.5" x14ac:dyDescent="0.25">
      <c r="A39" t="str">
        <f>"Z0D13A8799"</f>
        <v>Z0D13A8799</v>
      </c>
      <c r="B39" t="str">
        <f t="shared" si="0"/>
        <v>06363391001</v>
      </c>
      <c r="C39" t="s">
        <v>15</v>
      </c>
      <c r="D39" t="s">
        <v>116</v>
      </c>
      <c r="E39" t="s">
        <v>49</v>
      </c>
      <c r="F39" s="1" t="s">
        <v>117</v>
      </c>
      <c r="G39" t="s">
        <v>118</v>
      </c>
      <c r="H39">
        <v>630</v>
      </c>
      <c r="I39" s="2">
        <v>42117</v>
      </c>
      <c r="J39" s="2">
        <v>42132</v>
      </c>
      <c r="K39">
        <v>630</v>
      </c>
    </row>
    <row r="40" spans="1:11" ht="75" x14ac:dyDescent="0.25">
      <c r="A40" t="str">
        <f>"ZD41436AFA"</f>
        <v>ZD41436AFA</v>
      </c>
      <c r="B40" t="str">
        <f t="shared" si="0"/>
        <v>06363391001</v>
      </c>
      <c r="C40" t="s">
        <v>15</v>
      </c>
      <c r="D40" t="s">
        <v>119</v>
      </c>
      <c r="E40" t="s">
        <v>17</v>
      </c>
      <c r="F40" s="1" t="s">
        <v>120</v>
      </c>
      <c r="G40" t="s">
        <v>51</v>
      </c>
      <c r="H40">
        <v>8140</v>
      </c>
      <c r="I40" s="2">
        <v>42116</v>
      </c>
      <c r="J40" s="2">
        <v>42128</v>
      </c>
      <c r="K40">
        <v>8140</v>
      </c>
    </row>
    <row r="41" spans="1:11" ht="120" x14ac:dyDescent="0.25">
      <c r="A41" t="str">
        <f>"Z1F14448CD"</f>
        <v>Z1F14448CD</v>
      </c>
      <c r="B41" t="str">
        <f t="shared" si="0"/>
        <v>06363391001</v>
      </c>
      <c r="C41" t="s">
        <v>15</v>
      </c>
      <c r="D41" t="s">
        <v>121</v>
      </c>
      <c r="E41" t="s">
        <v>17</v>
      </c>
      <c r="F41" s="1" t="s">
        <v>86</v>
      </c>
      <c r="G41" t="s">
        <v>87</v>
      </c>
      <c r="H41">
        <v>57.5</v>
      </c>
      <c r="I41" s="2">
        <v>42117</v>
      </c>
      <c r="J41" s="2">
        <v>42124</v>
      </c>
      <c r="K41">
        <v>57.5</v>
      </c>
    </row>
    <row r="42" spans="1:11" ht="120" x14ac:dyDescent="0.25">
      <c r="A42" t="str">
        <f>"Z5614448EB"</f>
        <v>Z5614448EB</v>
      </c>
      <c r="B42" t="str">
        <f t="shared" si="0"/>
        <v>06363391001</v>
      </c>
      <c r="C42" t="s">
        <v>15</v>
      </c>
      <c r="D42" t="s">
        <v>85</v>
      </c>
      <c r="E42" t="s">
        <v>17</v>
      </c>
      <c r="F42" s="1" t="s">
        <v>86</v>
      </c>
      <c r="G42" t="s">
        <v>87</v>
      </c>
      <c r="H42">
        <v>105.5</v>
      </c>
      <c r="I42" s="2">
        <v>42117</v>
      </c>
      <c r="J42" s="2">
        <v>42124</v>
      </c>
      <c r="K42">
        <v>105.05</v>
      </c>
    </row>
    <row r="43" spans="1:11" ht="90" x14ac:dyDescent="0.25">
      <c r="A43" t="str">
        <f>"X7A1355802"</f>
        <v>X7A1355802</v>
      </c>
      <c r="B43" t="str">
        <f t="shared" si="0"/>
        <v>06363391001</v>
      </c>
      <c r="C43" t="s">
        <v>15</v>
      </c>
      <c r="D43" t="s">
        <v>122</v>
      </c>
      <c r="E43" t="s">
        <v>17</v>
      </c>
      <c r="F43" s="1" t="s">
        <v>123</v>
      </c>
      <c r="G43" t="s">
        <v>124</v>
      </c>
      <c r="H43">
        <v>2098</v>
      </c>
      <c r="I43" s="2">
        <v>42109</v>
      </c>
      <c r="J43" s="2">
        <v>42132</v>
      </c>
      <c r="K43">
        <v>2098</v>
      </c>
    </row>
    <row r="44" spans="1:11" ht="120" x14ac:dyDescent="0.25">
      <c r="A44" t="str">
        <f>"Z841459AD5"</f>
        <v>Z841459AD5</v>
      </c>
      <c r="B44" t="str">
        <f t="shared" si="0"/>
        <v>06363391001</v>
      </c>
      <c r="C44" t="s">
        <v>15</v>
      </c>
      <c r="D44" t="s">
        <v>125</v>
      </c>
      <c r="E44" t="s">
        <v>17</v>
      </c>
      <c r="F44" s="1" t="s">
        <v>126</v>
      </c>
      <c r="G44" t="s">
        <v>127</v>
      </c>
      <c r="H44">
        <v>2700</v>
      </c>
      <c r="I44" s="2">
        <v>42125</v>
      </c>
      <c r="J44" s="2">
        <v>42490</v>
      </c>
      <c r="K44">
        <v>2700</v>
      </c>
    </row>
    <row r="45" spans="1:11" ht="105" x14ac:dyDescent="0.25">
      <c r="A45" t="str">
        <f>"XF213557FF"</f>
        <v>XF213557FF</v>
      </c>
      <c r="B45" t="str">
        <f t="shared" si="0"/>
        <v>06363391001</v>
      </c>
      <c r="C45" t="s">
        <v>15</v>
      </c>
      <c r="D45" t="s">
        <v>128</v>
      </c>
      <c r="E45" t="s">
        <v>17</v>
      </c>
      <c r="F45" s="1" t="s">
        <v>37</v>
      </c>
      <c r="G45" t="s">
        <v>38</v>
      </c>
      <c r="H45">
        <v>219</v>
      </c>
      <c r="I45" s="2">
        <v>42110</v>
      </c>
      <c r="J45" s="2">
        <v>42476</v>
      </c>
      <c r="K45">
        <v>179.51</v>
      </c>
    </row>
    <row r="46" spans="1:11" ht="409.5" x14ac:dyDescent="0.25">
      <c r="A46" t="str">
        <f>"6330884ABD"</f>
        <v>6330884ABD</v>
      </c>
      <c r="B46" t="str">
        <f t="shared" si="0"/>
        <v>06363391001</v>
      </c>
      <c r="C46" t="s">
        <v>15</v>
      </c>
      <c r="D46" t="s">
        <v>129</v>
      </c>
      <c r="E46" t="s">
        <v>49</v>
      </c>
      <c r="F46" s="1" t="s">
        <v>130</v>
      </c>
      <c r="G46" t="s">
        <v>131</v>
      </c>
      <c r="H46">
        <v>140000</v>
      </c>
      <c r="I46" s="2">
        <v>42271</v>
      </c>
      <c r="J46" s="2">
        <v>43002</v>
      </c>
      <c r="K46">
        <v>89038.75</v>
      </c>
    </row>
    <row r="47" spans="1:11" ht="90" x14ac:dyDescent="0.25">
      <c r="A47" t="str">
        <f>"XCA1355800"</f>
        <v>XCA1355800</v>
      </c>
      <c r="B47" t="str">
        <f t="shared" si="0"/>
        <v>06363391001</v>
      </c>
      <c r="C47" t="s">
        <v>15</v>
      </c>
      <c r="D47" t="s">
        <v>132</v>
      </c>
      <c r="E47" t="s">
        <v>17</v>
      </c>
      <c r="F47" s="1" t="s">
        <v>133</v>
      </c>
      <c r="G47" t="s">
        <v>134</v>
      </c>
      <c r="H47">
        <v>3720</v>
      </c>
      <c r="I47" s="2">
        <v>42095</v>
      </c>
      <c r="J47" s="2">
        <v>42277</v>
      </c>
      <c r="K47">
        <v>3720</v>
      </c>
    </row>
    <row r="48" spans="1:11" ht="75" x14ac:dyDescent="0.25">
      <c r="A48" t="str">
        <f>"X2A1355804"</f>
        <v>X2A1355804</v>
      </c>
      <c r="B48" t="str">
        <f t="shared" si="0"/>
        <v>06363391001</v>
      </c>
      <c r="C48" t="s">
        <v>15</v>
      </c>
      <c r="D48" t="s">
        <v>135</v>
      </c>
      <c r="E48" t="s">
        <v>17</v>
      </c>
      <c r="F48" s="1" t="s">
        <v>136</v>
      </c>
      <c r="G48" t="s">
        <v>137</v>
      </c>
      <c r="H48">
        <v>2400</v>
      </c>
      <c r="I48" s="2">
        <v>42112</v>
      </c>
      <c r="J48" s="2">
        <v>42142</v>
      </c>
      <c r="K48">
        <v>2400</v>
      </c>
    </row>
    <row r="49" spans="1:11" ht="285" x14ac:dyDescent="0.25">
      <c r="A49" t="str">
        <f>"X021355805"</f>
        <v>X021355805</v>
      </c>
      <c r="B49" t="str">
        <f t="shared" si="0"/>
        <v>06363391001</v>
      </c>
      <c r="C49" t="s">
        <v>15</v>
      </c>
      <c r="D49" t="s">
        <v>138</v>
      </c>
      <c r="E49" t="s">
        <v>17</v>
      </c>
      <c r="F49" s="1" t="s">
        <v>139</v>
      </c>
      <c r="G49" t="s">
        <v>29</v>
      </c>
      <c r="H49">
        <v>39600</v>
      </c>
      <c r="I49" s="2">
        <v>42130</v>
      </c>
      <c r="J49" s="2">
        <v>42187</v>
      </c>
      <c r="K49">
        <v>39268.32</v>
      </c>
    </row>
    <row r="50" spans="1:11" ht="390" x14ac:dyDescent="0.25">
      <c r="A50" t="str">
        <f>"Z71143EB35"</f>
        <v>Z71143EB35</v>
      </c>
      <c r="B50" t="str">
        <f t="shared" si="0"/>
        <v>06363391001</v>
      </c>
      <c r="C50" t="s">
        <v>15</v>
      </c>
      <c r="D50" t="s">
        <v>140</v>
      </c>
      <c r="E50" t="s">
        <v>17</v>
      </c>
      <c r="F50" s="1" t="s">
        <v>141</v>
      </c>
      <c r="G50" t="s">
        <v>64</v>
      </c>
      <c r="H50">
        <v>5217.5</v>
      </c>
      <c r="I50" s="2">
        <v>42143</v>
      </c>
      <c r="J50" s="2">
        <v>42158</v>
      </c>
      <c r="K50">
        <v>5217.5</v>
      </c>
    </row>
    <row r="51" spans="1:11" ht="409.5" x14ac:dyDescent="0.25">
      <c r="A51" t="str">
        <f>"62457972BC"</f>
        <v>62457972BC</v>
      </c>
      <c r="B51" t="str">
        <f t="shared" si="0"/>
        <v>06363391001</v>
      </c>
      <c r="C51" t="s">
        <v>15</v>
      </c>
      <c r="D51" t="s">
        <v>142</v>
      </c>
      <c r="E51" t="s">
        <v>143</v>
      </c>
      <c r="F51" s="1" t="s">
        <v>144</v>
      </c>
      <c r="G51" t="s">
        <v>145</v>
      </c>
      <c r="H51">
        <v>140900</v>
      </c>
      <c r="I51" s="2">
        <v>42142</v>
      </c>
      <c r="J51" s="2">
        <v>42160</v>
      </c>
      <c r="K51">
        <v>140900</v>
      </c>
    </row>
    <row r="52" spans="1:11" ht="120" x14ac:dyDescent="0.25">
      <c r="A52" t="str">
        <f>"XA21355801"</f>
        <v>XA21355801</v>
      </c>
      <c r="B52" t="str">
        <f t="shared" si="0"/>
        <v>06363391001</v>
      </c>
      <c r="C52" t="s">
        <v>15</v>
      </c>
      <c r="D52" t="s">
        <v>146</v>
      </c>
      <c r="E52" t="s">
        <v>17</v>
      </c>
      <c r="F52" s="1" t="s">
        <v>86</v>
      </c>
      <c r="G52" t="s">
        <v>87</v>
      </c>
      <c r="H52">
        <v>77</v>
      </c>
      <c r="I52" s="2">
        <v>42110</v>
      </c>
      <c r="J52" s="2">
        <v>42118</v>
      </c>
      <c r="K52">
        <v>77</v>
      </c>
    </row>
    <row r="53" spans="1:11" ht="120" x14ac:dyDescent="0.25">
      <c r="A53" t="str">
        <f>"Z85145C63E"</f>
        <v>Z85145C63E</v>
      </c>
      <c r="B53" t="str">
        <f t="shared" si="0"/>
        <v>06363391001</v>
      </c>
      <c r="C53" t="s">
        <v>15</v>
      </c>
      <c r="D53" t="s">
        <v>147</v>
      </c>
      <c r="E53" t="s">
        <v>17</v>
      </c>
      <c r="F53" s="1" t="s">
        <v>86</v>
      </c>
      <c r="G53" t="s">
        <v>87</v>
      </c>
      <c r="H53">
        <v>135</v>
      </c>
      <c r="I53" s="2">
        <v>42124</v>
      </c>
      <c r="J53" s="2">
        <v>42131</v>
      </c>
      <c r="K53">
        <v>135</v>
      </c>
    </row>
    <row r="54" spans="1:11" ht="120" x14ac:dyDescent="0.25">
      <c r="A54" t="str">
        <f>"Z3D1469E26"</f>
        <v>Z3D1469E26</v>
      </c>
      <c r="B54" t="str">
        <f t="shared" si="0"/>
        <v>06363391001</v>
      </c>
      <c r="C54" t="s">
        <v>15</v>
      </c>
      <c r="D54" t="s">
        <v>148</v>
      </c>
      <c r="E54" t="s">
        <v>17</v>
      </c>
      <c r="F54" s="1" t="s">
        <v>86</v>
      </c>
      <c r="G54" t="s">
        <v>87</v>
      </c>
      <c r="H54">
        <v>34.5</v>
      </c>
      <c r="I54" s="2">
        <v>42130</v>
      </c>
      <c r="J54" s="2">
        <v>42137</v>
      </c>
      <c r="K54">
        <v>0</v>
      </c>
    </row>
    <row r="55" spans="1:11" ht="90" x14ac:dyDescent="0.25">
      <c r="A55" t="str">
        <f>"Z11149F310"</f>
        <v>Z11149F310</v>
      </c>
      <c r="B55" t="str">
        <f t="shared" si="0"/>
        <v>06363391001</v>
      </c>
      <c r="C55" t="s">
        <v>15</v>
      </c>
      <c r="D55" t="s">
        <v>149</v>
      </c>
      <c r="E55" t="s">
        <v>17</v>
      </c>
      <c r="F55" s="1" t="s">
        <v>150</v>
      </c>
      <c r="G55" t="s">
        <v>151</v>
      </c>
      <c r="H55">
        <v>430</v>
      </c>
      <c r="I55" s="2">
        <v>42156</v>
      </c>
      <c r="J55" s="2">
        <v>42521</v>
      </c>
      <c r="K55">
        <v>430</v>
      </c>
    </row>
    <row r="56" spans="1:11" ht="210" x14ac:dyDescent="0.25">
      <c r="A56" t="str">
        <f>"ZE5146D82D"</f>
        <v>ZE5146D82D</v>
      </c>
      <c r="B56" t="str">
        <f t="shared" si="0"/>
        <v>06363391001</v>
      </c>
      <c r="C56" t="s">
        <v>15</v>
      </c>
      <c r="D56" t="s">
        <v>152</v>
      </c>
      <c r="E56" t="s">
        <v>17</v>
      </c>
      <c r="F56" s="1" t="s">
        <v>153</v>
      </c>
      <c r="G56" t="s">
        <v>154</v>
      </c>
      <c r="H56">
        <v>18840.419999999998</v>
      </c>
      <c r="I56" s="2">
        <v>42005</v>
      </c>
      <c r="J56" s="2">
        <v>42369</v>
      </c>
      <c r="K56">
        <v>18840.419999999998</v>
      </c>
    </row>
    <row r="57" spans="1:11" ht="75" x14ac:dyDescent="0.25">
      <c r="A57" t="str">
        <f>"ZB814A144F"</f>
        <v>ZB814A144F</v>
      </c>
      <c r="B57" t="str">
        <f t="shared" si="0"/>
        <v>06363391001</v>
      </c>
      <c r="C57" t="s">
        <v>15</v>
      </c>
      <c r="D57" t="s">
        <v>155</v>
      </c>
      <c r="E57" t="s">
        <v>17</v>
      </c>
      <c r="F57" s="1" t="s">
        <v>156</v>
      </c>
      <c r="G57" t="s">
        <v>157</v>
      </c>
      <c r="H57">
        <v>2012</v>
      </c>
      <c r="I57" s="2">
        <v>42146</v>
      </c>
      <c r="J57" s="2">
        <v>42193</v>
      </c>
      <c r="K57">
        <v>2012</v>
      </c>
    </row>
    <row r="58" spans="1:11" ht="409.5" x14ac:dyDescent="0.25">
      <c r="A58" t="str">
        <f>"Z581314D46"</f>
        <v>Z581314D46</v>
      </c>
      <c r="B58" t="str">
        <f t="shared" si="0"/>
        <v>06363391001</v>
      </c>
      <c r="C58" t="s">
        <v>15</v>
      </c>
      <c r="D58" t="s">
        <v>158</v>
      </c>
      <c r="E58" t="s">
        <v>17</v>
      </c>
      <c r="F58" s="1" t="s">
        <v>159</v>
      </c>
      <c r="G58" t="s">
        <v>160</v>
      </c>
      <c r="H58">
        <v>3430</v>
      </c>
      <c r="I58" s="2">
        <v>42151</v>
      </c>
      <c r="J58" s="2">
        <v>42167</v>
      </c>
      <c r="K58">
        <v>3430</v>
      </c>
    </row>
    <row r="59" spans="1:11" ht="105" x14ac:dyDescent="0.25">
      <c r="A59" t="str">
        <f>"Z4613EDC2F"</f>
        <v>Z4613EDC2F</v>
      </c>
      <c r="B59" t="str">
        <f t="shared" si="0"/>
        <v>06363391001</v>
      </c>
      <c r="C59" t="s">
        <v>15</v>
      </c>
      <c r="D59" t="s">
        <v>161</v>
      </c>
      <c r="E59" t="s">
        <v>17</v>
      </c>
      <c r="F59" s="1" t="s">
        <v>37</v>
      </c>
      <c r="G59" t="s">
        <v>38</v>
      </c>
      <c r="H59">
        <v>1153.8499999999999</v>
      </c>
      <c r="I59" s="2">
        <v>42005</v>
      </c>
      <c r="J59" s="2">
        <v>42369</v>
      </c>
      <c r="K59">
        <v>1153.8499999999999</v>
      </c>
    </row>
    <row r="60" spans="1:11" ht="409.5" x14ac:dyDescent="0.25">
      <c r="A60" t="str">
        <f>"57733742F1"</f>
        <v>57733742F1</v>
      </c>
      <c r="B60" t="str">
        <f t="shared" si="0"/>
        <v>06363391001</v>
      </c>
      <c r="C60" t="s">
        <v>15</v>
      </c>
      <c r="D60" t="s">
        <v>162</v>
      </c>
      <c r="E60" t="s">
        <v>69</v>
      </c>
      <c r="F60" s="1" t="s">
        <v>163</v>
      </c>
      <c r="G60" t="s">
        <v>164</v>
      </c>
      <c r="H60">
        <v>684479.68</v>
      </c>
      <c r="I60" s="2">
        <v>42144</v>
      </c>
      <c r="J60" s="2">
        <v>43240</v>
      </c>
      <c r="K60">
        <v>456816.92</v>
      </c>
    </row>
    <row r="61" spans="1:11" ht="135" x14ac:dyDescent="0.25">
      <c r="A61" t="str">
        <f>"0000000000"</f>
        <v>0000000000</v>
      </c>
      <c r="B61" t="str">
        <f t="shared" si="0"/>
        <v>06363391001</v>
      </c>
      <c r="C61" t="s">
        <v>15</v>
      </c>
      <c r="D61" t="s">
        <v>165</v>
      </c>
      <c r="E61" t="s">
        <v>82</v>
      </c>
      <c r="F61" s="1" t="s">
        <v>166</v>
      </c>
      <c r="G61" t="s">
        <v>167</v>
      </c>
      <c r="H61">
        <v>46313.65</v>
      </c>
      <c r="I61" s="2">
        <v>42111</v>
      </c>
      <c r="J61" s="2">
        <v>42842</v>
      </c>
      <c r="K61">
        <v>45824.69</v>
      </c>
    </row>
    <row r="62" spans="1:11" ht="135" x14ac:dyDescent="0.25">
      <c r="A62" t="str">
        <f>"0000000000"</f>
        <v>0000000000</v>
      </c>
      <c r="B62" t="str">
        <f t="shared" si="0"/>
        <v>06363391001</v>
      </c>
      <c r="C62" t="s">
        <v>15</v>
      </c>
      <c r="D62" t="s">
        <v>165</v>
      </c>
      <c r="E62" t="s">
        <v>82</v>
      </c>
      <c r="F62" s="1" t="s">
        <v>166</v>
      </c>
      <c r="G62" t="s">
        <v>167</v>
      </c>
      <c r="H62">
        <v>46313.15</v>
      </c>
      <c r="I62" s="2">
        <v>42120</v>
      </c>
      <c r="J62" s="2">
        <v>42851</v>
      </c>
      <c r="K62">
        <v>45686.34</v>
      </c>
    </row>
    <row r="63" spans="1:11" ht="105" x14ac:dyDescent="0.25">
      <c r="A63" t="str">
        <f>"X5414C8368"</f>
        <v>X5414C8368</v>
      </c>
      <c r="B63" t="str">
        <f t="shared" si="0"/>
        <v>06363391001</v>
      </c>
      <c r="C63" t="s">
        <v>15</v>
      </c>
      <c r="D63" t="s">
        <v>168</v>
      </c>
      <c r="E63" t="s">
        <v>17</v>
      </c>
      <c r="F63" s="1" t="s">
        <v>169</v>
      </c>
      <c r="G63" t="s">
        <v>170</v>
      </c>
      <c r="H63">
        <v>2060</v>
      </c>
      <c r="I63" s="2">
        <v>42166</v>
      </c>
      <c r="J63" s="2">
        <v>42166</v>
      </c>
      <c r="K63">
        <v>2060</v>
      </c>
    </row>
    <row r="64" spans="1:11" ht="75" x14ac:dyDescent="0.25">
      <c r="A64" t="str">
        <f>"X2C14C8369"</f>
        <v>X2C14C8369</v>
      </c>
      <c r="B64" t="str">
        <f t="shared" si="0"/>
        <v>06363391001</v>
      </c>
      <c r="C64" t="s">
        <v>15</v>
      </c>
      <c r="D64" t="s">
        <v>171</v>
      </c>
      <c r="E64" t="s">
        <v>17</v>
      </c>
      <c r="F64" s="1" t="s">
        <v>112</v>
      </c>
      <c r="G64" t="s">
        <v>29</v>
      </c>
      <c r="H64">
        <v>13500</v>
      </c>
      <c r="I64" s="2">
        <v>42166</v>
      </c>
      <c r="J64" s="2">
        <v>42170</v>
      </c>
      <c r="K64">
        <v>13500</v>
      </c>
    </row>
    <row r="65" spans="1:11" ht="105" x14ac:dyDescent="0.25">
      <c r="A65" t="str">
        <f>"0000000000"</f>
        <v>0000000000</v>
      </c>
      <c r="B65" t="str">
        <f t="shared" si="0"/>
        <v>06363391001</v>
      </c>
      <c r="C65" t="s">
        <v>15</v>
      </c>
      <c r="D65" t="s">
        <v>172</v>
      </c>
      <c r="E65" t="s">
        <v>17</v>
      </c>
      <c r="F65" s="1" t="s">
        <v>173</v>
      </c>
      <c r="G65" t="s">
        <v>174</v>
      </c>
      <c r="H65">
        <v>1342.78</v>
      </c>
      <c r="I65" s="2">
        <v>42186</v>
      </c>
      <c r="J65" s="2">
        <v>42551</v>
      </c>
      <c r="K65">
        <v>1342.78</v>
      </c>
    </row>
    <row r="66" spans="1:11" ht="90" x14ac:dyDescent="0.25">
      <c r="A66" t="str">
        <f>"XCC14C8365"</f>
        <v>XCC14C8365</v>
      </c>
      <c r="B66" t="str">
        <f t="shared" si="0"/>
        <v>06363391001</v>
      </c>
      <c r="C66" t="s">
        <v>15</v>
      </c>
      <c r="D66" t="s">
        <v>175</v>
      </c>
      <c r="E66" t="s">
        <v>17</v>
      </c>
      <c r="F66" s="1" t="s">
        <v>18</v>
      </c>
      <c r="G66" t="s">
        <v>19</v>
      </c>
      <c r="H66">
        <v>2837.52</v>
      </c>
      <c r="I66" s="2">
        <v>42153</v>
      </c>
      <c r="J66" s="2">
        <v>42153</v>
      </c>
      <c r="K66">
        <v>2837.52</v>
      </c>
    </row>
    <row r="67" spans="1:11" ht="135" x14ac:dyDescent="0.25">
      <c r="A67" t="str">
        <f>"Z861372329"</f>
        <v>Z861372329</v>
      </c>
      <c r="B67" t="str">
        <f t="shared" ref="B67:B130" si="1">"06363391001"</f>
        <v>06363391001</v>
      </c>
      <c r="C67" t="s">
        <v>15</v>
      </c>
      <c r="D67" t="s">
        <v>176</v>
      </c>
      <c r="E67" t="s">
        <v>21</v>
      </c>
      <c r="F67" s="1" t="s">
        <v>177</v>
      </c>
      <c r="G67" t="s">
        <v>178</v>
      </c>
      <c r="H67">
        <v>17210.88</v>
      </c>
      <c r="I67" s="2">
        <v>42179</v>
      </c>
      <c r="J67" s="2">
        <v>43640</v>
      </c>
      <c r="K67">
        <v>13696.99</v>
      </c>
    </row>
    <row r="68" spans="1:11" ht="135" x14ac:dyDescent="0.25">
      <c r="A68" t="str">
        <f>"ZC7137220D"</f>
        <v>ZC7137220D</v>
      </c>
      <c r="B68" t="str">
        <f t="shared" si="1"/>
        <v>06363391001</v>
      </c>
      <c r="C68" t="s">
        <v>15</v>
      </c>
      <c r="D68" t="s">
        <v>176</v>
      </c>
      <c r="E68" t="s">
        <v>21</v>
      </c>
      <c r="F68" s="1" t="s">
        <v>177</v>
      </c>
      <c r="G68" t="s">
        <v>178</v>
      </c>
      <c r="H68">
        <v>17210.88</v>
      </c>
      <c r="I68" s="2">
        <v>42158</v>
      </c>
      <c r="J68" s="2">
        <v>43619</v>
      </c>
      <c r="K68">
        <v>14785.11</v>
      </c>
    </row>
    <row r="69" spans="1:11" ht="90" x14ac:dyDescent="0.25">
      <c r="A69" t="str">
        <f>"X0414C836A"</f>
        <v>X0414C836A</v>
      </c>
      <c r="B69" t="str">
        <f t="shared" si="1"/>
        <v>06363391001</v>
      </c>
      <c r="C69" t="s">
        <v>15</v>
      </c>
      <c r="D69" t="s">
        <v>179</v>
      </c>
      <c r="E69" t="s">
        <v>17</v>
      </c>
      <c r="F69" s="1" t="s">
        <v>180</v>
      </c>
      <c r="G69" t="s">
        <v>181</v>
      </c>
      <c r="H69">
        <v>1190</v>
      </c>
      <c r="I69" s="2">
        <v>42164</v>
      </c>
      <c r="J69" s="2">
        <v>42262</v>
      </c>
      <c r="K69">
        <v>1190</v>
      </c>
    </row>
    <row r="70" spans="1:11" ht="75" x14ac:dyDescent="0.25">
      <c r="A70" t="str">
        <f>"XBA14C8372"</f>
        <v>XBA14C8372</v>
      </c>
      <c r="B70" t="str">
        <f t="shared" si="1"/>
        <v>06363391001</v>
      </c>
      <c r="C70" t="s">
        <v>15</v>
      </c>
      <c r="D70" t="s">
        <v>182</v>
      </c>
      <c r="E70" t="s">
        <v>17</v>
      </c>
      <c r="F70" s="1" t="s">
        <v>183</v>
      </c>
      <c r="G70" t="s">
        <v>184</v>
      </c>
      <c r="H70">
        <v>1990</v>
      </c>
      <c r="I70" s="2">
        <v>42181</v>
      </c>
      <c r="J70" s="2">
        <v>42198</v>
      </c>
      <c r="K70">
        <v>1990</v>
      </c>
    </row>
    <row r="71" spans="1:11" ht="75" x14ac:dyDescent="0.25">
      <c r="A71" t="str">
        <f>"X8714C836D"</f>
        <v>X8714C836D</v>
      </c>
      <c r="B71" t="str">
        <f t="shared" si="1"/>
        <v>06363391001</v>
      </c>
      <c r="C71" t="s">
        <v>15</v>
      </c>
      <c r="D71" t="s">
        <v>185</v>
      </c>
      <c r="E71" t="s">
        <v>17</v>
      </c>
      <c r="F71" s="1" t="s">
        <v>186</v>
      </c>
      <c r="G71" t="s">
        <v>187</v>
      </c>
      <c r="H71">
        <v>750</v>
      </c>
      <c r="I71" s="2">
        <v>42178</v>
      </c>
      <c r="J71" s="2">
        <v>42216</v>
      </c>
      <c r="K71">
        <v>750</v>
      </c>
    </row>
    <row r="72" spans="1:11" ht="375" x14ac:dyDescent="0.25">
      <c r="A72" t="str">
        <f>"ZA11478BE7"</f>
        <v>ZA11478BE7</v>
      </c>
      <c r="B72" t="str">
        <f t="shared" si="1"/>
        <v>06363391001</v>
      </c>
      <c r="C72" t="s">
        <v>15</v>
      </c>
      <c r="D72" t="s">
        <v>188</v>
      </c>
      <c r="E72" t="s">
        <v>49</v>
      </c>
      <c r="F72" s="1" t="s">
        <v>189</v>
      </c>
      <c r="G72" t="s">
        <v>190</v>
      </c>
      <c r="H72">
        <v>32000</v>
      </c>
      <c r="I72" s="2">
        <v>42185</v>
      </c>
      <c r="J72" s="2">
        <v>42368</v>
      </c>
      <c r="K72">
        <v>13807.7</v>
      </c>
    </row>
    <row r="73" spans="1:11" ht="375" x14ac:dyDescent="0.25">
      <c r="A73" t="str">
        <f>"Z6A1478BC9"</f>
        <v>Z6A1478BC9</v>
      </c>
      <c r="B73" t="str">
        <f t="shared" si="1"/>
        <v>06363391001</v>
      </c>
      <c r="C73" t="s">
        <v>15</v>
      </c>
      <c r="D73" t="s">
        <v>191</v>
      </c>
      <c r="E73" t="s">
        <v>49</v>
      </c>
      <c r="F73" s="1" t="s">
        <v>189</v>
      </c>
      <c r="G73" t="s">
        <v>192</v>
      </c>
      <c r="H73">
        <v>18000</v>
      </c>
      <c r="I73" s="2">
        <v>42185</v>
      </c>
      <c r="J73" s="2">
        <v>42368</v>
      </c>
      <c r="K73">
        <v>6192.8</v>
      </c>
    </row>
    <row r="74" spans="1:11" ht="75" x14ac:dyDescent="0.25">
      <c r="A74" t="str">
        <f>"XD714C836B"</f>
        <v>XD714C836B</v>
      </c>
      <c r="B74" t="str">
        <f t="shared" si="1"/>
        <v>06363391001</v>
      </c>
      <c r="C74" t="s">
        <v>15</v>
      </c>
      <c r="D74" t="s">
        <v>193</v>
      </c>
      <c r="E74" t="s">
        <v>17</v>
      </c>
      <c r="F74" s="1" t="s">
        <v>112</v>
      </c>
      <c r="G74" t="s">
        <v>29</v>
      </c>
      <c r="H74">
        <v>4290.08</v>
      </c>
      <c r="I74" s="2">
        <v>42185</v>
      </c>
      <c r="J74" s="2">
        <v>42186</v>
      </c>
      <c r="K74">
        <v>4290.08</v>
      </c>
    </row>
    <row r="75" spans="1:11" ht="150" x14ac:dyDescent="0.25">
      <c r="A75" t="str">
        <f>"X5F14C836E"</f>
        <v>X5F14C836E</v>
      </c>
      <c r="B75" t="str">
        <f t="shared" si="1"/>
        <v>06363391001</v>
      </c>
      <c r="C75" t="s">
        <v>15</v>
      </c>
      <c r="D75" t="s">
        <v>194</v>
      </c>
      <c r="E75" t="s">
        <v>17</v>
      </c>
      <c r="F75" s="1" t="s">
        <v>28</v>
      </c>
      <c r="G75" t="s">
        <v>29</v>
      </c>
      <c r="H75">
        <v>26470</v>
      </c>
      <c r="I75" s="2">
        <v>42185</v>
      </c>
      <c r="J75" s="2">
        <v>42187</v>
      </c>
      <c r="K75">
        <v>26470</v>
      </c>
    </row>
    <row r="76" spans="1:11" ht="75" x14ac:dyDescent="0.25">
      <c r="A76" t="str">
        <f>"X3714C836F"</f>
        <v>X3714C836F</v>
      </c>
      <c r="B76" t="str">
        <f t="shared" si="1"/>
        <v>06363391001</v>
      </c>
      <c r="C76" t="s">
        <v>15</v>
      </c>
      <c r="D76" t="s">
        <v>195</v>
      </c>
      <c r="E76" t="s">
        <v>17</v>
      </c>
      <c r="F76" s="1" t="s">
        <v>196</v>
      </c>
      <c r="G76" t="s">
        <v>197</v>
      </c>
      <c r="H76">
        <v>800</v>
      </c>
      <c r="I76" s="2">
        <v>42186</v>
      </c>
      <c r="J76" s="2">
        <v>42187</v>
      </c>
      <c r="K76">
        <v>800</v>
      </c>
    </row>
    <row r="77" spans="1:11" ht="90" x14ac:dyDescent="0.25">
      <c r="A77" t="str">
        <f>"X0F14C8370"</f>
        <v>X0F14C8370</v>
      </c>
      <c r="B77" t="str">
        <f t="shared" si="1"/>
        <v>06363391001</v>
      </c>
      <c r="C77" t="s">
        <v>15</v>
      </c>
      <c r="D77" t="s">
        <v>198</v>
      </c>
      <c r="E77" t="s">
        <v>17</v>
      </c>
      <c r="F77" s="1" t="s">
        <v>199</v>
      </c>
      <c r="G77" t="s">
        <v>200</v>
      </c>
      <c r="H77">
        <v>2700</v>
      </c>
      <c r="I77" s="2">
        <v>42187</v>
      </c>
      <c r="J77" s="2">
        <v>42188</v>
      </c>
      <c r="K77">
        <v>2700</v>
      </c>
    </row>
    <row r="78" spans="1:11" ht="409.5" x14ac:dyDescent="0.25">
      <c r="A78" t="str">
        <f>"X1A171FE54"</f>
        <v>X1A171FE54</v>
      </c>
      <c r="B78" t="str">
        <f t="shared" si="1"/>
        <v>06363391001</v>
      </c>
      <c r="C78" t="s">
        <v>15</v>
      </c>
      <c r="D78" t="s">
        <v>201</v>
      </c>
      <c r="E78" t="s">
        <v>17</v>
      </c>
      <c r="F78" s="1" t="s">
        <v>202</v>
      </c>
      <c r="G78" t="s">
        <v>203</v>
      </c>
      <c r="H78">
        <v>1088</v>
      </c>
      <c r="I78" s="2">
        <v>42326</v>
      </c>
      <c r="J78" s="2">
        <v>42338</v>
      </c>
      <c r="K78">
        <v>1088</v>
      </c>
    </row>
    <row r="79" spans="1:11" ht="409.5" x14ac:dyDescent="0.25">
      <c r="A79" t="str">
        <f>"X6A14C8374"</f>
        <v>X6A14C8374</v>
      </c>
      <c r="B79" t="str">
        <f t="shared" si="1"/>
        <v>06363391001</v>
      </c>
      <c r="C79" t="s">
        <v>15</v>
      </c>
      <c r="D79" t="s">
        <v>204</v>
      </c>
      <c r="E79" t="s">
        <v>17</v>
      </c>
      <c r="F79" s="1" t="s">
        <v>205</v>
      </c>
      <c r="G79" t="s">
        <v>206</v>
      </c>
      <c r="H79">
        <v>6047.5</v>
      </c>
      <c r="I79" s="2">
        <v>42195</v>
      </c>
      <c r="J79" s="2">
        <v>42216</v>
      </c>
      <c r="K79">
        <v>6047.5</v>
      </c>
    </row>
    <row r="80" spans="1:11" ht="105" x14ac:dyDescent="0.25">
      <c r="A80" t="str">
        <f>"63336472D9"</f>
        <v>63336472D9</v>
      </c>
      <c r="B80" t="str">
        <f t="shared" si="1"/>
        <v>06363391001</v>
      </c>
      <c r="C80" t="s">
        <v>15</v>
      </c>
      <c r="D80" t="s">
        <v>207</v>
      </c>
      <c r="E80" t="s">
        <v>17</v>
      </c>
      <c r="F80" s="1" t="s">
        <v>208</v>
      </c>
      <c r="G80" t="s">
        <v>209</v>
      </c>
      <c r="H80">
        <v>154</v>
      </c>
      <c r="I80" s="2">
        <v>42200</v>
      </c>
      <c r="J80" s="2">
        <v>42205</v>
      </c>
      <c r="K80">
        <v>154</v>
      </c>
    </row>
    <row r="81" spans="1:11" ht="150" x14ac:dyDescent="0.25">
      <c r="A81" t="str">
        <f>"X9214C8373"</f>
        <v>X9214C8373</v>
      </c>
      <c r="B81" t="str">
        <f t="shared" si="1"/>
        <v>06363391001</v>
      </c>
      <c r="C81" t="s">
        <v>15</v>
      </c>
      <c r="D81" t="s">
        <v>210</v>
      </c>
      <c r="E81" t="s">
        <v>17</v>
      </c>
      <c r="F81" s="1" t="s">
        <v>211</v>
      </c>
      <c r="G81" t="s">
        <v>212</v>
      </c>
      <c r="H81">
        <v>3035.8</v>
      </c>
      <c r="I81" s="2">
        <v>42195</v>
      </c>
      <c r="J81" s="2">
        <v>42216</v>
      </c>
      <c r="K81">
        <v>3035.72</v>
      </c>
    </row>
    <row r="82" spans="1:11" ht="105" x14ac:dyDescent="0.25">
      <c r="A82" t="str">
        <f>"X4214C8375"</f>
        <v>X4214C8375</v>
      </c>
      <c r="B82" t="str">
        <f t="shared" si="1"/>
        <v>06363391001</v>
      </c>
      <c r="C82" t="s">
        <v>15</v>
      </c>
      <c r="D82" t="s">
        <v>213</v>
      </c>
      <c r="E82" t="s">
        <v>17</v>
      </c>
      <c r="F82" s="1" t="s">
        <v>214</v>
      </c>
      <c r="G82" t="s">
        <v>215</v>
      </c>
      <c r="H82">
        <v>1267.8</v>
      </c>
      <c r="I82" s="2">
        <v>42200</v>
      </c>
      <c r="J82" s="2">
        <v>42215</v>
      </c>
      <c r="K82">
        <v>0</v>
      </c>
    </row>
    <row r="83" spans="1:11" ht="75" x14ac:dyDescent="0.25">
      <c r="A83" t="str">
        <f>"X1A14C8376"</f>
        <v>X1A14C8376</v>
      </c>
      <c r="B83" t="str">
        <f t="shared" si="1"/>
        <v>06363391001</v>
      </c>
      <c r="C83" t="s">
        <v>15</v>
      </c>
      <c r="D83" t="s">
        <v>216</v>
      </c>
      <c r="E83" t="s">
        <v>17</v>
      </c>
      <c r="F83" s="1" t="s">
        <v>136</v>
      </c>
      <c r="G83" t="s">
        <v>137</v>
      </c>
      <c r="H83">
        <v>1720</v>
      </c>
      <c r="I83" s="2">
        <v>42200</v>
      </c>
      <c r="J83" s="2">
        <v>42233</v>
      </c>
      <c r="K83">
        <v>1720</v>
      </c>
    </row>
    <row r="84" spans="1:11" ht="105" x14ac:dyDescent="0.25">
      <c r="A84" t="str">
        <f>"XC514C8378"</f>
        <v>XC514C8378</v>
      </c>
      <c r="B84" t="str">
        <f t="shared" si="1"/>
        <v>06363391001</v>
      </c>
      <c r="C84" t="s">
        <v>15</v>
      </c>
      <c r="D84" t="s">
        <v>217</v>
      </c>
      <c r="E84" t="s">
        <v>17</v>
      </c>
      <c r="F84" s="1" t="s">
        <v>218</v>
      </c>
      <c r="G84" t="s">
        <v>219</v>
      </c>
      <c r="H84">
        <v>65</v>
      </c>
      <c r="I84" s="2">
        <v>42214</v>
      </c>
      <c r="J84" s="2">
        <v>42214</v>
      </c>
      <c r="K84">
        <v>65</v>
      </c>
    </row>
    <row r="85" spans="1:11" ht="120" x14ac:dyDescent="0.25">
      <c r="A85" t="str">
        <f>"XE214C8371"</f>
        <v>XE214C8371</v>
      </c>
      <c r="B85" t="str">
        <f t="shared" si="1"/>
        <v>06363391001</v>
      </c>
      <c r="C85" t="s">
        <v>15</v>
      </c>
      <c r="D85" t="s">
        <v>220</v>
      </c>
      <c r="E85" t="s">
        <v>17</v>
      </c>
      <c r="F85" s="1" t="s">
        <v>221</v>
      </c>
      <c r="G85" t="s">
        <v>222</v>
      </c>
      <c r="H85">
        <v>1500</v>
      </c>
      <c r="I85" s="2">
        <v>42339</v>
      </c>
      <c r="J85" s="2">
        <v>42340</v>
      </c>
      <c r="K85">
        <v>1500</v>
      </c>
    </row>
    <row r="86" spans="1:11" ht="90" x14ac:dyDescent="0.25">
      <c r="A86" t="str">
        <f>"X9D14C8379"</f>
        <v>X9D14C8379</v>
      </c>
      <c r="B86" t="str">
        <f t="shared" si="1"/>
        <v>06363391001</v>
      </c>
      <c r="C86" t="s">
        <v>15</v>
      </c>
      <c r="D86" t="s">
        <v>223</v>
      </c>
      <c r="E86" t="s">
        <v>17</v>
      </c>
      <c r="F86" s="1" t="s">
        <v>224</v>
      </c>
      <c r="G86" t="s">
        <v>225</v>
      </c>
      <c r="H86">
        <v>1884</v>
      </c>
      <c r="I86" s="2">
        <v>42216</v>
      </c>
      <c r="J86" s="2">
        <v>42224</v>
      </c>
      <c r="K86">
        <v>1884</v>
      </c>
    </row>
    <row r="87" spans="1:11" ht="150" x14ac:dyDescent="0.25">
      <c r="A87" t="str">
        <f>"X7C14C8367"</f>
        <v>X7C14C8367</v>
      </c>
      <c r="B87" t="str">
        <f t="shared" si="1"/>
        <v>06363391001</v>
      </c>
      <c r="C87" t="s">
        <v>15</v>
      </c>
      <c r="D87" t="s">
        <v>226</v>
      </c>
      <c r="E87" t="s">
        <v>17</v>
      </c>
      <c r="F87" s="1" t="s">
        <v>227</v>
      </c>
      <c r="G87" t="s">
        <v>228</v>
      </c>
      <c r="H87">
        <v>500</v>
      </c>
      <c r="I87" s="2">
        <v>42171</v>
      </c>
      <c r="J87" s="2">
        <v>42172</v>
      </c>
      <c r="K87">
        <v>500</v>
      </c>
    </row>
    <row r="88" spans="1:11" ht="405" x14ac:dyDescent="0.25">
      <c r="A88" t="str">
        <f>"ZE1148DDC4"</f>
        <v>ZE1148DDC4</v>
      </c>
      <c r="B88" t="str">
        <f t="shared" si="1"/>
        <v>06363391001</v>
      </c>
      <c r="C88" t="s">
        <v>15</v>
      </c>
      <c r="D88" t="s">
        <v>229</v>
      </c>
      <c r="E88" t="s">
        <v>49</v>
      </c>
      <c r="F88" s="1" t="s">
        <v>230</v>
      </c>
      <c r="G88" t="s">
        <v>231</v>
      </c>
      <c r="H88">
        <v>20000</v>
      </c>
      <c r="I88" s="2">
        <v>42213</v>
      </c>
      <c r="J88" s="2">
        <v>42396</v>
      </c>
      <c r="K88">
        <v>18785.419999999998</v>
      </c>
    </row>
    <row r="89" spans="1:11" ht="405" x14ac:dyDescent="0.25">
      <c r="A89" t="str">
        <f>"Z99148DDF8"</f>
        <v>Z99148DDF8</v>
      </c>
      <c r="B89" t="str">
        <f t="shared" si="1"/>
        <v>06363391001</v>
      </c>
      <c r="C89" t="s">
        <v>15</v>
      </c>
      <c r="D89" t="s">
        <v>232</v>
      </c>
      <c r="E89" t="s">
        <v>49</v>
      </c>
      <c r="F89" s="1" t="s">
        <v>230</v>
      </c>
      <c r="G89" t="s">
        <v>233</v>
      </c>
      <c r="H89">
        <v>8550</v>
      </c>
      <c r="I89" s="2">
        <v>42213</v>
      </c>
      <c r="J89" s="2">
        <v>42396</v>
      </c>
      <c r="K89">
        <v>3448.44</v>
      </c>
    </row>
    <row r="90" spans="1:11" ht="90" x14ac:dyDescent="0.25">
      <c r="A90" t="str">
        <f>"Z6413CE08B"</f>
        <v>Z6413CE08B</v>
      </c>
      <c r="B90" t="str">
        <f t="shared" si="1"/>
        <v>06363391001</v>
      </c>
      <c r="C90" t="s">
        <v>15</v>
      </c>
      <c r="D90" t="s">
        <v>234</v>
      </c>
      <c r="E90" t="s">
        <v>21</v>
      </c>
      <c r="F90" s="1" t="s">
        <v>25</v>
      </c>
      <c r="G90" t="s">
        <v>26</v>
      </c>
      <c r="H90">
        <v>0</v>
      </c>
      <c r="I90" s="2">
        <v>42103</v>
      </c>
      <c r="J90" s="2">
        <v>42103</v>
      </c>
      <c r="K90">
        <v>5156.8500000000004</v>
      </c>
    </row>
    <row r="91" spans="1:11" ht="90" x14ac:dyDescent="0.25">
      <c r="A91" t="str">
        <f>"ZA51349E86"</f>
        <v>ZA51349E86</v>
      </c>
      <c r="B91" t="str">
        <f t="shared" si="1"/>
        <v>06363391001</v>
      </c>
      <c r="C91" t="s">
        <v>15</v>
      </c>
      <c r="D91" t="s">
        <v>234</v>
      </c>
      <c r="E91" t="s">
        <v>21</v>
      </c>
      <c r="F91" s="1" t="s">
        <v>25</v>
      </c>
      <c r="G91" t="s">
        <v>26</v>
      </c>
      <c r="H91">
        <v>0</v>
      </c>
      <c r="I91" s="2">
        <v>42074</v>
      </c>
      <c r="J91" s="2">
        <v>42074</v>
      </c>
      <c r="K91">
        <v>5294.53</v>
      </c>
    </row>
    <row r="92" spans="1:11" ht="75" x14ac:dyDescent="0.25">
      <c r="A92" t="str">
        <f>"63885649C8"</f>
        <v>63885649C8</v>
      </c>
      <c r="B92" t="str">
        <f t="shared" si="1"/>
        <v>06363391001</v>
      </c>
      <c r="C92" t="s">
        <v>15</v>
      </c>
      <c r="D92" t="s">
        <v>235</v>
      </c>
      <c r="E92" t="s">
        <v>21</v>
      </c>
      <c r="F92" s="1" t="s">
        <v>236</v>
      </c>
      <c r="G92" t="s">
        <v>237</v>
      </c>
      <c r="H92">
        <v>0</v>
      </c>
      <c r="I92" s="2">
        <v>42339</v>
      </c>
      <c r="J92" s="2">
        <v>42704</v>
      </c>
      <c r="K92">
        <v>96457.88</v>
      </c>
    </row>
    <row r="93" spans="1:11" ht="75" x14ac:dyDescent="0.25">
      <c r="A93" t="str">
        <f>"6267010441"</f>
        <v>6267010441</v>
      </c>
      <c r="B93" t="str">
        <f t="shared" si="1"/>
        <v>06363391001</v>
      </c>
      <c r="C93" t="s">
        <v>15</v>
      </c>
      <c r="D93" t="s">
        <v>238</v>
      </c>
      <c r="E93" t="s">
        <v>21</v>
      </c>
      <c r="F93" s="1" t="s">
        <v>236</v>
      </c>
      <c r="G93" t="s">
        <v>237</v>
      </c>
      <c r="H93">
        <v>0</v>
      </c>
      <c r="I93" s="2">
        <v>42217</v>
      </c>
      <c r="J93" s="2">
        <v>42643</v>
      </c>
      <c r="K93">
        <v>847627.46</v>
      </c>
    </row>
    <row r="94" spans="1:11" ht="120" x14ac:dyDescent="0.25">
      <c r="A94" t="str">
        <f>"X1415D9D99"</f>
        <v>X1415D9D99</v>
      </c>
      <c r="B94" t="str">
        <f t="shared" si="1"/>
        <v>06363391001</v>
      </c>
      <c r="C94" t="s">
        <v>15</v>
      </c>
      <c r="D94" t="s">
        <v>239</v>
      </c>
      <c r="E94" t="s">
        <v>17</v>
      </c>
      <c r="F94" s="1" t="s">
        <v>240</v>
      </c>
      <c r="G94" t="s">
        <v>241</v>
      </c>
      <c r="H94">
        <v>4530</v>
      </c>
      <c r="I94" s="2">
        <v>42248</v>
      </c>
      <c r="J94" s="2">
        <v>42310</v>
      </c>
      <c r="K94">
        <v>4530</v>
      </c>
    </row>
    <row r="95" spans="1:11" ht="409.5" x14ac:dyDescent="0.25">
      <c r="A95" t="str">
        <f>"ZF614B4B29"</f>
        <v>ZF614B4B29</v>
      </c>
      <c r="B95" t="str">
        <f t="shared" si="1"/>
        <v>06363391001</v>
      </c>
      <c r="C95" t="s">
        <v>15</v>
      </c>
      <c r="D95" t="s">
        <v>242</v>
      </c>
      <c r="E95" t="s">
        <v>17</v>
      </c>
      <c r="F95" s="1" t="s">
        <v>243</v>
      </c>
      <c r="G95" t="s">
        <v>244</v>
      </c>
      <c r="H95">
        <v>20000</v>
      </c>
      <c r="I95" s="2">
        <v>42258</v>
      </c>
      <c r="J95" s="2">
        <v>42988</v>
      </c>
      <c r="K95">
        <v>2320</v>
      </c>
    </row>
    <row r="96" spans="1:11" ht="90" x14ac:dyDescent="0.25">
      <c r="A96" t="str">
        <f>"XBF15D9D9B"</f>
        <v>XBF15D9D9B</v>
      </c>
      <c r="B96" t="str">
        <f t="shared" si="1"/>
        <v>06363391001</v>
      </c>
      <c r="C96" t="s">
        <v>15</v>
      </c>
      <c r="D96" t="s">
        <v>245</v>
      </c>
      <c r="E96" t="s">
        <v>17</v>
      </c>
      <c r="F96" s="1" t="s">
        <v>246</v>
      </c>
      <c r="G96" t="s">
        <v>247</v>
      </c>
      <c r="H96">
        <v>78.400000000000006</v>
      </c>
      <c r="I96" s="2">
        <v>42268</v>
      </c>
      <c r="J96" s="2">
        <v>42268</v>
      </c>
      <c r="K96">
        <v>78.400000000000006</v>
      </c>
    </row>
    <row r="97" spans="1:11" ht="90" x14ac:dyDescent="0.25">
      <c r="A97" t="str">
        <f>"XE715D9D9A"</f>
        <v>XE715D9D9A</v>
      </c>
      <c r="B97" t="str">
        <f t="shared" si="1"/>
        <v>06363391001</v>
      </c>
      <c r="C97" t="s">
        <v>15</v>
      </c>
      <c r="D97" t="s">
        <v>248</v>
      </c>
      <c r="E97" t="s">
        <v>17</v>
      </c>
      <c r="F97" s="1" t="s">
        <v>249</v>
      </c>
      <c r="G97" t="s">
        <v>212</v>
      </c>
      <c r="H97">
        <v>2043.6</v>
      </c>
      <c r="I97" s="2">
        <v>42268</v>
      </c>
      <c r="J97" s="2">
        <v>42298</v>
      </c>
      <c r="K97">
        <v>0</v>
      </c>
    </row>
    <row r="98" spans="1:11" ht="150" x14ac:dyDescent="0.25">
      <c r="A98" t="str">
        <f>"X2A15D9DA5"</f>
        <v>X2A15D9DA5</v>
      </c>
      <c r="B98" t="str">
        <f t="shared" si="1"/>
        <v>06363391001</v>
      </c>
      <c r="C98" t="s">
        <v>15</v>
      </c>
      <c r="D98" t="s">
        <v>250</v>
      </c>
      <c r="E98" t="s">
        <v>17</v>
      </c>
      <c r="F98" s="1" t="s">
        <v>251</v>
      </c>
      <c r="G98" t="s">
        <v>19</v>
      </c>
      <c r="H98">
        <v>595</v>
      </c>
      <c r="I98" s="2">
        <v>42272</v>
      </c>
      <c r="J98" s="2">
        <v>42272</v>
      </c>
      <c r="K98">
        <v>595</v>
      </c>
    </row>
    <row r="99" spans="1:11" ht="409.5" x14ac:dyDescent="0.25">
      <c r="A99" t="str">
        <f>"6271496A36"</f>
        <v>6271496A36</v>
      </c>
      <c r="B99" t="str">
        <f t="shared" si="1"/>
        <v>06363391001</v>
      </c>
      <c r="C99" t="s">
        <v>15</v>
      </c>
      <c r="D99" t="s">
        <v>252</v>
      </c>
      <c r="E99" t="s">
        <v>143</v>
      </c>
      <c r="F99" s="1" t="s">
        <v>253</v>
      </c>
      <c r="H99">
        <v>0</v>
      </c>
      <c r="K99">
        <v>0</v>
      </c>
    </row>
    <row r="100" spans="1:11" ht="135" x14ac:dyDescent="0.25">
      <c r="A100" t="str">
        <f>"XA215D9DA2"</f>
        <v>XA215D9DA2</v>
      </c>
      <c r="B100" t="str">
        <f t="shared" si="1"/>
        <v>06363391001</v>
      </c>
      <c r="C100" t="s">
        <v>15</v>
      </c>
      <c r="D100" t="s">
        <v>254</v>
      </c>
      <c r="E100" t="s">
        <v>17</v>
      </c>
      <c r="F100" s="1" t="s">
        <v>255</v>
      </c>
      <c r="G100" t="s">
        <v>256</v>
      </c>
      <c r="H100">
        <v>66.459999999999994</v>
      </c>
      <c r="I100" s="2">
        <v>42277</v>
      </c>
      <c r="J100" s="2">
        <v>42292</v>
      </c>
      <c r="K100">
        <v>66.400000000000006</v>
      </c>
    </row>
    <row r="101" spans="1:11" ht="90" x14ac:dyDescent="0.25">
      <c r="A101" t="str">
        <f>"647708861A"</f>
        <v>647708861A</v>
      </c>
      <c r="B101" t="str">
        <f t="shared" si="1"/>
        <v>06363391001</v>
      </c>
      <c r="C101" t="s">
        <v>15</v>
      </c>
      <c r="D101" t="s">
        <v>257</v>
      </c>
      <c r="E101" t="s">
        <v>21</v>
      </c>
      <c r="F101" s="1" t="s">
        <v>258</v>
      </c>
      <c r="G101" t="s">
        <v>259</v>
      </c>
      <c r="H101">
        <v>6350.4</v>
      </c>
      <c r="I101" s="2">
        <v>42356</v>
      </c>
      <c r="J101" s="2">
        <v>42356</v>
      </c>
      <c r="K101">
        <v>6350.4</v>
      </c>
    </row>
    <row r="102" spans="1:11" ht="409.5" x14ac:dyDescent="0.25">
      <c r="A102" t="str">
        <f>"6051442FE6"</f>
        <v>6051442FE6</v>
      </c>
      <c r="B102" t="str">
        <f t="shared" si="1"/>
        <v>06363391001</v>
      </c>
      <c r="C102" t="s">
        <v>15</v>
      </c>
      <c r="D102" t="s">
        <v>260</v>
      </c>
      <c r="E102" t="s">
        <v>143</v>
      </c>
      <c r="F102" s="1" t="s">
        <v>261</v>
      </c>
      <c r="H102">
        <v>0</v>
      </c>
      <c r="K102">
        <v>0</v>
      </c>
    </row>
    <row r="103" spans="1:11" ht="90" x14ac:dyDescent="0.25">
      <c r="A103" t="str">
        <f>"XF215D9DA0"</f>
        <v>XF215D9DA0</v>
      </c>
      <c r="B103" t="str">
        <f t="shared" si="1"/>
        <v>06363391001</v>
      </c>
      <c r="C103" t="s">
        <v>15</v>
      </c>
      <c r="D103" t="s">
        <v>262</v>
      </c>
      <c r="E103" t="s">
        <v>17</v>
      </c>
      <c r="F103" s="1" t="s">
        <v>133</v>
      </c>
      <c r="G103" t="s">
        <v>134</v>
      </c>
      <c r="H103">
        <v>0</v>
      </c>
      <c r="I103" s="2">
        <v>42285</v>
      </c>
      <c r="J103" s="2">
        <v>42468</v>
      </c>
      <c r="K103">
        <v>915</v>
      </c>
    </row>
    <row r="104" spans="1:11" ht="135" x14ac:dyDescent="0.25">
      <c r="A104" t="str">
        <f>"X8515D9DA9"</f>
        <v>X8515D9DA9</v>
      </c>
      <c r="B104" t="str">
        <f t="shared" si="1"/>
        <v>06363391001</v>
      </c>
      <c r="C104" t="s">
        <v>15</v>
      </c>
      <c r="D104" t="s">
        <v>263</v>
      </c>
      <c r="E104" t="s">
        <v>49</v>
      </c>
      <c r="F104" s="1" t="s">
        <v>264</v>
      </c>
      <c r="G104" t="s">
        <v>265</v>
      </c>
      <c r="H104">
        <v>835</v>
      </c>
      <c r="I104" s="2">
        <v>42286</v>
      </c>
      <c r="J104" s="2">
        <v>42289</v>
      </c>
      <c r="K104">
        <v>0</v>
      </c>
    </row>
    <row r="105" spans="1:11" ht="75" x14ac:dyDescent="0.25">
      <c r="A105" t="str">
        <f>"XE015D9DAD"</f>
        <v>XE015D9DAD</v>
      </c>
      <c r="B105" t="str">
        <f t="shared" si="1"/>
        <v>06363391001</v>
      </c>
      <c r="C105" t="s">
        <v>15</v>
      </c>
      <c r="D105" t="s">
        <v>266</v>
      </c>
      <c r="E105" t="s">
        <v>17</v>
      </c>
      <c r="F105" s="1" t="s">
        <v>267</v>
      </c>
      <c r="G105" t="s">
        <v>268</v>
      </c>
      <c r="H105">
        <v>830</v>
      </c>
      <c r="I105" s="2">
        <v>42285</v>
      </c>
      <c r="J105" s="2">
        <v>42286</v>
      </c>
      <c r="K105">
        <v>830</v>
      </c>
    </row>
    <row r="106" spans="1:11" ht="90" x14ac:dyDescent="0.25">
      <c r="A106" t="str">
        <f>"X1F15D9D9F"</f>
        <v>X1F15D9D9F</v>
      </c>
      <c r="B106" t="str">
        <f t="shared" si="1"/>
        <v>06363391001</v>
      </c>
      <c r="C106" t="s">
        <v>15</v>
      </c>
      <c r="D106" t="s">
        <v>269</v>
      </c>
      <c r="E106" t="s">
        <v>17</v>
      </c>
      <c r="F106" s="1" t="s">
        <v>270</v>
      </c>
      <c r="G106" t="s">
        <v>271</v>
      </c>
      <c r="H106">
        <v>266.76</v>
      </c>
      <c r="I106" s="2">
        <v>42282</v>
      </c>
      <c r="J106" s="2">
        <v>42297</v>
      </c>
      <c r="K106">
        <v>266.76</v>
      </c>
    </row>
    <row r="107" spans="1:11" ht="105" x14ac:dyDescent="0.25">
      <c r="A107" t="str">
        <f>"X4715D9D9E"</f>
        <v>X4715D9D9E</v>
      </c>
      <c r="B107" t="str">
        <f t="shared" si="1"/>
        <v>06363391001</v>
      </c>
      <c r="C107" t="s">
        <v>15</v>
      </c>
      <c r="D107" t="s">
        <v>272</v>
      </c>
      <c r="E107" t="s">
        <v>17</v>
      </c>
      <c r="F107" s="1" t="s">
        <v>273</v>
      </c>
      <c r="G107" t="s">
        <v>274</v>
      </c>
      <c r="H107">
        <v>16320</v>
      </c>
      <c r="I107" s="2">
        <v>41640</v>
      </c>
      <c r="J107" s="2">
        <v>42369</v>
      </c>
      <c r="K107">
        <v>16320</v>
      </c>
    </row>
    <row r="108" spans="1:11" ht="165" x14ac:dyDescent="0.25">
      <c r="A108" t="str">
        <f>"X9015D9DAF"</f>
        <v>X9015D9DAF</v>
      </c>
      <c r="B108" t="str">
        <f t="shared" si="1"/>
        <v>06363391001</v>
      </c>
      <c r="C108" t="s">
        <v>15</v>
      </c>
      <c r="D108" t="s">
        <v>275</v>
      </c>
      <c r="E108" t="s">
        <v>17</v>
      </c>
      <c r="F108" s="1" t="s">
        <v>276</v>
      </c>
      <c r="G108" t="s">
        <v>277</v>
      </c>
      <c r="H108">
        <v>360</v>
      </c>
      <c r="I108" s="2">
        <v>42289</v>
      </c>
      <c r="J108" s="2">
        <v>42656</v>
      </c>
      <c r="K108">
        <v>360</v>
      </c>
    </row>
    <row r="109" spans="1:11" ht="375" x14ac:dyDescent="0.25">
      <c r="A109" t="str">
        <f>"X4D14C837B"</f>
        <v>X4D14C837B</v>
      </c>
      <c r="B109" t="str">
        <f t="shared" si="1"/>
        <v>06363391001</v>
      </c>
      <c r="C109" t="s">
        <v>15</v>
      </c>
      <c r="D109" t="s">
        <v>278</v>
      </c>
      <c r="E109" t="s">
        <v>49</v>
      </c>
      <c r="F109" s="1" t="s">
        <v>279</v>
      </c>
      <c r="G109" t="s">
        <v>280</v>
      </c>
      <c r="H109">
        <v>10141</v>
      </c>
      <c r="I109" s="2">
        <v>42264</v>
      </c>
      <c r="J109" s="2">
        <v>42293</v>
      </c>
      <c r="K109">
        <v>8361.08</v>
      </c>
    </row>
    <row r="110" spans="1:11" ht="90" x14ac:dyDescent="0.25">
      <c r="A110" t="str">
        <f>"X0215D9DA6"</f>
        <v>X0215D9DA6</v>
      </c>
      <c r="B110" t="str">
        <f t="shared" si="1"/>
        <v>06363391001</v>
      </c>
      <c r="C110" t="s">
        <v>15</v>
      </c>
      <c r="D110" t="s">
        <v>281</v>
      </c>
      <c r="E110" t="s">
        <v>17</v>
      </c>
      <c r="F110" s="1" t="s">
        <v>282</v>
      </c>
      <c r="G110" t="s">
        <v>280</v>
      </c>
      <c r="H110">
        <v>0</v>
      </c>
      <c r="I110" s="2">
        <v>42285</v>
      </c>
      <c r="J110" s="2">
        <v>42293</v>
      </c>
      <c r="K110">
        <v>2250</v>
      </c>
    </row>
    <row r="111" spans="1:11" ht="105" x14ac:dyDescent="0.25">
      <c r="A111" t="str">
        <f>"X6815D9DB0"</f>
        <v>X6815D9DB0</v>
      </c>
      <c r="B111" t="str">
        <f t="shared" si="1"/>
        <v>06363391001</v>
      </c>
      <c r="C111" t="s">
        <v>15</v>
      </c>
      <c r="D111" t="s">
        <v>283</v>
      </c>
      <c r="E111" t="s">
        <v>17</v>
      </c>
      <c r="F111" s="1" t="s">
        <v>284</v>
      </c>
      <c r="G111" t="s">
        <v>285</v>
      </c>
      <c r="H111">
        <v>2076</v>
      </c>
      <c r="I111" s="2">
        <v>42293</v>
      </c>
      <c r="J111" s="2">
        <v>42310</v>
      </c>
      <c r="K111">
        <v>2076</v>
      </c>
    </row>
    <row r="112" spans="1:11" ht="105" x14ac:dyDescent="0.25">
      <c r="A112" t="str">
        <f>"X4015D9DB1"</f>
        <v>X4015D9DB1</v>
      </c>
      <c r="B112" t="str">
        <f t="shared" si="1"/>
        <v>06363391001</v>
      </c>
      <c r="C112" t="s">
        <v>15</v>
      </c>
      <c r="D112" t="s">
        <v>286</v>
      </c>
      <c r="E112" t="s">
        <v>17</v>
      </c>
      <c r="F112" s="1" t="s">
        <v>287</v>
      </c>
      <c r="G112" t="s">
        <v>64</v>
      </c>
      <c r="H112">
        <v>100</v>
      </c>
      <c r="I112" s="2">
        <v>42293</v>
      </c>
      <c r="J112" s="2">
        <v>42354</v>
      </c>
      <c r="K112">
        <v>100</v>
      </c>
    </row>
    <row r="113" spans="1:11" ht="75" x14ac:dyDescent="0.25">
      <c r="A113" t="str">
        <f>"XCA15D9DA1"</f>
        <v>XCA15D9DA1</v>
      </c>
      <c r="B113" t="str">
        <f t="shared" si="1"/>
        <v>06363391001</v>
      </c>
      <c r="C113" t="s">
        <v>15</v>
      </c>
      <c r="D113" t="s">
        <v>288</v>
      </c>
      <c r="E113" t="s">
        <v>17</v>
      </c>
      <c r="F113" s="1" t="s">
        <v>289</v>
      </c>
      <c r="G113" t="s">
        <v>290</v>
      </c>
      <c r="H113">
        <v>210</v>
      </c>
      <c r="I113" s="2">
        <v>42276</v>
      </c>
      <c r="J113" s="2">
        <v>42278</v>
      </c>
      <c r="K113">
        <v>210</v>
      </c>
    </row>
    <row r="114" spans="1:11" ht="135" x14ac:dyDescent="0.25">
      <c r="A114" t="str">
        <f>"ZEB14510E5"</f>
        <v>ZEB14510E5</v>
      </c>
      <c r="B114" t="str">
        <f t="shared" si="1"/>
        <v>06363391001</v>
      </c>
      <c r="C114" t="s">
        <v>15</v>
      </c>
      <c r="D114" t="s">
        <v>176</v>
      </c>
      <c r="E114" t="s">
        <v>21</v>
      </c>
      <c r="F114" s="1" t="s">
        <v>177</v>
      </c>
      <c r="G114" t="s">
        <v>178</v>
      </c>
      <c r="H114">
        <v>16642.080000000002</v>
      </c>
      <c r="I114" s="2">
        <v>42144</v>
      </c>
      <c r="J114" s="2">
        <v>43605</v>
      </c>
      <c r="K114">
        <v>13115.06</v>
      </c>
    </row>
    <row r="115" spans="1:11" ht="390" x14ac:dyDescent="0.25">
      <c r="A115" t="str">
        <f>"XEB15D9DB3"</f>
        <v>XEB15D9DB3</v>
      </c>
      <c r="B115" t="str">
        <f t="shared" si="1"/>
        <v>06363391001</v>
      </c>
      <c r="C115" t="s">
        <v>15</v>
      </c>
      <c r="D115" t="s">
        <v>291</v>
      </c>
      <c r="E115" t="s">
        <v>17</v>
      </c>
      <c r="F115" s="1" t="s">
        <v>292</v>
      </c>
      <c r="G115" t="s">
        <v>170</v>
      </c>
      <c r="H115">
        <v>1620</v>
      </c>
      <c r="I115" s="2">
        <v>42291</v>
      </c>
      <c r="J115" s="2">
        <v>42297</v>
      </c>
      <c r="K115">
        <v>1620</v>
      </c>
    </row>
    <row r="116" spans="1:11" ht="90" x14ac:dyDescent="0.25">
      <c r="A116" t="str">
        <f>"X2E15D9DBE"</f>
        <v>X2E15D9DBE</v>
      </c>
      <c r="B116" t="str">
        <f t="shared" si="1"/>
        <v>06363391001</v>
      </c>
      <c r="C116" t="s">
        <v>15</v>
      </c>
      <c r="D116" t="s">
        <v>293</v>
      </c>
      <c r="E116" t="s">
        <v>17</v>
      </c>
      <c r="F116" s="1" t="s">
        <v>294</v>
      </c>
      <c r="G116" t="s">
        <v>295</v>
      </c>
      <c r="H116">
        <v>245.08</v>
      </c>
      <c r="I116" s="2">
        <v>42303</v>
      </c>
      <c r="J116" s="2">
        <v>42669</v>
      </c>
      <c r="K116">
        <v>245.08</v>
      </c>
    </row>
    <row r="117" spans="1:11" ht="120" x14ac:dyDescent="0.25">
      <c r="A117" t="str">
        <f>"X9B15D9DB5"</f>
        <v>X9B15D9DB5</v>
      </c>
      <c r="B117" t="str">
        <f t="shared" si="1"/>
        <v>06363391001</v>
      </c>
      <c r="C117" t="s">
        <v>15</v>
      </c>
      <c r="D117" t="s">
        <v>296</v>
      </c>
      <c r="E117" t="s">
        <v>17</v>
      </c>
      <c r="F117" s="1" t="s">
        <v>86</v>
      </c>
      <c r="G117" t="s">
        <v>87</v>
      </c>
      <c r="H117">
        <v>1700</v>
      </c>
      <c r="I117" s="2">
        <v>42300</v>
      </c>
      <c r="J117" s="2">
        <v>42665</v>
      </c>
      <c r="K117">
        <v>1699.97</v>
      </c>
    </row>
    <row r="118" spans="1:11" ht="105" x14ac:dyDescent="0.25">
      <c r="A118" t="str">
        <f>"X6F15D9D9D"</f>
        <v>X6F15D9D9D</v>
      </c>
      <c r="B118" t="str">
        <f t="shared" si="1"/>
        <v>06363391001</v>
      </c>
      <c r="C118" t="s">
        <v>15</v>
      </c>
      <c r="D118" t="s">
        <v>297</v>
      </c>
      <c r="E118" t="s">
        <v>17</v>
      </c>
      <c r="F118" s="1" t="s">
        <v>298</v>
      </c>
      <c r="G118" t="s">
        <v>299</v>
      </c>
      <c r="H118">
        <v>2500</v>
      </c>
      <c r="I118" s="2">
        <v>42282</v>
      </c>
      <c r="J118" s="2">
        <v>42303</v>
      </c>
      <c r="K118">
        <v>2500</v>
      </c>
    </row>
    <row r="119" spans="1:11" ht="120" x14ac:dyDescent="0.25">
      <c r="A119" t="str">
        <f>"X9715D9D9C"</f>
        <v>X9715D9D9C</v>
      </c>
      <c r="B119" t="str">
        <f t="shared" si="1"/>
        <v>06363391001</v>
      </c>
      <c r="C119" t="s">
        <v>15</v>
      </c>
      <c r="D119" t="s">
        <v>96</v>
      </c>
      <c r="E119" t="s">
        <v>17</v>
      </c>
      <c r="F119" s="1" t="s">
        <v>86</v>
      </c>
      <c r="G119" t="s">
        <v>87</v>
      </c>
      <c r="H119">
        <v>2691</v>
      </c>
      <c r="I119" s="2">
        <v>42322</v>
      </c>
      <c r="J119" s="2">
        <v>42687</v>
      </c>
      <c r="K119">
        <v>2691</v>
      </c>
    </row>
    <row r="120" spans="1:11" ht="195" x14ac:dyDescent="0.25">
      <c r="A120" t="str">
        <f>"XAD15D9DA8"</f>
        <v>XAD15D9DA8</v>
      </c>
      <c r="B120" t="str">
        <f t="shared" si="1"/>
        <v>06363391001</v>
      </c>
      <c r="C120" t="s">
        <v>15</v>
      </c>
      <c r="D120" t="s">
        <v>300</v>
      </c>
      <c r="E120" t="s">
        <v>17</v>
      </c>
      <c r="F120" s="1" t="s">
        <v>301</v>
      </c>
      <c r="G120" t="s">
        <v>302</v>
      </c>
      <c r="H120">
        <v>18000</v>
      </c>
      <c r="I120" s="2">
        <v>42279</v>
      </c>
      <c r="J120" s="2">
        <v>42283</v>
      </c>
      <c r="K120">
        <v>18000</v>
      </c>
    </row>
    <row r="121" spans="1:11" ht="135" x14ac:dyDescent="0.25">
      <c r="A121" t="str">
        <f>"ZA01372253"</f>
        <v>ZA01372253</v>
      </c>
      <c r="B121" t="str">
        <f t="shared" si="1"/>
        <v>06363391001</v>
      </c>
      <c r="C121" t="s">
        <v>15</v>
      </c>
      <c r="D121" t="s">
        <v>176</v>
      </c>
      <c r="E121" t="s">
        <v>21</v>
      </c>
      <c r="F121" s="1" t="s">
        <v>177</v>
      </c>
      <c r="G121" t="s">
        <v>178</v>
      </c>
      <c r="H121">
        <v>17210.88</v>
      </c>
      <c r="I121" s="2">
        <v>42156</v>
      </c>
      <c r="J121" s="2">
        <v>43617</v>
      </c>
      <c r="K121">
        <v>16387.650000000001</v>
      </c>
    </row>
    <row r="122" spans="1:11" ht="75" x14ac:dyDescent="0.25">
      <c r="A122" t="str">
        <f>"X6115D9DC3"</f>
        <v>X6115D9DC3</v>
      </c>
      <c r="B122" t="str">
        <f t="shared" si="1"/>
        <v>06363391001</v>
      </c>
      <c r="C122" t="s">
        <v>15</v>
      </c>
      <c r="D122" t="s">
        <v>303</v>
      </c>
      <c r="E122" t="s">
        <v>17</v>
      </c>
      <c r="F122" s="1" t="s">
        <v>112</v>
      </c>
      <c r="G122" t="s">
        <v>29</v>
      </c>
      <c r="H122">
        <v>0</v>
      </c>
      <c r="I122" s="2">
        <v>42305</v>
      </c>
      <c r="J122" s="2">
        <v>42306</v>
      </c>
      <c r="K122">
        <v>750</v>
      </c>
    </row>
    <row r="123" spans="1:11" ht="300" x14ac:dyDescent="0.25">
      <c r="A123" t="str">
        <f>"X7E15D9DBC"</f>
        <v>X7E15D9DBC</v>
      </c>
      <c r="B123" t="str">
        <f t="shared" si="1"/>
        <v>06363391001</v>
      </c>
      <c r="C123" t="s">
        <v>15</v>
      </c>
      <c r="D123" t="s">
        <v>304</v>
      </c>
      <c r="E123" t="s">
        <v>17</v>
      </c>
      <c r="F123" s="1" t="s">
        <v>305</v>
      </c>
      <c r="G123" t="s">
        <v>306</v>
      </c>
      <c r="H123">
        <v>8321.4</v>
      </c>
      <c r="I123" s="2">
        <v>42310</v>
      </c>
      <c r="J123" s="2">
        <v>42340</v>
      </c>
      <c r="K123">
        <v>8321.4</v>
      </c>
    </row>
    <row r="124" spans="1:11" ht="75" x14ac:dyDescent="0.25">
      <c r="A124" t="str">
        <f>"X3915D9DC4"</f>
        <v>X3915D9DC4</v>
      </c>
      <c r="B124" t="str">
        <f t="shared" si="1"/>
        <v>06363391001</v>
      </c>
      <c r="C124" t="s">
        <v>15</v>
      </c>
      <c r="D124" t="s">
        <v>307</v>
      </c>
      <c r="E124" t="s">
        <v>17</v>
      </c>
      <c r="F124" s="1" t="s">
        <v>308</v>
      </c>
      <c r="G124" t="s">
        <v>309</v>
      </c>
      <c r="H124">
        <v>2705.18</v>
      </c>
      <c r="I124" s="2">
        <v>42312</v>
      </c>
      <c r="J124" s="2">
        <v>42312</v>
      </c>
      <c r="K124">
        <v>2705.18</v>
      </c>
    </row>
    <row r="125" spans="1:11" ht="75" x14ac:dyDescent="0.25">
      <c r="A125" t="str">
        <f>"X5615D9DBD"</f>
        <v>X5615D9DBD</v>
      </c>
      <c r="B125" t="str">
        <f t="shared" si="1"/>
        <v>06363391001</v>
      </c>
      <c r="C125" t="s">
        <v>15</v>
      </c>
      <c r="D125" t="s">
        <v>310</v>
      </c>
      <c r="E125" t="s">
        <v>17</v>
      </c>
      <c r="F125" s="1" t="s">
        <v>308</v>
      </c>
      <c r="G125" t="s">
        <v>309</v>
      </c>
      <c r="H125">
        <v>2750.14</v>
      </c>
      <c r="I125" s="2">
        <v>42303</v>
      </c>
      <c r="J125" s="2">
        <v>42303</v>
      </c>
      <c r="K125">
        <v>2750.14</v>
      </c>
    </row>
    <row r="126" spans="1:11" ht="105" x14ac:dyDescent="0.25">
      <c r="A126" t="str">
        <f>"XC315D9DB4"</f>
        <v>XC315D9DB4</v>
      </c>
      <c r="B126" t="str">
        <f t="shared" si="1"/>
        <v>06363391001</v>
      </c>
      <c r="C126" t="s">
        <v>15</v>
      </c>
      <c r="D126" t="s">
        <v>311</v>
      </c>
      <c r="E126" t="s">
        <v>17</v>
      </c>
      <c r="F126" s="1" t="s">
        <v>37</v>
      </c>
      <c r="G126" t="s">
        <v>38</v>
      </c>
      <c r="H126">
        <v>119</v>
      </c>
      <c r="I126" s="2">
        <v>42293</v>
      </c>
      <c r="J126" s="2">
        <v>42659</v>
      </c>
      <c r="K126">
        <v>119</v>
      </c>
    </row>
    <row r="127" spans="1:11" ht="409.5" x14ac:dyDescent="0.25">
      <c r="A127" t="str">
        <f>"X7A15D9DA3"</f>
        <v>X7A15D9DA3</v>
      </c>
      <c r="B127" t="str">
        <f t="shared" si="1"/>
        <v>06363391001</v>
      </c>
      <c r="C127" t="s">
        <v>15</v>
      </c>
      <c r="D127" t="s">
        <v>312</v>
      </c>
      <c r="E127" t="s">
        <v>17</v>
      </c>
      <c r="F127" s="1" t="s">
        <v>313</v>
      </c>
      <c r="G127" t="s">
        <v>314</v>
      </c>
      <c r="H127">
        <v>4580</v>
      </c>
      <c r="I127" s="2">
        <v>42325</v>
      </c>
      <c r="J127" s="2">
        <v>42326</v>
      </c>
      <c r="K127">
        <v>3480</v>
      </c>
    </row>
    <row r="128" spans="1:11" ht="409.5" x14ac:dyDescent="0.25">
      <c r="A128" t="str">
        <f>"X5D15D9DAA"</f>
        <v>X5D15D9DAA</v>
      </c>
      <c r="B128" t="str">
        <f t="shared" si="1"/>
        <v>06363391001</v>
      </c>
      <c r="C128" t="s">
        <v>15</v>
      </c>
      <c r="D128" t="s">
        <v>315</v>
      </c>
      <c r="E128" t="s">
        <v>49</v>
      </c>
      <c r="F128" s="1" t="s">
        <v>316</v>
      </c>
      <c r="G128" t="s">
        <v>265</v>
      </c>
      <c r="H128">
        <v>27500</v>
      </c>
      <c r="I128" s="2">
        <v>42326</v>
      </c>
      <c r="J128" s="2">
        <v>43422</v>
      </c>
      <c r="K128">
        <v>20749.009999999998</v>
      </c>
    </row>
    <row r="129" spans="1:11" ht="195" x14ac:dyDescent="0.25">
      <c r="A129" t="str">
        <f>"X0615D9DBF"</f>
        <v>X0615D9DBF</v>
      </c>
      <c r="B129" t="str">
        <f t="shared" si="1"/>
        <v>06363391001</v>
      </c>
      <c r="C129" t="s">
        <v>15</v>
      </c>
      <c r="D129" t="s">
        <v>317</v>
      </c>
      <c r="E129" t="s">
        <v>17</v>
      </c>
      <c r="F129" s="1" t="s">
        <v>318</v>
      </c>
      <c r="G129" t="s">
        <v>319</v>
      </c>
      <c r="H129">
        <v>71.849999999999994</v>
      </c>
      <c r="I129" s="2">
        <v>42304</v>
      </c>
      <c r="J129" s="2">
        <v>42335</v>
      </c>
      <c r="K129">
        <v>71.849999999999994</v>
      </c>
    </row>
    <row r="130" spans="1:11" ht="409.5" x14ac:dyDescent="0.25">
      <c r="A130" t="str">
        <f>"64819935D6"</f>
        <v>64819935D6</v>
      </c>
      <c r="B130" t="str">
        <f t="shared" si="1"/>
        <v>06363391001</v>
      </c>
      <c r="C130" t="s">
        <v>15</v>
      </c>
      <c r="D130" t="s">
        <v>320</v>
      </c>
      <c r="E130" t="s">
        <v>49</v>
      </c>
      <c r="F130" s="1" t="s">
        <v>321</v>
      </c>
      <c r="G130" t="s">
        <v>322</v>
      </c>
      <c r="H130">
        <v>4966</v>
      </c>
      <c r="I130" s="2">
        <v>42335</v>
      </c>
      <c r="J130" s="2">
        <v>42349</v>
      </c>
      <c r="K130">
        <v>4966</v>
      </c>
    </row>
    <row r="131" spans="1:11" ht="90" x14ac:dyDescent="0.25">
      <c r="A131" t="str">
        <f>"608186736B"</f>
        <v>608186736B</v>
      </c>
      <c r="B131" t="str">
        <f t="shared" ref="B131:B175" si="2">"06363391001"</f>
        <v>06363391001</v>
      </c>
      <c r="C131" t="s">
        <v>15</v>
      </c>
      <c r="D131" t="s">
        <v>323</v>
      </c>
      <c r="E131" t="s">
        <v>17</v>
      </c>
      <c r="F131" s="1" t="s">
        <v>324</v>
      </c>
      <c r="G131" t="s">
        <v>325</v>
      </c>
      <c r="H131">
        <v>1440</v>
      </c>
      <c r="I131" s="2">
        <v>42011</v>
      </c>
      <c r="J131" s="2">
        <v>42044</v>
      </c>
      <c r="K131">
        <v>1440</v>
      </c>
    </row>
    <row r="132" spans="1:11" ht="90" x14ac:dyDescent="0.25">
      <c r="A132" t="str">
        <f>"6119199AC0"</f>
        <v>6119199AC0</v>
      </c>
      <c r="B132" t="str">
        <f t="shared" si="2"/>
        <v>06363391001</v>
      </c>
      <c r="C132" t="s">
        <v>15</v>
      </c>
      <c r="D132" t="s">
        <v>326</v>
      </c>
      <c r="E132" t="s">
        <v>17</v>
      </c>
      <c r="F132" s="1" t="s">
        <v>327</v>
      </c>
      <c r="G132" t="s">
        <v>328</v>
      </c>
      <c r="H132">
        <v>500</v>
      </c>
      <c r="I132" s="2">
        <v>42040</v>
      </c>
      <c r="J132" s="2">
        <v>42405</v>
      </c>
      <c r="K132">
        <v>500</v>
      </c>
    </row>
    <row r="133" spans="1:11" ht="90" x14ac:dyDescent="0.25">
      <c r="A133" t="str">
        <f>"6119063A85"</f>
        <v>6119063A85</v>
      </c>
      <c r="B133" t="str">
        <f t="shared" si="2"/>
        <v>06363391001</v>
      </c>
      <c r="C133" t="s">
        <v>15</v>
      </c>
      <c r="D133" t="s">
        <v>329</v>
      </c>
      <c r="E133" t="s">
        <v>17</v>
      </c>
      <c r="F133" s="1" t="s">
        <v>324</v>
      </c>
      <c r="G133" t="s">
        <v>325</v>
      </c>
      <c r="H133">
        <v>1440</v>
      </c>
      <c r="I133" s="2">
        <v>42040</v>
      </c>
      <c r="J133" s="2">
        <v>42068</v>
      </c>
      <c r="K133">
        <v>1440</v>
      </c>
    </row>
    <row r="134" spans="1:11" ht="375" x14ac:dyDescent="0.25">
      <c r="A134" t="str">
        <f>"6119568B42"</f>
        <v>6119568B42</v>
      </c>
      <c r="B134" t="str">
        <f t="shared" si="2"/>
        <v>06363391001</v>
      </c>
      <c r="C134" t="s">
        <v>15</v>
      </c>
      <c r="D134" t="s">
        <v>330</v>
      </c>
      <c r="E134" t="s">
        <v>49</v>
      </c>
      <c r="F134" s="1" t="s">
        <v>331</v>
      </c>
      <c r="G134" t="s">
        <v>332</v>
      </c>
      <c r="H134">
        <v>1230</v>
      </c>
      <c r="I134" s="2">
        <v>42052</v>
      </c>
      <c r="J134" s="2">
        <v>42067</v>
      </c>
      <c r="K134">
        <v>1230</v>
      </c>
    </row>
    <row r="135" spans="1:11" ht="90" x14ac:dyDescent="0.25">
      <c r="A135" t="str">
        <f>"6137573576"</f>
        <v>6137573576</v>
      </c>
      <c r="B135" t="str">
        <f t="shared" si="2"/>
        <v>06363391001</v>
      </c>
      <c r="C135" t="s">
        <v>15</v>
      </c>
      <c r="D135" t="s">
        <v>333</v>
      </c>
      <c r="E135" t="s">
        <v>17</v>
      </c>
      <c r="F135" s="1" t="s">
        <v>334</v>
      </c>
      <c r="G135" t="s">
        <v>335</v>
      </c>
      <c r="H135">
        <v>180</v>
      </c>
      <c r="I135" s="2">
        <v>42052</v>
      </c>
      <c r="J135" s="2">
        <v>42068</v>
      </c>
      <c r="K135">
        <v>180</v>
      </c>
    </row>
    <row r="136" spans="1:11" ht="90" x14ac:dyDescent="0.25">
      <c r="A136" t="str">
        <f>"6139365C42"</f>
        <v>6139365C42</v>
      </c>
      <c r="B136" t="str">
        <f t="shared" si="2"/>
        <v>06363391001</v>
      </c>
      <c r="C136" t="s">
        <v>15</v>
      </c>
      <c r="D136" t="s">
        <v>336</v>
      </c>
      <c r="E136" t="s">
        <v>17</v>
      </c>
      <c r="F136" s="1" t="s">
        <v>337</v>
      </c>
      <c r="G136" t="s">
        <v>338</v>
      </c>
      <c r="H136">
        <v>156</v>
      </c>
      <c r="I136" s="2">
        <v>42052</v>
      </c>
      <c r="J136" s="2">
        <v>42059</v>
      </c>
      <c r="K136">
        <v>156</v>
      </c>
    </row>
    <row r="137" spans="1:11" ht="409.5" x14ac:dyDescent="0.25">
      <c r="A137" t="str">
        <f>"6130815C93"</f>
        <v>6130815C93</v>
      </c>
      <c r="B137" t="str">
        <f t="shared" si="2"/>
        <v>06363391001</v>
      </c>
      <c r="C137" t="s">
        <v>15</v>
      </c>
      <c r="D137" t="s">
        <v>339</v>
      </c>
      <c r="E137" t="s">
        <v>49</v>
      </c>
      <c r="F137" s="1" t="s">
        <v>340</v>
      </c>
      <c r="G137" t="s">
        <v>341</v>
      </c>
      <c r="H137">
        <v>660</v>
      </c>
      <c r="I137" s="2">
        <v>42058</v>
      </c>
      <c r="J137" s="2">
        <v>42073</v>
      </c>
      <c r="K137">
        <v>660</v>
      </c>
    </row>
    <row r="138" spans="1:11" ht="90" x14ac:dyDescent="0.25">
      <c r="A138" t="str">
        <f>"6155339A6C"</f>
        <v>6155339A6C</v>
      </c>
      <c r="B138" t="str">
        <f t="shared" si="2"/>
        <v>06363391001</v>
      </c>
      <c r="C138" t="s">
        <v>15</v>
      </c>
      <c r="D138" t="s">
        <v>342</v>
      </c>
      <c r="E138" t="s">
        <v>17</v>
      </c>
      <c r="F138" s="1" t="s">
        <v>34</v>
      </c>
      <c r="G138" t="s">
        <v>35</v>
      </c>
      <c r="H138">
        <v>72</v>
      </c>
      <c r="I138" s="2">
        <v>42062</v>
      </c>
      <c r="J138" s="2">
        <v>42079</v>
      </c>
      <c r="K138">
        <v>72</v>
      </c>
    </row>
    <row r="139" spans="1:11" ht="360" x14ac:dyDescent="0.25">
      <c r="A139" t="str">
        <f>"6140166147"</f>
        <v>6140166147</v>
      </c>
      <c r="B139" t="str">
        <f t="shared" si="2"/>
        <v>06363391001</v>
      </c>
      <c r="C139" t="s">
        <v>15</v>
      </c>
      <c r="D139" t="s">
        <v>343</v>
      </c>
      <c r="E139" t="s">
        <v>49</v>
      </c>
      <c r="F139" s="1" t="s">
        <v>344</v>
      </c>
      <c r="G139" t="s">
        <v>345</v>
      </c>
      <c r="H139">
        <v>680</v>
      </c>
      <c r="I139" s="2">
        <v>42066</v>
      </c>
      <c r="J139" s="2">
        <v>42086</v>
      </c>
      <c r="K139">
        <v>680</v>
      </c>
    </row>
    <row r="140" spans="1:11" ht="405" x14ac:dyDescent="0.25">
      <c r="A140" t="str">
        <f>"61400788A6"</f>
        <v>61400788A6</v>
      </c>
      <c r="B140" t="str">
        <f t="shared" si="2"/>
        <v>06363391001</v>
      </c>
      <c r="C140" t="s">
        <v>15</v>
      </c>
      <c r="D140" t="s">
        <v>346</v>
      </c>
      <c r="E140" t="s">
        <v>49</v>
      </c>
      <c r="F140" s="1" t="s">
        <v>347</v>
      </c>
      <c r="G140" t="s">
        <v>348</v>
      </c>
      <c r="H140">
        <v>2600</v>
      </c>
      <c r="I140" s="2">
        <v>42066</v>
      </c>
      <c r="J140" s="2">
        <v>42086</v>
      </c>
      <c r="K140">
        <v>2600</v>
      </c>
    </row>
    <row r="141" spans="1:11" ht="409.5" x14ac:dyDescent="0.25">
      <c r="A141" t="str">
        <f>"6151173C87"</f>
        <v>6151173C87</v>
      </c>
      <c r="B141" t="str">
        <f t="shared" si="2"/>
        <v>06363391001</v>
      </c>
      <c r="C141" t="s">
        <v>15</v>
      </c>
      <c r="D141" t="s">
        <v>349</v>
      </c>
      <c r="E141" t="s">
        <v>49</v>
      </c>
      <c r="F141" s="1" t="s">
        <v>350</v>
      </c>
      <c r="G141" t="s">
        <v>101</v>
      </c>
      <c r="H141">
        <v>6709.2</v>
      </c>
      <c r="I141" s="2">
        <v>42079</v>
      </c>
      <c r="J141" s="2">
        <v>42100</v>
      </c>
      <c r="K141">
        <v>6709.2</v>
      </c>
    </row>
    <row r="142" spans="1:11" ht="105" x14ac:dyDescent="0.25">
      <c r="A142" t="str">
        <f>"6177528160"</f>
        <v>6177528160</v>
      </c>
      <c r="B142" t="str">
        <f t="shared" si="2"/>
        <v>06363391001</v>
      </c>
      <c r="C142" t="s">
        <v>15</v>
      </c>
      <c r="D142" t="s">
        <v>351</v>
      </c>
      <c r="E142" t="s">
        <v>17</v>
      </c>
      <c r="F142" s="1" t="s">
        <v>352</v>
      </c>
      <c r="G142" t="s">
        <v>353</v>
      </c>
      <c r="H142">
        <v>5020</v>
      </c>
      <c r="I142" s="2">
        <v>42079</v>
      </c>
      <c r="J142" s="2">
        <v>42110</v>
      </c>
      <c r="K142">
        <v>5020</v>
      </c>
    </row>
    <row r="143" spans="1:11" ht="409.5" x14ac:dyDescent="0.25">
      <c r="A143" t="str">
        <f>"61872822A1"</f>
        <v>61872822A1</v>
      </c>
      <c r="B143" t="str">
        <f t="shared" si="2"/>
        <v>06363391001</v>
      </c>
      <c r="C143" t="s">
        <v>15</v>
      </c>
      <c r="D143" t="s">
        <v>354</v>
      </c>
      <c r="E143" t="s">
        <v>49</v>
      </c>
      <c r="F143" s="1" t="s">
        <v>355</v>
      </c>
      <c r="G143" t="s">
        <v>356</v>
      </c>
      <c r="H143">
        <v>6669.6</v>
      </c>
      <c r="I143" s="2">
        <v>42096</v>
      </c>
      <c r="J143" s="2">
        <v>42111</v>
      </c>
      <c r="K143">
        <v>6669.59</v>
      </c>
    </row>
    <row r="144" spans="1:11" ht="90" x14ac:dyDescent="0.25">
      <c r="A144" t="str">
        <f>"62215601BB"</f>
        <v>62215601BB</v>
      </c>
      <c r="B144" t="str">
        <f t="shared" si="2"/>
        <v>06363391001</v>
      </c>
      <c r="C144" t="s">
        <v>15</v>
      </c>
      <c r="D144" t="s">
        <v>357</v>
      </c>
      <c r="E144" t="s">
        <v>17</v>
      </c>
      <c r="F144" s="1" t="s">
        <v>358</v>
      </c>
      <c r="G144" t="s">
        <v>359</v>
      </c>
      <c r="H144">
        <v>140</v>
      </c>
      <c r="I144" s="2">
        <v>42110</v>
      </c>
      <c r="J144" s="2">
        <v>42139</v>
      </c>
      <c r="K144">
        <v>140</v>
      </c>
    </row>
    <row r="145" spans="1:11" ht="409.5" x14ac:dyDescent="0.25">
      <c r="A145" t="str">
        <f>"6248502AF6"</f>
        <v>6248502AF6</v>
      </c>
      <c r="B145" t="str">
        <f t="shared" si="2"/>
        <v>06363391001</v>
      </c>
      <c r="C145" t="s">
        <v>15</v>
      </c>
      <c r="D145" t="s">
        <v>360</v>
      </c>
      <c r="E145" t="s">
        <v>49</v>
      </c>
      <c r="F145" s="1" t="s">
        <v>361</v>
      </c>
      <c r="G145" t="s">
        <v>325</v>
      </c>
      <c r="H145">
        <v>204500</v>
      </c>
      <c r="I145" s="2">
        <v>42167</v>
      </c>
      <c r="J145" s="2">
        <v>42277</v>
      </c>
      <c r="K145">
        <v>204500</v>
      </c>
    </row>
    <row r="146" spans="1:11" ht="90" x14ac:dyDescent="0.25">
      <c r="A146" t="str">
        <f>"6282756643"</f>
        <v>6282756643</v>
      </c>
      <c r="B146" t="str">
        <f t="shared" si="2"/>
        <v>06363391001</v>
      </c>
      <c r="C146" t="s">
        <v>15</v>
      </c>
      <c r="D146" t="s">
        <v>362</v>
      </c>
      <c r="E146" t="s">
        <v>17</v>
      </c>
      <c r="F146" s="1" t="s">
        <v>324</v>
      </c>
      <c r="G146" t="s">
        <v>325</v>
      </c>
      <c r="H146">
        <v>2520</v>
      </c>
      <c r="I146" s="2">
        <v>42170</v>
      </c>
      <c r="J146" s="2">
        <v>42200</v>
      </c>
      <c r="K146">
        <v>2520</v>
      </c>
    </row>
    <row r="147" spans="1:11" ht="409.5" x14ac:dyDescent="0.25">
      <c r="A147" t="str">
        <f>"6248517758"</f>
        <v>6248517758</v>
      </c>
      <c r="B147" t="str">
        <f t="shared" si="2"/>
        <v>06363391001</v>
      </c>
      <c r="C147" t="s">
        <v>15</v>
      </c>
      <c r="D147" t="s">
        <v>363</v>
      </c>
      <c r="E147" t="s">
        <v>49</v>
      </c>
      <c r="F147" s="1" t="s">
        <v>364</v>
      </c>
      <c r="G147" s="1" t="s">
        <v>365</v>
      </c>
      <c r="H147">
        <v>139800</v>
      </c>
      <c r="I147" s="2">
        <v>42186</v>
      </c>
      <c r="J147" s="2">
        <v>42551</v>
      </c>
      <c r="K147">
        <v>104850</v>
      </c>
    </row>
    <row r="148" spans="1:11" ht="360" x14ac:dyDescent="0.25">
      <c r="A148" t="str">
        <f>"6306764A49"</f>
        <v>6306764A49</v>
      </c>
      <c r="B148" t="str">
        <f t="shared" si="2"/>
        <v>06363391001</v>
      </c>
      <c r="C148" t="s">
        <v>15</v>
      </c>
      <c r="D148" t="s">
        <v>366</v>
      </c>
      <c r="E148" t="s">
        <v>49</v>
      </c>
      <c r="F148" s="1" t="s">
        <v>367</v>
      </c>
      <c r="G148" t="s">
        <v>368</v>
      </c>
      <c r="H148">
        <v>11040.33</v>
      </c>
      <c r="I148" s="2">
        <v>42188</v>
      </c>
      <c r="J148" s="2">
        <v>42208</v>
      </c>
      <c r="K148">
        <v>11040.33</v>
      </c>
    </row>
    <row r="149" spans="1:11" ht="409.5" x14ac:dyDescent="0.25">
      <c r="A149" t="str">
        <f>"6308782B97"</f>
        <v>6308782B97</v>
      </c>
      <c r="B149" t="str">
        <f t="shared" si="2"/>
        <v>06363391001</v>
      </c>
      <c r="C149" t="s">
        <v>15</v>
      </c>
      <c r="D149" t="s">
        <v>369</v>
      </c>
      <c r="E149" t="s">
        <v>49</v>
      </c>
      <c r="F149" s="1" t="s">
        <v>370</v>
      </c>
      <c r="G149" t="s">
        <v>209</v>
      </c>
      <c r="H149">
        <v>3395</v>
      </c>
      <c r="I149" s="2">
        <v>42188</v>
      </c>
      <c r="J149" s="2">
        <v>42205</v>
      </c>
      <c r="K149">
        <v>3395</v>
      </c>
    </row>
    <row r="150" spans="1:11" ht="165" x14ac:dyDescent="0.25">
      <c r="A150" t="str">
        <f>"6199172690"</f>
        <v>6199172690</v>
      </c>
      <c r="B150" t="str">
        <f t="shared" si="2"/>
        <v>06363391001</v>
      </c>
      <c r="C150" t="s">
        <v>15</v>
      </c>
      <c r="D150" t="s">
        <v>371</v>
      </c>
      <c r="E150" t="s">
        <v>17</v>
      </c>
      <c r="F150" s="1" t="s">
        <v>372</v>
      </c>
      <c r="G150" t="s">
        <v>101</v>
      </c>
      <c r="H150">
        <v>840</v>
      </c>
      <c r="I150" s="2">
        <v>42200</v>
      </c>
      <c r="J150" s="2">
        <v>42208</v>
      </c>
      <c r="K150">
        <v>840</v>
      </c>
    </row>
    <row r="151" spans="1:11" ht="90" x14ac:dyDescent="0.25">
      <c r="A151" t="str">
        <f>"63752151D9"</f>
        <v>63752151D9</v>
      </c>
      <c r="B151" t="str">
        <f t="shared" si="2"/>
        <v>06363391001</v>
      </c>
      <c r="C151" t="s">
        <v>15</v>
      </c>
      <c r="D151" t="s">
        <v>373</v>
      </c>
      <c r="E151" t="s">
        <v>17</v>
      </c>
      <c r="F151" s="1" t="s">
        <v>324</v>
      </c>
      <c r="G151" t="s">
        <v>325</v>
      </c>
      <c r="H151">
        <v>1440</v>
      </c>
      <c r="I151" s="2">
        <v>42241</v>
      </c>
      <c r="J151" s="2">
        <v>42272</v>
      </c>
      <c r="K151">
        <v>1440</v>
      </c>
    </row>
    <row r="152" spans="1:11" ht="409.5" x14ac:dyDescent="0.25">
      <c r="A152" t="str">
        <f>"637524174C"</f>
        <v>637524174C</v>
      </c>
      <c r="B152" t="str">
        <f t="shared" si="2"/>
        <v>06363391001</v>
      </c>
      <c r="C152" t="s">
        <v>15</v>
      </c>
      <c r="D152" t="s">
        <v>374</v>
      </c>
      <c r="E152" t="s">
        <v>49</v>
      </c>
      <c r="F152" s="1" t="s">
        <v>375</v>
      </c>
      <c r="G152" t="s">
        <v>376</v>
      </c>
      <c r="H152">
        <v>1858</v>
      </c>
      <c r="I152" s="2">
        <v>42257</v>
      </c>
      <c r="J152" s="2">
        <v>42272</v>
      </c>
      <c r="K152">
        <v>1858</v>
      </c>
    </row>
    <row r="153" spans="1:11" ht="375" x14ac:dyDescent="0.25">
      <c r="A153" t="str">
        <f>"638469402B"</f>
        <v>638469402B</v>
      </c>
      <c r="B153" t="str">
        <f t="shared" si="2"/>
        <v>06363391001</v>
      </c>
      <c r="C153" t="s">
        <v>15</v>
      </c>
      <c r="D153" t="s">
        <v>377</v>
      </c>
      <c r="E153" t="s">
        <v>49</v>
      </c>
      <c r="F153" s="1" t="s">
        <v>378</v>
      </c>
      <c r="G153" t="s">
        <v>379</v>
      </c>
      <c r="H153">
        <v>6500</v>
      </c>
      <c r="I153" s="2">
        <v>42263</v>
      </c>
      <c r="J153" s="2">
        <v>42283</v>
      </c>
      <c r="K153">
        <v>6500</v>
      </c>
    </row>
    <row r="154" spans="1:11" ht="409.5" x14ac:dyDescent="0.25">
      <c r="A154" t="str">
        <f>"6425233DFE"</f>
        <v>6425233DFE</v>
      </c>
      <c r="B154" t="str">
        <f t="shared" si="2"/>
        <v>06363391001</v>
      </c>
      <c r="C154" t="s">
        <v>15</v>
      </c>
      <c r="D154" t="s">
        <v>380</v>
      </c>
      <c r="E154" t="s">
        <v>49</v>
      </c>
      <c r="F154" s="1" t="s">
        <v>381</v>
      </c>
      <c r="G154" t="s">
        <v>382</v>
      </c>
      <c r="H154">
        <v>790</v>
      </c>
      <c r="I154" s="2">
        <v>42298</v>
      </c>
      <c r="J154" s="2">
        <v>42310</v>
      </c>
      <c r="K154">
        <v>790</v>
      </c>
    </row>
    <row r="155" spans="1:11" ht="90" x14ac:dyDescent="0.25">
      <c r="A155" t="str">
        <f>"XE415D9DC6"</f>
        <v>XE415D9DC6</v>
      </c>
      <c r="B155" t="str">
        <f t="shared" si="2"/>
        <v>06363391001</v>
      </c>
      <c r="C155" t="s">
        <v>15</v>
      </c>
      <c r="D155" t="s">
        <v>383</v>
      </c>
      <c r="E155" t="s">
        <v>17</v>
      </c>
      <c r="F155" s="1" t="s">
        <v>384</v>
      </c>
      <c r="G155" t="s">
        <v>385</v>
      </c>
      <c r="H155">
        <v>3646.87</v>
      </c>
      <c r="I155" s="2">
        <v>42312</v>
      </c>
      <c r="J155" s="2">
        <v>42324</v>
      </c>
      <c r="K155">
        <v>3646.87</v>
      </c>
    </row>
    <row r="156" spans="1:11" ht="135" x14ac:dyDescent="0.25">
      <c r="A156" t="str">
        <f>"6480509D31"</f>
        <v>6480509D31</v>
      </c>
      <c r="B156" t="str">
        <f t="shared" si="2"/>
        <v>06363391001</v>
      </c>
      <c r="C156" t="s">
        <v>15</v>
      </c>
      <c r="D156" t="s">
        <v>386</v>
      </c>
      <c r="E156" t="s">
        <v>21</v>
      </c>
      <c r="F156" s="1" t="s">
        <v>387</v>
      </c>
      <c r="G156" t="s">
        <v>388</v>
      </c>
      <c r="H156">
        <v>0</v>
      </c>
      <c r="I156" s="2">
        <v>42327</v>
      </c>
      <c r="J156" s="2">
        <v>43396</v>
      </c>
      <c r="K156">
        <v>17352.12</v>
      </c>
    </row>
    <row r="157" spans="1:11" ht="90" x14ac:dyDescent="0.25">
      <c r="A157" t="str">
        <f>"6487681BB7"</f>
        <v>6487681BB7</v>
      </c>
      <c r="B157" t="str">
        <f t="shared" si="2"/>
        <v>06363391001</v>
      </c>
      <c r="C157" t="s">
        <v>15</v>
      </c>
      <c r="D157" t="s">
        <v>389</v>
      </c>
      <c r="E157" t="s">
        <v>21</v>
      </c>
      <c r="F157" s="1" t="s">
        <v>25</v>
      </c>
      <c r="G157" t="s">
        <v>26</v>
      </c>
      <c r="H157">
        <v>0</v>
      </c>
      <c r="I157" s="2">
        <v>42348</v>
      </c>
      <c r="J157" s="2">
        <v>42348</v>
      </c>
      <c r="K157">
        <v>4501.5</v>
      </c>
    </row>
    <row r="158" spans="1:11" ht="345" x14ac:dyDescent="0.25">
      <c r="A158" t="str">
        <f>"6130294EA1"</f>
        <v>6130294EA1</v>
      </c>
      <c r="B158" t="str">
        <f t="shared" si="2"/>
        <v>06363391001</v>
      </c>
      <c r="C158" t="s">
        <v>15</v>
      </c>
      <c r="D158" t="s">
        <v>390</v>
      </c>
      <c r="E158" t="s">
        <v>49</v>
      </c>
      <c r="F158" s="1" t="s">
        <v>391</v>
      </c>
      <c r="G158" t="s">
        <v>110</v>
      </c>
      <c r="H158">
        <v>4125</v>
      </c>
      <c r="I158" s="2">
        <v>42058</v>
      </c>
      <c r="J158" s="2">
        <v>42423</v>
      </c>
      <c r="K158">
        <v>4125</v>
      </c>
    </row>
    <row r="159" spans="1:11" ht="405" x14ac:dyDescent="0.25">
      <c r="A159" t="str">
        <f>"61872811CE"</f>
        <v>61872811CE</v>
      </c>
      <c r="B159" t="str">
        <f t="shared" si="2"/>
        <v>06363391001</v>
      </c>
      <c r="C159" t="s">
        <v>15</v>
      </c>
      <c r="D159" t="s">
        <v>392</v>
      </c>
      <c r="E159" t="s">
        <v>49</v>
      </c>
      <c r="F159" s="1" t="s">
        <v>393</v>
      </c>
      <c r="G159" t="s">
        <v>394</v>
      </c>
      <c r="H159">
        <v>4005</v>
      </c>
      <c r="I159" s="2">
        <v>42103</v>
      </c>
      <c r="J159" s="2">
        <v>42118</v>
      </c>
      <c r="K159">
        <v>4005</v>
      </c>
    </row>
    <row r="160" spans="1:11" ht="90" x14ac:dyDescent="0.25">
      <c r="A160" t="str">
        <f>"632607061B"</f>
        <v>632607061B</v>
      </c>
      <c r="B160" t="str">
        <f t="shared" si="2"/>
        <v>06363391001</v>
      </c>
      <c r="C160" t="s">
        <v>15</v>
      </c>
      <c r="D160" t="s">
        <v>395</v>
      </c>
      <c r="E160" t="s">
        <v>17</v>
      </c>
      <c r="F160" s="1" t="s">
        <v>396</v>
      </c>
      <c r="G160" t="s">
        <v>397</v>
      </c>
      <c r="H160">
        <v>335.55</v>
      </c>
      <c r="I160" s="2">
        <v>42193</v>
      </c>
      <c r="J160" s="2">
        <v>42198</v>
      </c>
      <c r="K160">
        <v>335.55</v>
      </c>
    </row>
    <row r="161" spans="1:11" ht="90" x14ac:dyDescent="0.25">
      <c r="A161" t="str">
        <f>"XED171FE55"</f>
        <v>XED171FE55</v>
      </c>
      <c r="B161" t="str">
        <f t="shared" si="2"/>
        <v>06363391001</v>
      </c>
      <c r="C161" t="s">
        <v>15</v>
      </c>
      <c r="D161" t="s">
        <v>398</v>
      </c>
      <c r="E161" t="s">
        <v>17</v>
      </c>
      <c r="F161" s="1" t="s">
        <v>270</v>
      </c>
      <c r="G161" t="s">
        <v>271</v>
      </c>
      <c r="H161">
        <v>2449.23</v>
      </c>
      <c r="I161" s="2">
        <v>42333</v>
      </c>
      <c r="J161" s="2">
        <v>42368</v>
      </c>
      <c r="K161">
        <v>1014.85</v>
      </c>
    </row>
    <row r="162" spans="1:11" ht="165" x14ac:dyDescent="0.25">
      <c r="A162" t="str">
        <f>"XF8171FE5B"</f>
        <v>XF8171FE5B</v>
      </c>
      <c r="B162" t="str">
        <f t="shared" si="2"/>
        <v>06363391001</v>
      </c>
      <c r="C162" t="s">
        <v>15</v>
      </c>
      <c r="D162" t="s">
        <v>399</v>
      </c>
      <c r="E162" t="s">
        <v>17</v>
      </c>
      <c r="F162" s="1" t="s">
        <v>400</v>
      </c>
      <c r="G162" t="s">
        <v>401</v>
      </c>
      <c r="H162">
        <v>480</v>
      </c>
      <c r="I162" s="2">
        <v>42341</v>
      </c>
      <c r="J162" s="2">
        <v>42341</v>
      </c>
      <c r="K162">
        <v>480</v>
      </c>
    </row>
    <row r="163" spans="1:11" ht="409.5" x14ac:dyDescent="0.25">
      <c r="A163" t="str">
        <f>"XD0171FE5C"</f>
        <v>XD0171FE5C</v>
      </c>
      <c r="B163" t="str">
        <f t="shared" si="2"/>
        <v>06363391001</v>
      </c>
      <c r="C163" t="s">
        <v>15</v>
      </c>
      <c r="D163" t="s">
        <v>402</v>
      </c>
      <c r="E163" t="s">
        <v>49</v>
      </c>
      <c r="F163" s="1" t="s">
        <v>403</v>
      </c>
      <c r="H163">
        <v>0</v>
      </c>
      <c r="K163">
        <v>0</v>
      </c>
    </row>
    <row r="164" spans="1:11" ht="409.5" x14ac:dyDescent="0.25">
      <c r="A164" t="str">
        <f>"X1815D9DB2"</f>
        <v>X1815D9DB2</v>
      </c>
      <c r="B164" t="str">
        <f t="shared" si="2"/>
        <v>06363391001</v>
      </c>
      <c r="C164" t="s">
        <v>15</v>
      </c>
      <c r="D164" t="s">
        <v>404</v>
      </c>
      <c r="E164" t="s">
        <v>49</v>
      </c>
      <c r="F164" s="1" t="s">
        <v>405</v>
      </c>
      <c r="G164" t="s">
        <v>385</v>
      </c>
      <c r="H164">
        <v>27400</v>
      </c>
      <c r="I164" s="2">
        <v>42333</v>
      </c>
      <c r="J164" s="2">
        <v>42345</v>
      </c>
      <c r="K164">
        <v>27400</v>
      </c>
    </row>
    <row r="165" spans="1:11" ht="90" x14ac:dyDescent="0.25">
      <c r="A165" t="str">
        <f>"X9415D9DC8"</f>
        <v>X9415D9DC8</v>
      </c>
      <c r="B165" t="str">
        <f t="shared" si="2"/>
        <v>06363391001</v>
      </c>
      <c r="C165" t="s">
        <v>15</v>
      </c>
      <c r="D165" t="s">
        <v>406</v>
      </c>
      <c r="E165" t="s">
        <v>17</v>
      </c>
      <c r="F165" s="1" t="s">
        <v>407</v>
      </c>
      <c r="G165" t="s">
        <v>408</v>
      </c>
      <c r="H165">
        <v>577.9</v>
      </c>
      <c r="I165" s="2">
        <v>42327</v>
      </c>
      <c r="J165" s="2">
        <v>42334</v>
      </c>
      <c r="K165">
        <v>577.9</v>
      </c>
    </row>
    <row r="166" spans="1:11" ht="90" x14ac:dyDescent="0.25">
      <c r="A166" t="str">
        <f>"XAC171FE76"</f>
        <v>XAC171FE76</v>
      </c>
      <c r="B166" t="str">
        <f t="shared" si="2"/>
        <v>06363391001</v>
      </c>
      <c r="C166" t="s">
        <v>15</v>
      </c>
      <c r="D166" t="s">
        <v>409</v>
      </c>
      <c r="E166" t="s">
        <v>17</v>
      </c>
      <c r="F166" s="1" t="s">
        <v>18</v>
      </c>
      <c r="G166" t="s">
        <v>19</v>
      </c>
      <c r="H166">
        <v>1325</v>
      </c>
      <c r="I166" s="2">
        <v>42360</v>
      </c>
      <c r="J166" s="2">
        <v>42360</v>
      </c>
      <c r="K166">
        <v>0</v>
      </c>
    </row>
    <row r="167" spans="1:11" ht="375" x14ac:dyDescent="0.25">
      <c r="A167" t="str">
        <f>"X4415D9DCA"</f>
        <v>X4415D9DCA</v>
      </c>
      <c r="B167" t="str">
        <f t="shared" si="2"/>
        <v>06363391001</v>
      </c>
      <c r="C167" t="s">
        <v>15</v>
      </c>
      <c r="D167" t="s">
        <v>410</v>
      </c>
      <c r="E167" t="s">
        <v>49</v>
      </c>
      <c r="F167" s="1" t="s">
        <v>411</v>
      </c>
      <c r="G167" t="s">
        <v>190</v>
      </c>
      <c r="H167">
        <v>8000</v>
      </c>
      <c r="I167" s="2">
        <v>42348</v>
      </c>
      <c r="J167" s="2">
        <v>43444</v>
      </c>
      <c r="K167">
        <v>3968.71</v>
      </c>
    </row>
    <row r="168" spans="1:11" ht="409.5" x14ac:dyDescent="0.25">
      <c r="A168" t="str">
        <f>"X75171FE58"</f>
        <v>X75171FE58</v>
      </c>
      <c r="B168" t="str">
        <f t="shared" si="2"/>
        <v>06363391001</v>
      </c>
      <c r="C168" t="s">
        <v>15</v>
      </c>
      <c r="D168" t="s">
        <v>412</v>
      </c>
      <c r="E168" t="s">
        <v>49</v>
      </c>
      <c r="F168" s="1" t="s">
        <v>413</v>
      </c>
      <c r="G168" t="s">
        <v>414</v>
      </c>
      <c r="H168">
        <v>1338</v>
      </c>
      <c r="I168" s="2">
        <v>42353</v>
      </c>
      <c r="J168" s="2">
        <v>42356</v>
      </c>
      <c r="K168">
        <v>1338</v>
      </c>
    </row>
    <row r="169" spans="1:11" ht="75" x14ac:dyDescent="0.25">
      <c r="A169" t="str">
        <f>"XC5171FE56"</f>
        <v>XC5171FE56</v>
      </c>
      <c r="B169" t="str">
        <f t="shared" si="2"/>
        <v>06363391001</v>
      </c>
      <c r="C169" t="s">
        <v>15</v>
      </c>
      <c r="D169" t="s">
        <v>415</v>
      </c>
      <c r="E169" t="s">
        <v>17</v>
      </c>
      <c r="F169" s="1" t="s">
        <v>416</v>
      </c>
      <c r="G169" t="s">
        <v>417</v>
      </c>
      <c r="H169">
        <v>720</v>
      </c>
      <c r="I169" s="2">
        <v>42332</v>
      </c>
      <c r="J169" s="2">
        <v>42339</v>
      </c>
      <c r="K169">
        <v>720</v>
      </c>
    </row>
    <row r="170" spans="1:11" ht="120" x14ac:dyDescent="0.25">
      <c r="A170" t="str">
        <f>"XDF171FE7B"</f>
        <v>XDF171FE7B</v>
      </c>
      <c r="B170" t="str">
        <f t="shared" si="2"/>
        <v>06363391001</v>
      </c>
      <c r="C170" t="s">
        <v>15</v>
      </c>
      <c r="D170" t="s">
        <v>418</v>
      </c>
      <c r="E170" t="s">
        <v>17</v>
      </c>
      <c r="F170" s="1" t="s">
        <v>419</v>
      </c>
      <c r="G170" t="s">
        <v>420</v>
      </c>
      <c r="H170">
        <v>706.73</v>
      </c>
      <c r="I170" s="2">
        <v>42370</v>
      </c>
      <c r="J170" s="2">
        <v>42735</v>
      </c>
      <c r="K170">
        <v>706.73</v>
      </c>
    </row>
    <row r="171" spans="1:11" ht="75" x14ac:dyDescent="0.25">
      <c r="A171" t="str">
        <f>"X17171FE80"</f>
        <v>X17171FE80</v>
      </c>
      <c r="B171" t="str">
        <f t="shared" si="2"/>
        <v>06363391001</v>
      </c>
      <c r="C171" t="s">
        <v>15</v>
      </c>
      <c r="D171" t="s">
        <v>421</v>
      </c>
      <c r="E171" t="s">
        <v>17</v>
      </c>
      <c r="F171" s="1" t="s">
        <v>422</v>
      </c>
      <c r="G171" t="s">
        <v>423</v>
      </c>
      <c r="H171">
        <v>499</v>
      </c>
      <c r="I171" s="2">
        <v>42370</v>
      </c>
      <c r="J171" s="2">
        <v>42735</v>
      </c>
      <c r="K171">
        <v>495.57</v>
      </c>
    </row>
    <row r="172" spans="1:11" ht="120" x14ac:dyDescent="0.25">
      <c r="A172" t="str">
        <f>"X34171FE79"</f>
        <v>X34171FE79</v>
      </c>
      <c r="B172" t="str">
        <f t="shared" si="2"/>
        <v>06363391001</v>
      </c>
      <c r="C172" t="s">
        <v>15</v>
      </c>
      <c r="D172" t="s">
        <v>424</v>
      </c>
      <c r="E172" t="s">
        <v>17</v>
      </c>
      <c r="F172" s="1" t="s">
        <v>86</v>
      </c>
      <c r="G172" t="s">
        <v>87</v>
      </c>
      <c r="H172">
        <v>124.5</v>
      </c>
      <c r="I172" s="2">
        <v>42359</v>
      </c>
      <c r="J172" s="2">
        <v>42359</v>
      </c>
      <c r="K172">
        <v>124.5</v>
      </c>
    </row>
    <row r="173" spans="1:11" ht="105" x14ac:dyDescent="0.25">
      <c r="A173" t="str">
        <f>"X67171FE7E"</f>
        <v>X67171FE7E</v>
      </c>
      <c r="B173" t="str">
        <f t="shared" si="2"/>
        <v>06363391001</v>
      </c>
      <c r="C173" t="s">
        <v>15</v>
      </c>
      <c r="D173" t="s">
        <v>425</v>
      </c>
      <c r="E173" t="s">
        <v>17</v>
      </c>
      <c r="F173" s="1" t="s">
        <v>426</v>
      </c>
      <c r="G173" t="s">
        <v>427</v>
      </c>
      <c r="H173">
        <v>300</v>
      </c>
      <c r="I173" s="2">
        <v>42366</v>
      </c>
      <c r="J173" s="2">
        <v>42366</v>
      </c>
      <c r="K173">
        <v>300</v>
      </c>
    </row>
    <row r="174" spans="1:11" ht="75" x14ac:dyDescent="0.25">
      <c r="A174" t="str">
        <f>"X01171FE74"</f>
        <v>X01171FE74</v>
      </c>
      <c r="B174" t="str">
        <f t="shared" si="2"/>
        <v>06363391001</v>
      </c>
      <c r="C174" t="s">
        <v>15</v>
      </c>
      <c r="D174" t="s">
        <v>428</v>
      </c>
      <c r="E174" t="s">
        <v>17</v>
      </c>
      <c r="F174" s="1" t="s">
        <v>429</v>
      </c>
      <c r="G174" t="s">
        <v>430</v>
      </c>
      <c r="H174">
        <v>4000</v>
      </c>
      <c r="I174" s="2">
        <v>42370</v>
      </c>
      <c r="J174" s="2">
        <v>42735</v>
      </c>
      <c r="K174">
        <v>4000</v>
      </c>
    </row>
    <row r="175" spans="1:11" ht="409.5" x14ac:dyDescent="0.25">
      <c r="A175" t="str">
        <f>"XD0171FE5C"</f>
        <v>XD0171FE5C</v>
      </c>
      <c r="B175" t="str">
        <f t="shared" si="2"/>
        <v>06363391001</v>
      </c>
      <c r="C175" t="s">
        <v>15</v>
      </c>
      <c r="D175" t="s">
        <v>431</v>
      </c>
      <c r="E175" t="s">
        <v>49</v>
      </c>
      <c r="F175" s="1" t="s">
        <v>403</v>
      </c>
      <c r="G175" t="s">
        <v>427</v>
      </c>
      <c r="H175">
        <v>620.41999999999996</v>
      </c>
      <c r="I175" s="2">
        <v>42362</v>
      </c>
      <c r="J175" s="2">
        <v>42362</v>
      </c>
      <c r="K175">
        <v>620.41</v>
      </c>
    </row>
    <row r="176" spans="1:11" ht="90" x14ac:dyDescent="0.25">
      <c r="A176" t="str">
        <f>"X4D171FE59"</f>
        <v>X4D171FE59</v>
      </c>
      <c r="B176" t="str">
        <f t="shared" ref="B176:B239" si="3">"06363391001"</f>
        <v>06363391001</v>
      </c>
      <c r="C176" t="s">
        <v>15</v>
      </c>
      <c r="D176" t="s">
        <v>432</v>
      </c>
      <c r="E176" t="s">
        <v>49</v>
      </c>
      <c r="F176" s="1" t="s">
        <v>433</v>
      </c>
      <c r="G176" t="s">
        <v>118</v>
      </c>
      <c r="H176">
        <v>245</v>
      </c>
      <c r="I176" s="2">
        <v>42341</v>
      </c>
      <c r="J176" s="2">
        <v>42369</v>
      </c>
      <c r="K176">
        <v>245</v>
      </c>
    </row>
    <row r="177" spans="1:11" ht="105" x14ac:dyDescent="0.25">
      <c r="A177" t="str">
        <f>"X80171FE5E"</f>
        <v>X80171FE5E</v>
      </c>
      <c r="B177" t="str">
        <f t="shared" si="3"/>
        <v>06363391001</v>
      </c>
      <c r="C177" t="s">
        <v>15</v>
      </c>
      <c r="D177" t="s">
        <v>434</v>
      </c>
      <c r="E177" t="s">
        <v>17</v>
      </c>
      <c r="F177" s="1" t="s">
        <v>426</v>
      </c>
      <c r="G177" t="s">
        <v>427</v>
      </c>
      <c r="H177">
        <v>600</v>
      </c>
      <c r="I177" s="2">
        <v>42340</v>
      </c>
      <c r="J177" s="2">
        <v>42341</v>
      </c>
      <c r="K177">
        <v>600</v>
      </c>
    </row>
    <row r="178" spans="1:11" ht="135" x14ac:dyDescent="0.25">
      <c r="A178" t="str">
        <f>"X0C171FE7A"</f>
        <v>X0C171FE7A</v>
      </c>
      <c r="B178" t="str">
        <f t="shared" si="3"/>
        <v>06363391001</v>
      </c>
      <c r="C178" t="s">
        <v>15</v>
      </c>
      <c r="D178" t="s">
        <v>435</v>
      </c>
      <c r="E178" t="s">
        <v>17</v>
      </c>
      <c r="F178" s="1" t="s">
        <v>436</v>
      </c>
      <c r="G178" t="s">
        <v>437</v>
      </c>
      <c r="H178">
        <v>79</v>
      </c>
      <c r="I178" s="2">
        <v>42362</v>
      </c>
      <c r="J178" s="2">
        <v>42373</v>
      </c>
      <c r="K178">
        <v>79</v>
      </c>
    </row>
    <row r="179" spans="1:11" ht="105" x14ac:dyDescent="0.25">
      <c r="A179" t="str">
        <f>"60306444DC"</f>
        <v>60306444DC</v>
      </c>
      <c r="B179" t="str">
        <f t="shared" si="3"/>
        <v>06363391001</v>
      </c>
      <c r="C179" t="s">
        <v>15</v>
      </c>
      <c r="D179" t="s">
        <v>438</v>
      </c>
      <c r="E179" t="s">
        <v>69</v>
      </c>
      <c r="F179" s="1" t="s">
        <v>439</v>
      </c>
      <c r="G179" t="s">
        <v>440</v>
      </c>
      <c r="H179">
        <v>0</v>
      </c>
      <c r="I179" s="2">
        <v>42075</v>
      </c>
      <c r="J179" s="2">
        <v>42155</v>
      </c>
      <c r="K179">
        <v>1447931.11</v>
      </c>
    </row>
    <row r="180" spans="1:11" ht="165" x14ac:dyDescent="0.25">
      <c r="A180" t="str">
        <f>"XD515D9DA7"</f>
        <v>XD515D9DA7</v>
      </c>
      <c r="B180" t="str">
        <f t="shared" si="3"/>
        <v>06363391001</v>
      </c>
      <c r="C180" t="s">
        <v>15</v>
      </c>
      <c r="D180" t="s">
        <v>441</v>
      </c>
      <c r="E180" t="s">
        <v>17</v>
      </c>
      <c r="F180" s="1" t="s">
        <v>442</v>
      </c>
      <c r="G180" t="s">
        <v>268</v>
      </c>
      <c r="H180">
        <v>7600</v>
      </c>
      <c r="I180" s="2">
        <v>42285</v>
      </c>
      <c r="J180" s="2">
        <v>42286</v>
      </c>
      <c r="K180">
        <v>7600</v>
      </c>
    </row>
    <row r="181" spans="1:11" ht="120" x14ac:dyDescent="0.25">
      <c r="A181" t="str">
        <f>"Z3E13ACBB6"</f>
        <v>Z3E13ACBB6</v>
      </c>
      <c r="B181" t="str">
        <f t="shared" si="3"/>
        <v>06363391001</v>
      </c>
      <c r="C181" t="s">
        <v>15</v>
      </c>
      <c r="D181" t="s">
        <v>443</v>
      </c>
      <c r="E181" t="s">
        <v>17</v>
      </c>
      <c r="F181" s="1" t="s">
        <v>86</v>
      </c>
      <c r="G181" t="s">
        <v>87</v>
      </c>
      <c r="H181">
        <v>55</v>
      </c>
      <c r="I181" s="2">
        <v>42080</v>
      </c>
      <c r="J181" s="2">
        <v>42090</v>
      </c>
      <c r="K181">
        <v>55</v>
      </c>
    </row>
    <row r="182" spans="1:11" ht="409.5" x14ac:dyDescent="0.25">
      <c r="A182" t="str">
        <f>"X1115D9DC5"</f>
        <v>X1115D9DC5</v>
      </c>
      <c r="B182" t="str">
        <f t="shared" si="3"/>
        <v>06363391001</v>
      </c>
      <c r="C182" t="s">
        <v>15</v>
      </c>
      <c r="D182" t="s">
        <v>444</v>
      </c>
      <c r="E182" t="s">
        <v>49</v>
      </c>
      <c r="F182" s="1" t="s">
        <v>445</v>
      </c>
      <c r="G182" t="s">
        <v>446</v>
      </c>
      <c r="H182">
        <v>15200</v>
      </c>
      <c r="I182" s="2">
        <v>42348</v>
      </c>
      <c r="J182" s="2">
        <v>42356</v>
      </c>
      <c r="K182">
        <v>15200</v>
      </c>
    </row>
    <row r="183" spans="1:11" ht="90" x14ac:dyDescent="0.25">
      <c r="A183" t="str">
        <f>"XED14C8377"</f>
        <v>XED14C8377</v>
      </c>
      <c r="B183" t="str">
        <f t="shared" si="3"/>
        <v>06363391001</v>
      </c>
      <c r="C183" t="s">
        <v>15</v>
      </c>
      <c r="D183" t="s">
        <v>447</v>
      </c>
      <c r="E183" t="s">
        <v>17</v>
      </c>
      <c r="F183" s="1" t="s">
        <v>433</v>
      </c>
      <c r="G183" t="s">
        <v>118</v>
      </c>
      <c r="H183">
        <v>192</v>
      </c>
      <c r="I183" s="2">
        <v>42209</v>
      </c>
      <c r="J183" s="2">
        <v>42219</v>
      </c>
      <c r="K183">
        <v>0</v>
      </c>
    </row>
    <row r="184" spans="1:11" ht="120" x14ac:dyDescent="0.25">
      <c r="A184" t="str">
        <f>"Z1C144B8BF"</f>
        <v>Z1C144B8BF</v>
      </c>
      <c r="B184" t="str">
        <f t="shared" si="3"/>
        <v>06363391001</v>
      </c>
      <c r="C184" t="s">
        <v>15</v>
      </c>
      <c r="D184" t="s">
        <v>448</v>
      </c>
      <c r="E184" t="s">
        <v>17</v>
      </c>
      <c r="F184" s="1" t="s">
        <v>86</v>
      </c>
      <c r="G184" t="s">
        <v>87</v>
      </c>
      <c r="H184">
        <v>59</v>
      </c>
      <c r="I184" s="2">
        <v>42128</v>
      </c>
      <c r="J184" s="2">
        <v>42135</v>
      </c>
      <c r="K184">
        <v>0</v>
      </c>
    </row>
    <row r="185" spans="1:11" ht="60" x14ac:dyDescent="0.25">
      <c r="A185" t="str">
        <f>"X58171FE5F"</f>
        <v>X58171FE5F</v>
      </c>
      <c r="B185" t="str">
        <f t="shared" si="3"/>
        <v>06363391001</v>
      </c>
      <c r="C185" t="s">
        <v>15</v>
      </c>
      <c r="D185" t="s">
        <v>449</v>
      </c>
      <c r="E185" t="s">
        <v>17</v>
      </c>
      <c r="F185" s="1" t="s">
        <v>450</v>
      </c>
      <c r="G185" t="s">
        <v>451</v>
      </c>
      <c r="H185">
        <v>170</v>
      </c>
      <c r="I185" s="2">
        <v>42340</v>
      </c>
      <c r="J185" s="2">
        <v>42345</v>
      </c>
      <c r="K185">
        <v>170</v>
      </c>
    </row>
    <row r="186" spans="1:11" ht="409.5" x14ac:dyDescent="0.25">
      <c r="A186" t="str">
        <f>"Z13129EEE2"</f>
        <v>Z13129EEE2</v>
      </c>
      <c r="B186" t="str">
        <f t="shared" si="3"/>
        <v>06363391001</v>
      </c>
      <c r="C186" t="s">
        <v>15</v>
      </c>
      <c r="D186" t="s">
        <v>452</v>
      </c>
      <c r="E186" t="s">
        <v>49</v>
      </c>
      <c r="F186" s="1" t="s">
        <v>453</v>
      </c>
      <c r="G186" t="s">
        <v>454</v>
      </c>
      <c r="H186">
        <v>3774</v>
      </c>
      <c r="I186" s="2">
        <v>42081</v>
      </c>
      <c r="J186" s="2">
        <v>42116</v>
      </c>
      <c r="K186">
        <v>3774</v>
      </c>
    </row>
    <row r="187" spans="1:11" ht="409.5" x14ac:dyDescent="0.25">
      <c r="A187" t="str">
        <f>"XAF14C836C"</f>
        <v>XAF14C836C</v>
      </c>
      <c r="B187" t="str">
        <f t="shared" si="3"/>
        <v>06363391001</v>
      </c>
      <c r="C187" t="s">
        <v>15</v>
      </c>
      <c r="D187" t="s">
        <v>455</v>
      </c>
      <c r="E187" t="s">
        <v>49</v>
      </c>
      <c r="F187" s="1" t="s">
        <v>456</v>
      </c>
      <c r="G187" t="s">
        <v>457</v>
      </c>
      <c r="H187">
        <v>1313.2</v>
      </c>
      <c r="I187" s="2">
        <v>42251</v>
      </c>
      <c r="J187" s="2">
        <v>42268</v>
      </c>
      <c r="K187">
        <v>1313.19</v>
      </c>
    </row>
    <row r="188" spans="1:11" ht="165" x14ac:dyDescent="0.25">
      <c r="A188" t="str">
        <f>"ZAC149EDC7"</f>
        <v>ZAC149EDC7</v>
      </c>
      <c r="B188" t="str">
        <f t="shared" si="3"/>
        <v>06363391001</v>
      </c>
      <c r="C188" t="s">
        <v>15</v>
      </c>
      <c r="D188" t="s">
        <v>458</v>
      </c>
      <c r="E188" t="s">
        <v>17</v>
      </c>
      <c r="F188" s="1" t="s">
        <v>459</v>
      </c>
      <c r="G188" t="s">
        <v>460</v>
      </c>
      <c r="H188">
        <v>760</v>
      </c>
      <c r="I188" s="2">
        <v>42143</v>
      </c>
      <c r="J188" s="2">
        <v>42153</v>
      </c>
      <c r="K188">
        <v>760</v>
      </c>
    </row>
    <row r="189" spans="1:11" ht="135" x14ac:dyDescent="0.25">
      <c r="A189" t="str">
        <f>"629997255B"</f>
        <v>629997255B</v>
      </c>
      <c r="B189" t="str">
        <f t="shared" si="3"/>
        <v>06363391001</v>
      </c>
      <c r="C189" t="s">
        <v>15</v>
      </c>
      <c r="D189" t="s">
        <v>461</v>
      </c>
      <c r="E189" t="s">
        <v>21</v>
      </c>
      <c r="F189" s="1" t="s">
        <v>462</v>
      </c>
      <c r="G189" t="s">
        <v>463</v>
      </c>
      <c r="H189">
        <v>41625.599999999999</v>
      </c>
      <c r="I189" s="2">
        <v>42208</v>
      </c>
      <c r="J189" s="2">
        <v>43669</v>
      </c>
      <c r="K189">
        <v>33820.800000000003</v>
      </c>
    </row>
    <row r="190" spans="1:11" ht="135" x14ac:dyDescent="0.25">
      <c r="A190" t="str">
        <f>"Z00150DC26"</f>
        <v>Z00150DC26</v>
      </c>
      <c r="B190" t="str">
        <f t="shared" si="3"/>
        <v>06363391001</v>
      </c>
      <c r="C190" t="s">
        <v>15</v>
      </c>
      <c r="D190" t="s">
        <v>464</v>
      </c>
      <c r="E190" t="s">
        <v>21</v>
      </c>
      <c r="F190" s="1" t="s">
        <v>462</v>
      </c>
      <c r="G190" t="s">
        <v>463</v>
      </c>
      <c r="H190">
        <v>6959.52</v>
      </c>
      <c r="I190" s="2">
        <v>42208</v>
      </c>
      <c r="J190" s="2">
        <v>43669</v>
      </c>
      <c r="K190">
        <v>5654.22</v>
      </c>
    </row>
    <row r="191" spans="1:11" ht="135" x14ac:dyDescent="0.25">
      <c r="A191" t="str">
        <f>"ZBB13723B8"</f>
        <v>ZBB13723B8</v>
      </c>
      <c r="B191" t="str">
        <f t="shared" si="3"/>
        <v>06363391001</v>
      </c>
      <c r="C191" t="s">
        <v>15</v>
      </c>
      <c r="D191" t="s">
        <v>176</v>
      </c>
      <c r="E191" t="s">
        <v>21</v>
      </c>
      <c r="F191" s="1" t="s">
        <v>177</v>
      </c>
      <c r="G191" t="s">
        <v>178</v>
      </c>
      <c r="H191">
        <v>15886.08</v>
      </c>
      <c r="I191" s="2">
        <v>42166</v>
      </c>
      <c r="J191" s="2">
        <v>43627</v>
      </c>
      <c r="K191">
        <v>12958.77</v>
      </c>
    </row>
    <row r="192" spans="1:11" ht="135" x14ac:dyDescent="0.25">
      <c r="A192" t="str">
        <f>"Z3E137235D"</f>
        <v>Z3E137235D</v>
      </c>
      <c r="B192" t="str">
        <f t="shared" si="3"/>
        <v>06363391001</v>
      </c>
      <c r="C192" t="s">
        <v>15</v>
      </c>
      <c r="D192" t="s">
        <v>176</v>
      </c>
      <c r="E192" t="s">
        <v>21</v>
      </c>
      <c r="F192" s="1" t="s">
        <v>177</v>
      </c>
      <c r="G192" t="s">
        <v>178</v>
      </c>
      <c r="H192">
        <v>17210.88</v>
      </c>
      <c r="I192" s="2">
        <v>42152</v>
      </c>
      <c r="J192" s="2">
        <v>43613</v>
      </c>
      <c r="K192">
        <v>14743.17</v>
      </c>
    </row>
    <row r="193" spans="1:11" ht="135" x14ac:dyDescent="0.25">
      <c r="A193" t="str">
        <f>"Z1C1372306"</f>
        <v>Z1C1372306</v>
      </c>
      <c r="B193" t="str">
        <f t="shared" si="3"/>
        <v>06363391001</v>
      </c>
      <c r="C193" t="s">
        <v>15</v>
      </c>
      <c r="D193" t="s">
        <v>176</v>
      </c>
      <c r="E193" t="s">
        <v>21</v>
      </c>
      <c r="F193" s="1" t="s">
        <v>177</v>
      </c>
      <c r="G193" t="s">
        <v>178</v>
      </c>
      <c r="H193">
        <v>17210.88</v>
      </c>
      <c r="I193" s="2">
        <v>42166</v>
      </c>
      <c r="J193" s="2">
        <v>43627</v>
      </c>
      <c r="K193">
        <v>14277.85</v>
      </c>
    </row>
    <row r="194" spans="1:11" ht="135" x14ac:dyDescent="0.25">
      <c r="A194" t="str">
        <f>"Z8F13722A5"</f>
        <v>Z8F13722A5</v>
      </c>
      <c r="B194" t="str">
        <f t="shared" si="3"/>
        <v>06363391001</v>
      </c>
      <c r="C194" t="s">
        <v>15</v>
      </c>
      <c r="D194" t="s">
        <v>176</v>
      </c>
      <c r="E194" t="s">
        <v>21</v>
      </c>
      <c r="F194" s="1" t="s">
        <v>177</v>
      </c>
      <c r="G194" t="s">
        <v>178</v>
      </c>
      <c r="H194">
        <v>17210.88</v>
      </c>
      <c r="I194" s="2">
        <v>42163</v>
      </c>
      <c r="J194" s="2">
        <v>43624</v>
      </c>
      <c r="K194">
        <v>14366.77</v>
      </c>
    </row>
    <row r="195" spans="1:11" ht="135" x14ac:dyDescent="0.25">
      <c r="A195" t="str">
        <f>"Z2F1372439"</f>
        <v>Z2F1372439</v>
      </c>
      <c r="B195" t="str">
        <f t="shared" si="3"/>
        <v>06363391001</v>
      </c>
      <c r="C195" t="s">
        <v>15</v>
      </c>
      <c r="D195" t="s">
        <v>176</v>
      </c>
      <c r="E195" t="s">
        <v>21</v>
      </c>
      <c r="F195" s="1" t="s">
        <v>177</v>
      </c>
      <c r="G195" t="s">
        <v>178</v>
      </c>
      <c r="H195">
        <v>15886.08</v>
      </c>
      <c r="I195" s="2">
        <v>42173</v>
      </c>
      <c r="J195" s="2">
        <v>43634</v>
      </c>
      <c r="K195">
        <v>13385.79</v>
      </c>
    </row>
    <row r="196" spans="1:11" ht="135" x14ac:dyDescent="0.25">
      <c r="A196" t="str">
        <f>"ZF3137241B"</f>
        <v>ZF3137241B</v>
      </c>
      <c r="B196" t="str">
        <f t="shared" si="3"/>
        <v>06363391001</v>
      </c>
      <c r="C196" t="s">
        <v>15</v>
      </c>
      <c r="D196" t="s">
        <v>465</v>
      </c>
      <c r="E196" t="s">
        <v>21</v>
      </c>
      <c r="F196" s="1" t="s">
        <v>177</v>
      </c>
      <c r="G196" t="s">
        <v>178</v>
      </c>
      <c r="H196">
        <v>15886.08</v>
      </c>
      <c r="I196" s="2">
        <v>42170</v>
      </c>
      <c r="J196" s="2">
        <v>43631</v>
      </c>
      <c r="K196">
        <v>13080.42</v>
      </c>
    </row>
    <row r="197" spans="1:11" ht="405" x14ac:dyDescent="0.25">
      <c r="A197" t="str">
        <f>"XD915D9DC0"</f>
        <v>XD915D9DC0</v>
      </c>
      <c r="B197" t="str">
        <f t="shared" si="3"/>
        <v>06363391001</v>
      </c>
      <c r="C197" t="s">
        <v>15</v>
      </c>
      <c r="D197" t="s">
        <v>466</v>
      </c>
      <c r="E197" t="s">
        <v>17</v>
      </c>
      <c r="F197" s="1" t="s">
        <v>467</v>
      </c>
      <c r="G197" t="s">
        <v>468</v>
      </c>
      <c r="H197">
        <v>1780</v>
      </c>
      <c r="I197" s="2">
        <v>42306</v>
      </c>
      <c r="J197" s="2">
        <v>42306</v>
      </c>
      <c r="K197">
        <v>1780</v>
      </c>
    </row>
    <row r="198" spans="1:11" ht="90" x14ac:dyDescent="0.25">
      <c r="A198" t="str">
        <f>"XA615D9DBB"</f>
        <v>XA615D9DBB</v>
      </c>
      <c r="B198" t="str">
        <f t="shared" si="3"/>
        <v>06363391001</v>
      </c>
      <c r="C198" t="s">
        <v>15</v>
      </c>
      <c r="D198" t="s">
        <v>469</v>
      </c>
      <c r="E198" t="s">
        <v>17</v>
      </c>
      <c r="F198" s="1" t="s">
        <v>18</v>
      </c>
      <c r="G198" t="s">
        <v>19</v>
      </c>
      <c r="H198">
        <v>96</v>
      </c>
      <c r="I198" s="2">
        <v>42292</v>
      </c>
      <c r="J198" s="2">
        <v>42293</v>
      </c>
      <c r="K198">
        <v>0</v>
      </c>
    </row>
    <row r="199" spans="1:11" ht="165" x14ac:dyDescent="0.25">
      <c r="A199" t="str">
        <f>"6241042EC5"</f>
        <v>6241042EC5</v>
      </c>
      <c r="B199" t="str">
        <f t="shared" si="3"/>
        <v>06363391001</v>
      </c>
      <c r="C199" t="s">
        <v>15</v>
      </c>
      <c r="D199" t="s">
        <v>470</v>
      </c>
      <c r="E199" t="s">
        <v>82</v>
      </c>
      <c r="F199" s="1" t="s">
        <v>442</v>
      </c>
      <c r="G199" t="s">
        <v>471</v>
      </c>
      <c r="H199">
        <v>269000</v>
      </c>
      <c r="I199" s="2">
        <v>42131</v>
      </c>
      <c r="J199" s="2">
        <v>42187</v>
      </c>
      <c r="K199">
        <v>252000</v>
      </c>
    </row>
    <row r="200" spans="1:11" ht="409.5" x14ac:dyDescent="0.25">
      <c r="A200" t="str">
        <f>"ZF513AC71C"</f>
        <v>ZF513AC71C</v>
      </c>
      <c r="B200" t="str">
        <f t="shared" si="3"/>
        <v>06363391001</v>
      </c>
      <c r="C200" t="s">
        <v>15</v>
      </c>
      <c r="D200" t="s">
        <v>472</v>
      </c>
      <c r="E200" t="s">
        <v>17</v>
      </c>
      <c r="F200" s="1" t="s">
        <v>473</v>
      </c>
      <c r="G200" t="s">
        <v>170</v>
      </c>
      <c r="H200">
        <v>1620</v>
      </c>
      <c r="I200" s="2">
        <v>42082</v>
      </c>
      <c r="J200" s="2">
        <v>42082</v>
      </c>
      <c r="K200">
        <v>1620</v>
      </c>
    </row>
    <row r="201" spans="1:11" ht="90" x14ac:dyDescent="0.25">
      <c r="A201" t="str">
        <f>"6423175BAE"</f>
        <v>6423175BAE</v>
      </c>
      <c r="B201" t="str">
        <f t="shared" si="3"/>
        <v>06363391001</v>
      </c>
      <c r="C201" t="s">
        <v>15</v>
      </c>
      <c r="D201" t="s">
        <v>474</v>
      </c>
      <c r="E201" t="s">
        <v>21</v>
      </c>
      <c r="F201" s="1" t="s">
        <v>258</v>
      </c>
      <c r="G201" t="s">
        <v>259</v>
      </c>
      <c r="H201">
        <v>51528</v>
      </c>
      <c r="I201" s="2">
        <v>42285</v>
      </c>
      <c r="J201" s="2">
        <v>42317</v>
      </c>
      <c r="K201">
        <v>51528</v>
      </c>
    </row>
    <row r="202" spans="1:11" ht="135" x14ac:dyDescent="0.25">
      <c r="A202" t="str">
        <f>"X7514C837A"</f>
        <v>X7514C837A</v>
      </c>
      <c r="B202" t="str">
        <f t="shared" si="3"/>
        <v>06363391001</v>
      </c>
      <c r="C202" t="s">
        <v>15</v>
      </c>
      <c r="D202" t="s">
        <v>475</v>
      </c>
      <c r="E202" t="s">
        <v>17</v>
      </c>
      <c r="F202" s="1" t="s">
        <v>476</v>
      </c>
      <c r="G202" t="s">
        <v>477</v>
      </c>
      <c r="H202">
        <v>530</v>
      </c>
      <c r="I202" s="2">
        <v>42216</v>
      </c>
      <c r="J202" s="2">
        <v>42221</v>
      </c>
      <c r="K202">
        <v>530</v>
      </c>
    </row>
    <row r="203" spans="1:11" ht="375" x14ac:dyDescent="0.25">
      <c r="A203" t="str">
        <f>"X51171FE72"</f>
        <v>X51171FE72</v>
      </c>
      <c r="B203" t="str">
        <f t="shared" si="3"/>
        <v>06363391001</v>
      </c>
      <c r="C203" t="s">
        <v>15</v>
      </c>
      <c r="D203" t="s">
        <v>478</v>
      </c>
      <c r="E203" t="s">
        <v>49</v>
      </c>
      <c r="F203" s="1" t="s">
        <v>479</v>
      </c>
      <c r="G203" t="s">
        <v>480</v>
      </c>
      <c r="H203">
        <v>8194</v>
      </c>
      <c r="I203" s="2">
        <v>42361</v>
      </c>
      <c r="J203" s="2">
        <v>42387</v>
      </c>
      <c r="K203">
        <v>8194</v>
      </c>
    </row>
    <row r="204" spans="1:11" ht="409.5" x14ac:dyDescent="0.25">
      <c r="A204" t="str">
        <f>"Z3A13191AA"</f>
        <v>Z3A13191AA</v>
      </c>
      <c r="B204" t="str">
        <f t="shared" si="3"/>
        <v>06363391001</v>
      </c>
      <c r="C204" t="s">
        <v>15</v>
      </c>
      <c r="D204" t="s">
        <v>481</v>
      </c>
      <c r="E204" t="s">
        <v>49</v>
      </c>
      <c r="F204" s="1" t="s">
        <v>482</v>
      </c>
      <c r="G204" t="s">
        <v>483</v>
      </c>
      <c r="H204">
        <v>1845</v>
      </c>
      <c r="I204" s="2">
        <v>42116</v>
      </c>
      <c r="J204" s="2">
        <v>42131</v>
      </c>
      <c r="K204">
        <v>1845</v>
      </c>
    </row>
    <row r="205" spans="1:11" ht="409.5" x14ac:dyDescent="0.25">
      <c r="A205" t="str">
        <f>"ZF4146DD33"</f>
        <v>ZF4146DD33</v>
      </c>
      <c r="B205" t="str">
        <f t="shared" si="3"/>
        <v>06363391001</v>
      </c>
      <c r="C205" t="s">
        <v>15</v>
      </c>
      <c r="D205" t="s">
        <v>484</v>
      </c>
      <c r="E205" t="s">
        <v>17</v>
      </c>
      <c r="F205" s="1" t="s">
        <v>485</v>
      </c>
      <c r="G205" t="s">
        <v>215</v>
      </c>
      <c r="H205">
        <v>4937</v>
      </c>
      <c r="I205" s="2">
        <v>42163</v>
      </c>
      <c r="J205" s="2">
        <v>42184</v>
      </c>
      <c r="K205">
        <v>4937</v>
      </c>
    </row>
    <row r="206" spans="1:11" ht="105" x14ac:dyDescent="0.25">
      <c r="A206" t="str">
        <f>"Z661556BED"</f>
        <v>Z661556BED</v>
      </c>
      <c r="B206" t="str">
        <f t="shared" si="3"/>
        <v>06363391001</v>
      </c>
      <c r="C206" t="s">
        <v>15</v>
      </c>
      <c r="D206" t="s">
        <v>486</v>
      </c>
      <c r="E206" t="s">
        <v>17</v>
      </c>
      <c r="F206" s="1" t="s">
        <v>214</v>
      </c>
      <c r="G206" t="s">
        <v>215</v>
      </c>
      <c r="H206">
        <v>997.96</v>
      </c>
      <c r="I206" s="2">
        <v>42200</v>
      </c>
      <c r="J206" s="2">
        <v>42212</v>
      </c>
      <c r="K206">
        <v>0</v>
      </c>
    </row>
    <row r="207" spans="1:11" ht="390" x14ac:dyDescent="0.25">
      <c r="A207" t="str">
        <f>"64454888F4"</f>
        <v>64454888F4</v>
      </c>
      <c r="B207" t="str">
        <f t="shared" si="3"/>
        <v>06363391001</v>
      </c>
      <c r="C207" t="s">
        <v>15</v>
      </c>
      <c r="D207" t="s">
        <v>487</v>
      </c>
      <c r="E207" t="s">
        <v>49</v>
      </c>
      <c r="F207" s="1" t="s">
        <v>488</v>
      </c>
      <c r="G207" t="s">
        <v>489</v>
      </c>
      <c r="H207">
        <v>118400</v>
      </c>
      <c r="I207" s="2">
        <v>42338</v>
      </c>
      <c r="J207" s="2">
        <v>42724</v>
      </c>
      <c r="K207">
        <v>118400</v>
      </c>
    </row>
    <row r="208" spans="1:11" ht="165" x14ac:dyDescent="0.25">
      <c r="A208" t="str">
        <f>"6475555508"</f>
        <v>6475555508</v>
      </c>
      <c r="B208" t="str">
        <f t="shared" si="3"/>
        <v>06363391001</v>
      </c>
      <c r="C208" t="s">
        <v>15</v>
      </c>
      <c r="D208" t="s">
        <v>490</v>
      </c>
      <c r="E208" t="s">
        <v>17</v>
      </c>
      <c r="F208" s="1" t="s">
        <v>372</v>
      </c>
      <c r="G208" t="s">
        <v>101</v>
      </c>
      <c r="H208">
        <v>295.88</v>
      </c>
      <c r="I208" s="2">
        <v>42325</v>
      </c>
      <c r="J208" s="2">
        <v>42335</v>
      </c>
      <c r="K208">
        <v>295.88</v>
      </c>
    </row>
    <row r="209" spans="1:11" ht="405" x14ac:dyDescent="0.25">
      <c r="A209" t="str">
        <f>"64825365EF"</f>
        <v>64825365EF</v>
      </c>
      <c r="B209" t="str">
        <f t="shared" si="3"/>
        <v>06363391001</v>
      </c>
      <c r="C209" t="s">
        <v>15</v>
      </c>
      <c r="D209" t="s">
        <v>491</v>
      </c>
      <c r="E209" t="s">
        <v>49</v>
      </c>
      <c r="F209" s="1" t="s">
        <v>492</v>
      </c>
      <c r="G209" t="s">
        <v>493</v>
      </c>
      <c r="H209">
        <v>2650</v>
      </c>
      <c r="I209" s="2">
        <v>42335</v>
      </c>
      <c r="J209" s="2">
        <v>42349</v>
      </c>
      <c r="K209">
        <v>2650</v>
      </c>
    </row>
    <row r="210" spans="1:11" ht="375" x14ac:dyDescent="0.25">
      <c r="A210" t="str">
        <f>"6482853B86"</f>
        <v>6482853B86</v>
      </c>
      <c r="B210" t="str">
        <f t="shared" si="3"/>
        <v>06363391001</v>
      </c>
      <c r="C210" t="s">
        <v>15</v>
      </c>
      <c r="D210" t="s">
        <v>494</v>
      </c>
      <c r="E210" t="s">
        <v>49</v>
      </c>
      <c r="F210" s="1" t="s">
        <v>495</v>
      </c>
      <c r="G210" t="s">
        <v>368</v>
      </c>
      <c r="H210">
        <v>5749.6</v>
      </c>
      <c r="I210" s="2">
        <v>42335</v>
      </c>
      <c r="J210" s="2">
        <v>42349</v>
      </c>
      <c r="K210">
        <v>5749.6</v>
      </c>
    </row>
    <row r="211" spans="1:11" ht="90" x14ac:dyDescent="0.25">
      <c r="A211" t="str">
        <f>"64796139CB"</f>
        <v>64796139CB</v>
      </c>
      <c r="B211" t="str">
        <f t="shared" si="3"/>
        <v>06363391001</v>
      </c>
      <c r="C211" t="s">
        <v>15</v>
      </c>
      <c r="D211" t="s">
        <v>496</v>
      </c>
      <c r="E211" t="s">
        <v>17</v>
      </c>
      <c r="F211" s="1" t="s">
        <v>324</v>
      </c>
      <c r="G211" t="s">
        <v>325</v>
      </c>
      <c r="H211">
        <v>1440</v>
      </c>
      <c r="I211" s="2">
        <v>42334</v>
      </c>
      <c r="J211" s="2">
        <v>42366</v>
      </c>
      <c r="K211">
        <v>1440</v>
      </c>
    </row>
    <row r="212" spans="1:11" ht="90" x14ac:dyDescent="0.25">
      <c r="A212" t="str">
        <f>"6548566F9A"</f>
        <v>6548566F9A</v>
      </c>
      <c r="B212" t="str">
        <f t="shared" si="3"/>
        <v>06363391001</v>
      </c>
      <c r="C212" t="s">
        <v>15</v>
      </c>
      <c r="D212" t="s">
        <v>497</v>
      </c>
      <c r="E212" t="s">
        <v>21</v>
      </c>
      <c r="F212" s="1" t="s">
        <v>25</v>
      </c>
      <c r="G212" t="s">
        <v>26</v>
      </c>
      <c r="H212">
        <v>0</v>
      </c>
      <c r="I212" s="2">
        <v>42380</v>
      </c>
      <c r="J212" s="2">
        <v>42380</v>
      </c>
      <c r="K212">
        <v>0</v>
      </c>
    </row>
    <row r="213" spans="1:11" ht="390" x14ac:dyDescent="0.25">
      <c r="A213" t="str">
        <f>"X6C15D9DC9"</f>
        <v>X6C15D9DC9</v>
      </c>
      <c r="B213" t="str">
        <f t="shared" si="3"/>
        <v>06363391001</v>
      </c>
      <c r="C213" t="s">
        <v>15</v>
      </c>
      <c r="D213" t="s">
        <v>498</v>
      </c>
      <c r="E213" t="s">
        <v>49</v>
      </c>
      <c r="F213" s="1" t="s">
        <v>499</v>
      </c>
      <c r="G213" t="s">
        <v>500</v>
      </c>
      <c r="H213">
        <v>14388.13</v>
      </c>
      <c r="I213" s="2">
        <v>42348</v>
      </c>
      <c r="J213" s="2">
        <v>42353</v>
      </c>
      <c r="K213">
        <v>14388.13</v>
      </c>
    </row>
    <row r="214" spans="1:11" ht="135" x14ac:dyDescent="0.25">
      <c r="A214" t="str">
        <f>"6436530894"</f>
        <v>6436530894</v>
      </c>
      <c r="B214" t="str">
        <f t="shared" si="3"/>
        <v>06363391001</v>
      </c>
      <c r="C214" t="s">
        <v>15</v>
      </c>
      <c r="D214" t="s">
        <v>501</v>
      </c>
      <c r="E214" t="s">
        <v>21</v>
      </c>
      <c r="F214" s="1" t="s">
        <v>462</v>
      </c>
      <c r="G214" t="s">
        <v>463</v>
      </c>
      <c r="H214">
        <v>3091.2</v>
      </c>
      <c r="I214" s="2">
        <v>42339</v>
      </c>
      <c r="J214" s="2">
        <v>43799</v>
      </c>
      <c r="K214">
        <v>2318.16</v>
      </c>
    </row>
    <row r="215" spans="1:11" ht="165" x14ac:dyDescent="0.25">
      <c r="A215" t="str">
        <f>"X3F171FE7F"</f>
        <v>X3F171FE7F</v>
      </c>
      <c r="B215" t="str">
        <f t="shared" si="3"/>
        <v>06363391001</v>
      </c>
      <c r="C215" t="s">
        <v>15</v>
      </c>
      <c r="D215" t="s">
        <v>502</v>
      </c>
      <c r="E215" t="s">
        <v>17</v>
      </c>
      <c r="F215" s="1" t="s">
        <v>276</v>
      </c>
      <c r="G215" t="s">
        <v>277</v>
      </c>
      <c r="H215">
        <v>372</v>
      </c>
      <c r="I215" s="2">
        <v>42370</v>
      </c>
      <c r="J215" s="2">
        <v>42735</v>
      </c>
      <c r="K215">
        <v>372</v>
      </c>
    </row>
    <row r="216" spans="1:11" ht="105" x14ac:dyDescent="0.25">
      <c r="A216" t="str">
        <f>"Z0F1311F20"</f>
        <v>Z0F1311F20</v>
      </c>
      <c r="B216" t="str">
        <f t="shared" si="3"/>
        <v>06363391001</v>
      </c>
      <c r="C216" t="s">
        <v>15</v>
      </c>
      <c r="D216" t="s">
        <v>503</v>
      </c>
      <c r="E216" t="s">
        <v>17</v>
      </c>
      <c r="F216" s="1" t="s">
        <v>504</v>
      </c>
      <c r="G216" t="s">
        <v>505</v>
      </c>
      <c r="H216">
        <v>8320</v>
      </c>
      <c r="I216" s="2">
        <v>42046</v>
      </c>
      <c r="J216" s="2">
        <v>42051</v>
      </c>
      <c r="K216">
        <v>8320</v>
      </c>
    </row>
    <row r="217" spans="1:11" ht="150" x14ac:dyDescent="0.25">
      <c r="A217" t="str">
        <f>"XA8171FE5D"</f>
        <v>XA8171FE5D</v>
      </c>
      <c r="B217" t="str">
        <f t="shared" si="3"/>
        <v>06363391001</v>
      </c>
      <c r="C217" t="s">
        <v>15</v>
      </c>
      <c r="D217" t="s">
        <v>506</v>
      </c>
      <c r="E217" t="s">
        <v>49</v>
      </c>
      <c r="F217" s="1" t="s">
        <v>507</v>
      </c>
      <c r="G217" t="s">
        <v>508</v>
      </c>
      <c r="H217">
        <v>46800</v>
      </c>
      <c r="I217" s="2">
        <v>42340</v>
      </c>
      <c r="J217" s="2">
        <v>43070</v>
      </c>
      <c r="K217">
        <v>44858.46</v>
      </c>
    </row>
    <row r="218" spans="1:11" ht="409.5" x14ac:dyDescent="0.25">
      <c r="A218" t="str">
        <f>"X9D171FE57"</f>
        <v>X9D171FE57</v>
      </c>
      <c r="B218" t="str">
        <f t="shared" si="3"/>
        <v>06363391001</v>
      </c>
      <c r="C218" t="s">
        <v>15</v>
      </c>
      <c r="D218" t="s">
        <v>509</v>
      </c>
      <c r="E218" t="s">
        <v>49</v>
      </c>
      <c r="F218" s="1" t="s">
        <v>510</v>
      </c>
      <c r="G218" t="s">
        <v>511</v>
      </c>
      <c r="H218">
        <v>10000</v>
      </c>
      <c r="I218" s="2">
        <v>42372</v>
      </c>
      <c r="J218" s="2">
        <v>42372</v>
      </c>
      <c r="K218">
        <v>9977.7999999999993</v>
      </c>
    </row>
    <row r="219" spans="1:11" ht="409.5" x14ac:dyDescent="0.25">
      <c r="A219" t="str">
        <f>"6269137F7F"</f>
        <v>6269137F7F</v>
      </c>
      <c r="B219" t="str">
        <f t="shared" si="3"/>
        <v>06363391001</v>
      </c>
      <c r="C219" t="s">
        <v>15</v>
      </c>
      <c r="D219" t="s">
        <v>512</v>
      </c>
      <c r="E219" t="s">
        <v>143</v>
      </c>
      <c r="F219" s="1" t="s">
        <v>513</v>
      </c>
      <c r="G219" t="s">
        <v>514</v>
      </c>
      <c r="H219">
        <v>529714.28</v>
      </c>
      <c r="I219" s="2">
        <v>42191</v>
      </c>
      <c r="J219" s="2">
        <v>42704</v>
      </c>
      <c r="K219">
        <v>514927.5</v>
      </c>
    </row>
    <row r="220" spans="1:11" ht="405" x14ac:dyDescent="0.25">
      <c r="A220" t="str">
        <f>"ZF112B26B3"</f>
        <v>ZF112B26B3</v>
      </c>
      <c r="B220" t="str">
        <f t="shared" si="3"/>
        <v>06363391001</v>
      </c>
      <c r="C220" t="s">
        <v>15</v>
      </c>
      <c r="D220" t="s">
        <v>515</v>
      </c>
      <c r="E220" t="s">
        <v>17</v>
      </c>
      <c r="F220" s="1" t="s">
        <v>516</v>
      </c>
      <c r="G220" t="s">
        <v>517</v>
      </c>
      <c r="H220">
        <v>20000</v>
      </c>
      <c r="I220" s="2">
        <v>42065</v>
      </c>
      <c r="J220" s="2">
        <v>42794</v>
      </c>
      <c r="K220">
        <v>9585.16</v>
      </c>
    </row>
    <row r="221" spans="1:11" ht="105" x14ac:dyDescent="0.25">
      <c r="A221" t="str">
        <f>"X5215D9DA4"</f>
        <v>X5215D9DA4</v>
      </c>
      <c r="B221" t="str">
        <f t="shared" si="3"/>
        <v>06363391001</v>
      </c>
      <c r="C221" t="s">
        <v>15</v>
      </c>
      <c r="D221" t="s">
        <v>518</v>
      </c>
      <c r="E221" t="s">
        <v>82</v>
      </c>
      <c r="F221" s="1" t="s">
        <v>37</v>
      </c>
      <c r="G221" t="s">
        <v>38</v>
      </c>
      <c r="H221">
        <v>43650.5</v>
      </c>
      <c r="I221" s="2">
        <v>42278</v>
      </c>
      <c r="J221" s="2">
        <v>43008</v>
      </c>
      <c r="K221">
        <v>43650.5</v>
      </c>
    </row>
    <row r="222" spans="1:11" ht="105" x14ac:dyDescent="0.25">
      <c r="A222" t="str">
        <f>"Z64145D3E6"</f>
        <v>Z64145D3E6</v>
      </c>
      <c r="B222" t="str">
        <f t="shared" si="3"/>
        <v>06363391001</v>
      </c>
      <c r="C222" t="s">
        <v>15</v>
      </c>
      <c r="D222" t="s">
        <v>519</v>
      </c>
      <c r="E222" t="s">
        <v>17</v>
      </c>
      <c r="F222" s="1" t="s">
        <v>520</v>
      </c>
      <c r="G222" t="s">
        <v>521</v>
      </c>
      <c r="H222">
        <v>416</v>
      </c>
      <c r="I222" s="2">
        <v>42129</v>
      </c>
      <c r="J222" s="2">
        <v>42165</v>
      </c>
      <c r="K222">
        <v>416</v>
      </c>
    </row>
    <row r="223" spans="1:11" ht="409.5" x14ac:dyDescent="0.25">
      <c r="A223" t="str">
        <f>"63963578C5"</f>
        <v>63963578C5</v>
      </c>
      <c r="B223" t="str">
        <f t="shared" si="3"/>
        <v>06363391001</v>
      </c>
      <c r="C223" t="s">
        <v>15</v>
      </c>
      <c r="D223" t="s">
        <v>522</v>
      </c>
      <c r="E223" t="s">
        <v>49</v>
      </c>
      <c r="F223" s="1" t="s">
        <v>361</v>
      </c>
      <c r="G223" t="s">
        <v>325</v>
      </c>
      <c r="H223">
        <v>250666.59</v>
      </c>
      <c r="I223" s="2">
        <v>42370</v>
      </c>
      <c r="J223" s="2">
        <v>42855</v>
      </c>
      <c r="K223">
        <v>250666.59</v>
      </c>
    </row>
    <row r="224" spans="1:11" ht="409.5" x14ac:dyDescent="0.25">
      <c r="A224" t="str">
        <f>"ZC114BF825"</f>
        <v>ZC114BF825</v>
      </c>
      <c r="B224" t="str">
        <f t="shared" si="3"/>
        <v>06363391001</v>
      </c>
      <c r="C224" t="s">
        <v>15</v>
      </c>
      <c r="D224" t="s">
        <v>523</v>
      </c>
      <c r="E224" t="s">
        <v>17</v>
      </c>
      <c r="F224" s="1" t="s">
        <v>524</v>
      </c>
      <c r="G224" t="s">
        <v>525</v>
      </c>
      <c r="H224">
        <v>39375</v>
      </c>
      <c r="I224" s="2">
        <v>42125</v>
      </c>
      <c r="J224" s="2">
        <v>43100</v>
      </c>
      <c r="K224">
        <v>39316</v>
      </c>
    </row>
    <row r="225" spans="1:11" ht="330" x14ac:dyDescent="0.25">
      <c r="A225" t="str">
        <f>"X0D1509DAC"</f>
        <v>X0D1509DAC</v>
      </c>
      <c r="B225" t="str">
        <f t="shared" si="3"/>
        <v>06363391001</v>
      </c>
      <c r="C225" t="s">
        <v>15</v>
      </c>
      <c r="D225" t="s">
        <v>526</v>
      </c>
      <c r="E225" t="s">
        <v>17</v>
      </c>
      <c r="F225" s="1" t="s">
        <v>527</v>
      </c>
      <c r="G225" t="s">
        <v>247</v>
      </c>
      <c r="H225">
        <v>6000</v>
      </c>
      <c r="I225" s="2">
        <v>42292</v>
      </c>
      <c r="J225" s="2">
        <v>43388</v>
      </c>
      <c r="K225">
        <v>3385.1</v>
      </c>
    </row>
    <row r="226" spans="1:11" ht="409.5" x14ac:dyDescent="0.25">
      <c r="A226" t="str">
        <f>"5110138B45"</f>
        <v>5110138B45</v>
      </c>
      <c r="B226" t="str">
        <f t="shared" si="3"/>
        <v>06363391001</v>
      </c>
      <c r="C226" t="s">
        <v>15</v>
      </c>
      <c r="D226" t="s">
        <v>528</v>
      </c>
      <c r="E226" t="s">
        <v>529</v>
      </c>
      <c r="F226" s="1" t="s">
        <v>530</v>
      </c>
      <c r="G226" s="1" t="s">
        <v>531</v>
      </c>
      <c r="H226">
        <v>2225000</v>
      </c>
      <c r="I226" s="2">
        <v>42036</v>
      </c>
      <c r="J226" s="2">
        <v>43830</v>
      </c>
      <c r="K226">
        <v>949164.83</v>
      </c>
    </row>
    <row r="227" spans="1:11" ht="409.5" x14ac:dyDescent="0.25">
      <c r="A227" t="str">
        <f>"5110141DBE"</f>
        <v>5110141DBE</v>
      </c>
      <c r="B227" t="str">
        <f t="shared" si="3"/>
        <v>06363391001</v>
      </c>
      <c r="C227" t="s">
        <v>15</v>
      </c>
      <c r="D227" t="s">
        <v>532</v>
      </c>
      <c r="E227" t="s">
        <v>529</v>
      </c>
      <c r="F227" s="1" t="s">
        <v>533</v>
      </c>
      <c r="G227" s="1" t="s">
        <v>534</v>
      </c>
      <c r="H227">
        <v>3000000</v>
      </c>
      <c r="I227" s="2">
        <v>42095</v>
      </c>
      <c r="J227" s="2">
        <v>43555</v>
      </c>
      <c r="K227">
        <v>1350758.85</v>
      </c>
    </row>
    <row r="228" spans="1:11" ht="409.5" x14ac:dyDescent="0.25">
      <c r="A228" t="str">
        <f>"5110100BE9"</f>
        <v>5110100BE9</v>
      </c>
      <c r="B228" t="str">
        <f t="shared" si="3"/>
        <v>06363391001</v>
      </c>
      <c r="C228" t="s">
        <v>15</v>
      </c>
      <c r="D228" t="s">
        <v>535</v>
      </c>
      <c r="E228" t="s">
        <v>529</v>
      </c>
      <c r="F228" s="1" t="s">
        <v>536</v>
      </c>
      <c r="G228" s="1" t="s">
        <v>537</v>
      </c>
      <c r="H228">
        <v>12050000</v>
      </c>
      <c r="I228" s="2">
        <v>42125</v>
      </c>
      <c r="J228" s="2">
        <v>43585</v>
      </c>
      <c r="K228">
        <v>5645322.0800000001</v>
      </c>
    </row>
    <row r="229" spans="1:11" ht="409.5" x14ac:dyDescent="0.25">
      <c r="A229" t="str">
        <f>"57733975EB"</f>
        <v>57733975EB</v>
      </c>
      <c r="B229" t="str">
        <f t="shared" si="3"/>
        <v>06363391001</v>
      </c>
      <c r="C229" t="s">
        <v>15</v>
      </c>
      <c r="D229" t="s">
        <v>538</v>
      </c>
      <c r="E229" t="s">
        <v>69</v>
      </c>
      <c r="F229" s="1" t="s">
        <v>539</v>
      </c>
      <c r="G229" t="s">
        <v>540</v>
      </c>
      <c r="H229">
        <v>760485.6</v>
      </c>
      <c r="I229" s="2">
        <v>42145</v>
      </c>
      <c r="J229" s="2">
        <v>43332</v>
      </c>
      <c r="K229">
        <v>260276.2</v>
      </c>
    </row>
    <row r="230" spans="1:11" ht="409.5" x14ac:dyDescent="0.25">
      <c r="A230" t="str">
        <f>"5773355343"</f>
        <v>5773355343</v>
      </c>
      <c r="B230" t="str">
        <f t="shared" si="3"/>
        <v>06363391001</v>
      </c>
      <c r="C230" t="s">
        <v>15</v>
      </c>
      <c r="D230" t="s">
        <v>541</v>
      </c>
      <c r="E230" t="s">
        <v>69</v>
      </c>
      <c r="F230" s="1" t="s">
        <v>542</v>
      </c>
      <c r="G230" t="s">
        <v>164</v>
      </c>
      <c r="H230">
        <v>1487555.76</v>
      </c>
      <c r="I230" s="2">
        <v>42144</v>
      </c>
      <c r="J230" s="2">
        <v>43465</v>
      </c>
      <c r="K230">
        <v>650064.93999999994</v>
      </c>
    </row>
    <row r="231" spans="1:11" ht="409.5" x14ac:dyDescent="0.25">
      <c r="A231" t="str">
        <f>"57733184BA"</f>
        <v>57733184BA</v>
      </c>
      <c r="B231" t="str">
        <f t="shared" si="3"/>
        <v>06363391001</v>
      </c>
      <c r="C231" t="s">
        <v>15</v>
      </c>
      <c r="D231" t="s">
        <v>543</v>
      </c>
      <c r="E231" t="s">
        <v>69</v>
      </c>
      <c r="F231" s="1" t="s">
        <v>544</v>
      </c>
      <c r="G231" t="s">
        <v>545</v>
      </c>
      <c r="H231">
        <v>1534583.12</v>
      </c>
      <c r="I231" s="2">
        <v>42186</v>
      </c>
      <c r="J231" s="2">
        <v>43358</v>
      </c>
      <c r="K231">
        <v>718827.7</v>
      </c>
    </row>
    <row r="232" spans="1:11" ht="409.5" x14ac:dyDescent="0.25">
      <c r="A232" t="str">
        <f>"6255136D82"</f>
        <v>6255136D82</v>
      </c>
      <c r="B232" t="str">
        <f t="shared" si="3"/>
        <v>06363391001</v>
      </c>
      <c r="C232" t="s">
        <v>15</v>
      </c>
      <c r="D232" t="s">
        <v>546</v>
      </c>
      <c r="E232" t="s">
        <v>143</v>
      </c>
      <c r="F232" s="1" t="s">
        <v>547</v>
      </c>
      <c r="G232" t="s">
        <v>548</v>
      </c>
      <c r="H232">
        <v>101667</v>
      </c>
      <c r="I232" s="2">
        <v>42190</v>
      </c>
      <c r="J232" s="2">
        <v>43404</v>
      </c>
      <c r="K232">
        <v>101381.03</v>
      </c>
    </row>
    <row r="233" spans="1:11" ht="409.5" x14ac:dyDescent="0.25">
      <c r="A233" t="str">
        <f>"5773409FCF"</f>
        <v>5773409FCF</v>
      </c>
      <c r="B233" t="str">
        <f t="shared" si="3"/>
        <v>06363391001</v>
      </c>
      <c r="C233" t="s">
        <v>15</v>
      </c>
      <c r="D233" t="s">
        <v>549</v>
      </c>
      <c r="E233" t="s">
        <v>69</v>
      </c>
      <c r="F233" s="1" t="s">
        <v>550</v>
      </c>
      <c r="G233" s="1" t="s">
        <v>551</v>
      </c>
      <c r="H233">
        <v>1734007.92</v>
      </c>
      <c r="I233" s="2">
        <v>42145</v>
      </c>
      <c r="J233" s="2">
        <v>43555</v>
      </c>
      <c r="K233">
        <v>858318.79</v>
      </c>
    </row>
    <row r="234" spans="1:11" ht="409.5" x14ac:dyDescent="0.25">
      <c r="A234" t="str">
        <f>"5773365B81"</f>
        <v>5773365B81</v>
      </c>
      <c r="B234" t="str">
        <f t="shared" si="3"/>
        <v>06363391001</v>
      </c>
      <c r="C234" t="s">
        <v>15</v>
      </c>
      <c r="D234" t="s">
        <v>552</v>
      </c>
      <c r="E234" t="s">
        <v>69</v>
      </c>
      <c r="F234" s="1" t="s">
        <v>553</v>
      </c>
      <c r="G234" t="s">
        <v>554</v>
      </c>
      <c r="H234">
        <v>1083544.48</v>
      </c>
      <c r="I234" s="2">
        <v>42269</v>
      </c>
      <c r="J234" s="2">
        <v>43585</v>
      </c>
      <c r="K234">
        <v>533333.09</v>
      </c>
    </row>
    <row r="235" spans="1:11" ht="409.5" x14ac:dyDescent="0.25">
      <c r="A235" t="str">
        <f>"577339329F"</f>
        <v>577339329F</v>
      </c>
      <c r="B235" t="str">
        <f t="shared" si="3"/>
        <v>06363391001</v>
      </c>
      <c r="C235" t="s">
        <v>15</v>
      </c>
      <c r="D235" t="s">
        <v>555</v>
      </c>
      <c r="E235" t="s">
        <v>69</v>
      </c>
      <c r="F235" s="1" t="s">
        <v>556</v>
      </c>
      <c r="G235" t="s">
        <v>554</v>
      </c>
      <c r="H235">
        <v>1130275.44</v>
      </c>
      <c r="I235" s="2">
        <v>42143</v>
      </c>
      <c r="J235" s="2">
        <v>43585</v>
      </c>
      <c r="K235">
        <v>600844.06000000006</v>
      </c>
    </row>
    <row r="236" spans="1:11" ht="409.5" x14ac:dyDescent="0.25">
      <c r="A236" t="str">
        <f>"5773306AD1"</f>
        <v>5773306AD1</v>
      </c>
      <c r="B236" t="str">
        <f t="shared" si="3"/>
        <v>06363391001</v>
      </c>
      <c r="C236" t="s">
        <v>15</v>
      </c>
      <c r="D236" t="s">
        <v>557</v>
      </c>
      <c r="E236" t="s">
        <v>69</v>
      </c>
      <c r="F236" s="1" t="s">
        <v>558</v>
      </c>
      <c r="G236" t="s">
        <v>164</v>
      </c>
      <c r="H236">
        <v>1106201.04</v>
      </c>
      <c r="I236" s="2">
        <v>42269</v>
      </c>
      <c r="J236" s="2">
        <v>43496</v>
      </c>
      <c r="K236">
        <v>754341.2</v>
      </c>
    </row>
    <row r="237" spans="1:11" ht="409.5" x14ac:dyDescent="0.25">
      <c r="A237" t="str">
        <f>"5773384B2F"</f>
        <v>5773384B2F</v>
      </c>
      <c r="B237" t="str">
        <f t="shared" si="3"/>
        <v>06363391001</v>
      </c>
      <c r="C237" t="s">
        <v>15</v>
      </c>
      <c r="D237" t="s">
        <v>559</v>
      </c>
      <c r="E237" t="s">
        <v>69</v>
      </c>
      <c r="F237" s="1" t="s">
        <v>560</v>
      </c>
      <c r="G237" t="s">
        <v>164</v>
      </c>
      <c r="H237">
        <v>1559699.12</v>
      </c>
      <c r="I237" s="2">
        <v>42144</v>
      </c>
      <c r="J237" s="2">
        <v>43585</v>
      </c>
      <c r="K237">
        <v>883653.67</v>
      </c>
    </row>
    <row r="238" spans="1:11" ht="105" x14ac:dyDescent="0.25">
      <c r="A238" t="str">
        <f>"6229986B13"</f>
        <v>6229986B13</v>
      </c>
      <c r="B238" t="str">
        <f t="shared" si="3"/>
        <v>06363391001</v>
      </c>
      <c r="C238" t="s">
        <v>15</v>
      </c>
      <c r="D238" t="s">
        <v>561</v>
      </c>
      <c r="E238" t="s">
        <v>21</v>
      </c>
      <c r="F238" s="1" t="s">
        <v>562</v>
      </c>
      <c r="G238" t="s">
        <v>563</v>
      </c>
      <c r="H238">
        <v>650000</v>
      </c>
      <c r="I238" s="2">
        <v>42116</v>
      </c>
      <c r="J238" s="2">
        <v>43555</v>
      </c>
      <c r="K238">
        <v>309360.37</v>
      </c>
    </row>
    <row r="239" spans="1:11" ht="409.5" x14ac:dyDescent="0.25">
      <c r="A239" t="str">
        <f>"5773297366"</f>
        <v>5773297366</v>
      </c>
      <c r="B239" t="str">
        <f t="shared" si="3"/>
        <v>06363391001</v>
      </c>
      <c r="C239" t="s">
        <v>15</v>
      </c>
      <c r="D239" t="s">
        <v>564</v>
      </c>
      <c r="E239" t="s">
        <v>69</v>
      </c>
      <c r="F239" s="1" t="s">
        <v>565</v>
      </c>
      <c r="G239" t="s">
        <v>566</v>
      </c>
      <c r="H239">
        <v>1177903.44</v>
      </c>
      <c r="I239" s="2">
        <v>42264</v>
      </c>
      <c r="J239" s="2">
        <v>43465</v>
      </c>
      <c r="K239">
        <v>987530.82</v>
      </c>
    </row>
    <row r="240" spans="1:11" x14ac:dyDescent="0.25">
      <c r="A240" s="3" t="str">
        <f>"6147998073"</f>
        <v>6147998073</v>
      </c>
      <c r="B240" s="3" t="str">
        <f>"06363391001"</f>
        <v>06363391001</v>
      </c>
      <c r="C240" s="3" t="s">
        <v>15</v>
      </c>
      <c r="D240" s="3" t="s">
        <v>568</v>
      </c>
      <c r="E240" s="3" t="s">
        <v>569</v>
      </c>
      <c r="F240" s="3" t="s">
        <v>570</v>
      </c>
      <c r="G240" s="3" t="s">
        <v>571</v>
      </c>
      <c r="H240" s="4">
        <v>0</v>
      </c>
      <c r="I240" s="5">
        <v>42059</v>
      </c>
      <c r="J240" s="5">
        <v>42369</v>
      </c>
      <c r="K240" s="4">
        <v>85943.1</v>
      </c>
    </row>
    <row r="241" spans="1:11" ht="105" x14ac:dyDescent="0.25">
      <c r="A241" s="3" t="str">
        <f>"624305297B"</f>
        <v>624305297B</v>
      </c>
      <c r="B241" s="3" t="str">
        <f>"06363391001"</f>
        <v>06363391001</v>
      </c>
      <c r="C241" s="3" t="s">
        <v>15</v>
      </c>
      <c r="D241" s="3" t="s">
        <v>572</v>
      </c>
      <c r="E241" s="3" t="s">
        <v>569</v>
      </c>
      <c r="F241" s="6" t="s">
        <v>573</v>
      </c>
      <c r="G241" s="6" t="s">
        <v>573</v>
      </c>
      <c r="H241" s="4">
        <v>0</v>
      </c>
      <c r="I241" s="5">
        <v>42006</v>
      </c>
      <c r="J241" s="5">
        <v>42369</v>
      </c>
      <c r="K241" s="4">
        <v>68095.89</v>
      </c>
    </row>
    <row r="242" spans="1:11" x14ac:dyDescent="0.25">
      <c r="A242" s="3" t="s">
        <v>574</v>
      </c>
      <c r="B242" s="3" t="s">
        <v>575</v>
      </c>
      <c r="C242" s="3" t="s">
        <v>15</v>
      </c>
      <c r="D242" s="3" t="s">
        <v>572</v>
      </c>
      <c r="E242" s="3" t="s">
        <v>17</v>
      </c>
      <c r="F242" s="3" t="s">
        <v>576</v>
      </c>
      <c r="G242" s="3" t="s">
        <v>577</v>
      </c>
      <c r="H242" s="4">
        <v>0</v>
      </c>
      <c r="I242" s="3">
        <v>42033</v>
      </c>
      <c r="J242" s="3">
        <v>42369</v>
      </c>
      <c r="K242" s="4">
        <v>1509.11</v>
      </c>
    </row>
    <row r="243" spans="1:11" ht="90" x14ac:dyDescent="0.25">
      <c r="A243" s="3" t="str">
        <f>"X7C11B7C6C"</f>
        <v>X7C11B7C6C</v>
      </c>
      <c r="B243" s="3" t="str">
        <f>"06363391001"</f>
        <v>06363391001</v>
      </c>
      <c r="C243" s="3" t="s">
        <v>15</v>
      </c>
      <c r="D243" s="3" t="s">
        <v>578</v>
      </c>
      <c r="E243" s="3" t="s">
        <v>17</v>
      </c>
      <c r="F243" s="6" t="s">
        <v>579</v>
      </c>
      <c r="G243" s="6" t="s">
        <v>579</v>
      </c>
      <c r="H243" s="4">
        <v>0</v>
      </c>
      <c r="I243" s="5">
        <v>42006</v>
      </c>
      <c r="J243" s="5">
        <v>42369</v>
      </c>
      <c r="K243" s="4">
        <v>35447.75</v>
      </c>
    </row>
    <row r="244" spans="1:11" x14ac:dyDescent="0.25">
      <c r="A244" s="3" t="str">
        <f>"X8711B7C72"</f>
        <v>X8711B7C72</v>
      </c>
      <c r="B244" s="3" t="str">
        <f>"06363391001"</f>
        <v>06363391001</v>
      </c>
      <c r="C244" s="3" t="s">
        <v>15</v>
      </c>
      <c r="D244" s="3" t="s">
        <v>580</v>
      </c>
      <c r="E244" s="3" t="s">
        <v>569</v>
      </c>
      <c r="F244" s="3" t="s">
        <v>581</v>
      </c>
      <c r="G244" s="3" t="s">
        <v>582</v>
      </c>
      <c r="H244" s="4">
        <v>0</v>
      </c>
      <c r="I244" s="5">
        <v>42047</v>
      </c>
      <c r="J244" s="5">
        <v>42429</v>
      </c>
      <c r="K244" s="4">
        <v>67223.11</v>
      </c>
    </row>
    <row r="245" spans="1:11" x14ac:dyDescent="0.25">
      <c r="A245" s="3" t="str">
        <f>"X8B171FE64"</f>
        <v>X8B171FE64</v>
      </c>
      <c r="B245" s="3" t="str">
        <f>"06363391001"</f>
        <v>06363391001</v>
      </c>
      <c r="C245" s="3" t="s">
        <v>15</v>
      </c>
      <c r="D245" s="3" t="s">
        <v>583</v>
      </c>
      <c r="E245" s="3" t="s">
        <v>17</v>
      </c>
      <c r="F245" s="3" t="s">
        <v>584</v>
      </c>
      <c r="G245" s="3" t="s">
        <v>585</v>
      </c>
      <c r="H245" s="4">
        <v>0</v>
      </c>
      <c r="I245" s="5">
        <v>42352</v>
      </c>
      <c r="J245" s="5">
        <v>43100</v>
      </c>
      <c r="K245" s="4">
        <v>0</v>
      </c>
    </row>
    <row r="246" spans="1:11" ht="120" x14ac:dyDescent="0.25">
      <c r="A246" s="3" t="str">
        <f>"XA411B7C6B"</f>
        <v>XA411B7C6B</v>
      </c>
      <c r="B246" s="3" t="str">
        <f>"06363391001"</f>
        <v>06363391001</v>
      </c>
      <c r="C246" s="3" t="s">
        <v>15</v>
      </c>
      <c r="D246" s="3" t="s">
        <v>572</v>
      </c>
      <c r="E246" s="3" t="s">
        <v>17</v>
      </c>
      <c r="F246" s="6" t="s">
        <v>586</v>
      </c>
      <c r="G246" s="6" t="s">
        <v>586</v>
      </c>
      <c r="H246" s="4">
        <v>0</v>
      </c>
      <c r="I246" s="5">
        <v>42006</v>
      </c>
      <c r="J246" s="5">
        <v>42369</v>
      </c>
      <c r="K246" s="4">
        <v>19816.57</v>
      </c>
    </row>
    <row r="247" spans="1:11" x14ac:dyDescent="0.25">
      <c r="A247" s="3" t="str">
        <f>"XE6171FE68"</f>
        <v>XE6171FE68</v>
      </c>
      <c r="B247" s="3" t="str">
        <f>"06363391001"</f>
        <v>06363391001</v>
      </c>
      <c r="C247" s="3" t="s">
        <v>15</v>
      </c>
      <c r="D247" s="3" t="s">
        <v>587</v>
      </c>
      <c r="E247" s="3" t="s">
        <v>17</v>
      </c>
      <c r="F247" s="3" t="s">
        <v>588</v>
      </c>
      <c r="G247" s="3" t="s">
        <v>589</v>
      </c>
      <c r="H247" s="4">
        <v>0</v>
      </c>
      <c r="I247" s="5">
        <v>42352</v>
      </c>
      <c r="J247" s="5">
        <v>43100</v>
      </c>
      <c r="K247" s="4">
        <v>23441.8</v>
      </c>
    </row>
    <row r="248" spans="1:11" x14ac:dyDescent="0.25">
      <c r="A248" s="3" t="str">
        <f>"XF1171FE6E"</f>
        <v>XF1171FE6E</v>
      </c>
      <c r="B248" s="3" t="str">
        <f>"06363391001"</f>
        <v>06363391001</v>
      </c>
      <c r="C248" s="3" t="s">
        <v>15</v>
      </c>
      <c r="D248" s="3" t="s">
        <v>590</v>
      </c>
      <c r="E248" s="3" t="s">
        <v>17</v>
      </c>
      <c r="F248" s="3" t="s">
        <v>591</v>
      </c>
      <c r="G248" s="3" t="s">
        <v>592</v>
      </c>
      <c r="H248" s="4">
        <v>0</v>
      </c>
      <c r="I248" s="5">
        <v>42353</v>
      </c>
      <c r="J248" s="5">
        <v>43100</v>
      </c>
      <c r="K248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direzionicentrali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2019-01-29T16:52:26Z</dcterms:created>
  <dcterms:modified xsi:type="dcterms:W3CDTF">2019-01-29T17:09:08Z</dcterms:modified>
</cp:coreProperties>
</file>