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riuliveneziagiu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</calcChain>
</file>

<file path=xl/sharedStrings.xml><?xml version="1.0" encoding="utf-8"?>
<sst xmlns="http://schemas.openxmlformats.org/spreadsheetml/2006/main" count="676" uniqueCount="356">
  <si>
    <t>Agenzia delle Entrate</t>
  </si>
  <si>
    <t>CF 06363391001</t>
  </si>
  <si>
    <t>Contratti di forniture, beni e servizi</t>
  </si>
  <si>
    <t>Anno 2015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</si>
  <si>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</si>
  <si>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</si>
  <si>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</si>
  <si>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</si>
  <si>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</si>
  <si>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</si>
  <si>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</si>
  <si>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</si>
  <si>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</si>
  <si>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</si>
  <si>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</si>
  <si>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Friuli Venezia Giulia</t>
  </si>
  <si>
    <t>CARTELLI INDICATORI PER LA DP GORIZIA</t>
  </si>
  <si>
    <t>22-PROCEDURA NEGOZIATA DERIVANTE DA AVVISI CON CUI SI INDICE LA GARA</t>
  </si>
  <si>
    <t xml:space="preserve">AMBIENTE UFFICIO s.r.l. (CF: 01978610283)
KONSUM SRL (CF: 03879530263)
LEGNOFER SNC (CF: 01901830222)
M.G.GROUP SRL (CF: 04375480284)
MARCHIOL SPA (CF: 01176110268)
</t>
  </si>
  <si>
    <t>M.G.GROUP SRL (CF: 04375480284)</t>
  </si>
  <si>
    <t>SPOSTAMENTO IMPIANTO ANTINTRUSIONE DP GORIZIA</t>
  </si>
  <si>
    <t xml:space="preserve">DOME SECURITY TEHNOLOGIES SRL (CF: 02752430302)
FURTECNO SRL (CF: 01648650933)
GIEMME Antincendio e Sicurezza di Grimolizzi M. (CF: GRMMRA61R09A666V)
NUOVA ELETTRICA SRL (CF: 03247150273)
SEVEN ITALIA srl (CF: 01767850306)
</t>
  </si>
  <si>
    <t>SEVEN ITALIA srl (CF: 01767850306)</t>
  </si>
  <si>
    <t>SPOSTAMENTO IMPIANTO ELIMINACODE DP GORIZIA</t>
  </si>
  <si>
    <t xml:space="preserve">CLIMATECH SRL (CF: 03519780237)
FURTECNO SRL (CF: 01648650933)
I.B. IMPIANTI DI IMERIO BASSO (CF: BSSMRI64R21D956B)
PROSDOCIMI G.M. S.p.A. (CF: 00207000282)
RED2 SRL (CF: 01392900294)
</t>
  </si>
  <si>
    <t>FURTECNO SRL (CF: 01648650933)</t>
  </si>
  <si>
    <t>MANUTENZIONE STRAORDINARIA IMPIANTO ASCENSORE DP GORIZIA</t>
  </si>
  <si>
    <t>23-AFFIDAMENTO IN ECONOMIA - AFFIDAMENTO DIRETTO</t>
  </si>
  <si>
    <t xml:space="preserve">KONE SPA (CF: 05069070158)
</t>
  </si>
  <si>
    <t>KONE SPA (CF: 05069070158)</t>
  </si>
  <si>
    <t>MANUTENZIONE STRAORD. IMPIANTIN EL.RISCALD.ANTINC. DP GORIZIA</t>
  </si>
  <si>
    <t xml:space="preserve">GEICO LENDER SPA (CF: 11205571000)
</t>
  </si>
  <si>
    <t>GEICO LENDER SPA (CF: 11205571000)</t>
  </si>
  <si>
    <t>FAGGIONATO ROBERTO - fornitura due bandiere UT Cervignano</t>
  </si>
  <si>
    <t xml:space="preserve">FAGGIONATO ROBERTO (CF: FGGRRT74M13F464Y)
FCE UDINE (CF: 02407840301)
IL TROFEO DI PIAZZA GIANLUIGI (CF: PZZGLG59S29E889U)
JAFET SAS (CF: 01215420934)
LA ZEBRETTA DI RECCHIA MICHELE (CF: RCCMHL79T20L483D)
</t>
  </si>
  <si>
    <t>FAGGIONATO ROBERTO (CF: FGGRRT74M13F464Y)</t>
  </si>
  <si>
    <t>AGIX SRL fornitura targa sportello Latisana</t>
  </si>
  <si>
    <t xml:space="preserve">1984 GROUP SRL (CF: 04691100285)
3P TECHNOLOGIES (CF: 04672050285)
AGIX SRL (CF: 02034090304)
GRAPHIC SERVICE S.N.C. DI MATIZ RUDI &amp; ARMANDO (CF: 02343770307)
MIDA DI PAVAN BERTILLA imp.ind. (CF: PVNBTL57D67C388A)
</t>
  </si>
  <si>
    <t>AGIX SRL (CF: 02034090304)</t>
  </si>
  <si>
    <t>ACQUISTO DI BIGLIETTI BUS</t>
  </si>
  <si>
    <t xml:space="preserve">TRIESTE TRASPORTI SPA (CF: 00977240324)
</t>
  </si>
  <si>
    <t>TRIESTE TRASPORTI SPA (CF: 00977240324)</t>
  </si>
  <si>
    <t>CARTA TERMICA PER DP TRIESTE</t>
  </si>
  <si>
    <t xml:space="preserve">2M S.R.L. (CF: 02264980422)
2R OFFICE DI RAPUCCI ROBERTO (CF: RPCRRT83H28I921H)
AB TELEMATICA SRL (CF: 01461980508)
ABC ELETTROIMPIANTI SNC (CF: 01410250490)
SIGMA S.P.A. (CF: 01590580443)
</t>
  </si>
  <si>
    <t>SIGMA S.P.A. (CF: 01590580443)</t>
  </si>
  <si>
    <t xml:space="preserve"> spurgo fosse biologiche</t>
  </si>
  <si>
    <t xml:space="preserve">3 C COMPAGNIA COMMERCIO COMBUSTIBILI SAS (CF: 00165480302)
COSPER SNC (CF: 00171390313)
EDILAND DI PERESSIN FABRIZIO (CF: PRSFRZ69E15G284P)
SERVIZI ECOLOGICI IMEC SRL (CF: 04161790268)
SPURGO SERVICE SRL (CF: 02390920300)
</t>
  </si>
  <si>
    <t>EDILAND DI PERESSIN FABRIZIO (CF: PRSFRZ69E15G284P)</t>
  </si>
  <si>
    <t>FORNITURA GASOLIO DA RISCALDAMENTO PALAZZO DI CORSO CAVOUR 6 A TRIESTE</t>
  </si>
  <si>
    <t>26-AFFIDAMENTO DIRETTO IN ADESIONE AD ACCORDO QUADRO/CONVENZIONE</t>
  </si>
  <si>
    <t xml:space="preserve">Q8 Quaser srl (CF: 06543251000)
</t>
  </si>
  <si>
    <t>Q8 Quaser srl (CF: 06543251000)</t>
  </si>
  <si>
    <t>PENNE USB PER DP TRIESTE</t>
  </si>
  <si>
    <t xml:space="preserve">ALDO BULFONE (CF: 02393680307)
NET ENGINEERING S.P.A. (CF: 10286420152)
OFFICELANDIA DI CATTELAN EDY (CF: CTTDYE76L25I403F)
SECURSYSTEM S.R.L. (CF: 00921360442)
TROST SPA (CF: 01348470301)
</t>
  </si>
  <si>
    <t>NET ENGINEERING S.P.A. (CF: 10286420152)</t>
  </si>
  <si>
    <t>ZAMPIERI SNC - fornitura timbri per Direzione Regionale</t>
  </si>
  <si>
    <t xml:space="preserve">DUE UFFICIO SRL (CF: 00881090252)
FCE UDINE (CF: 02407840301)
LA ZEBRETTA DI RECCHIA MICHELE (CF: RCCMHL79T20L483D)
TIMBRIFICIO INCISORIA TALOTTI DI TALOTTI MAURO E C. SAS (CF: 01876030303)
ZAMPIERI SNC (CF: 03522170244)
</t>
  </si>
  <si>
    <t>ZAMPIERI SNC (CF: 03522170244)</t>
  </si>
  <si>
    <t>ELETTROSERRATURE E CHIAVI</t>
  </si>
  <si>
    <t xml:space="preserve">LA SUPER 2000 DI FLORIDDIA (CF: 00619520323)
RAVEL POWER SRL (CF: 02764200305)
RED2 SRL (CF: 01392900294)
SICEM SRL (CF: 00247230931)
SICON srl (CF: 01570210243)
</t>
  </si>
  <si>
    <t>LA SUPER 2000 DI FLORIDDIA (CF: 00619520323)</t>
  </si>
  <si>
    <t>TONER PER LA DP TRIESTE</t>
  </si>
  <si>
    <t xml:space="preserve">EDILAND DI PERESSIN FABRIZIO (CF: PRSFRZ69E15G284P)
FCE UDINE (CF: 02407840301)
FRACAU SRL (CF: 00703070326)
S. &amp; A. IT-OFFICE SNC (CF: 02631620305)
SOLUZIONE UFFICIO S.R.L.  (CF: 02778750246)
</t>
  </si>
  <si>
    <t>FCE UDINE (CF: 02407840301)</t>
  </si>
  <si>
    <t>CARTA FOTOCOPIE UFFICI FVG</t>
  </si>
  <si>
    <t xml:space="preserve">ABACO (CF: 02391510266)
AIRONE (CF: 02378350231)
ARTI GRAFICHE JULIA SPA (CF: 00054020326)
ATES INFORMATICA (CF: 01191170933)
Cigaina S.R.L. (CF: 02576260307)
</t>
  </si>
  <si>
    <t>Cigaina S.R.L. (CF: 02576260307)</t>
  </si>
  <si>
    <t>DATA ARCHIVI - Digitalizzazione mappe - ampliamento servizio per Regione FVG</t>
  </si>
  <si>
    <t xml:space="preserve">DATA ARCHIVI DI MASTRONARDI MARIA VINCENZA (CF: MSTMVN66H48E715Z)
</t>
  </si>
  <si>
    <t>DATA ARCHIVI DI MASTRONARDI MARIA VINCENZA (CF: MSTMVN66H48E715Z)</t>
  </si>
  <si>
    <t>LAVORI DI MANUTENZIONE E RIPRISTINO PRESSO DP TRIESTE</t>
  </si>
  <si>
    <t xml:space="preserve">AR.LE.M SAS (CF: 00541790325)
ARREDAMENTI FALEGNAMERIA STOPAR (CF: 01223590322)
GIOVANELLI SNC (CF: 01234570321)
salfem (CF: 00730190329)
ZETA  (CF: 00070530324)
</t>
  </si>
  <si>
    <t>GIOVANELLI SNC (CF: 01234570321)</t>
  </si>
  <si>
    <t>SERVIZIO DI PORTIERATO POMERIDIANO IN DR IL 13/03/2015</t>
  </si>
  <si>
    <t xml:space="preserve">Metro Services S.r.l. (CF: 02404240711)
</t>
  </si>
  <si>
    <t>Metro Services S.r.l. (CF: 02404240711)</t>
  </si>
  <si>
    <t>MANUTENZIONE AREA VERDE UT MONFALCONE</t>
  </si>
  <si>
    <t xml:space="preserve">Agraria Isontina di Giorgi G. (CF: 01036070314)
AGRARIA MOLINO DI MILOCCO ARTURO (CF: MLCRTR42P03A346Z)
AGROTECNICA SCLABAS SRL (CF: 01408850939)
ALFASERVIZI (CF: 03585040268)
AURORA SERVICE (CF: 03704230238)
</t>
  </si>
  <si>
    <t>Agraria Isontina di Giorgi G. (CF: 01036070314)</t>
  </si>
  <si>
    <t>Intervento per abbaino divelto Corso Cavour 6 - TS</t>
  </si>
  <si>
    <t xml:space="preserve">PERISSINOTTO GIANSILVIO SNC DI PERISSINOTTO GIANSILVIO &amp; C. (CF: 02711670279)
</t>
  </si>
  <si>
    <t>PERISSINOTTO GIANSILVIO SNC DI PERISSINOTTO GIANSILVIO &amp; C. (CF: 02711670279)</t>
  </si>
  <si>
    <t>SEIDUESEI SRL - reintegro cassette di primo soccorso</t>
  </si>
  <si>
    <t xml:space="preserve">CROMA GIO.BATTA SRL (CF: 03504890280)
KONSUM SRL (CF: 03879530263)
M.D.S. DI MORETTI CLAUDIO E C. SAS (CF: 01012570311)
MEGAPHARMA OSPEDALIERA S.R.L (CF: 02032400265)
SEIDUESEI SRL (CF: 02048810309)
</t>
  </si>
  <si>
    <t>SEIDUESEI SRL (CF: 02048810309)</t>
  </si>
  <si>
    <t>VERIFICHE PERIODICHE ALL'ASCENSORE DELLA DR F.V.G.</t>
  </si>
  <si>
    <t xml:space="preserve">A.S.S. n.1 Triestina (CF: 01258370327)
</t>
  </si>
  <si>
    <t>A.S.S. n.1 Triestina (CF: 01258370327)</t>
  </si>
  <si>
    <t xml:space="preserve">VERIFICHE PERIODICHE AGLI ASCENSORI DELLA DP TRIESTE </t>
  </si>
  <si>
    <t>ABBONAMENTO 2015 A IL LAVORO NELLE PP.AA.</t>
  </si>
  <si>
    <t xml:space="preserve">GiuffrÃ¨ Francis Lefebvre S.p.A (CF: 00829840156)
</t>
  </si>
  <si>
    <t>GiuffrÃ¨ Francis Lefebvre S.p.A (CF: 00829840156)</t>
  </si>
  <si>
    <t>fornitura gasolio per riscaldamento</t>
  </si>
  <si>
    <t>PUNTI DI CABLAGGIO AGGIUNTIVI PRESSO LA DP DI UDINE</t>
  </si>
  <si>
    <t xml:space="preserve">BUTTO' FRANCESCO IMPIANTI ELETTRICI (CF: 00631600301)
ELETTRO SOLAR  SAS (CF: 04382590281)
I.S.I. SNC DI VENIER MARIO E C. (CF: 00435300306)
LA SUPER 2000 DI FLORIDDIA (CF: 00619520323)
MAX SAS DI MIRANDA MASSIMILIANO &amp; C. (CF: 02364670303)
</t>
  </si>
  <si>
    <t>MAX SAS DI MIRANDA MASSIMILIANO &amp; C. (CF: 02364670303)</t>
  </si>
  <si>
    <t>Q8 QUASER SRL - fornitura gasolio per riscaldamento</t>
  </si>
  <si>
    <t>CASSETTA PRONTO SOCCORSO + N. 3 KIT DI REINTEGRO</t>
  </si>
  <si>
    <t xml:space="preserve">ANTINCENDIO SERVICE DI PILU Vittorio (CF: PLIVTR76P29L483N)
C.A.M.P.I. Antincendi (CF: 02135780233)
L'ANTINFORTUNISTICA S.R.L. (CF: 02467560245)
OMEGA SRL (CF: 02343130270)
SECURITY SRL (CF: 01037020318)
</t>
  </si>
  <si>
    <t>SECURITY SRL (CF: 01037020318)</t>
  </si>
  <si>
    <t>FORNITURA MATERIALE ERGONOMICO</t>
  </si>
  <si>
    <t xml:space="preserve">1car srl (CF: 04038220283)
2 EMME SRL (CF: 03678060488)
A.C.A. ONORE di Gianluca Onore &amp; C. s.n.c. (CF: 07891830585)
ALCANTARA SRL (CF: 03359340837)
ARCOSITALIA (CF: LTRGRG81T54F152K)
</t>
  </si>
  <si>
    <t>A.C.A. ONORE di Gianluca Onore &amp; C. s.n.c. (CF: 07891830585)</t>
  </si>
  <si>
    <t>SERRATURA DP GORIZIA</t>
  </si>
  <si>
    <t xml:space="preserve">AGRARIA FAVERO S.p.A. (CF: 00637200262)
AGRI OSSIO SRL (CF: 02288400308)
AGRIDEA SRL (CF: 02807460239)
AQUATICA SRL (CF: 02493620278)
SECURITY SRL (CF: 01037020318)
</t>
  </si>
  <si>
    <t>FORNITURA GAS PER RISCALDAMENTO SEZ. STACCATA DI MONFALCONE</t>
  </si>
  <si>
    <t xml:space="preserve">Isogas Est PiÃ¹ S.p.A. (CF: 01136310313)
</t>
  </si>
  <si>
    <t>Isogas Est PiÃ¹ S.p.A. (CF: 01136310313)</t>
  </si>
  <si>
    <t>CARTASI - CARTA DI CREDITO CORPORATE CENTRAL BILLING</t>
  </si>
  <si>
    <t xml:space="preserve">NEXI PAYMENTS S.P.A. (giÃ  CARTASI SPA) (CF: 04107060966)
</t>
  </si>
  <si>
    <t>NEXI PAYMENTS S.P.A. (giÃ  CARTASI SPA) (CF: 04107060966)</t>
  </si>
  <si>
    <t>Fornitura materiale di cancelleria</t>
  </si>
  <si>
    <t xml:space="preserve">center data line srl (CF: 01104060932)
centro ufficio srl (CF: 01222040931)
pelizzon luigi (CF: 01492100274)
PROSDOCIMI G.M. S.p.A. (CF: 00207000282)
TROST SPA (CF: 01348470301)
</t>
  </si>
  <si>
    <t>pelizzon luigi (CF: 01492100274)</t>
  </si>
  <si>
    <t>N. 2 BANDIERE DP GORIZIA</t>
  </si>
  <si>
    <t xml:space="preserve">ARTI GRAFICHE JULIA SPA (CF: 00054020326)
FAGGIONATO ROBERTO (CF: FGGRRT74M13F464Y)
FCE UDINE (CF: 02407840301)
LA ZEBRETTA DI RECCHIA MICHELE (CF: RCCMHL79T20L483D)
UTILGRAPH SNC (CF: 00835150327)
</t>
  </si>
  <si>
    <t>FORNITURA CARTA PER STAMPANTI LASER E FOTOCOPIATORI</t>
  </si>
  <si>
    <t xml:space="preserve">centro ufficio srl (CF: 01222040931)
CORPORATE EXPRESS SRL (CF: 00936630151)
MOSETTI TECNICHE GRAFICHE (CF: 00132300328)
pelizzon luigi (CF: 01492100274)
PROSDOCIMI G.M. S.p.A. (CF: 00207000282)
</t>
  </si>
  <si>
    <t>PROSDOCIMI G.M. S.p.A. (CF: 00207000282)</t>
  </si>
  <si>
    <t>Fornitura toner per stampanti laser e fotocopiatori</t>
  </si>
  <si>
    <t xml:space="preserve">ABACO (CF: 02391510266)
CENTRO UFFICIO SRL (CF: 01967580240)
FCE UDINE (CF: 02407840301)
GBR ROSSETTO SPA (CF: 00304720287)
MIDA SRL (CF: 01513020238)
</t>
  </si>
  <si>
    <t>MIDA SRL (CF: 01513020238)</t>
  </si>
  <si>
    <t>INSTALLAZIONE SISTEMI VIDEOSORVEGLIANZA E VIDEOCONFERENZA DP GORIZIA</t>
  </si>
  <si>
    <t xml:space="preserve">DOME SECURITY TEHNOLOGIES SRL (CF: 02752430302)
FURTECNO SRL (CF: 01648650933)
GIEMME Antincendio e Sicurezza di Grimolizzi M. (CF: GRMMRA61R09A666V)
SEVEN ITALIA srl (CF: 01767850306)
ZAGO SRL (CF: 03486670262)
</t>
  </si>
  <si>
    <t>DOME SECURITY TEHNOLOGIES SRL (CF: 02752430302)</t>
  </si>
  <si>
    <t>CARTELLE STAMPATE PER DP UDINE</t>
  </si>
  <si>
    <t xml:space="preserve">GRAFICA GORIZIANA SAS (CF: 00041040312)
GRAFICHE CIVASCHI SNC (CF: 01831540305)
GRAFICHE FILACORDIA (CF: 01924180308)
INIZIATIVE Srl (CF: 01322100304)
LITHO STAMPA (CF: 02040210300)
</t>
  </si>
  <si>
    <t>INIZIATIVE Srl (CF: 01322100304)</t>
  </si>
  <si>
    <t>SPOSTAMENTO ELIMINACODE</t>
  </si>
  <si>
    <t xml:space="preserve">C.E.M. S.R.L. (CF: 00429400310)
C.I.E.L. IMPIANTI SRL (CF: 02536720309)
I.S.I. SNC DI VENIER MARIO E C. (CF: 00435300306)
LA SUPER 2000 di F. Floriddia (CF: FLRFNC65H02G284Z)
MAGIT SAS (CF: 06482811210)
</t>
  </si>
  <si>
    <t>I.S.I. SNC DI VENIER MARIO E C. (CF: 00435300306)</t>
  </si>
  <si>
    <t>TONER PER DP UDINE</t>
  </si>
  <si>
    <t xml:space="preserve">2C SOLUTION SRL (CF: 04030410288)
ECO LASER INFORMATICA SRL  (CF: 04427081007)
ECOSERVICE DI SANTARELLI PAOLO (CF: 01242120432)
FCE UDINE (CF: 02407840301)
MIDA SRL (CF: 01513020238)
</t>
  </si>
  <si>
    <t>ECOSERVICE DI SANTARELLI PAOLO (CF: 01242120432)</t>
  </si>
  <si>
    <t>APRILE intervento manutenzione serramenti UP Gorizia</t>
  </si>
  <si>
    <t xml:space="preserve">APRILE ALESSANDRO SRL (CF: 01831880305)
BOMBARDIER SRL (CF: 01735550301)
CANDOLINI COSTRUZIONI SRL (CF: 02227120306)
DE.CO.MA.IMPRESA COSTRUZIONI SRL (CF: 00580460327)
S.I.C.E.A. SOCIETA' ITALIANA COSTRUZIONI EDILI ED AFFINI SRL (CF: 01554080307)
</t>
  </si>
  <si>
    <t>APRILE ALESSANDRO SRL (CF: 01831880305)</t>
  </si>
  <si>
    <t>SISTERS SRL - FORNITURA CANCELLERIA UFFICI REGIONE FVG</t>
  </si>
  <si>
    <t xml:space="preserve">centro ufficio srl (CF: 01222040931)
FCE UDINE (CF: 02407840301)
SISTERS SRL (CF: 02316361209)
THEMA OFFICE di Tizzi Gildo &amp; C. Sas (CF: 01762630406)
TROST SPA (CF: 01348470301)
</t>
  </si>
  <si>
    <t>SISTERS SRL (CF: 02316361209)</t>
  </si>
  <si>
    <t>STAMPA DI POSTER E PIEGHEVOLI</t>
  </si>
  <si>
    <t xml:space="preserve">GRAFICHE DE BASTIANI  SNC (CF: 02069140263)
GRAFICHE SAN VITO SRL (CF: 04693230262)
KAPPADUE SNC (CF: 02147920264)
PRINTEDITA SRL (CF: 02500970237)
PUBBLI O SRL (CF: 02094880065)
</t>
  </si>
  <si>
    <t>PUBBLI O SRL (CF: 02094880065)</t>
  </si>
  <si>
    <t>carta termica per eliminacode Dp Udine</t>
  </si>
  <si>
    <t xml:space="preserve">A.C.S.E. (CF: 01381280286)
CERACARTA S.P.A (CF: 00136740404)
CIEMME SNC (CF: 01043710431)
MED COMPUTER SRL (CF: 00940570435)
TECNOCONTROL S.A.S. di Bruschi A.&amp;C. (CF: 01616780407)
</t>
  </si>
  <si>
    <t>CERACARTA S.P.A (CF: 00136740404)</t>
  </si>
  <si>
    <t>riparazione tende alla veneziana- Dp Udine</t>
  </si>
  <si>
    <t xml:space="preserve">FRACAU SRL (CF: 00703070326)
IDEA EFFE (CF: 00161840301)
LA VENEZIANA S.N.C. dei F.lli Barile (CF: 00155570302)
PERUCH EVANGELISTA &amp; C. (CF: 01223530930)
SANDIX SRL (CF: 00285480307)
</t>
  </si>
  <si>
    <t>SANDIX SRL (CF: 00285480307)</t>
  </si>
  <si>
    <t>LA SUPER 2000 di F.Floriddia - trasferimento apparecchiature telefoniche e di rete dati</t>
  </si>
  <si>
    <t xml:space="preserve">C.E.M. S.R.L. (CF: 00429400310)
C.F.L. DI CADENAR FABIO (CF: CDNFBA67D30F356U)
FURTECNO SRL (CF: 01648650933)
INSTALL.PRO S.R.L. (CF: 01099070326)
LA SUPER 2000 DI FLORIDDIA (CF: 00619520323)
</t>
  </si>
  <si>
    <t>KONSUM - 6 kit reintegro cassette primo soccorso e 1 cassetta completa</t>
  </si>
  <si>
    <t xml:space="preserve">GBR ROSSETTO SPA (CF: 00304720287)
KONSUM SRL (CF: 03879530263)
pelizzon luigi (CF: 01492100274)
SISTERS SRL (CF: 02316361209)
TECNOCART di Antonio Natali &amp; C. S.a.s. (CF: 02703241204)
</t>
  </si>
  <si>
    <t>KONSUM SRL (CF: 03879530263)</t>
  </si>
  <si>
    <t>PORTATARGHE PER LA DP GORIZIA</t>
  </si>
  <si>
    <t xml:space="preserve">ADAMI MONTAGGI S.A.S. DI ADAMI VANNI &amp; C.  (CF: 02680050305)
AGIX SRL (CF: 02034090304)
AMBIENTE UFFICIO s.r.l. (CF: 01978610283)
APOGEO SRL (CF: 01573930359)
UTILGRAPH SNC (CF: 00835150327)
</t>
  </si>
  <si>
    <t>UTILGRAPH SNC (CF: 00835150327)</t>
  </si>
  <si>
    <t>SERVIZIO CONSEGNA POSTA E PICK UP DP GORIZIA</t>
  </si>
  <si>
    <t xml:space="preserve">POSTE ITALIANE SPA (CF: 97103880585)
</t>
  </si>
  <si>
    <t>POSTE ITALIANE SPA (CF: 97103880585)</t>
  </si>
  <si>
    <t>SERVIZIO PICK UP DP TRIESTE</t>
  </si>
  <si>
    <t>FANTUZ - Intervento manutenzione ordinaria fabbricato</t>
  </si>
  <si>
    <t xml:space="preserve">ABBA' S.A.S. DI ABBA' MARCO &amp; C. (CF: 08376770015)
ANTINCENDIO GUIDELLI (CF: 01268820402)
CARAMORI ATTREZZATURE SRL (CF: 02525310021)
FANTUZ SRL (CF: 01749280937)
GT IMPIANTI SRL (CF: 06951941217)
</t>
  </si>
  <si>
    <t>FANTUZ SRL (CF: 01749280937)</t>
  </si>
  <si>
    <t>Intervento sostituzione vetro</t>
  </si>
  <si>
    <t xml:space="preserve">NSD SRL (CF: 01117300325)
</t>
  </si>
  <si>
    <t>NSD SRL (CF: 01117300325)</t>
  </si>
  <si>
    <t>TOTALERG - GASOLIO PER AUTOTRAZIONE</t>
  </si>
  <si>
    <t xml:space="preserve">Italiana Petroli Spa (giÃ  TotalErg S.p.A.) (CF: 00051570893)
</t>
  </si>
  <si>
    <t>Italiana Petroli Spa (giÃ  TotalErg S.p.A.) (CF: 00051570893)</t>
  </si>
  <si>
    <t>CARTA PER FOTOCOPIE UFFICI FVG</t>
  </si>
  <si>
    <t xml:space="preserve">CENTRO UFFICIO SRL (CF: 01967580240)
Cigaina S.R.L. (CF: 02576260307)
IS COPY srl (CF: 00637000324)
MOSETTI TECNICHE GRAFICHE (CF: 00132300328)
PROSDOCIMI G.M. S.p.A. (CF: 00207000282)
</t>
  </si>
  <si>
    <t>RIPRISTINO IMPIANTO ANTINTRUSIONE DP GORIZIA</t>
  </si>
  <si>
    <t xml:space="preserve">DOME SECURITY TEHNOLOGIES SRL (CF: 02752430302)
FURTECNO SRL (CF: 01648650933)
GIEMME Antincendio e Sicurezza di Grimolizzi M. (CF: GRMMRA61R09A666V)
RAVEL POWER SRL (CF: 02764200305)
SEVEN ITALIA srl (CF: 01767850306)
</t>
  </si>
  <si>
    <t>TONER PER DP GO E UT MONF</t>
  </si>
  <si>
    <t xml:space="preserve">ECO LASER INFORMATICA SRL  (CF: 04427081007)
ECOSERVICE di Paolo Saltarelli (CF: SNTPLA67L16E783G)
PUNTO PRINTER SNC (CF: 03077510240)
TROST SPA (CF: 01348470301)
ZAMPIERI SNC (CF: 03522170244)
</t>
  </si>
  <si>
    <t>ECOSERVICE di Paolo Saltarelli (CF: SNTPLA67L16E783G)</t>
  </si>
  <si>
    <t>SIGMA SPA - fornitura rotoli carta termica</t>
  </si>
  <si>
    <t xml:space="preserve">SIGMA S.P.A. (CF: 01590580443)
</t>
  </si>
  <si>
    <t>Manutenzione n. 3 abbaini presso soffitta immobile di Corso Cavour 6 a Trieste</t>
  </si>
  <si>
    <t xml:space="preserve">A. BERG. SRL (CF: 02824120162)
AGE ITALIA &amp; SICURA LOMBARDIA (CF: 04911330969)
PERISSINOTTO GIANSILVIO SNC DI PERISSINOTTO GIANSILVIO &amp; C. (CF: 02711670279)
S.A.CO.P SRL (CF: 03516530049)
STRATO INTERNATIONAL S.R.L. (CF: 01165950310)
</t>
  </si>
  <si>
    <t>STRATO INTERNATIONAL S.R.L. (CF: 01165950310)</t>
  </si>
  <si>
    <t>PARCHEGGIO AUTOVETTURA SERVIZIO TARGATA EZ598JW</t>
  </si>
  <si>
    <t xml:space="preserve">SABA ITALIA S.p.A. (CF: 08593300588)
</t>
  </si>
  <si>
    <t>SABA ITALIA S.p.A. (CF: 08593300588)</t>
  </si>
  <si>
    <t>MANUTENZIONE PERIODICA ASCENSORE DP GORIZIA</t>
  </si>
  <si>
    <t xml:space="preserve">A.S.S. N. 1 TRIESTINA (CF: 00052420320)
</t>
  </si>
  <si>
    <t>A.S.S. N. 1 TRIESTINA (CF: 00052420320)</t>
  </si>
  <si>
    <t>confinamento di parti di pavimento in vinilico</t>
  </si>
  <si>
    <t xml:space="preserve">ART &amp; GRAFICA SNC (CF: 01779500303)
ATIS SRL (CF: 01633350937)
FRIULARREDI - DEL BEN SILVANO (CF: DLBSVN65E08G888D)
MARCOLIN COVERING SRL (CF: 01667220931)
PM MODIFICHE (CF: 02326230246)
</t>
  </si>
  <si>
    <t>ART &amp; GRAFICA SNC (CF: 01779500303)</t>
  </si>
  <si>
    <t>riprogrammazione centralina impianto di climatizzazione</t>
  </si>
  <si>
    <t xml:space="preserve">CLIMART di Adrian Omar (CF: NDRMRO76R03G274B)
</t>
  </si>
  <si>
    <t>CLIMART di Adrian Omar (CF: NDRMRO76R03G274B)</t>
  </si>
  <si>
    <t>BIGLIETTI BUS PER LA DP TRIESTE</t>
  </si>
  <si>
    <t>SOSTITUZIONE CALDAIA E POMPA CIRCUITO PRIMARIO  DP GORIZIA</t>
  </si>
  <si>
    <t>MANUTENZIONE PERIODICA N. 2 ASCENSORI UT MONFALCONE</t>
  </si>
  <si>
    <t>Manutenzione ordinaria tende veneziane</t>
  </si>
  <si>
    <t xml:space="preserve">3T TENDAGGI S.A.S. DI TONUTTI DENIS &amp; C. (CF: 01475220933)
AMBIENTE UFFICIO s.r.l. (CF: 01978610283)
AREA INTERNI S.R.L. (CF: 01879020285)
ECOLAB di CANTONI CARLO (CF: CNTCRL72T15C758N)
SANDIX SRL (CF: 00285480307)
</t>
  </si>
  <si>
    <t>Perissinotto - manutenzione serramento U.A.I.</t>
  </si>
  <si>
    <t>NSD - riparazione porta III piano UP Trieste - Territorio</t>
  </si>
  <si>
    <t>PARTECIPAZIONE ALLA FIERA CASA MODERNA 2015</t>
  </si>
  <si>
    <t xml:space="preserve">UDINE E GORIZIA FIERE SPA (CF: 01185490305)
</t>
  </si>
  <si>
    <t>UDINE E GORIZIA FIERE SPA (CF: 01185490305)</t>
  </si>
  <si>
    <t>ACQUISTO DI 3 BANDIERE PER LA DR</t>
  </si>
  <si>
    <t xml:space="preserve">Adria Bandiere srl (CF: 02205060409)
FAGGIONATO ROBERTO (CF: FGGRRT74M13F464Y)
LABORATORIO BANDIERE DI NORDIO SERENA (CF: NRDSRN57L41L424M)
SISTERS SRL (CF: 02316361209)
Toriazzi srl (CF: 01811000346)
</t>
  </si>
  <si>
    <t>CARTA TERMICA PER ELIMINACODE</t>
  </si>
  <si>
    <t xml:space="preserve">2LG SA  DI COSTANTINI LUCIA &amp; C. (CF: 01139390254)
AT SERVICE DI ANTONIO TOMMASINO (CF: 02878090964)
DUBINI S.R.L. (CF: 06262520155)
Ingros Carta Giustacchini spa (CF: 01705680179)
NUOVA TRIESTEUFFICIO SRL (CF: 01150840328)
</t>
  </si>
  <si>
    <t>Ingros Carta Giustacchini spa (CF: 01705680179)</t>
  </si>
  <si>
    <t xml:space="preserve">ALDO BULFONE (CF: 02393680307)
CARTO COPY SERVICE (CF: 04864781002)
FINBUC SRL (CF: 08573761007)
MIDA SRL (CF: 01513020238)
NUVOLAPOINT di Flajs Alessandro (CF: FLJLSN84S03L483C)
</t>
  </si>
  <si>
    <t>FORNITURA E POSA IN OPERA NOTTOLINO PORTA DP TS</t>
  </si>
  <si>
    <t xml:space="preserve">Adria Bandiere srl (CF: 02205060409)
Agraria Isontina di Giorgi G. (CF: 01036070314)
AGRARIA MOLINO DI MILOCCO ARTURO (CF: MLCRTR42P03A346Z)
FANTUZ SRL (CF: 01749280937)
TECNOFERRAMENTA DI CERNECCA CARLO (CF: CRNCRL34D16G675I)
</t>
  </si>
  <si>
    <t>TECNOFERRAMENTA DI CERNECCA CARLO (CF: CRNCRL34D16G675I)</t>
  </si>
  <si>
    <t>TONER PER LA DIREZIONE REGIONALE DI TRIESTE</t>
  </si>
  <si>
    <t xml:space="preserve">FCE UDINE (CF: 02407840301)
LA CONTABILITA' (CF: 01283500401)
MIDA SRL (CF: 01513020238)
OFFICELANDIA DI CATTELAN EDY (CF: CTTDYE76L25I403F)
SOLUZIONE UFFICIO SRL  (CF: 02141630786)
</t>
  </si>
  <si>
    <t>SMONTAGGIO E SMALTIMENTO MACCHINARIO IN TORRETTA A</t>
  </si>
  <si>
    <t xml:space="preserve">BUTTO' FRANCESCO IMPIANTI ELETTRICI (CF: 00631600301)
G.T.E. S.R.L. (CF: 02002780308)
I.S.I. SNC DI VENIER MARIO E C. (CF: 00435300306)
MAX SAS DI MIRANDA MASSIMILIANO &amp; C. (CF: 02364670303)
NUOVA ELETTRICA SRL (CF: 03247150273)
</t>
  </si>
  <si>
    <t>NUOVA ELETTRICA SRL (CF: 03247150273)</t>
  </si>
  <si>
    <t>MONOSPLIT UT CERVIGNANO</t>
  </si>
  <si>
    <t xml:space="preserve">CERACARTA S.P.A (CF: 00136740404)
ELETTROPIAVE SRL (CF: 03032410270)
GIEMME Antincendio e Sicurezza di Grimolizzi M. (CF: GRMMRA61R09A666V)
LA SUPER 2000 di F. Floriddia (CF: FLRFNC65H02G284Z)
MELCHIONI SPA (CF: 00741650154)
</t>
  </si>
  <si>
    <t>GIEMME Antincendio e Sicurezza di Grimolizzi M. (CF: GRMMRA61R09A666V)</t>
  </si>
  <si>
    <t>2R Impianti - Impianti multisplit per la sede DP Gorizia</t>
  </si>
  <si>
    <t xml:space="preserve">2R IMPIANTI SRL UNIPERSONALE (CF: 01414430932)
BLU SERVICE SRL (CF: 01466980933)
FITEKNO SRL (CF: 02698290307)
GIEMME Antincendio e Sicurezza di Grimolizzi M. (CF: GRMMRA61R09A666V)
LA BLUECLIMA SRL (CF: 02663460307)
</t>
  </si>
  <si>
    <t>2R IMPIANTI SRL UNIPERSONALE (CF: 01414430932)</t>
  </si>
  <si>
    <t>Fornitura carta per stampanti UU.PP. ex-Territorio e U.A.I. TS</t>
  </si>
  <si>
    <t xml:space="preserve">CENTRO UFFICIO SRL (CF: 01967580240)
Cigaina S.R.L. (CF: 02576260307)
FCE UDINE (CF: 02407840301)
pelizzon luigi (CF: 01492100274)
PROSDOCIMI G.M. S.p.A. (CF: 00207000282)
</t>
  </si>
  <si>
    <t>ENTER SRL - Toner per DP Pordenone</t>
  </si>
  <si>
    <t xml:space="preserve">BLEKA SRL UNIPERSONALE (CF: 01499130332)
centro ufficio srl (CF: 01222040931)
ENTER SRL  (CF: 04232600371)
MIDA SRL (CF: 01513020238)
REFILL SRL (CF: 00760870352)
</t>
  </si>
  <si>
    <t>ENTER SRL  (CF: 04232600371)</t>
  </si>
  <si>
    <t>manutenzione serramenti presso Up Gorizia Territorio</t>
  </si>
  <si>
    <t xml:space="preserve">EMMEGI SNC (CF: 00513450312)
PELIZZARI &amp; GALLO SRL (CF: 00434550315)
PERISSINOTTO GIANSILVIO SNC DI PERISSINOTTO GIANSILVIO &amp; C. (CF: 02711670279)
SCIANS SERRAMENTI (CF: 00078570314)
STRATO SRL (CF: 00459030318)
</t>
  </si>
  <si>
    <t>SOSTITUZIONE VETRO ROTTO FINESTRA PRESSO DIR. PROV. GORIZIA</t>
  </si>
  <si>
    <t xml:space="preserve">ALLUTECNICA DI BARADEL GABRIELE (CF: BRDGRL58P16E098S)
BARTOLI SERRAMENTI SRL (CF: 00404180317)
LA Z SERRAMENTI SNC (CF: 00545970311)
PELIZZARI &amp; GALLO SRL (CF: 00434550315)
SERRAMENTI DI PIERRO (IdEstero: 00386820310)
</t>
  </si>
  <si>
    <t>ALLUTECNICA DI BARADEL GABRIELE (CF: BRDGRL58P16E098S)</t>
  </si>
  <si>
    <t>DUBINI SRL - CANCELLERIA UFFICI REGIONE FVG - TERRITORIO</t>
  </si>
  <si>
    <t xml:space="preserve">Brambati (CF: 08267180159)
DUBINI S.R.L. (CF: 06262520155)
F.LLI BIAGINI SRL (CF: 00960900371)
FCE UDINE (CF: 02407840301)
TROST SPA (CF: 01348470301)
</t>
  </si>
  <si>
    <t>DUBINI S.R.L. (CF: 06262520155)</t>
  </si>
  <si>
    <t>Derattizzazione UP Trieste</t>
  </si>
  <si>
    <t xml:space="preserve">ECOLINE DI LENARDUZZI ANDREA (CF: LNRNDR72M07E098T)
LA SUPER 2000 di F. Floriddia (CF: FLRFNC65H02G284Z)
SGD GROUP SRL (CF: 04419270261)
TRE DI DI SGUBIN F &amp; C SNC (CF: 00421790312)
URANIA SRL (CF: 00997960323)
</t>
  </si>
  <si>
    <t>TRE DI DI SGUBIN F &amp; C SNC (CF: 00421790312)</t>
  </si>
  <si>
    <t>materiale di consumo UT Maniago</t>
  </si>
  <si>
    <t xml:space="preserve">UFFICIO-ONLINE di Luca Paoletti (CF: PLTLCU77R28L424S)
</t>
  </si>
  <si>
    <t>UFFICIO-ONLINE di Luca Paoletti (CF: PLTLCU77R28L424S)</t>
  </si>
  <si>
    <t>N. 9 FOTOGRAFIE CAPO DELLO STATO</t>
  </si>
  <si>
    <t xml:space="preserve">Istituto Poligrafico e Zecca dello Stato  (CF: 00399810589)
</t>
  </si>
  <si>
    <t>Istituto Poligrafico e Zecca dello Stato  (CF: 00399810589)</t>
  </si>
  <si>
    <t>Sigma - rotoli eliminacode Argo Uffici Entrate FVG</t>
  </si>
  <si>
    <t xml:space="preserve">BRENTA SYSTEM (CF: 00918670274)
CANCELLERIA ODORICO SNC (CF: 01034630937)
Cigaina S.R.L. (CF: 02576260307)
MOSETTI TECNICHE GRAFICHE (CF: 00132300328)
PROSDOCIMI G.M. S.p.A. (CF: 00207000282)
</t>
  </si>
  <si>
    <t>LIBRI</t>
  </si>
  <si>
    <t xml:space="preserve">LIBRERIA NERO SU BIANCO (CF: 00918260324)
</t>
  </si>
  <si>
    <t>LIBRERIA NERO SU BIANCO (CF: 00918260324)</t>
  </si>
  <si>
    <t xml:space="preserve">WOLTERS KLUWER ITALIA SRL (CF: 10209790152)
</t>
  </si>
  <si>
    <t>WOLTERS KLUWER ITALIA SRL (CF: 10209790152)</t>
  </si>
  <si>
    <t>LIBRI PER LA DR</t>
  </si>
  <si>
    <t xml:space="preserve">DOTT.A.GIUFFRE' EDITORE SPA (CF: CRFMTT74L21L424I)
</t>
  </si>
  <si>
    <t>DOTT.A.GIUFFRE' EDITORE SPA (CF: CRFMTT74L21L424I)</t>
  </si>
  <si>
    <t>LIBRI PER UFFICI REGIONE</t>
  </si>
  <si>
    <t>Fornitura cartelline stampate per DP Pordenone - Ufficio Legale e Team Rimborsi</t>
  </si>
  <si>
    <t xml:space="preserve">CENTRO UFFICIO SRL (CF: 01967580240)
FCE UDINE (CF: 02407840301)
GRAFICA GORIZIANA SAS (CF: 00041040312)
INIZIATIVE Srl (CF: 01322100304)
MOSETTI TECNICHE GRAFICHE (CF: 00132300328)
</t>
  </si>
  <si>
    <t>MOSETTI TECNICHE GRAFICHE (CF: 00132300328)</t>
  </si>
  <si>
    <t>rimozione ostruzion eservizi igienici Dp Udine</t>
  </si>
  <si>
    <t xml:space="preserve">3 C COMPAGNIA COMMERCIO COMBUSTIBILI SAS (CF: 00165480302)
COSPER SNC (CF: 00171390313)
EDILAND DI PERESSIN FABRIZIO (CF: PRSFRZ69E15G284P)
LA IGIENICA SRL (CF: 00667370308)
SPURGO SERVICE SRL (CF: 02390920300)
</t>
  </si>
  <si>
    <t>COSPER SNC (CF: 00171390313)</t>
  </si>
  <si>
    <t>RIPROGRAMMAZIONE CENTRALINA CLIMATIZZAZIONE DP UDINE</t>
  </si>
  <si>
    <t>LAVORI PREDISPOSIZIONE ELETTRICA PER IMPIANTO VOIP DP GORIZIA</t>
  </si>
  <si>
    <t>MIDA SRL - Toner per UT Maniago</t>
  </si>
  <si>
    <t xml:space="preserve">DPS INFORMATICA S.N.C. DI PRESELLO GIANNI &amp; C. (CF: 01486330309)
euro ufficio snc (CF: 00239250939)
GECAL  (CF: 08551090155)
LYRECO ITALIA S.P.A. (CF: 11582010150)
MIDA SRL (CF: 01513020238)
</t>
  </si>
  <si>
    <t>ACQUISTO DI UPS PER DR</t>
  </si>
  <si>
    <t xml:space="preserve">INSTALL.PRO S.R.L. (CF: 01099070326)
MARCHIOL SPA (CF: 01176110268)
MEB S.R.L. (CF: 02282890249)
SICON srl (CF: 01570210243)
SOLUZIONE UFFICIO S.R.L.  (CF: 02778750246)
</t>
  </si>
  <si>
    <t>MEB S.R.L. (CF: 02282890249)</t>
  </si>
  <si>
    <t xml:space="preserve">SERRAURE E CHIAVI PER DP UDINE E UT CERVIGNANO </t>
  </si>
  <si>
    <t xml:space="preserve">FANTUZ SRL (CF: 01749280937)
FERRAMENTA VITTORIESE DI TORZO LINA (CF: TRZLNI52H69L407H)
M.G.GROUP SRL (CF: 04375480284)
NUOVA EDILCOLOR (CF: 00974670325)
OMEGA SRL (CF: 02343130270)
</t>
  </si>
  <si>
    <t>TONER PER DP UDINE E UT CERVIGNANO</t>
  </si>
  <si>
    <t xml:space="preserve">GBR ROSSETTO SPA (CF: 00304720287)
LA CONTABILITA' (CF: 01283500401)
MIDA SRL (CF: 01513020238)
SMOLARS SRL (CF: 00048440325)
SOLUZIONE UFFICIO S.R.L.  (CF: 02778750246)
</t>
  </si>
  <si>
    <t>M.T.E. ELETTRONICA SRL - fornitura pulsante apertura porta automatica</t>
  </si>
  <si>
    <t xml:space="preserve">M.T.E. ELETTRONL (CF: 01846520300)
</t>
  </si>
  <si>
    <t>M.T.E. ELETTRONL (CF: 01846520300)</t>
  </si>
  <si>
    <t>Manutenzione ordinaria impianti antitrusione DR FVG - UT Maniago e UT Monfalcone</t>
  </si>
  <si>
    <t xml:space="preserve">DOME SECURITY TEHNOLOGIES SRL (CF: 02752430302)
</t>
  </si>
  <si>
    <t>APOTHEMA SOC. COOP. - smaltimento materiale informatico presso UP TERRITORIO TS</t>
  </si>
  <si>
    <t xml:space="preserve">APOTHEMA SOC COOP (CF: 01895040242)
COOPSERVICE S.COOP.P.A.  (CF: 00310180351)
EQUIPE SRL (CF: 00520370313)
TRASLOCHI SCABELLI GIANNI SRL (CF: 01958250175)
TRASLOCHI SCABELLI GROUPS SRL (CF: 03540190984)
</t>
  </si>
  <si>
    <t>APOTHEMA SOC COOP (CF: 01895040242)</t>
  </si>
  <si>
    <t>RIPRISTINO BAGNO DISABILI IN DP TRIESTE</t>
  </si>
  <si>
    <t xml:space="preserve">BLU SERVICE SRL (CF: 01466980933)
FABBRO VANNI SRL (CF: 01831170301)
GIEMME Antincendio e Sicurezza di Grimolizzi M. (CF: GRMMRA61R09A666V)
GLAUCO DECORTI SRL (CF: 00663500320)
TOSONE DORINO SAS (CF: 00490730306)
</t>
  </si>
  <si>
    <t>TOSONE DORINO SAS (CF: 00490730306)</t>
  </si>
  <si>
    <t xml:space="preserve"> DEUMIDIFICATORE E IGROTERMOMETRO PER UPT GORIZIA</t>
  </si>
  <si>
    <t xml:space="preserve">LA SUPER 2000 di F. Floriddia (CF: FLRFNC65H02G284Z)
MONTESI GROUP SRL (CF: 01608770507)
STARTEK ELETTRICA SRL (CF: 02817680305)
TECNITES di Enrico Grando (CF: GRNNRC62H11L424L)
ZULIANI IDEAL DOMUS SRL (CF: 00282180306)
</t>
  </si>
  <si>
    <t>TECNITES di Enrico Grando (CF: GRNNRC62H11L424L)</t>
  </si>
  <si>
    <t>VERICERT SRL - verifiche impianti messa a terra uffici regione FVG</t>
  </si>
  <si>
    <t xml:space="preserve">cte srl (CF: 03451850402)
I.M.Q. SPA (CF: 12898410159)
Veneta Engineering S.r.l. (CF: 00828990226)
vericert (CF: 03507060402)
</t>
  </si>
  <si>
    <t>vericert (CF: 03507060402)</t>
  </si>
  <si>
    <t>FORNITURA TONER UU.PP. EX TERRITORIO E U.A.I. TRIESTE</t>
  </si>
  <si>
    <t xml:space="preserve">LA CONTABILITA' (CF: 01283500401)
MIDA SRL (CF: 01513020238)
MYO S.r.l. (CF: 03222970406)
SISTERS SRL (CF: 02316361209)
SOLUZIONE UFFICIO S.R.L.  (CF: 02778750246)
</t>
  </si>
  <si>
    <t>LA CONTABILITA' (CF: 01283500401)</t>
  </si>
  <si>
    <t>MONITOR SOLOMONITOR 42 SIGMA PER SISTEMA ELIMINACODE DP GORIZIA</t>
  </si>
  <si>
    <t>Fornitura tipi mobili per timbri metallici</t>
  </si>
  <si>
    <t>MONITOR PER ELIMINACODE PER LA DP TRIESTE</t>
  </si>
  <si>
    <t>Fornitura materiale igienico sanitario</t>
  </si>
  <si>
    <t xml:space="preserve">CNS - CONSORZIO NAZIONALE SERVIZI SOCIETA COOPERATIVA  (CF: 02884150588)
</t>
  </si>
  <si>
    <t>CNS - CONSORZIO NAZIONALE SERVIZI SOCIETA COOPERATIVA  (CF: 02884150588)</t>
  </si>
  <si>
    <t>Fornitura 2 kit reintegro cassette di primo soccorso per DP Pordenone</t>
  </si>
  <si>
    <t xml:space="preserve">CHIURLO srl a socio unico (CF: 01274390309)
CROMA GIO.BATTA SRL (CF: 03504890280)
KONSUM SRL (CF: 03879530263)
L'ANTINFORTUNISTICA S.R.L. (CF: 02467560245)
pelizzon luigi (CF: 01492100274)
</t>
  </si>
  <si>
    <t>CHIURLO srl a socio unico (CF: 01274390309)</t>
  </si>
  <si>
    <t>ELETTROSERRATURE E PREDISPOSIZIONI PER L'UTILIZZO DI TERMINALI PER BADGE DI PROSSIMITA'</t>
  </si>
  <si>
    <t xml:space="preserve">BUTTO' FRANCESCO IMPIANTI ELETTRICI (CF: 00631600301)
F.Z. IMPIANTI E SICUREZZA DI FABIO ZAMPIERI D.I. (CF: ZMPFBA87S18C758O)
INSTALL.PRO S.R.L. (CF: 01099070326)
NUOVA ELETTRICA SRL (CF: 03247150273)
TECNO IMPIANTI di Tauro Giovanni Francesco sas (CF: 01904410303)
</t>
  </si>
  <si>
    <t>F.Z. IMPIANTI E SICUREZZA DI FABIO ZAMPIERI D.I. (CF: ZMPFBA87S18C758O)</t>
  </si>
  <si>
    <t>Fornitura toner per DP di Pordenone</t>
  </si>
  <si>
    <t xml:space="preserve">CENTRO UFFICIO SRL (CF: 01967580240)
GBR ROSSETTO SPA (CF: 00304720287)
IS COPY srl (CF: 00637000324)
MIDA SRL (CF: 01513020238)
SOLUZIONE UFFICIO S.R.L.  (CF: 02778750246)
</t>
  </si>
  <si>
    <t>GBR ROSSETTO SPA (CF: 00304720287)</t>
  </si>
  <si>
    <t>Portierato Palazzo Uffici Finanziari Udine anno 2016</t>
  </si>
  <si>
    <t xml:space="preserve">COMPAGNIA SERVIZI SPECIALI ITALIA SRL (CF: 00543020309)
G.F. SERVICES SRL (CF: 06239840967)
LINCE SRL  (CF: 01629240480)
Metro Services S.r.l. (CF: 02404240711)
WMC Service Net S.r.l (CF: 12133101001)
</t>
  </si>
  <si>
    <t>UP GORIZIA-TERRITORIO manutenzione pavimento I piano</t>
  </si>
  <si>
    <t xml:space="preserve">APRILE ALESSANDRO SRL (CF: 01831880305)
CANDOLINI COSTRUZIONI SRL (CF: 02227120306)
DE.CO.MA.IMPRESA COSTRUZIONI SRL (CF: 00580460327)
EDILGO S.R.L. (CF: 01066650316)
RESTAURI &amp; COSTRUZIONI (CF: 01780550305)
</t>
  </si>
  <si>
    <t>EDILGO S.R.L. (CF: 01066650316)</t>
  </si>
  <si>
    <t>verifica periodica ascensori e impianti di messa a terra palazzo uffici finanziari di Udine</t>
  </si>
  <si>
    <t xml:space="preserve">A.S.S. n.4 - Friuli Centrale (CF: 01880290307)
Eco Certificazioni Spa (CF: 01358950390)
</t>
  </si>
  <si>
    <t>Eco Certificazioni Spa (CF: 01358950390)</t>
  </si>
  <si>
    <t>analisi qualitativa pavimenti per ricerca amianto</t>
  </si>
  <si>
    <t xml:space="preserve">CHELAB SRL (CF: 01500900269)
</t>
  </si>
  <si>
    <t>CHELAB SRL (CF: 01500900269)</t>
  </si>
  <si>
    <t>CONTRATTO BIENNALE BIGLIETTERIA AEREA E FERROVIARIA DRE FVG</t>
  </si>
  <si>
    <t xml:space="preserve">ADRIA CONGREX SRL (CF: 01081310409)
C&amp;S CONGRESSI SRL (CF: 05178760822)
CANTIERI CREATIVI SRL (CF: 09968651001)
REGENT INTERNATIONAL S R L (CF: 01262990581)
SYMPOSIA SRL (CF: 08521040587)
</t>
  </si>
  <si>
    <t>REGENT INTERNATIONAL S R L (CF: 01262990581)</t>
  </si>
  <si>
    <t>LAVORI DI FALEGNAMERIA</t>
  </si>
  <si>
    <t xml:space="preserve">NSD SRL (CF: 01117300325)
PERISSINOTTO GIANSILVIO SNC DI PERISSINOTTO GIANSILVIO &amp; C. (CF: 02711670279)
STRATO INTERNATIONAL S.R.L. (CF: 01165950310)
VETRERIA ADRIANO (CF: 01232040327)
VETRERIA PIETRO PASINATI (CF: 00878250323)
</t>
  </si>
  <si>
    <t>manutenzione armadi compattati</t>
  </si>
  <si>
    <t xml:space="preserve">BUTTO' FRANCESCO IMPIANTI ELETTRICI (CF: 00631600301)
HESSIANA (CF: 02505660304)
I.S.I. SNC DI VENIER MARIO E C. (CF: 00435300306)
LA SUPER 2000 DI FLORIDDIA (CF: 00619520323)
NUOVA ELETTRICA SRL (CF: 03247150273)
</t>
  </si>
  <si>
    <t>Manutenzione fabbricato</t>
  </si>
  <si>
    <t xml:space="preserve">EDILTECNICA S.N.C. (CF: 00664140324)
EDILTRIESTE S.N.C. (CF: 00626010326)
PITTINI IMPRESA EDILE (CF: 00663160323)
TORO COSTRUZIONI SRL (CF: 01196570327)
VERTIGINE S.R.L. (CF: 00984200329)
</t>
  </si>
  <si>
    <t>TORO COSTRUZIONI SRL (CF: 01196570327)</t>
  </si>
  <si>
    <t>Fornitura Cassettiere e Sedute a norma Uffici regione FVG</t>
  </si>
  <si>
    <t xml:space="preserve">ARDUINI ARREDAMENTI SRL (CF: 02895130363)
ARMETTA ANTONINO (CF: RMTNNN61B02G273W)
centro ufficio srl (CF: 01222040931)
INGROS'S FORNITURE SRL (CF: 00718830292)
WALCO SPA (CF: 02479860260)
</t>
  </si>
  <si>
    <t>INGROS'S FORNITURE SRL (CF: 00718830292)</t>
  </si>
  <si>
    <t>CARTELLINE STAMPATE DP UDINE</t>
  </si>
  <si>
    <t xml:space="preserve">centro ufficio srl (CF: 01222040931)
GRAFICHE FILACORDIA (CF: 01924180308)
MOSETTI TECNICHE GRAFICHE (CF: 00132300328)
pelizzon luigi (CF: 01492100274)
PRINTEDITA SRL (CF: 02500970237)
</t>
  </si>
  <si>
    <t>centro ufficio srl (CF: 01222040931)</t>
  </si>
  <si>
    <t>VERICERT SRL -  verifiche periodiche impianti sollevamento DP PN e UT Maniago</t>
  </si>
  <si>
    <t xml:space="preserve">cte srl (CF: 03451850402)
I.A.C.E. SRL (CF: 03603670286)
I.M.Q. SPA (CF: 12898410159)
Veneta Engineering S.r.l. (CF: 00828990226)
vericert (CF: 03507060402)
</t>
  </si>
  <si>
    <t>FORNITURA E POSA IN OPERA DI UN'ELETTROSERRATURA</t>
  </si>
  <si>
    <t xml:space="preserve">3P TECHNOLOGIES (CF: 04672050285)
COMPUTERLAND SRL (CF: 00167040286)
GEICO LENDER SPA (CF: 11205571000)
INSTALL.PRO S.R.L. (CF: 01099070326)
LA SUPER 2000 DI FLORIDDIA (CF: 00619520323)
</t>
  </si>
  <si>
    <t>TONER PER DP GORIZIA - UT MONFALCONE - UT TOLMEZZO</t>
  </si>
  <si>
    <t xml:space="preserve">ERREBIAN SPA (CF: 08397890586)
ICR - SOCIETA' PER AZIONI  (CF: 05466391009)
LYRECO ITALIA S.P.A. (CF: 11582010150)
MYO S.r.l. (CF: 03222970406)
PROMO RIGENERA SRL (CF: 01431180551)
</t>
  </si>
  <si>
    <t>MYO S.r.l. (CF: 03222970406)</t>
  </si>
  <si>
    <t>FORNITURA E POSA IN OPERA DI VETRI IN DR</t>
  </si>
  <si>
    <t xml:space="preserve">IPR Serramenti (CF: 01194910327)
NSD SRL (CF: 01117300325)
STRATO INTERNATIONAL S.R.L. (CF: 01165950310)
VETRERIA ADRIANO (CF: 01232040327)
VETRERIA PIETRO PASINATI (CF: 00878250323)
</t>
  </si>
  <si>
    <t>Adesione Convenzione CONSIP Energia elettrica 12</t>
  </si>
  <si>
    <t xml:space="preserve">GALA SPA (CF: 06832931007)
</t>
  </si>
  <si>
    <t>GALA SPA (CF: 06832931007)</t>
  </si>
  <si>
    <t>MANUTENZIONE TETTO UPT TRIESTE</t>
  </si>
  <si>
    <t xml:space="preserve">APRILE ALESSANDRO SRL (CF: 01831880305)
DE.CO.MA.IMPRESA COSTRUZIONI SRL (CF: 00580460327)
EDILGO S.R.L. (CF: 01066650316)
FRIULANA COSTRUZIONI SRL (CF: 02101950307)
MONTICOLO SERGIO SRL (CF: 01098910324)
</t>
  </si>
  <si>
    <t>MANUTENZIONE BIENNALE IMPIANTI ANTINTRUSIONE UFFICI FVG</t>
  </si>
  <si>
    <t xml:space="preserve">CALZAVARA SPA (CF: 00452490303)
DIEMMEGI SECURITY SRL (CF: 02659150300)
DOME SECURITY TEHNOLOGIES SRL (CF: 02752430302)
NUOVA ELETTRICA SRL (CF: 03247150273)
SEA PIU SRL (CF: 01490410303)
</t>
  </si>
  <si>
    <t>ACQUISTO ARREDI A NORMA CONSIP</t>
  </si>
  <si>
    <t xml:space="preserve">ARES LINE SPA (CF: 03161590249)
</t>
  </si>
  <si>
    <t>ARES LINE SPA (CF: 03161590249)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</si>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</sst>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workbookViewId="0">
      <selection activeCell="E8" sqref="E8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355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"6093645AEC"</f>
        <v>6093645AEC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360</v>
      </c>
      <c r="I3" s="2">
        <v>42027</v>
      </c>
      <c r="J3" s="2">
        <v>42033</v>
      </c>
      <c r="K3">
        <v>360</v>
      </c>
    </row>
    <row r="4" spans="1:11" x14ac:dyDescent="0.25">
      <c r="A4" t="str">
        <f>"6092969D11"</f>
        <v>6092969D11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1200</v>
      </c>
      <c r="I4" s="2">
        <v>42034</v>
      </c>
      <c r="J4" s="2">
        <v>42034</v>
      </c>
      <c r="K4">
        <v>1200</v>
      </c>
    </row>
    <row r="5" spans="1:11" x14ac:dyDescent="0.25">
      <c r="A5" t="str">
        <f>"6093442369"</f>
        <v>6093442369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3199</v>
      </c>
      <c r="I5" s="2">
        <v>42034</v>
      </c>
      <c r="J5" s="2">
        <v>42034</v>
      </c>
      <c r="K5">
        <v>3199</v>
      </c>
    </row>
    <row r="6" spans="1:11" x14ac:dyDescent="0.25">
      <c r="A6" t="str">
        <f>"6106443C2A"</f>
        <v>6106443C2A</v>
      </c>
      <c r="B6" t="str">
        <f t="shared" si="0"/>
        <v>06363391001</v>
      </c>
      <c r="C6" t="s">
        <v>15</v>
      </c>
      <c r="D6" t="s">
        <v>26</v>
      </c>
      <c r="E6" t="s">
        <v>27</v>
      </c>
      <c r="F6" s="1" t="s">
        <v>28</v>
      </c>
      <c r="G6" t="s">
        <v>29</v>
      </c>
      <c r="H6">
        <v>9788.6</v>
      </c>
      <c r="I6" s="2">
        <v>42032</v>
      </c>
      <c r="J6" s="2">
        <v>42040</v>
      </c>
      <c r="K6">
        <v>9788</v>
      </c>
    </row>
    <row r="7" spans="1:11" x14ac:dyDescent="0.25">
      <c r="A7" t="str">
        <f>"610645888C"</f>
        <v>610645888C</v>
      </c>
      <c r="B7" t="str">
        <f t="shared" si="0"/>
        <v>06363391001</v>
      </c>
      <c r="C7" t="s">
        <v>15</v>
      </c>
      <c r="D7" t="s">
        <v>30</v>
      </c>
      <c r="E7" t="s">
        <v>27</v>
      </c>
      <c r="F7" s="1" t="s">
        <v>31</v>
      </c>
      <c r="G7" t="s">
        <v>32</v>
      </c>
      <c r="H7">
        <v>10192.24</v>
      </c>
      <c r="I7" s="2">
        <v>42032</v>
      </c>
      <c r="J7" s="2">
        <v>42040</v>
      </c>
      <c r="K7">
        <v>5092.43</v>
      </c>
    </row>
    <row r="8" spans="1:11" x14ac:dyDescent="0.25">
      <c r="A8" t="str">
        <f>"6097735A19"</f>
        <v>6097735A19</v>
      </c>
      <c r="B8" t="str">
        <f t="shared" si="0"/>
        <v>06363391001</v>
      </c>
      <c r="C8" t="s">
        <v>15</v>
      </c>
      <c r="D8" t="s">
        <v>33</v>
      </c>
      <c r="E8" t="s">
        <v>17</v>
      </c>
      <c r="F8" s="1" t="s">
        <v>34</v>
      </c>
      <c r="G8" t="s">
        <v>35</v>
      </c>
      <c r="H8">
        <v>40</v>
      </c>
      <c r="I8" s="2">
        <v>42039</v>
      </c>
      <c r="J8" s="2">
        <v>42054</v>
      </c>
      <c r="K8">
        <v>40</v>
      </c>
    </row>
    <row r="9" spans="1:11" x14ac:dyDescent="0.25">
      <c r="A9" t="str">
        <f>"60855155D7"</f>
        <v>60855155D7</v>
      </c>
      <c r="B9" t="str">
        <f t="shared" si="0"/>
        <v>06363391001</v>
      </c>
      <c r="C9" t="s">
        <v>15</v>
      </c>
      <c r="D9" t="s">
        <v>36</v>
      </c>
      <c r="E9" t="s">
        <v>17</v>
      </c>
      <c r="F9" s="1" t="s">
        <v>37</v>
      </c>
      <c r="G9" t="s">
        <v>38</v>
      </c>
      <c r="H9">
        <v>390</v>
      </c>
      <c r="I9" s="2">
        <v>42020</v>
      </c>
      <c r="J9" s="2">
        <v>42037</v>
      </c>
      <c r="K9">
        <v>390</v>
      </c>
    </row>
    <row r="10" spans="1:11" x14ac:dyDescent="0.25">
      <c r="A10" t="str">
        <f>"6096205B80"</f>
        <v>6096205B80</v>
      </c>
      <c r="B10" t="str">
        <f t="shared" si="0"/>
        <v>06363391001</v>
      </c>
      <c r="C10" t="s">
        <v>15</v>
      </c>
      <c r="D10" t="s">
        <v>39</v>
      </c>
      <c r="E10" t="s">
        <v>27</v>
      </c>
      <c r="F10" s="1" t="s">
        <v>40</v>
      </c>
      <c r="G10" t="s">
        <v>41</v>
      </c>
      <c r="H10">
        <v>675</v>
      </c>
      <c r="I10" s="2">
        <v>42024</v>
      </c>
      <c r="J10" s="2">
        <v>42369</v>
      </c>
      <c r="K10">
        <v>675</v>
      </c>
    </row>
    <row r="11" spans="1:11" x14ac:dyDescent="0.25">
      <c r="A11" t="str">
        <f>"61340011C2"</f>
        <v>61340011C2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43</v>
      </c>
      <c r="G11" t="s">
        <v>44</v>
      </c>
      <c r="H11">
        <v>250</v>
      </c>
      <c r="I11" s="2">
        <v>42059</v>
      </c>
      <c r="J11" s="2">
        <v>42067</v>
      </c>
      <c r="K11">
        <v>250</v>
      </c>
    </row>
    <row r="12" spans="1:11" x14ac:dyDescent="0.25">
      <c r="A12" t="str">
        <f>"6105088DFB"</f>
        <v>6105088DFB</v>
      </c>
      <c r="B12" t="str">
        <f t="shared" si="0"/>
        <v>06363391001</v>
      </c>
      <c r="C12" t="s">
        <v>15</v>
      </c>
      <c r="D12" t="s">
        <v>45</v>
      </c>
      <c r="E12" t="s">
        <v>17</v>
      </c>
      <c r="F12" s="1" t="s">
        <v>46</v>
      </c>
      <c r="G12" t="s">
        <v>47</v>
      </c>
      <c r="H12">
        <v>870</v>
      </c>
      <c r="I12" s="2">
        <v>42037</v>
      </c>
      <c r="J12" s="2">
        <v>42037</v>
      </c>
      <c r="K12">
        <v>870</v>
      </c>
    </row>
    <row r="13" spans="1:11" x14ac:dyDescent="0.25">
      <c r="A13" t="str">
        <f>"61031731B0"</f>
        <v>61031731B0</v>
      </c>
      <c r="B13" t="str">
        <f t="shared" si="0"/>
        <v>06363391001</v>
      </c>
      <c r="C13" t="s">
        <v>15</v>
      </c>
      <c r="D13" t="s">
        <v>48</v>
      </c>
      <c r="E13" t="s">
        <v>49</v>
      </c>
      <c r="F13" s="1" t="s">
        <v>50</v>
      </c>
      <c r="G13" t="s">
        <v>51</v>
      </c>
      <c r="H13">
        <v>4899.2700000000004</v>
      </c>
      <c r="I13" s="2">
        <v>42027</v>
      </c>
      <c r="J13" s="2">
        <v>42031</v>
      </c>
      <c r="K13">
        <v>4899.2700000000004</v>
      </c>
    </row>
    <row r="14" spans="1:11" x14ac:dyDescent="0.25">
      <c r="A14" t="str">
        <f>"6108420BA3"</f>
        <v>6108420BA3</v>
      </c>
      <c r="B14" t="str">
        <f t="shared" si="0"/>
        <v>06363391001</v>
      </c>
      <c r="C14" t="s">
        <v>15</v>
      </c>
      <c r="D14" t="s">
        <v>52</v>
      </c>
      <c r="E14" t="s">
        <v>17</v>
      </c>
      <c r="F14" s="1" t="s">
        <v>53</v>
      </c>
      <c r="G14" t="s">
        <v>54</v>
      </c>
      <c r="H14">
        <v>150</v>
      </c>
      <c r="I14" s="2">
        <v>42046</v>
      </c>
      <c r="J14" s="2">
        <v>42055</v>
      </c>
      <c r="K14">
        <v>150</v>
      </c>
    </row>
    <row r="15" spans="1:11" x14ac:dyDescent="0.25">
      <c r="A15" t="str">
        <f>"61038998CB"</f>
        <v>61038998CB</v>
      </c>
      <c r="B15" t="str">
        <f t="shared" si="0"/>
        <v>06363391001</v>
      </c>
      <c r="C15" t="s">
        <v>15</v>
      </c>
      <c r="D15" t="s">
        <v>55</v>
      </c>
      <c r="E15" t="s">
        <v>17</v>
      </c>
      <c r="F15" s="1" t="s">
        <v>56</v>
      </c>
      <c r="G15" t="s">
        <v>57</v>
      </c>
      <c r="H15">
        <v>117.7</v>
      </c>
      <c r="I15" s="2">
        <v>42039</v>
      </c>
      <c r="J15" s="2">
        <v>42051</v>
      </c>
      <c r="K15">
        <v>117.7</v>
      </c>
    </row>
    <row r="16" spans="1:11" x14ac:dyDescent="0.25">
      <c r="A16" t="str">
        <f>"612115266C"</f>
        <v>612115266C</v>
      </c>
      <c r="B16" t="str">
        <f t="shared" si="0"/>
        <v>06363391001</v>
      </c>
      <c r="C16" t="s">
        <v>15</v>
      </c>
      <c r="D16" t="s">
        <v>58</v>
      </c>
      <c r="E16" t="s">
        <v>17</v>
      </c>
      <c r="F16" s="1" t="s">
        <v>59</v>
      </c>
      <c r="G16" t="s">
        <v>60</v>
      </c>
      <c r="H16">
        <v>2120</v>
      </c>
      <c r="I16" s="2">
        <v>42047</v>
      </c>
      <c r="J16" s="2">
        <v>42051</v>
      </c>
      <c r="K16">
        <v>2120</v>
      </c>
    </row>
    <row r="17" spans="1:11" x14ac:dyDescent="0.25">
      <c r="A17" t="str">
        <f>"609440508F"</f>
        <v>609440508F</v>
      </c>
      <c r="B17" t="str">
        <f t="shared" si="0"/>
        <v>06363391001</v>
      </c>
      <c r="C17" t="s">
        <v>15</v>
      </c>
      <c r="D17" t="s">
        <v>61</v>
      </c>
      <c r="E17" t="s">
        <v>17</v>
      </c>
      <c r="F17" s="1" t="s">
        <v>62</v>
      </c>
      <c r="G17" t="s">
        <v>63</v>
      </c>
      <c r="H17">
        <v>2799</v>
      </c>
      <c r="I17" s="2">
        <v>42037</v>
      </c>
      <c r="J17" s="2">
        <v>42051</v>
      </c>
      <c r="K17">
        <v>2799</v>
      </c>
    </row>
    <row r="18" spans="1:11" x14ac:dyDescent="0.25">
      <c r="A18" t="str">
        <f>"615252583D"</f>
        <v>615252583D</v>
      </c>
      <c r="B18" t="str">
        <f t="shared" si="0"/>
        <v>06363391001</v>
      </c>
      <c r="C18" t="s">
        <v>15</v>
      </c>
      <c r="D18" t="s">
        <v>64</v>
      </c>
      <c r="E18" t="s">
        <v>17</v>
      </c>
      <c r="F18" s="1" t="s">
        <v>65</v>
      </c>
      <c r="G18" t="s">
        <v>66</v>
      </c>
      <c r="H18">
        <v>12870.6</v>
      </c>
      <c r="I18" s="2">
        <v>42074</v>
      </c>
      <c r="J18" s="2">
        <v>42094</v>
      </c>
      <c r="K18">
        <v>12870.58</v>
      </c>
    </row>
    <row r="19" spans="1:11" x14ac:dyDescent="0.25">
      <c r="A19" t="str">
        <f>"61731314DA"</f>
        <v>61731314DA</v>
      </c>
      <c r="B19" t="str">
        <f t="shared" si="0"/>
        <v>06363391001</v>
      </c>
      <c r="C19" t="s">
        <v>15</v>
      </c>
      <c r="D19" t="s">
        <v>67</v>
      </c>
      <c r="E19" t="s">
        <v>27</v>
      </c>
      <c r="F19" s="1" t="s">
        <v>68</v>
      </c>
      <c r="G19" t="s">
        <v>69</v>
      </c>
      <c r="H19">
        <v>4750</v>
      </c>
      <c r="I19" s="2">
        <v>42080</v>
      </c>
      <c r="K19">
        <v>4170.49</v>
      </c>
    </row>
    <row r="20" spans="1:11" x14ac:dyDescent="0.25">
      <c r="A20" t="str">
        <f>"6134036EA0"</f>
        <v>6134036EA0</v>
      </c>
      <c r="B20" t="str">
        <f t="shared" si="0"/>
        <v>06363391001</v>
      </c>
      <c r="C20" t="s">
        <v>15</v>
      </c>
      <c r="D20" t="s">
        <v>70</v>
      </c>
      <c r="E20" t="s">
        <v>27</v>
      </c>
      <c r="F20" s="1" t="s">
        <v>71</v>
      </c>
      <c r="G20" t="s">
        <v>72</v>
      </c>
      <c r="H20">
        <v>410</v>
      </c>
      <c r="I20" s="2">
        <v>42093</v>
      </c>
      <c r="J20" s="2">
        <v>42094</v>
      </c>
      <c r="K20">
        <v>410</v>
      </c>
    </row>
    <row r="21" spans="1:11" x14ac:dyDescent="0.25">
      <c r="A21" t="str">
        <f>"61711344E0"</f>
        <v>61711344E0</v>
      </c>
      <c r="B21" t="str">
        <f t="shared" si="0"/>
        <v>06363391001</v>
      </c>
      <c r="C21" t="s">
        <v>15</v>
      </c>
      <c r="D21" t="s">
        <v>73</v>
      </c>
      <c r="E21" t="s">
        <v>27</v>
      </c>
      <c r="F21" s="1" t="s">
        <v>74</v>
      </c>
      <c r="G21" t="s">
        <v>75</v>
      </c>
      <c r="H21">
        <v>43.41</v>
      </c>
      <c r="I21" s="2">
        <v>42076</v>
      </c>
      <c r="J21" s="2">
        <v>42076</v>
      </c>
      <c r="K21">
        <v>43.4</v>
      </c>
    </row>
    <row r="22" spans="1:11" x14ac:dyDescent="0.25">
      <c r="A22" t="str">
        <f>"61779941EE"</f>
        <v>61779941EE</v>
      </c>
      <c r="B22" t="str">
        <f t="shared" si="0"/>
        <v>06363391001</v>
      </c>
      <c r="C22" t="s">
        <v>15</v>
      </c>
      <c r="D22" t="s">
        <v>76</v>
      </c>
      <c r="E22" t="s">
        <v>17</v>
      </c>
      <c r="F22" s="1" t="s">
        <v>77</v>
      </c>
      <c r="G22" t="s">
        <v>78</v>
      </c>
      <c r="H22">
        <v>565</v>
      </c>
      <c r="I22" s="2">
        <v>42109</v>
      </c>
      <c r="J22" s="2">
        <v>42292</v>
      </c>
      <c r="K22">
        <v>565</v>
      </c>
    </row>
    <row r="23" spans="1:11" x14ac:dyDescent="0.25">
      <c r="A23" t="str">
        <f>"6178222E11"</f>
        <v>6178222E11</v>
      </c>
      <c r="B23" t="str">
        <f t="shared" si="0"/>
        <v>06363391001</v>
      </c>
      <c r="C23" t="s">
        <v>15</v>
      </c>
      <c r="D23" t="s">
        <v>79</v>
      </c>
      <c r="E23" t="s">
        <v>27</v>
      </c>
      <c r="F23" s="1" t="s">
        <v>80</v>
      </c>
      <c r="G23" t="s">
        <v>81</v>
      </c>
      <c r="H23">
        <v>300</v>
      </c>
      <c r="I23" s="2">
        <v>42080</v>
      </c>
      <c r="J23" s="2">
        <v>42080</v>
      </c>
      <c r="K23">
        <v>300</v>
      </c>
    </row>
    <row r="24" spans="1:11" x14ac:dyDescent="0.25">
      <c r="A24" t="str">
        <f>"6465232E36"</f>
        <v>6465232E36</v>
      </c>
      <c r="B24" t="str">
        <f t="shared" si="0"/>
        <v>06363391001</v>
      </c>
      <c r="C24" t="s">
        <v>15</v>
      </c>
      <c r="D24" t="s">
        <v>82</v>
      </c>
      <c r="E24" t="s">
        <v>17</v>
      </c>
      <c r="F24" s="1" t="s">
        <v>83</v>
      </c>
      <c r="G24" t="s">
        <v>84</v>
      </c>
      <c r="H24">
        <v>102.1</v>
      </c>
      <c r="I24" s="2">
        <v>42335</v>
      </c>
      <c r="J24" s="2">
        <v>42340</v>
      </c>
      <c r="K24">
        <v>102.1</v>
      </c>
    </row>
    <row r="25" spans="1:11" x14ac:dyDescent="0.25">
      <c r="A25" t="str">
        <f>"6204219B79"</f>
        <v>6204219B79</v>
      </c>
      <c r="B25" t="str">
        <f t="shared" si="0"/>
        <v>06363391001</v>
      </c>
      <c r="C25" t="s">
        <v>15</v>
      </c>
      <c r="D25" t="s">
        <v>85</v>
      </c>
      <c r="E25" t="s">
        <v>27</v>
      </c>
      <c r="F25" s="1" t="s">
        <v>86</v>
      </c>
      <c r="G25" t="s">
        <v>87</v>
      </c>
      <c r="H25">
        <v>95</v>
      </c>
      <c r="I25" s="2">
        <v>42097</v>
      </c>
      <c r="J25" s="2">
        <v>42825</v>
      </c>
      <c r="K25">
        <v>95</v>
      </c>
    </row>
    <row r="26" spans="1:11" x14ac:dyDescent="0.25">
      <c r="A26" t="str">
        <f>"6204232635"</f>
        <v>6204232635</v>
      </c>
      <c r="B26" t="str">
        <f t="shared" si="0"/>
        <v>06363391001</v>
      </c>
      <c r="C26" t="s">
        <v>15</v>
      </c>
      <c r="D26" t="s">
        <v>88</v>
      </c>
      <c r="E26" t="s">
        <v>27</v>
      </c>
      <c r="F26" s="1" t="s">
        <v>86</v>
      </c>
      <c r="G26" t="s">
        <v>87</v>
      </c>
      <c r="H26">
        <v>380</v>
      </c>
      <c r="I26" s="2">
        <v>42097</v>
      </c>
      <c r="J26" s="2">
        <v>42461</v>
      </c>
      <c r="K26">
        <v>380</v>
      </c>
    </row>
    <row r="27" spans="1:11" x14ac:dyDescent="0.25">
      <c r="A27" t="str">
        <f>"6202279A89"</f>
        <v>6202279A89</v>
      </c>
      <c r="B27" t="str">
        <f t="shared" si="0"/>
        <v>06363391001</v>
      </c>
      <c r="C27" t="s">
        <v>15</v>
      </c>
      <c r="D27" t="s">
        <v>89</v>
      </c>
      <c r="E27" t="s">
        <v>27</v>
      </c>
      <c r="F27" s="1" t="s">
        <v>90</v>
      </c>
      <c r="G27" t="s">
        <v>91</v>
      </c>
      <c r="H27">
        <v>135</v>
      </c>
      <c r="I27" s="2">
        <v>42094</v>
      </c>
      <c r="J27" s="2">
        <v>42463</v>
      </c>
      <c r="K27">
        <v>135</v>
      </c>
    </row>
    <row r="28" spans="1:11" x14ac:dyDescent="0.25">
      <c r="A28" t="str">
        <f>"612419231D"</f>
        <v>612419231D</v>
      </c>
      <c r="B28" t="str">
        <f t="shared" si="0"/>
        <v>06363391001</v>
      </c>
      <c r="C28" t="s">
        <v>15</v>
      </c>
      <c r="D28" t="s">
        <v>92</v>
      </c>
      <c r="E28" t="s">
        <v>49</v>
      </c>
      <c r="F28" s="1" t="s">
        <v>50</v>
      </c>
      <c r="G28" t="s">
        <v>51</v>
      </c>
      <c r="H28">
        <v>0</v>
      </c>
      <c r="I28" s="2">
        <v>42044</v>
      </c>
      <c r="J28" s="2">
        <v>42048</v>
      </c>
      <c r="K28">
        <v>8652.11</v>
      </c>
    </row>
    <row r="29" spans="1:11" x14ac:dyDescent="0.25">
      <c r="A29" t="str">
        <f>"618084744C"</f>
        <v>618084744C</v>
      </c>
      <c r="B29" t="str">
        <f t="shared" si="0"/>
        <v>06363391001</v>
      </c>
      <c r="C29" t="s">
        <v>15</v>
      </c>
      <c r="D29" t="s">
        <v>93</v>
      </c>
      <c r="E29" t="s">
        <v>17</v>
      </c>
      <c r="F29" s="1" t="s">
        <v>94</v>
      </c>
      <c r="G29" t="s">
        <v>95</v>
      </c>
      <c r="H29">
        <v>3500</v>
      </c>
      <c r="I29" s="2">
        <v>42093</v>
      </c>
      <c r="J29" s="2">
        <v>42096</v>
      </c>
      <c r="K29">
        <v>3500</v>
      </c>
    </row>
    <row r="30" spans="1:11" x14ac:dyDescent="0.25">
      <c r="A30" t="str">
        <f>"646022497C"</f>
        <v>646022497C</v>
      </c>
      <c r="B30" t="str">
        <f t="shared" si="0"/>
        <v>06363391001</v>
      </c>
      <c r="C30" t="s">
        <v>15</v>
      </c>
      <c r="D30" t="s">
        <v>96</v>
      </c>
      <c r="E30" t="s">
        <v>49</v>
      </c>
      <c r="F30" s="1" t="s">
        <v>50</v>
      </c>
      <c r="G30" t="s">
        <v>51</v>
      </c>
      <c r="H30">
        <v>0</v>
      </c>
      <c r="I30" s="2">
        <v>42312</v>
      </c>
      <c r="J30" s="2">
        <v>42312</v>
      </c>
      <c r="K30">
        <v>6489.93</v>
      </c>
    </row>
    <row r="31" spans="1:11" x14ac:dyDescent="0.25">
      <c r="A31" t="str">
        <f>"620293363D"</f>
        <v>620293363D</v>
      </c>
      <c r="B31" t="str">
        <f t="shared" si="0"/>
        <v>06363391001</v>
      </c>
      <c r="C31" t="s">
        <v>15</v>
      </c>
      <c r="D31" t="s">
        <v>97</v>
      </c>
      <c r="E31" t="s">
        <v>17</v>
      </c>
      <c r="F31" s="1" t="s">
        <v>98</v>
      </c>
      <c r="G31" t="s">
        <v>99</v>
      </c>
      <c r="H31">
        <v>70</v>
      </c>
      <c r="I31" s="2">
        <v>42115</v>
      </c>
      <c r="J31" s="2">
        <v>42124</v>
      </c>
      <c r="K31">
        <v>70</v>
      </c>
    </row>
    <row r="32" spans="1:11" x14ac:dyDescent="0.25">
      <c r="A32" t="str">
        <f>"6487814979"</f>
        <v>6487814979</v>
      </c>
      <c r="B32" t="str">
        <f t="shared" si="0"/>
        <v>06363391001</v>
      </c>
      <c r="C32" t="s">
        <v>15</v>
      </c>
      <c r="D32" t="s">
        <v>100</v>
      </c>
      <c r="E32" t="s">
        <v>17</v>
      </c>
      <c r="F32" s="1" t="s">
        <v>101</v>
      </c>
      <c r="G32" t="s">
        <v>102</v>
      </c>
      <c r="H32">
        <v>75</v>
      </c>
      <c r="I32" s="2">
        <v>42349</v>
      </c>
      <c r="J32" s="2">
        <v>42359</v>
      </c>
      <c r="K32">
        <v>75</v>
      </c>
    </row>
    <row r="33" spans="1:11" x14ac:dyDescent="0.25">
      <c r="A33" t="str">
        <f>"6229842440"</f>
        <v>6229842440</v>
      </c>
      <c r="B33" t="str">
        <f t="shared" si="0"/>
        <v>06363391001</v>
      </c>
      <c r="C33" t="s">
        <v>15</v>
      </c>
      <c r="D33" t="s">
        <v>103</v>
      </c>
      <c r="E33" t="s">
        <v>17</v>
      </c>
      <c r="F33" s="1" t="s">
        <v>104</v>
      </c>
      <c r="G33" t="s">
        <v>99</v>
      </c>
      <c r="H33">
        <v>80</v>
      </c>
      <c r="I33" s="2">
        <v>42135</v>
      </c>
      <c r="J33" s="2">
        <v>42155</v>
      </c>
      <c r="K33">
        <v>80</v>
      </c>
    </row>
    <row r="34" spans="1:11" x14ac:dyDescent="0.25">
      <c r="A34" t="str">
        <f>"6239723E4C"</f>
        <v>6239723E4C</v>
      </c>
      <c r="B34" t="str">
        <f t="shared" si="0"/>
        <v>06363391001</v>
      </c>
      <c r="C34" t="s">
        <v>15</v>
      </c>
      <c r="D34" t="s">
        <v>105</v>
      </c>
      <c r="E34" t="s">
        <v>27</v>
      </c>
      <c r="F34" s="1" t="s">
        <v>106</v>
      </c>
      <c r="G34" t="s">
        <v>107</v>
      </c>
      <c r="H34">
        <v>0</v>
      </c>
      <c r="I34" s="2">
        <v>42124</v>
      </c>
      <c r="J34" s="2">
        <v>42124</v>
      </c>
      <c r="K34">
        <v>810.98</v>
      </c>
    </row>
    <row r="35" spans="1:11" x14ac:dyDescent="0.25">
      <c r="A35" t="str">
        <f>"545439337E"</f>
        <v>545439337E</v>
      </c>
      <c r="B35" t="str">
        <f t="shared" ref="B35:B66" si="1">"06363391001"</f>
        <v>06363391001</v>
      </c>
      <c r="C35" t="s">
        <v>15</v>
      </c>
      <c r="D35" t="s">
        <v>108</v>
      </c>
      <c r="E35" t="s">
        <v>49</v>
      </c>
      <c r="F35" s="1" t="s">
        <v>109</v>
      </c>
      <c r="G35" t="s">
        <v>110</v>
      </c>
      <c r="H35">
        <v>0</v>
      </c>
      <c r="I35" s="2">
        <v>42047</v>
      </c>
      <c r="K35">
        <v>1780.75</v>
      </c>
    </row>
    <row r="36" spans="1:11" x14ac:dyDescent="0.25">
      <c r="A36" t="str">
        <f>"6169532ADB"</f>
        <v>6169532ADB</v>
      </c>
      <c r="B36" t="str">
        <f t="shared" si="1"/>
        <v>06363391001</v>
      </c>
      <c r="C36" t="s">
        <v>15</v>
      </c>
      <c r="D36" t="s">
        <v>111</v>
      </c>
      <c r="E36" t="s">
        <v>17</v>
      </c>
      <c r="F36" s="1" t="s">
        <v>112</v>
      </c>
      <c r="G36" t="s">
        <v>113</v>
      </c>
      <c r="H36">
        <v>1263.17</v>
      </c>
      <c r="I36" s="2">
        <v>42090</v>
      </c>
      <c r="J36" s="2">
        <v>42114</v>
      </c>
      <c r="K36">
        <v>1263.17</v>
      </c>
    </row>
    <row r="37" spans="1:11" x14ac:dyDescent="0.25">
      <c r="A37" t="str">
        <f>"619197536A"</f>
        <v>619197536A</v>
      </c>
      <c r="B37" t="str">
        <f t="shared" si="1"/>
        <v>06363391001</v>
      </c>
      <c r="C37" t="s">
        <v>15</v>
      </c>
      <c r="D37" t="s">
        <v>114</v>
      </c>
      <c r="E37" t="s">
        <v>17</v>
      </c>
      <c r="F37" s="1" t="s">
        <v>115</v>
      </c>
      <c r="G37" t="s">
        <v>35</v>
      </c>
      <c r="H37">
        <v>43</v>
      </c>
      <c r="I37" s="2">
        <v>42103</v>
      </c>
      <c r="J37" s="2">
        <v>42120</v>
      </c>
      <c r="K37">
        <v>43</v>
      </c>
    </row>
    <row r="38" spans="1:11" x14ac:dyDescent="0.25">
      <c r="A38" t="str">
        <f>"6169501149"</f>
        <v>6169501149</v>
      </c>
      <c r="B38" t="str">
        <f t="shared" si="1"/>
        <v>06363391001</v>
      </c>
      <c r="C38" t="s">
        <v>15</v>
      </c>
      <c r="D38" t="s">
        <v>116</v>
      </c>
      <c r="E38" t="s">
        <v>17</v>
      </c>
      <c r="F38" s="1" t="s">
        <v>117</v>
      </c>
      <c r="G38" t="s">
        <v>118</v>
      </c>
      <c r="H38">
        <v>4396.75</v>
      </c>
      <c r="I38" s="2">
        <v>42090</v>
      </c>
      <c r="J38" s="2">
        <v>42103</v>
      </c>
      <c r="K38">
        <v>4396.75</v>
      </c>
    </row>
    <row r="39" spans="1:11" x14ac:dyDescent="0.25">
      <c r="A39" t="str">
        <f>"6169518F4C"</f>
        <v>6169518F4C</v>
      </c>
      <c r="B39" t="str">
        <f t="shared" si="1"/>
        <v>06363391001</v>
      </c>
      <c r="C39" t="s">
        <v>15</v>
      </c>
      <c r="D39" t="s">
        <v>119</v>
      </c>
      <c r="E39" t="s">
        <v>17</v>
      </c>
      <c r="F39" s="1" t="s">
        <v>120</v>
      </c>
      <c r="G39" t="s">
        <v>121</v>
      </c>
      <c r="H39">
        <v>4469.96</v>
      </c>
      <c r="I39" s="2">
        <v>42103</v>
      </c>
      <c r="J39" s="2">
        <v>42118</v>
      </c>
      <c r="K39">
        <v>4469.96</v>
      </c>
    </row>
    <row r="40" spans="1:11" x14ac:dyDescent="0.25">
      <c r="A40" t="str">
        <f>"6192005C29"</f>
        <v>6192005C29</v>
      </c>
      <c r="B40" t="str">
        <f t="shared" si="1"/>
        <v>06363391001</v>
      </c>
      <c r="C40" t="s">
        <v>15</v>
      </c>
      <c r="D40" t="s">
        <v>122</v>
      </c>
      <c r="E40" t="s">
        <v>17</v>
      </c>
      <c r="F40" s="1" t="s">
        <v>123</v>
      </c>
      <c r="G40" t="s">
        <v>124</v>
      </c>
      <c r="H40">
        <v>900</v>
      </c>
      <c r="I40" s="2">
        <v>42103</v>
      </c>
      <c r="J40" s="2">
        <v>42119</v>
      </c>
      <c r="K40">
        <v>900</v>
      </c>
    </row>
    <row r="41" spans="1:11" x14ac:dyDescent="0.25">
      <c r="A41" t="str">
        <f>"6173153701"</f>
        <v>6173153701</v>
      </c>
      <c r="B41" t="str">
        <f t="shared" si="1"/>
        <v>06363391001</v>
      </c>
      <c r="C41" t="s">
        <v>15</v>
      </c>
      <c r="D41" t="s">
        <v>125</v>
      </c>
      <c r="E41" t="s">
        <v>17</v>
      </c>
      <c r="F41" s="1" t="s">
        <v>126</v>
      </c>
      <c r="G41" t="s">
        <v>127</v>
      </c>
      <c r="H41">
        <v>294</v>
      </c>
      <c r="I41" s="2">
        <v>42114</v>
      </c>
      <c r="J41" s="2">
        <v>42114</v>
      </c>
      <c r="K41">
        <v>294</v>
      </c>
    </row>
    <row r="42" spans="1:11" x14ac:dyDescent="0.25">
      <c r="A42" t="str">
        <f>"62602666ED"</f>
        <v>62602666ED</v>
      </c>
      <c r="B42" t="str">
        <f t="shared" si="1"/>
        <v>06363391001</v>
      </c>
      <c r="C42" t="s">
        <v>15</v>
      </c>
      <c r="D42" t="s">
        <v>128</v>
      </c>
      <c r="E42" t="s">
        <v>17</v>
      </c>
      <c r="F42" s="1" t="s">
        <v>129</v>
      </c>
      <c r="G42" t="s">
        <v>130</v>
      </c>
      <c r="H42">
        <v>198</v>
      </c>
      <c r="I42" s="2">
        <v>42153</v>
      </c>
      <c r="J42" s="2">
        <v>42153</v>
      </c>
      <c r="K42">
        <v>198</v>
      </c>
    </row>
    <row r="43" spans="1:11" x14ac:dyDescent="0.25">
      <c r="A43" t="str">
        <f>"6246968911"</f>
        <v>6246968911</v>
      </c>
      <c r="B43" t="str">
        <f t="shared" si="1"/>
        <v>06363391001</v>
      </c>
      <c r="C43" t="s">
        <v>15</v>
      </c>
      <c r="D43" t="s">
        <v>131</v>
      </c>
      <c r="E43" t="s">
        <v>17</v>
      </c>
      <c r="F43" s="1" t="s">
        <v>132</v>
      </c>
      <c r="G43" t="s">
        <v>133</v>
      </c>
      <c r="H43">
        <v>8292</v>
      </c>
      <c r="I43" s="2">
        <v>42153</v>
      </c>
      <c r="K43">
        <v>8292</v>
      </c>
    </row>
    <row r="44" spans="1:11" x14ac:dyDescent="0.25">
      <c r="A44" t="str">
        <f>"60637382E5"</f>
        <v>60637382E5</v>
      </c>
      <c r="B44" t="str">
        <f t="shared" si="1"/>
        <v>06363391001</v>
      </c>
      <c r="C44" t="s">
        <v>15</v>
      </c>
      <c r="D44" t="s">
        <v>134</v>
      </c>
      <c r="E44" t="s">
        <v>27</v>
      </c>
      <c r="F44" s="1" t="s">
        <v>135</v>
      </c>
      <c r="G44" t="s">
        <v>136</v>
      </c>
      <c r="H44">
        <v>6181</v>
      </c>
      <c r="I44" s="2">
        <v>42146</v>
      </c>
      <c r="J44" s="2">
        <v>42151</v>
      </c>
      <c r="K44">
        <v>6181</v>
      </c>
    </row>
    <row r="45" spans="1:11" x14ac:dyDescent="0.25">
      <c r="A45" t="str">
        <f>"6182113907"</f>
        <v>6182113907</v>
      </c>
      <c r="B45" t="str">
        <f t="shared" si="1"/>
        <v>06363391001</v>
      </c>
      <c r="C45" t="s">
        <v>15</v>
      </c>
      <c r="D45" t="s">
        <v>137</v>
      </c>
      <c r="E45" t="s">
        <v>17</v>
      </c>
      <c r="F45" s="1" t="s">
        <v>138</v>
      </c>
      <c r="G45" t="s">
        <v>139</v>
      </c>
      <c r="H45">
        <v>7976.67</v>
      </c>
      <c r="I45" s="2">
        <v>42094</v>
      </c>
      <c r="J45" s="2">
        <v>42122</v>
      </c>
      <c r="K45">
        <v>7968.35</v>
      </c>
    </row>
    <row r="46" spans="1:11" x14ac:dyDescent="0.25">
      <c r="A46" t="str">
        <f>"6234200097"</f>
        <v>6234200097</v>
      </c>
      <c r="B46" t="str">
        <f t="shared" si="1"/>
        <v>06363391001</v>
      </c>
      <c r="C46" t="s">
        <v>15</v>
      </c>
      <c r="D46" t="s">
        <v>140</v>
      </c>
      <c r="E46" t="s">
        <v>17</v>
      </c>
      <c r="F46" s="1" t="s">
        <v>141</v>
      </c>
      <c r="G46" t="s">
        <v>142</v>
      </c>
      <c r="H46">
        <v>124.99</v>
      </c>
      <c r="I46" s="2">
        <v>42137</v>
      </c>
      <c r="J46" s="2">
        <v>42142</v>
      </c>
      <c r="K46">
        <v>124.99</v>
      </c>
    </row>
    <row r="47" spans="1:11" x14ac:dyDescent="0.25">
      <c r="A47" t="str">
        <f>"62124503EB"</f>
        <v>62124503EB</v>
      </c>
      <c r="B47" t="str">
        <f t="shared" si="1"/>
        <v>06363391001</v>
      </c>
      <c r="C47" t="s">
        <v>15</v>
      </c>
      <c r="D47" t="s">
        <v>143</v>
      </c>
      <c r="E47" t="s">
        <v>17</v>
      </c>
      <c r="F47" s="1" t="s">
        <v>144</v>
      </c>
      <c r="G47" t="s">
        <v>145</v>
      </c>
      <c r="H47">
        <v>228</v>
      </c>
      <c r="I47" s="2">
        <v>42138</v>
      </c>
      <c r="J47" s="2">
        <v>42171</v>
      </c>
      <c r="K47">
        <v>228</v>
      </c>
    </row>
    <row r="48" spans="1:11" x14ac:dyDescent="0.25">
      <c r="A48" t="str">
        <f>"5987962E8C"</f>
        <v>5987962E8C</v>
      </c>
      <c r="B48" t="str">
        <f t="shared" si="1"/>
        <v>06363391001</v>
      </c>
      <c r="C48" t="s">
        <v>15</v>
      </c>
      <c r="D48" t="s">
        <v>146</v>
      </c>
      <c r="E48" t="s">
        <v>17</v>
      </c>
      <c r="F48" s="1" t="s">
        <v>147</v>
      </c>
      <c r="G48" t="s">
        <v>148</v>
      </c>
      <c r="H48">
        <v>1650</v>
      </c>
      <c r="I48" s="2">
        <v>42102</v>
      </c>
      <c r="J48" s="2">
        <v>42160</v>
      </c>
      <c r="K48">
        <v>1650</v>
      </c>
    </row>
    <row r="49" spans="1:11" x14ac:dyDescent="0.25">
      <c r="A49" t="str">
        <f>"6250751AE5"</f>
        <v>6250751AE5</v>
      </c>
      <c r="B49" t="str">
        <f t="shared" si="1"/>
        <v>06363391001</v>
      </c>
      <c r="C49" t="s">
        <v>15</v>
      </c>
      <c r="D49" t="s">
        <v>149</v>
      </c>
      <c r="E49" t="s">
        <v>17</v>
      </c>
      <c r="F49" s="1" t="s">
        <v>150</v>
      </c>
      <c r="G49" t="s">
        <v>60</v>
      </c>
      <c r="H49">
        <v>1850</v>
      </c>
      <c r="I49" s="2">
        <v>42146</v>
      </c>
      <c r="J49" s="2">
        <v>42156</v>
      </c>
      <c r="K49">
        <v>1850</v>
      </c>
    </row>
    <row r="50" spans="1:11" x14ac:dyDescent="0.25">
      <c r="A50" t="str">
        <f>"6264795062"</f>
        <v>6264795062</v>
      </c>
      <c r="B50" t="str">
        <f t="shared" si="1"/>
        <v>06363391001</v>
      </c>
      <c r="C50" t="s">
        <v>15</v>
      </c>
      <c r="D50" t="s">
        <v>151</v>
      </c>
      <c r="E50" t="s">
        <v>17</v>
      </c>
      <c r="F50" s="1" t="s">
        <v>152</v>
      </c>
      <c r="G50" t="s">
        <v>153</v>
      </c>
      <c r="H50">
        <v>180.24</v>
      </c>
      <c r="I50" s="2">
        <v>42153</v>
      </c>
      <c r="K50">
        <v>180.24</v>
      </c>
    </row>
    <row r="51" spans="1:11" x14ac:dyDescent="0.25">
      <c r="A51" t="str">
        <f>"6090256E3A"</f>
        <v>6090256E3A</v>
      </c>
      <c r="B51" t="str">
        <f t="shared" si="1"/>
        <v>06363391001</v>
      </c>
      <c r="C51" t="s">
        <v>15</v>
      </c>
      <c r="D51" t="s">
        <v>154</v>
      </c>
      <c r="E51" t="s">
        <v>17</v>
      </c>
      <c r="F51" s="1" t="s">
        <v>155</v>
      </c>
      <c r="G51" t="s">
        <v>156</v>
      </c>
      <c r="H51">
        <v>999.95</v>
      </c>
      <c r="I51" s="2">
        <v>42030</v>
      </c>
      <c r="J51" s="2">
        <v>42034</v>
      </c>
      <c r="K51">
        <v>999.95</v>
      </c>
    </row>
    <row r="52" spans="1:11" x14ac:dyDescent="0.25">
      <c r="A52" t="str">
        <f>"6111133A7A"</f>
        <v>6111133A7A</v>
      </c>
      <c r="B52" t="str">
        <f t="shared" si="1"/>
        <v>06363391001</v>
      </c>
      <c r="C52" t="s">
        <v>15</v>
      </c>
      <c r="D52" t="s">
        <v>157</v>
      </c>
      <c r="E52" t="s">
        <v>27</v>
      </c>
      <c r="F52" s="1" t="s">
        <v>158</v>
      </c>
      <c r="G52" t="s">
        <v>159</v>
      </c>
      <c r="H52">
        <v>0</v>
      </c>
      <c r="I52" s="2">
        <v>42079</v>
      </c>
      <c r="J52" s="2">
        <v>42444</v>
      </c>
      <c r="K52">
        <v>723</v>
      </c>
    </row>
    <row r="53" spans="1:11" x14ac:dyDescent="0.25">
      <c r="A53" t="str">
        <f>"6174420C8F"</f>
        <v>6174420C8F</v>
      </c>
      <c r="B53" t="str">
        <f t="shared" si="1"/>
        <v>06363391001</v>
      </c>
      <c r="C53" t="s">
        <v>15</v>
      </c>
      <c r="D53" t="s">
        <v>160</v>
      </c>
      <c r="E53" t="s">
        <v>27</v>
      </c>
      <c r="F53" s="1" t="s">
        <v>158</v>
      </c>
      <c r="G53" t="s">
        <v>159</v>
      </c>
      <c r="H53">
        <v>0</v>
      </c>
      <c r="I53" s="2">
        <v>42086</v>
      </c>
      <c r="J53" s="2">
        <v>42451</v>
      </c>
      <c r="K53">
        <v>831</v>
      </c>
    </row>
    <row r="54" spans="1:11" x14ac:dyDescent="0.25">
      <c r="A54" t="str">
        <f>"6256213649"</f>
        <v>6256213649</v>
      </c>
      <c r="B54" t="str">
        <f t="shared" si="1"/>
        <v>06363391001</v>
      </c>
      <c r="C54" t="s">
        <v>15</v>
      </c>
      <c r="D54" t="s">
        <v>161</v>
      </c>
      <c r="E54" t="s">
        <v>17</v>
      </c>
      <c r="F54" s="1" t="s">
        <v>162</v>
      </c>
      <c r="G54" t="s">
        <v>163</v>
      </c>
      <c r="H54">
        <v>290</v>
      </c>
      <c r="I54" s="2">
        <v>42174</v>
      </c>
      <c r="J54" s="2">
        <v>42174</v>
      </c>
      <c r="K54">
        <v>238</v>
      </c>
    </row>
    <row r="55" spans="1:11" x14ac:dyDescent="0.25">
      <c r="A55" t="str">
        <f>"62300743B4"</f>
        <v>62300743B4</v>
      </c>
      <c r="B55" t="str">
        <f t="shared" si="1"/>
        <v>06363391001</v>
      </c>
      <c r="C55" t="s">
        <v>15</v>
      </c>
      <c r="D55" t="s">
        <v>164</v>
      </c>
      <c r="E55" t="s">
        <v>27</v>
      </c>
      <c r="F55" s="1" t="s">
        <v>165</v>
      </c>
      <c r="G55" t="s">
        <v>166</v>
      </c>
      <c r="H55">
        <v>100</v>
      </c>
      <c r="I55" s="2">
        <v>42145</v>
      </c>
      <c r="J55" s="2">
        <v>42156</v>
      </c>
      <c r="K55">
        <v>100</v>
      </c>
    </row>
    <row r="56" spans="1:11" x14ac:dyDescent="0.25">
      <c r="A56" t="str">
        <f>"62821756CE"</f>
        <v>62821756CE</v>
      </c>
      <c r="B56" t="str">
        <f t="shared" si="1"/>
        <v>06363391001</v>
      </c>
      <c r="C56" t="s">
        <v>15</v>
      </c>
      <c r="D56" t="s">
        <v>167</v>
      </c>
      <c r="E56" t="s">
        <v>49</v>
      </c>
      <c r="F56" s="1" t="s">
        <v>168</v>
      </c>
      <c r="G56" t="s">
        <v>169</v>
      </c>
      <c r="H56">
        <v>0</v>
      </c>
      <c r="I56" s="2">
        <v>42173</v>
      </c>
      <c r="J56" s="2">
        <v>42173</v>
      </c>
      <c r="K56">
        <v>4770.76</v>
      </c>
    </row>
    <row r="57" spans="1:11" x14ac:dyDescent="0.25">
      <c r="A57" t="str">
        <f>"6280824BEB"</f>
        <v>6280824BEB</v>
      </c>
      <c r="B57" t="str">
        <f t="shared" si="1"/>
        <v>06363391001</v>
      </c>
      <c r="C57" t="s">
        <v>15</v>
      </c>
      <c r="D57" t="s">
        <v>170</v>
      </c>
      <c r="E57" t="s">
        <v>17</v>
      </c>
      <c r="F57" s="1" t="s">
        <v>171</v>
      </c>
      <c r="G57" t="s">
        <v>66</v>
      </c>
      <c r="H57">
        <v>10142.200000000001</v>
      </c>
      <c r="I57" s="2">
        <v>42173</v>
      </c>
      <c r="J57" s="2">
        <v>42185</v>
      </c>
      <c r="K57">
        <v>10142.200000000001</v>
      </c>
    </row>
    <row r="58" spans="1:11" x14ac:dyDescent="0.25">
      <c r="A58" t="str">
        <f>"62560217D7"</f>
        <v>62560217D7</v>
      </c>
      <c r="B58" t="str">
        <f t="shared" si="1"/>
        <v>06363391001</v>
      </c>
      <c r="C58" t="s">
        <v>15</v>
      </c>
      <c r="D58" t="s">
        <v>172</v>
      </c>
      <c r="E58" t="s">
        <v>17</v>
      </c>
      <c r="F58" s="1" t="s">
        <v>173</v>
      </c>
      <c r="G58" t="s">
        <v>22</v>
      </c>
      <c r="H58">
        <v>317</v>
      </c>
      <c r="I58" s="2">
        <v>42167</v>
      </c>
      <c r="J58" s="2">
        <v>42185</v>
      </c>
      <c r="K58">
        <v>317</v>
      </c>
    </row>
    <row r="59" spans="1:11" x14ac:dyDescent="0.25">
      <c r="A59" t="str">
        <f>"6251663B80"</f>
        <v>6251663B80</v>
      </c>
      <c r="B59" t="str">
        <f t="shared" si="1"/>
        <v>06363391001</v>
      </c>
      <c r="C59" t="s">
        <v>15</v>
      </c>
      <c r="D59" t="s">
        <v>174</v>
      </c>
      <c r="E59" t="s">
        <v>17</v>
      </c>
      <c r="F59" s="1" t="s">
        <v>175</v>
      </c>
      <c r="G59" t="s">
        <v>176</v>
      </c>
      <c r="H59">
        <v>3314</v>
      </c>
      <c r="I59" s="2">
        <v>42149</v>
      </c>
      <c r="J59" s="2">
        <v>42159</v>
      </c>
      <c r="K59">
        <v>3314</v>
      </c>
    </row>
    <row r="60" spans="1:11" x14ac:dyDescent="0.25">
      <c r="A60" t="str">
        <f>"6238466101"</f>
        <v>6238466101</v>
      </c>
      <c r="B60" t="str">
        <f t="shared" si="1"/>
        <v>06363391001</v>
      </c>
      <c r="C60" t="s">
        <v>15</v>
      </c>
      <c r="D60" t="s">
        <v>177</v>
      </c>
      <c r="E60" t="s">
        <v>27</v>
      </c>
      <c r="F60" s="1" t="s">
        <v>178</v>
      </c>
      <c r="G60" t="s">
        <v>44</v>
      </c>
      <c r="H60">
        <v>250</v>
      </c>
      <c r="I60" s="2">
        <v>42181</v>
      </c>
      <c r="J60" s="2">
        <v>42181</v>
      </c>
      <c r="K60">
        <v>250</v>
      </c>
    </row>
    <row r="61" spans="1:11" x14ac:dyDescent="0.25">
      <c r="A61" t="str">
        <f>"6256186003"</f>
        <v>6256186003</v>
      </c>
      <c r="B61" t="str">
        <f t="shared" si="1"/>
        <v>06363391001</v>
      </c>
      <c r="C61" t="s">
        <v>15</v>
      </c>
      <c r="D61" t="s">
        <v>179</v>
      </c>
      <c r="E61" t="s">
        <v>27</v>
      </c>
      <c r="F61" s="1" t="s">
        <v>180</v>
      </c>
      <c r="G61" t="s">
        <v>181</v>
      </c>
      <c r="H61">
        <v>715</v>
      </c>
      <c r="I61" s="2">
        <v>42212</v>
      </c>
      <c r="J61" s="2">
        <v>42212</v>
      </c>
      <c r="K61">
        <v>715</v>
      </c>
    </row>
    <row r="62" spans="1:11" x14ac:dyDescent="0.25">
      <c r="A62" t="str">
        <f>"6275897A08"</f>
        <v>6275897A08</v>
      </c>
      <c r="B62" t="str">
        <f t="shared" si="1"/>
        <v>06363391001</v>
      </c>
      <c r="C62" t="s">
        <v>15</v>
      </c>
      <c r="D62" t="s">
        <v>182</v>
      </c>
      <c r="E62" t="s">
        <v>27</v>
      </c>
      <c r="F62" s="1" t="s">
        <v>183</v>
      </c>
      <c r="G62" t="s">
        <v>184</v>
      </c>
      <c r="H62">
        <v>983.6</v>
      </c>
      <c r="I62" s="2">
        <v>42158</v>
      </c>
      <c r="J62" s="2">
        <v>42157</v>
      </c>
      <c r="K62">
        <v>983.6</v>
      </c>
    </row>
    <row r="63" spans="1:11" x14ac:dyDescent="0.25">
      <c r="A63" t="str">
        <f>"6205160405"</f>
        <v>6205160405</v>
      </c>
      <c r="B63" t="str">
        <f t="shared" si="1"/>
        <v>06363391001</v>
      </c>
      <c r="C63" t="s">
        <v>15</v>
      </c>
      <c r="D63" t="s">
        <v>185</v>
      </c>
      <c r="E63" t="s">
        <v>27</v>
      </c>
      <c r="F63" s="1" t="s">
        <v>186</v>
      </c>
      <c r="G63" t="s">
        <v>187</v>
      </c>
      <c r="H63">
        <v>95</v>
      </c>
      <c r="I63" s="2">
        <v>42173</v>
      </c>
      <c r="J63" s="2">
        <v>42112</v>
      </c>
      <c r="K63">
        <v>95</v>
      </c>
    </row>
    <row r="64" spans="1:11" x14ac:dyDescent="0.25">
      <c r="A64" t="str">
        <f>"629965823D"</f>
        <v>629965823D</v>
      </c>
      <c r="B64" t="str">
        <f t="shared" si="1"/>
        <v>06363391001</v>
      </c>
      <c r="C64" t="s">
        <v>15</v>
      </c>
      <c r="D64" t="s">
        <v>188</v>
      </c>
      <c r="E64" t="s">
        <v>17</v>
      </c>
      <c r="F64" s="1" t="s">
        <v>189</v>
      </c>
      <c r="G64" t="s">
        <v>190</v>
      </c>
      <c r="H64">
        <v>2650</v>
      </c>
      <c r="I64" s="2">
        <v>42194</v>
      </c>
      <c r="J64" s="2">
        <v>42234</v>
      </c>
      <c r="K64">
        <v>2650</v>
      </c>
    </row>
    <row r="65" spans="1:11" x14ac:dyDescent="0.25">
      <c r="A65" t="str">
        <f>"63085078A8"</f>
        <v>63085078A8</v>
      </c>
      <c r="B65" t="str">
        <f t="shared" si="1"/>
        <v>06363391001</v>
      </c>
      <c r="C65" t="s">
        <v>15</v>
      </c>
      <c r="D65" t="s">
        <v>191</v>
      </c>
      <c r="E65" t="s">
        <v>27</v>
      </c>
      <c r="F65" s="1" t="s">
        <v>192</v>
      </c>
      <c r="G65" t="s">
        <v>193</v>
      </c>
      <c r="H65">
        <v>400</v>
      </c>
      <c r="I65" s="2">
        <v>42201</v>
      </c>
      <c r="J65" s="2">
        <v>42201</v>
      </c>
      <c r="K65">
        <v>400</v>
      </c>
    </row>
    <row r="66" spans="1:11" x14ac:dyDescent="0.25">
      <c r="A66" t="str">
        <f>"6375230E36"</f>
        <v>6375230E36</v>
      </c>
      <c r="B66" t="str">
        <f t="shared" si="1"/>
        <v>06363391001</v>
      </c>
      <c r="C66" t="s">
        <v>15</v>
      </c>
      <c r="D66" t="s">
        <v>194</v>
      </c>
      <c r="E66" t="s">
        <v>27</v>
      </c>
      <c r="F66" s="1" t="s">
        <v>40</v>
      </c>
      <c r="G66" t="s">
        <v>41</v>
      </c>
      <c r="H66">
        <v>245.45</v>
      </c>
      <c r="I66" s="2">
        <v>42244</v>
      </c>
      <c r="J66" s="2">
        <v>42244</v>
      </c>
      <c r="K66">
        <v>245.45</v>
      </c>
    </row>
    <row r="67" spans="1:11" x14ac:dyDescent="0.25">
      <c r="A67" t="str">
        <f>"637308434A"</f>
        <v>637308434A</v>
      </c>
      <c r="B67" t="str">
        <f t="shared" ref="B67:B98" si="2">"06363391001"</f>
        <v>06363391001</v>
      </c>
      <c r="C67" t="s">
        <v>15</v>
      </c>
      <c r="D67" t="s">
        <v>195</v>
      </c>
      <c r="E67" t="s">
        <v>27</v>
      </c>
      <c r="F67" s="1" t="s">
        <v>31</v>
      </c>
      <c r="G67" t="s">
        <v>32</v>
      </c>
      <c r="H67">
        <v>4554.66</v>
      </c>
      <c r="I67" s="2">
        <v>42032</v>
      </c>
      <c r="J67" s="2">
        <v>42035</v>
      </c>
      <c r="K67">
        <v>4554.66</v>
      </c>
    </row>
    <row r="68" spans="1:11" x14ac:dyDescent="0.25">
      <c r="A68" t="str">
        <f>"6205151C95"</f>
        <v>6205151C95</v>
      </c>
      <c r="B68" t="str">
        <f t="shared" si="2"/>
        <v>06363391001</v>
      </c>
      <c r="C68" t="s">
        <v>15</v>
      </c>
      <c r="D68" t="s">
        <v>196</v>
      </c>
      <c r="E68" t="s">
        <v>27</v>
      </c>
      <c r="F68" s="1" t="s">
        <v>186</v>
      </c>
      <c r="G68" t="s">
        <v>187</v>
      </c>
      <c r="H68">
        <v>190</v>
      </c>
      <c r="I68" s="2">
        <v>42173</v>
      </c>
      <c r="J68" s="2">
        <v>42173</v>
      </c>
      <c r="K68">
        <v>190</v>
      </c>
    </row>
    <row r="69" spans="1:11" x14ac:dyDescent="0.25">
      <c r="A69" t="str">
        <f>"6256235870"</f>
        <v>6256235870</v>
      </c>
      <c r="B69" t="str">
        <f t="shared" si="2"/>
        <v>06363391001</v>
      </c>
      <c r="C69" t="s">
        <v>15</v>
      </c>
      <c r="D69" t="s">
        <v>197</v>
      </c>
      <c r="E69" t="s">
        <v>17</v>
      </c>
      <c r="F69" s="1" t="s">
        <v>198</v>
      </c>
      <c r="G69" t="s">
        <v>148</v>
      </c>
      <c r="H69">
        <v>271.39999999999998</v>
      </c>
      <c r="I69" s="2">
        <v>42216</v>
      </c>
      <c r="J69" s="2">
        <v>42216</v>
      </c>
      <c r="K69">
        <v>271.39</v>
      </c>
    </row>
    <row r="70" spans="1:11" x14ac:dyDescent="0.25">
      <c r="A70" t="str">
        <f>"6309407F5A"</f>
        <v>6309407F5A</v>
      </c>
      <c r="B70" t="str">
        <f t="shared" si="2"/>
        <v>06363391001</v>
      </c>
      <c r="C70" t="s">
        <v>15</v>
      </c>
      <c r="D70" t="s">
        <v>199</v>
      </c>
      <c r="E70" t="s">
        <v>27</v>
      </c>
      <c r="F70" s="1" t="s">
        <v>80</v>
      </c>
      <c r="G70" t="s">
        <v>81</v>
      </c>
      <c r="H70">
        <v>75</v>
      </c>
      <c r="I70" s="2">
        <v>42201</v>
      </c>
      <c r="J70" s="2">
        <v>42201</v>
      </c>
      <c r="K70">
        <v>75</v>
      </c>
    </row>
    <row r="71" spans="1:11" x14ac:dyDescent="0.25">
      <c r="A71" t="str">
        <f>"629896672D"</f>
        <v>629896672D</v>
      </c>
      <c r="B71" t="str">
        <f t="shared" si="2"/>
        <v>06363391001</v>
      </c>
      <c r="C71" t="s">
        <v>15</v>
      </c>
      <c r="D71" t="s">
        <v>200</v>
      </c>
      <c r="E71" t="s">
        <v>27</v>
      </c>
      <c r="F71" s="1" t="s">
        <v>165</v>
      </c>
      <c r="G71" t="s">
        <v>166</v>
      </c>
      <c r="H71">
        <v>150</v>
      </c>
      <c r="I71" s="2">
        <v>42200</v>
      </c>
      <c r="J71" s="2">
        <v>42200</v>
      </c>
      <c r="K71">
        <v>150</v>
      </c>
    </row>
    <row r="72" spans="1:11" x14ac:dyDescent="0.25">
      <c r="A72" t="str">
        <f>"640230660B"</f>
        <v>640230660B</v>
      </c>
      <c r="B72" t="str">
        <f t="shared" si="2"/>
        <v>06363391001</v>
      </c>
      <c r="C72" t="s">
        <v>15</v>
      </c>
      <c r="D72" t="s">
        <v>201</v>
      </c>
      <c r="E72" t="s">
        <v>27</v>
      </c>
      <c r="F72" s="1" t="s">
        <v>202</v>
      </c>
      <c r="G72" t="s">
        <v>203</v>
      </c>
      <c r="H72">
        <v>450.09</v>
      </c>
      <c r="I72" s="2">
        <v>42280</v>
      </c>
      <c r="J72" s="2">
        <v>42288</v>
      </c>
      <c r="K72">
        <v>279.89999999999998</v>
      </c>
    </row>
    <row r="73" spans="1:11" x14ac:dyDescent="0.25">
      <c r="A73" t="str">
        <f>"637488732C"</f>
        <v>637488732C</v>
      </c>
      <c r="B73" t="str">
        <f t="shared" si="2"/>
        <v>06363391001</v>
      </c>
      <c r="C73" t="s">
        <v>15</v>
      </c>
      <c r="D73" t="s">
        <v>204</v>
      </c>
      <c r="E73" t="s">
        <v>27</v>
      </c>
      <c r="F73" s="1" t="s">
        <v>205</v>
      </c>
      <c r="G73" t="s">
        <v>35</v>
      </c>
      <c r="H73">
        <v>67</v>
      </c>
      <c r="I73" s="2">
        <v>42262</v>
      </c>
      <c r="J73" s="2">
        <v>42277</v>
      </c>
      <c r="K73">
        <v>67</v>
      </c>
    </row>
    <row r="74" spans="1:11" x14ac:dyDescent="0.25">
      <c r="A74" t="str">
        <f>"636959326D"</f>
        <v>636959326D</v>
      </c>
      <c r="B74" t="str">
        <f t="shared" si="2"/>
        <v>06363391001</v>
      </c>
      <c r="C74" t="s">
        <v>15</v>
      </c>
      <c r="D74" t="s">
        <v>206</v>
      </c>
      <c r="E74" t="s">
        <v>27</v>
      </c>
      <c r="F74" s="1" t="s">
        <v>207</v>
      </c>
      <c r="G74" t="s">
        <v>208</v>
      </c>
      <c r="H74">
        <v>156</v>
      </c>
      <c r="I74" s="2">
        <v>42249</v>
      </c>
      <c r="J74" s="2">
        <v>42263</v>
      </c>
      <c r="K74">
        <v>156</v>
      </c>
    </row>
    <row r="75" spans="1:11" x14ac:dyDescent="0.25">
      <c r="A75" t="str">
        <f>"636959975F"</f>
        <v>636959975F</v>
      </c>
      <c r="B75" t="str">
        <f t="shared" si="2"/>
        <v>06363391001</v>
      </c>
      <c r="C75" t="s">
        <v>15</v>
      </c>
      <c r="D75" t="s">
        <v>61</v>
      </c>
      <c r="E75" t="s">
        <v>27</v>
      </c>
      <c r="F75" s="1" t="s">
        <v>209</v>
      </c>
      <c r="G75" t="s">
        <v>121</v>
      </c>
      <c r="H75">
        <v>3897.95</v>
      </c>
      <c r="I75" s="2">
        <v>42252</v>
      </c>
      <c r="J75" s="2">
        <v>42271</v>
      </c>
      <c r="K75">
        <v>3897.95</v>
      </c>
    </row>
    <row r="76" spans="1:11" x14ac:dyDescent="0.25">
      <c r="A76" t="str">
        <f>"6397971CAE"</f>
        <v>6397971CAE</v>
      </c>
      <c r="B76" t="str">
        <f t="shared" si="2"/>
        <v>06363391001</v>
      </c>
      <c r="C76" t="s">
        <v>15</v>
      </c>
      <c r="D76" t="s">
        <v>210</v>
      </c>
      <c r="E76" t="s">
        <v>27</v>
      </c>
      <c r="F76" s="1" t="s">
        <v>211</v>
      </c>
      <c r="G76" t="s">
        <v>212</v>
      </c>
      <c r="H76">
        <v>70</v>
      </c>
      <c r="I76" s="2">
        <v>42272</v>
      </c>
      <c r="J76" s="2">
        <v>42272</v>
      </c>
      <c r="K76">
        <v>70</v>
      </c>
    </row>
    <row r="77" spans="1:11" x14ac:dyDescent="0.25">
      <c r="A77" t="str">
        <f>"636961870D"</f>
        <v>636961870D</v>
      </c>
      <c r="B77" t="str">
        <f t="shared" si="2"/>
        <v>06363391001</v>
      </c>
      <c r="C77" t="s">
        <v>15</v>
      </c>
      <c r="D77" t="s">
        <v>213</v>
      </c>
      <c r="E77" t="s">
        <v>27</v>
      </c>
      <c r="F77" s="1" t="s">
        <v>214</v>
      </c>
      <c r="G77" t="s">
        <v>121</v>
      </c>
      <c r="H77">
        <v>3458.98</v>
      </c>
      <c r="I77" s="2">
        <v>42270</v>
      </c>
      <c r="J77" s="2">
        <v>42289</v>
      </c>
      <c r="K77">
        <v>3458.98</v>
      </c>
    </row>
    <row r="78" spans="1:11" x14ac:dyDescent="0.25">
      <c r="A78" t="str">
        <f>"6152570D5E"</f>
        <v>6152570D5E</v>
      </c>
      <c r="B78" t="str">
        <f t="shared" si="2"/>
        <v>06363391001</v>
      </c>
      <c r="C78" t="s">
        <v>15</v>
      </c>
      <c r="D78" t="s">
        <v>215</v>
      </c>
      <c r="E78" t="s">
        <v>27</v>
      </c>
      <c r="F78" s="1" t="s">
        <v>216</v>
      </c>
      <c r="G78" t="s">
        <v>217</v>
      </c>
      <c r="H78">
        <v>5870</v>
      </c>
      <c r="I78" s="2">
        <v>42249</v>
      </c>
      <c r="J78" s="2">
        <v>42278</v>
      </c>
      <c r="K78">
        <v>5870</v>
      </c>
    </row>
    <row r="79" spans="1:11" x14ac:dyDescent="0.25">
      <c r="A79" t="str">
        <f>"6376839E00"</f>
        <v>6376839E00</v>
      </c>
      <c r="B79" t="str">
        <f t="shared" si="2"/>
        <v>06363391001</v>
      </c>
      <c r="C79" t="s">
        <v>15</v>
      </c>
      <c r="D79" t="s">
        <v>218</v>
      </c>
      <c r="E79" t="s">
        <v>17</v>
      </c>
      <c r="F79" s="1" t="s">
        <v>219</v>
      </c>
      <c r="G79" t="s">
        <v>220</v>
      </c>
      <c r="H79">
        <v>1340</v>
      </c>
      <c r="I79" s="2">
        <v>42275</v>
      </c>
      <c r="J79" s="2">
        <v>42282</v>
      </c>
      <c r="K79">
        <v>1340</v>
      </c>
    </row>
    <row r="80" spans="1:11" x14ac:dyDescent="0.25">
      <c r="A80" t="str">
        <f>"6308494DEC"</f>
        <v>6308494DEC</v>
      </c>
      <c r="B80" t="str">
        <f t="shared" si="2"/>
        <v>06363391001</v>
      </c>
      <c r="C80" t="s">
        <v>15</v>
      </c>
      <c r="D80" t="s">
        <v>221</v>
      </c>
      <c r="E80" t="s">
        <v>17</v>
      </c>
      <c r="F80" s="1" t="s">
        <v>222</v>
      </c>
      <c r="G80" t="s">
        <v>223</v>
      </c>
      <c r="H80">
        <v>22522</v>
      </c>
      <c r="I80" s="2">
        <v>42207</v>
      </c>
      <c r="J80" s="2">
        <v>42235</v>
      </c>
      <c r="K80">
        <v>22522</v>
      </c>
    </row>
    <row r="81" spans="1:11" x14ac:dyDescent="0.25">
      <c r="A81" t="str">
        <f>"6388280F69"</f>
        <v>6388280F69</v>
      </c>
      <c r="B81" t="str">
        <f t="shared" si="2"/>
        <v>06363391001</v>
      </c>
      <c r="C81" t="s">
        <v>15</v>
      </c>
      <c r="D81" t="s">
        <v>224</v>
      </c>
      <c r="E81" t="s">
        <v>17</v>
      </c>
      <c r="F81" s="1" t="s">
        <v>225</v>
      </c>
      <c r="G81" t="s">
        <v>66</v>
      </c>
      <c r="H81">
        <v>3838.48</v>
      </c>
      <c r="I81" s="2">
        <v>42287</v>
      </c>
      <c r="J81" s="2">
        <v>42292</v>
      </c>
      <c r="K81">
        <v>3838.48</v>
      </c>
    </row>
    <row r="82" spans="1:11" x14ac:dyDescent="0.25">
      <c r="A82" t="str">
        <f>"6253008171"</f>
        <v>6253008171</v>
      </c>
      <c r="B82" t="str">
        <f t="shared" si="2"/>
        <v>06363391001</v>
      </c>
      <c r="C82" t="s">
        <v>15</v>
      </c>
      <c r="D82" t="s">
        <v>226</v>
      </c>
      <c r="E82" t="s">
        <v>17</v>
      </c>
      <c r="F82" s="1" t="s">
        <v>227</v>
      </c>
      <c r="G82" t="s">
        <v>228</v>
      </c>
      <c r="H82">
        <v>2280</v>
      </c>
      <c r="I82" s="2">
        <v>42146</v>
      </c>
      <c r="J82" s="2">
        <v>42174</v>
      </c>
      <c r="K82">
        <v>2280</v>
      </c>
    </row>
    <row r="83" spans="1:11" x14ac:dyDescent="0.25">
      <c r="A83" t="str">
        <f>"6256200B8D"</f>
        <v>6256200B8D</v>
      </c>
      <c r="B83" t="str">
        <f t="shared" si="2"/>
        <v>06363391001</v>
      </c>
      <c r="C83" t="s">
        <v>15</v>
      </c>
      <c r="D83" t="s">
        <v>229</v>
      </c>
      <c r="E83" t="s">
        <v>27</v>
      </c>
      <c r="F83" s="1" t="s">
        <v>230</v>
      </c>
      <c r="G83" t="s">
        <v>81</v>
      </c>
      <c r="H83">
        <v>830</v>
      </c>
      <c r="I83" s="2">
        <v>42242</v>
      </c>
      <c r="J83" s="2">
        <v>42243</v>
      </c>
      <c r="K83">
        <v>830</v>
      </c>
    </row>
    <row r="84" spans="1:11" x14ac:dyDescent="0.25">
      <c r="A84" t="str">
        <f>"6443088C68"</f>
        <v>6443088C68</v>
      </c>
      <c r="B84" t="str">
        <f t="shared" si="2"/>
        <v>06363391001</v>
      </c>
      <c r="C84" t="s">
        <v>15</v>
      </c>
      <c r="D84" t="s">
        <v>231</v>
      </c>
      <c r="E84" t="s">
        <v>27</v>
      </c>
      <c r="F84" s="1" t="s">
        <v>232</v>
      </c>
      <c r="G84" t="s">
        <v>233</v>
      </c>
      <c r="H84">
        <v>126</v>
      </c>
      <c r="I84" s="2">
        <v>42286</v>
      </c>
      <c r="K84">
        <v>126</v>
      </c>
    </row>
    <row r="85" spans="1:11" x14ac:dyDescent="0.25">
      <c r="A85" t="str">
        <f>"6403709BD4"</f>
        <v>6403709BD4</v>
      </c>
      <c r="B85" t="str">
        <f t="shared" si="2"/>
        <v>06363391001</v>
      </c>
      <c r="C85" t="s">
        <v>15</v>
      </c>
      <c r="D85" t="s">
        <v>234</v>
      </c>
      <c r="E85" t="s">
        <v>17</v>
      </c>
      <c r="F85" s="1" t="s">
        <v>235</v>
      </c>
      <c r="G85" t="s">
        <v>236</v>
      </c>
      <c r="H85">
        <v>5892.63</v>
      </c>
      <c r="I85" s="2">
        <v>42277</v>
      </c>
      <c r="J85" s="2">
        <v>42324</v>
      </c>
      <c r="K85">
        <v>5892.63</v>
      </c>
    </row>
    <row r="86" spans="1:11" x14ac:dyDescent="0.25">
      <c r="A86" t="str">
        <f>"6428899F45"</f>
        <v>6428899F45</v>
      </c>
      <c r="B86" t="str">
        <f t="shared" si="2"/>
        <v>06363391001</v>
      </c>
      <c r="C86" t="s">
        <v>15</v>
      </c>
      <c r="D86" t="s">
        <v>237</v>
      </c>
      <c r="E86" t="s">
        <v>17</v>
      </c>
      <c r="F86" s="1" t="s">
        <v>238</v>
      </c>
      <c r="G86" t="s">
        <v>239</v>
      </c>
      <c r="H86">
        <v>29.9</v>
      </c>
      <c r="I86" s="2">
        <v>42312</v>
      </c>
      <c r="J86" s="2">
        <v>42312</v>
      </c>
      <c r="K86">
        <v>29.9</v>
      </c>
    </row>
    <row r="87" spans="1:11" x14ac:dyDescent="0.25">
      <c r="A87" t="str">
        <f>"6377538ED5"</f>
        <v>6377538ED5</v>
      </c>
      <c r="B87" t="str">
        <f t="shared" si="2"/>
        <v>06363391001</v>
      </c>
      <c r="C87" t="s">
        <v>15</v>
      </c>
      <c r="D87" t="s">
        <v>240</v>
      </c>
      <c r="E87" t="s">
        <v>17</v>
      </c>
      <c r="F87" s="1" t="s">
        <v>241</v>
      </c>
      <c r="G87" t="s">
        <v>242</v>
      </c>
      <c r="H87">
        <v>495</v>
      </c>
      <c r="I87" s="2">
        <v>42244</v>
      </c>
      <c r="J87" s="2">
        <v>42244</v>
      </c>
      <c r="K87">
        <v>495</v>
      </c>
    </row>
    <row r="88" spans="1:11" x14ac:dyDescent="0.25">
      <c r="A88" t="str">
        <f>"6283092B88"</f>
        <v>6283092B88</v>
      </c>
      <c r="B88" t="str">
        <f t="shared" si="2"/>
        <v>06363391001</v>
      </c>
      <c r="C88" t="s">
        <v>15</v>
      </c>
      <c r="D88" t="s">
        <v>243</v>
      </c>
      <c r="E88" t="s">
        <v>27</v>
      </c>
      <c r="F88" s="1" t="s">
        <v>244</v>
      </c>
      <c r="G88" t="s">
        <v>245</v>
      </c>
      <c r="H88">
        <v>48.92</v>
      </c>
      <c r="I88" s="2">
        <v>42311</v>
      </c>
      <c r="J88" s="2">
        <v>42338</v>
      </c>
      <c r="K88">
        <v>40.1</v>
      </c>
    </row>
    <row r="89" spans="1:11" x14ac:dyDescent="0.25">
      <c r="A89" t="str">
        <f>"6414957DF8"</f>
        <v>6414957DF8</v>
      </c>
      <c r="B89" t="str">
        <f t="shared" si="2"/>
        <v>06363391001</v>
      </c>
      <c r="C89" t="s">
        <v>15</v>
      </c>
      <c r="D89" t="s">
        <v>246</v>
      </c>
      <c r="E89" t="s">
        <v>27</v>
      </c>
      <c r="F89" s="1" t="s">
        <v>178</v>
      </c>
      <c r="G89" t="s">
        <v>44</v>
      </c>
      <c r="H89">
        <v>1875</v>
      </c>
      <c r="I89" s="2">
        <v>42283</v>
      </c>
      <c r="J89" s="2">
        <v>42307</v>
      </c>
      <c r="K89">
        <v>1875</v>
      </c>
    </row>
    <row r="90" spans="1:11" x14ac:dyDescent="0.25">
      <c r="A90" t="str">
        <f>"6434192F31"</f>
        <v>6434192F31</v>
      </c>
      <c r="B90" t="str">
        <f t="shared" si="2"/>
        <v>06363391001</v>
      </c>
      <c r="C90" t="s">
        <v>15</v>
      </c>
      <c r="D90" t="s">
        <v>170</v>
      </c>
      <c r="E90" t="s">
        <v>17</v>
      </c>
      <c r="F90" s="1" t="s">
        <v>247</v>
      </c>
      <c r="G90" t="s">
        <v>66</v>
      </c>
      <c r="H90">
        <v>14199.2</v>
      </c>
      <c r="I90" s="2">
        <v>42303</v>
      </c>
      <c r="J90" s="2">
        <v>42338</v>
      </c>
      <c r="K90">
        <v>14199.2</v>
      </c>
    </row>
    <row r="91" spans="1:11" x14ac:dyDescent="0.25">
      <c r="A91" t="str">
        <f>"6451639CEA"</f>
        <v>6451639CEA</v>
      </c>
      <c r="B91" t="str">
        <f t="shared" si="2"/>
        <v>06363391001</v>
      </c>
      <c r="C91" t="s">
        <v>15</v>
      </c>
      <c r="D91" t="s">
        <v>248</v>
      </c>
      <c r="E91" t="s">
        <v>27</v>
      </c>
      <c r="F91" s="1" t="s">
        <v>249</v>
      </c>
      <c r="G91" t="s">
        <v>250</v>
      </c>
      <c r="H91">
        <v>128.69999999999999</v>
      </c>
      <c r="I91" s="2">
        <v>42314</v>
      </c>
      <c r="J91" s="2">
        <v>42324</v>
      </c>
      <c r="K91">
        <v>128.69999999999999</v>
      </c>
    </row>
    <row r="92" spans="1:11" x14ac:dyDescent="0.25">
      <c r="A92" t="str">
        <f>"6451626233"</f>
        <v>6451626233</v>
      </c>
      <c r="B92" t="str">
        <f t="shared" si="2"/>
        <v>06363391001</v>
      </c>
      <c r="C92" t="s">
        <v>15</v>
      </c>
      <c r="D92" t="s">
        <v>248</v>
      </c>
      <c r="E92" t="s">
        <v>27</v>
      </c>
      <c r="F92" s="1" t="s">
        <v>251</v>
      </c>
      <c r="G92" t="s">
        <v>252</v>
      </c>
      <c r="H92">
        <v>19.600000000000001</v>
      </c>
      <c r="I92" s="2">
        <v>42314</v>
      </c>
      <c r="J92" s="2">
        <v>42324</v>
      </c>
      <c r="K92">
        <v>19.600000000000001</v>
      </c>
    </row>
    <row r="93" spans="1:11" x14ac:dyDescent="0.25">
      <c r="A93" t="str">
        <f>"6451656AF2"</f>
        <v>6451656AF2</v>
      </c>
      <c r="B93" t="str">
        <f t="shared" si="2"/>
        <v>06363391001</v>
      </c>
      <c r="C93" t="s">
        <v>15</v>
      </c>
      <c r="D93" t="s">
        <v>253</v>
      </c>
      <c r="E93" t="s">
        <v>27</v>
      </c>
      <c r="F93" s="1" t="s">
        <v>254</v>
      </c>
      <c r="G93" t="s">
        <v>255</v>
      </c>
      <c r="H93">
        <v>110.5</v>
      </c>
      <c r="I93" s="2">
        <v>42314</v>
      </c>
      <c r="J93" s="2">
        <v>42324</v>
      </c>
      <c r="K93">
        <v>110.5</v>
      </c>
    </row>
    <row r="94" spans="1:11" x14ac:dyDescent="0.25">
      <c r="A94" t="str">
        <f>"64241586E2"</f>
        <v>64241586E2</v>
      </c>
      <c r="B94" t="str">
        <f t="shared" si="2"/>
        <v>06363391001</v>
      </c>
      <c r="C94" t="s">
        <v>15</v>
      </c>
      <c r="D94" t="s">
        <v>256</v>
      </c>
      <c r="E94" t="s">
        <v>27</v>
      </c>
      <c r="F94" s="1" t="s">
        <v>251</v>
      </c>
      <c r="G94" t="s">
        <v>252</v>
      </c>
      <c r="H94">
        <v>6369.31</v>
      </c>
      <c r="I94" s="2">
        <v>42286</v>
      </c>
      <c r="J94" s="2">
        <v>42324</v>
      </c>
      <c r="K94">
        <v>5965.5</v>
      </c>
    </row>
    <row r="95" spans="1:11" x14ac:dyDescent="0.25">
      <c r="A95" t="str">
        <f>"6393735508"</f>
        <v>6393735508</v>
      </c>
      <c r="B95" t="str">
        <f t="shared" si="2"/>
        <v>06363391001</v>
      </c>
      <c r="C95" t="s">
        <v>15</v>
      </c>
      <c r="D95" t="s">
        <v>257</v>
      </c>
      <c r="E95" t="s">
        <v>17</v>
      </c>
      <c r="F95" s="1" t="s">
        <v>258</v>
      </c>
      <c r="G95" t="s">
        <v>259</v>
      </c>
      <c r="H95">
        <v>245</v>
      </c>
      <c r="I95" s="2">
        <v>42277</v>
      </c>
      <c r="J95" s="2">
        <v>42297</v>
      </c>
      <c r="K95">
        <v>245</v>
      </c>
    </row>
    <row r="96" spans="1:11" x14ac:dyDescent="0.25">
      <c r="A96" t="str">
        <f>"6316708856"</f>
        <v>6316708856</v>
      </c>
      <c r="B96" t="str">
        <f t="shared" si="2"/>
        <v>06363391001</v>
      </c>
      <c r="C96" t="s">
        <v>15</v>
      </c>
      <c r="D96" t="s">
        <v>260</v>
      </c>
      <c r="E96" t="s">
        <v>17</v>
      </c>
      <c r="F96" s="1" t="s">
        <v>261</v>
      </c>
      <c r="G96" t="s">
        <v>262</v>
      </c>
      <c r="H96">
        <v>240</v>
      </c>
      <c r="I96" s="2">
        <v>42198</v>
      </c>
      <c r="J96" s="2">
        <v>42198</v>
      </c>
      <c r="K96">
        <v>240</v>
      </c>
    </row>
    <row r="97" spans="1:11" x14ac:dyDescent="0.25">
      <c r="A97" t="str">
        <f>"64853464D2"</f>
        <v>64853464D2</v>
      </c>
      <c r="B97" t="str">
        <f t="shared" si="2"/>
        <v>06363391001</v>
      </c>
      <c r="C97" t="s">
        <v>15</v>
      </c>
      <c r="D97" t="s">
        <v>263</v>
      </c>
      <c r="E97" t="s">
        <v>27</v>
      </c>
      <c r="F97" s="1" t="s">
        <v>192</v>
      </c>
      <c r="G97" t="s">
        <v>193</v>
      </c>
      <c r="H97">
        <v>600</v>
      </c>
      <c r="I97" s="2">
        <v>42339</v>
      </c>
      <c r="J97" s="2">
        <v>42339</v>
      </c>
      <c r="K97">
        <v>600</v>
      </c>
    </row>
    <row r="98" spans="1:11" x14ac:dyDescent="0.25">
      <c r="A98" t="str">
        <f>"6481801764"</f>
        <v>6481801764</v>
      </c>
      <c r="B98" t="str">
        <f t="shared" si="2"/>
        <v>06363391001</v>
      </c>
      <c r="C98" t="s">
        <v>15</v>
      </c>
      <c r="D98" t="s">
        <v>264</v>
      </c>
      <c r="E98" t="s">
        <v>27</v>
      </c>
      <c r="F98" s="1" t="s">
        <v>31</v>
      </c>
      <c r="G98" t="s">
        <v>32</v>
      </c>
      <c r="H98">
        <v>1342.04</v>
      </c>
      <c r="I98" s="2">
        <v>42032</v>
      </c>
      <c r="J98" s="2">
        <v>42035</v>
      </c>
      <c r="K98">
        <v>1342.04</v>
      </c>
    </row>
    <row r="99" spans="1:11" x14ac:dyDescent="0.25">
      <c r="A99" t="str">
        <f>"6482842275"</f>
        <v>6482842275</v>
      </c>
      <c r="B99" t="str">
        <f t="shared" ref="B99:B134" si="3">"06363391001"</f>
        <v>06363391001</v>
      </c>
      <c r="C99" t="s">
        <v>15</v>
      </c>
      <c r="D99" t="s">
        <v>265</v>
      </c>
      <c r="E99" t="s">
        <v>17</v>
      </c>
      <c r="F99" s="1" t="s">
        <v>266</v>
      </c>
      <c r="G99" t="s">
        <v>121</v>
      </c>
      <c r="H99">
        <v>1550.92</v>
      </c>
      <c r="I99" s="2">
        <v>42347</v>
      </c>
      <c r="J99" s="2">
        <v>42357</v>
      </c>
      <c r="K99">
        <v>1550.92</v>
      </c>
    </row>
    <row r="100" spans="1:11" x14ac:dyDescent="0.25">
      <c r="A100" t="str">
        <f>"6433088029"</f>
        <v>6433088029</v>
      </c>
      <c r="B100" t="str">
        <f t="shared" si="3"/>
        <v>06363391001</v>
      </c>
      <c r="C100" t="s">
        <v>15</v>
      </c>
      <c r="D100" t="s">
        <v>267</v>
      </c>
      <c r="E100" t="s">
        <v>17</v>
      </c>
      <c r="F100" s="1" t="s">
        <v>268</v>
      </c>
      <c r="G100" t="s">
        <v>269</v>
      </c>
      <c r="H100">
        <v>375</v>
      </c>
      <c r="I100" s="2">
        <v>42317</v>
      </c>
      <c r="J100" s="2">
        <v>42324</v>
      </c>
      <c r="K100">
        <v>375</v>
      </c>
    </row>
    <row r="101" spans="1:11" x14ac:dyDescent="0.25">
      <c r="A101" t="str">
        <f>"6427636D03"</f>
        <v>6427636D03</v>
      </c>
      <c r="B101" t="str">
        <f t="shared" si="3"/>
        <v>06363391001</v>
      </c>
      <c r="C101" t="s">
        <v>15</v>
      </c>
      <c r="D101" t="s">
        <v>270</v>
      </c>
      <c r="E101" t="s">
        <v>17</v>
      </c>
      <c r="F101" s="1" t="s">
        <v>271</v>
      </c>
      <c r="G101" t="s">
        <v>163</v>
      </c>
      <c r="H101">
        <v>1730</v>
      </c>
      <c r="I101" s="2">
        <v>42356</v>
      </c>
      <c r="J101" s="2">
        <v>42359</v>
      </c>
      <c r="K101">
        <v>1730</v>
      </c>
    </row>
    <row r="102" spans="1:11" x14ac:dyDescent="0.25">
      <c r="A102" t="str">
        <f>"649508380B"</f>
        <v>649508380B</v>
      </c>
      <c r="B102" t="str">
        <f t="shared" si="3"/>
        <v>06363391001</v>
      </c>
      <c r="C102" t="s">
        <v>15</v>
      </c>
      <c r="D102" t="s">
        <v>272</v>
      </c>
      <c r="E102" t="s">
        <v>17</v>
      </c>
      <c r="F102" s="1" t="s">
        <v>273</v>
      </c>
      <c r="G102" t="s">
        <v>121</v>
      </c>
      <c r="H102">
        <v>19578.23</v>
      </c>
      <c r="I102" s="2">
        <v>42368</v>
      </c>
      <c r="J102" s="2">
        <v>42368</v>
      </c>
      <c r="K102">
        <v>19578.23</v>
      </c>
    </row>
    <row r="103" spans="1:11" x14ac:dyDescent="0.25">
      <c r="A103" t="str">
        <f>"6531196171"</f>
        <v>6531196171</v>
      </c>
      <c r="B103" t="str">
        <f t="shared" si="3"/>
        <v>06363391001</v>
      </c>
      <c r="C103" t="s">
        <v>15</v>
      </c>
      <c r="D103" t="s">
        <v>274</v>
      </c>
      <c r="E103" t="s">
        <v>27</v>
      </c>
      <c r="F103" s="1" t="s">
        <v>275</v>
      </c>
      <c r="G103" t="s">
        <v>276</v>
      </c>
      <c r="H103">
        <v>205</v>
      </c>
      <c r="I103" s="2">
        <v>42356</v>
      </c>
      <c r="J103" s="2">
        <v>42356</v>
      </c>
      <c r="K103">
        <v>205</v>
      </c>
    </row>
    <row r="104" spans="1:11" x14ac:dyDescent="0.25">
      <c r="A104" t="str">
        <f>"65249807D4"</f>
        <v>65249807D4</v>
      </c>
      <c r="B104" t="str">
        <f t="shared" si="3"/>
        <v>06363391001</v>
      </c>
      <c r="C104" t="s">
        <v>15</v>
      </c>
      <c r="D104" t="s">
        <v>277</v>
      </c>
      <c r="E104" t="s">
        <v>27</v>
      </c>
      <c r="F104" s="1" t="s">
        <v>278</v>
      </c>
      <c r="G104" t="s">
        <v>124</v>
      </c>
      <c r="H104">
        <v>475</v>
      </c>
      <c r="I104" s="2">
        <v>42359</v>
      </c>
      <c r="J104" s="2">
        <v>42387</v>
      </c>
      <c r="K104">
        <v>295</v>
      </c>
    </row>
    <row r="105" spans="1:11" x14ac:dyDescent="0.25">
      <c r="A105" t="str">
        <f>"63958885BE"</f>
        <v>63958885BE</v>
      </c>
      <c r="B105" t="str">
        <f t="shared" si="3"/>
        <v>06363391001</v>
      </c>
      <c r="C105" t="s">
        <v>15</v>
      </c>
      <c r="D105" t="s">
        <v>279</v>
      </c>
      <c r="E105" t="s">
        <v>17</v>
      </c>
      <c r="F105" s="1" t="s">
        <v>280</v>
      </c>
      <c r="G105" t="s">
        <v>281</v>
      </c>
      <c r="H105">
        <v>795</v>
      </c>
      <c r="I105" s="2">
        <v>42317</v>
      </c>
      <c r="J105" s="2">
        <v>42317</v>
      </c>
      <c r="K105">
        <v>795</v>
      </c>
    </row>
    <row r="106" spans="1:11" x14ac:dyDescent="0.25">
      <c r="A106" t="str">
        <f>"6501758C6C"</f>
        <v>6501758C6C</v>
      </c>
      <c r="B106" t="str">
        <f t="shared" si="3"/>
        <v>06363391001</v>
      </c>
      <c r="C106" t="s">
        <v>15</v>
      </c>
      <c r="D106" t="s">
        <v>282</v>
      </c>
      <c r="E106" t="s">
        <v>17</v>
      </c>
      <c r="F106" s="1" t="s">
        <v>283</v>
      </c>
      <c r="G106" t="s">
        <v>284</v>
      </c>
      <c r="H106">
        <v>145</v>
      </c>
      <c r="I106" s="2">
        <v>42366</v>
      </c>
      <c r="J106" s="2">
        <v>42387</v>
      </c>
      <c r="K106">
        <v>145</v>
      </c>
    </row>
    <row r="107" spans="1:11" x14ac:dyDescent="0.25">
      <c r="A107" t="str">
        <f>"6441196317"</f>
        <v>6441196317</v>
      </c>
      <c r="B107" t="str">
        <f t="shared" si="3"/>
        <v>06363391001</v>
      </c>
      <c r="C107" t="s">
        <v>15</v>
      </c>
      <c r="D107" t="s">
        <v>285</v>
      </c>
      <c r="E107" t="s">
        <v>17</v>
      </c>
      <c r="F107" s="1" t="s">
        <v>286</v>
      </c>
      <c r="G107" t="s">
        <v>287</v>
      </c>
      <c r="H107">
        <v>437.99</v>
      </c>
      <c r="I107" s="2">
        <v>42332</v>
      </c>
      <c r="J107" s="2">
        <v>42332</v>
      </c>
      <c r="K107">
        <v>437.99</v>
      </c>
    </row>
    <row r="108" spans="1:11" x14ac:dyDescent="0.25">
      <c r="A108" t="str">
        <f>"6460512727"</f>
        <v>6460512727</v>
      </c>
      <c r="B108" t="str">
        <f t="shared" si="3"/>
        <v>06363391001</v>
      </c>
      <c r="C108" t="s">
        <v>15</v>
      </c>
      <c r="D108" t="s">
        <v>288</v>
      </c>
      <c r="E108" t="s">
        <v>27</v>
      </c>
      <c r="F108" s="1" t="s">
        <v>289</v>
      </c>
      <c r="G108" t="s">
        <v>290</v>
      </c>
      <c r="H108">
        <v>2710</v>
      </c>
      <c r="I108" s="2">
        <v>42328</v>
      </c>
      <c r="J108" s="2">
        <v>42359</v>
      </c>
      <c r="K108">
        <v>2710</v>
      </c>
    </row>
    <row r="109" spans="1:11" x14ac:dyDescent="0.25">
      <c r="A109" t="str">
        <f>"6431106C8C"</f>
        <v>6431106C8C</v>
      </c>
      <c r="B109" t="str">
        <f t="shared" si="3"/>
        <v>06363391001</v>
      </c>
      <c r="C109" t="s">
        <v>15</v>
      </c>
      <c r="D109" t="s">
        <v>291</v>
      </c>
      <c r="E109" t="s">
        <v>17</v>
      </c>
      <c r="F109" s="1" t="s">
        <v>292</v>
      </c>
      <c r="G109" t="s">
        <v>293</v>
      </c>
      <c r="H109">
        <v>16533.84</v>
      </c>
      <c r="I109" s="2">
        <v>42317</v>
      </c>
      <c r="J109" s="2">
        <v>42338</v>
      </c>
      <c r="K109">
        <v>16533.84</v>
      </c>
    </row>
    <row r="110" spans="1:11" x14ac:dyDescent="0.25">
      <c r="A110" t="str">
        <f>"647584003A"</f>
        <v>647584003A</v>
      </c>
      <c r="B110" t="str">
        <f t="shared" si="3"/>
        <v>06363391001</v>
      </c>
      <c r="C110" t="s">
        <v>15</v>
      </c>
      <c r="D110" t="s">
        <v>294</v>
      </c>
      <c r="E110" t="s">
        <v>27</v>
      </c>
      <c r="F110" s="1" t="s">
        <v>178</v>
      </c>
      <c r="G110" t="s">
        <v>44</v>
      </c>
      <c r="H110">
        <v>1250</v>
      </c>
      <c r="I110" s="2">
        <v>42334</v>
      </c>
      <c r="J110" s="2">
        <v>42383</v>
      </c>
      <c r="K110">
        <v>1250</v>
      </c>
    </row>
    <row r="111" spans="1:11" x14ac:dyDescent="0.25">
      <c r="A111" t="str">
        <f>"648219193A"</f>
        <v>648219193A</v>
      </c>
      <c r="B111" t="str">
        <f t="shared" si="3"/>
        <v>06363391001</v>
      </c>
      <c r="C111" t="s">
        <v>15</v>
      </c>
      <c r="D111" t="s">
        <v>295</v>
      </c>
      <c r="E111" t="s">
        <v>27</v>
      </c>
      <c r="F111" s="1" t="s">
        <v>244</v>
      </c>
      <c r="G111" t="s">
        <v>245</v>
      </c>
      <c r="H111">
        <v>152.80000000000001</v>
      </c>
      <c r="I111" s="2">
        <v>42331</v>
      </c>
      <c r="J111" s="2">
        <v>42367</v>
      </c>
      <c r="K111">
        <v>152.80000000000001</v>
      </c>
    </row>
    <row r="112" spans="1:11" x14ac:dyDescent="0.25">
      <c r="A112" t="str">
        <f>"6472337574"</f>
        <v>6472337574</v>
      </c>
      <c r="B112" t="str">
        <f t="shared" si="3"/>
        <v>06363391001</v>
      </c>
      <c r="C112" t="s">
        <v>15</v>
      </c>
      <c r="D112" t="s">
        <v>296</v>
      </c>
      <c r="E112" t="s">
        <v>27</v>
      </c>
      <c r="F112" s="1" t="s">
        <v>178</v>
      </c>
      <c r="G112" t="s">
        <v>44</v>
      </c>
      <c r="H112">
        <v>1250</v>
      </c>
      <c r="I112" s="2">
        <v>42333</v>
      </c>
      <c r="J112" s="2">
        <v>42369</v>
      </c>
      <c r="K112">
        <v>1250</v>
      </c>
    </row>
    <row r="113" spans="1:11" x14ac:dyDescent="0.25">
      <c r="A113" t="str">
        <f>"6499354C94"</f>
        <v>6499354C94</v>
      </c>
      <c r="B113" t="str">
        <f t="shared" si="3"/>
        <v>06363391001</v>
      </c>
      <c r="C113" t="s">
        <v>15</v>
      </c>
      <c r="D113" t="s">
        <v>297</v>
      </c>
      <c r="E113" t="s">
        <v>27</v>
      </c>
      <c r="F113" s="1" t="s">
        <v>298</v>
      </c>
      <c r="G113" t="s">
        <v>299</v>
      </c>
      <c r="H113">
        <v>208</v>
      </c>
      <c r="I113" s="2">
        <v>42348</v>
      </c>
      <c r="J113" s="2">
        <v>42369</v>
      </c>
      <c r="K113">
        <v>208</v>
      </c>
    </row>
    <row r="114" spans="1:11" x14ac:dyDescent="0.25">
      <c r="A114" t="str">
        <f>"64992105C1"</f>
        <v>64992105C1</v>
      </c>
      <c r="B114" t="str">
        <f t="shared" si="3"/>
        <v>06363391001</v>
      </c>
      <c r="C114" t="s">
        <v>15</v>
      </c>
      <c r="D114" t="s">
        <v>300</v>
      </c>
      <c r="E114" t="s">
        <v>17</v>
      </c>
      <c r="F114" s="1" t="s">
        <v>301</v>
      </c>
      <c r="G114" t="s">
        <v>302</v>
      </c>
      <c r="H114">
        <v>50</v>
      </c>
      <c r="I114" s="2">
        <v>42359</v>
      </c>
      <c r="J114" s="2">
        <v>42369</v>
      </c>
      <c r="K114">
        <v>50</v>
      </c>
    </row>
    <row r="115" spans="1:11" x14ac:dyDescent="0.25">
      <c r="A115" t="str">
        <f>"6443272442"</f>
        <v>6443272442</v>
      </c>
      <c r="B115" t="str">
        <f t="shared" si="3"/>
        <v>06363391001</v>
      </c>
      <c r="C115" t="s">
        <v>15</v>
      </c>
      <c r="D115" t="s">
        <v>303</v>
      </c>
      <c r="E115" t="s">
        <v>17</v>
      </c>
      <c r="F115" s="1" t="s">
        <v>304</v>
      </c>
      <c r="G115" t="s">
        <v>305</v>
      </c>
      <c r="H115">
        <v>2182.5300000000002</v>
      </c>
      <c r="I115" s="2">
        <v>42357</v>
      </c>
      <c r="J115" s="2">
        <v>42360</v>
      </c>
      <c r="K115">
        <v>2182.52</v>
      </c>
    </row>
    <row r="116" spans="1:11" x14ac:dyDescent="0.25">
      <c r="A116" t="str">
        <f>"6498799297"</f>
        <v>6498799297</v>
      </c>
      <c r="B116" t="str">
        <f t="shared" si="3"/>
        <v>06363391001</v>
      </c>
      <c r="C116" t="s">
        <v>15</v>
      </c>
      <c r="D116" t="s">
        <v>306</v>
      </c>
      <c r="E116" t="s">
        <v>17</v>
      </c>
      <c r="F116" s="1" t="s">
        <v>307</v>
      </c>
      <c r="G116" t="s">
        <v>308</v>
      </c>
      <c r="H116">
        <v>6133.64</v>
      </c>
      <c r="I116" s="2">
        <v>42356</v>
      </c>
      <c r="J116" s="2">
        <v>42369</v>
      </c>
      <c r="K116">
        <v>6133.64</v>
      </c>
    </row>
    <row r="117" spans="1:11" x14ac:dyDescent="0.25">
      <c r="A117" t="str">
        <f>"6509977AF5"</f>
        <v>6509977AF5</v>
      </c>
      <c r="B117" t="str">
        <f t="shared" si="3"/>
        <v>06363391001</v>
      </c>
      <c r="C117" t="s">
        <v>15</v>
      </c>
      <c r="D117" t="s">
        <v>309</v>
      </c>
      <c r="E117" t="s">
        <v>27</v>
      </c>
      <c r="F117" s="1" t="s">
        <v>310</v>
      </c>
      <c r="G117" t="s">
        <v>75</v>
      </c>
      <c r="H117">
        <v>29326.5</v>
      </c>
      <c r="I117" s="2">
        <v>42371</v>
      </c>
      <c r="J117" s="2">
        <v>42735</v>
      </c>
      <c r="K117">
        <v>29326.44</v>
      </c>
    </row>
    <row r="118" spans="1:11" x14ac:dyDescent="0.25">
      <c r="A118" t="str">
        <f>"644350655C"</f>
        <v>644350655C</v>
      </c>
      <c r="B118" t="str">
        <f t="shared" si="3"/>
        <v>06363391001</v>
      </c>
      <c r="C118" t="s">
        <v>15</v>
      </c>
      <c r="D118" t="s">
        <v>311</v>
      </c>
      <c r="E118" t="s">
        <v>27</v>
      </c>
      <c r="F118" s="1" t="s">
        <v>312</v>
      </c>
      <c r="G118" t="s">
        <v>313</v>
      </c>
      <c r="H118">
        <v>715.5</v>
      </c>
      <c r="I118" s="2">
        <v>42304</v>
      </c>
      <c r="J118" s="2">
        <v>42348</v>
      </c>
      <c r="K118">
        <v>715.5</v>
      </c>
    </row>
    <row r="119" spans="1:11" x14ac:dyDescent="0.25">
      <c r="A119" t="str">
        <f>"6364454769"</f>
        <v>6364454769</v>
      </c>
      <c r="B119" t="str">
        <f t="shared" si="3"/>
        <v>06363391001</v>
      </c>
      <c r="C119" t="s">
        <v>15</v>
      </c>
      <c r="D119" t="s">
        <v>314</v>
      </c>
      <c r="E119" t="s">
        <v>27</v>
      </c>
      <c r="F119" s="1" t="s">
        <v>315</v>
      </c>
      <c r="G119" t="s">
        <v>316</v>
      </c>
      <c r="H119">
        <v>2063</v>
      </c>
      <c r="I119" s="2">
        <v>42311</v>
      </c>
      <c r="J119" s="2">
        <v>42338</v>
      </c>
      <c r="K119">
        <v>2063</v>
      </c>
    </row>
    <row r="120" spans="1:11" x14ac:dyDescent="0.25">
      <c r="A120" t="str">
        <f>"61720286A0"</f>
        <v>61720286A0</v>
      </c>
      <c r="B120" t="str">
        <f t="shared" si="3"/>
        <v>06363391001</v>
      </c>
      <c r="C120" t="s">
        <v>15</v>
      </c>
      <c r="D120" t="s">
        <v>317</v>
      </c>
      <c r="E120" t="s">
        <v>27</v>
      </c>
      <c r="F120" s="1" t="s">
        <v>318</v>
      </c>
      <c r="G120" t="s">
        <v>319</v>
      </c>
      <c r="H120">
        <v>2250</v>
      </c>
      <c r="I120" s="2">
        <v>42080</v>
      </c>
      <c r="J120" s="2">
        <v>42135</v>
      </c>
      <c r="K120">
        <v>2250</v>
      </c>
    </row>
    <row r="121" spans="1:11" x14ac:dyDescent="0.25">
      <c r="A121" t="str">
        <f>"61285710C8"</f>
        <v>61285710C8</v>
      </c>
      <c r="B121" t="str">
        <f t="shared" si="3"/>
        <v>06363391001</v>
      </c>
      <c r="C121" t="s">
        <v>15</v>
      </c>
      <c r="D121" t="s">
        <v>320</v>
      </c>
      <c r="E121" t="s">
        <v>17</v>
      </c>
      <c r="F121" s="1" t="s">
        <v>321</v>
      </c>
      <c r="G121" t="s">
        <v>322</v>
      </c>
      <c r="H121">
        <v>0</v>
      </c>
      <c r="I121" s="2">
        <v>42065</v>
      </c>
      <c r="J121" s="2">
        <v>42795</v>
      </c>
      <c r="K121">
        <v>81326.8</v>
      </c>
    </row>
    <row r="122" spans="1:11" x14ac:dyDescent="0.25">
      <c r="A122" t="str">
        <f>"644364473D"</f>
        <v>644364473D</v>
      </c>
      <c r="B122" t="str">
        <f t="shared" si="3"/>
        <v>06363391001</v>
      </c>
      <c r="C122" t="s">
        <v>15</v>
      </c>
      <c r="D122" t="s">
        <v>323</v>
      </c>
      <c r="E122" t="s">
        <v>27</v>
      </c>
      <c r="F122" s="1" t="s">
        <v>324</v>
      </c>
      <c r="G122" t="s">
        <v>81</v>
      </c>
      <c r="H122">
        <v>75</v>
      </c>
      <c r="I122" s="2">
        <v>42325</v>
      </c>
      <c r="J122" s="2">
        <v>42334</v>
      </c>
      <c r="K122">
        <v>75</v>
      </c>
    </row>
    <row r="123" spans="1:11" x14ac:dyDescent="0.25">
      <c r="A123" t="str">
        <f>"62296272D4"</f>
        <v>62296272D4</v>
      </c>
      <c r="B123" t="str">
        <f t="shared" si="3"/>
        <v>06363391001</v>
      </c>
      <c r="C123" t="s">
        <v>15</v>
      </c>
      <c r="D123" t="s">
        <v>325</v>
      </c>
      <c r="E123" t="s">
        <v>27</v>
      </c>
      <c r="F123" s="1" t="s">
        <v>326</v>
      </c>
      <c r="G123" t="s">
        <v>60</v>
      </c>
      <c r="H123">
        <v>2320</v>
      </c>
      <c r="I123" s="2">
        <v>42139</v>
      </c>
      <c r="J123" s="2">
        <v>42869</v>
      </c>
      <c r="K123">
        <v>2319.92</v>
      </c>
    </row>
    <row r="124" spans="1:11" x14ac:dyDescent="0.25">
      <c r="A124" t="str">
        <f>"5935183BF1"</f>
        <v>5935183BF1</v>
      </c>
      <c r="B124" t="str">
        <f t="shared" si="3"/>
        <v>06363391001</v>
      </c>
      <c r="C124" t="s">
        <v>15</v>
      </c>
      <c r="D124" t="s">
        <v>327</v>
      </c>
      <c r="E124" t="s">
        <v>27</v>
      </c>
      <c r="F124" s="1" t="s">
        <v>328</v>
      </c>
      <c r="G124" t="s">
        <v>329</v>
      </c>
      <c r="H124">
        <v>4729</v>
      </c>
      <c r="I124" s="2">
        <v>42107</v>
      </c>
      <c r="J124" s="2">
        <v>42131</v>
      </c>
      <c r="K124">
        <v>4729</v>
      </c>
    </row>
    <row r="125" spans="1:11" x14ac:dyDescent="0.25">
      <c r="A125" t="str">
        <f>"6085141136"</f>
        <v>6085141136</v>
      </c>
      <c r="B125" t="str">
        <f t="shared" si="3"/>
        <v>06363391001</v>
      </c>
      <c r="C125" t="s">
        <v>15</v>
      </c>
      <c r="D125" t="s">
        <v>330</v>
      </c>
      <c r="E125" t="s">
        <v>17</v>
      </c>
      <c r="F125" s="1" t="s">
        <v>331</v>
      </c>
      <c r="G125" t="s">
        <v>332</v>
      </c>
      <c r="H125">
        <v>7986</v>
      </c>
      <c r="I125" s="2">
        <v>42032</v>
      </c>
      <c r="J125" s="2">
        <v>42034</v>
      </c>
      <c r="K125">
        <v>7986</v>
      </c>
    </row>
    <row r="126" spans="1:11" x14ac:dyDescent="0.25">
      <c r="A126" t="str">
        <f>"6487081C94"</f>
        <v>6487081C94</v>
      </c>
      <c r="B126" t="str">
        <f t="shared" si="3"/>
        <v>06363391001</v>
      </c>
      <c r="C126" t="s">
        <v>15</v>
      </c>
      <c r="D126" t="s">
        <v>333</v>
      </c>
      <c r="E126" t="s">
        <v>17</v>
      </c>
      <c r="F126" s="1" t="s">
        <v>334</v>
      </c>
      <c r="G126" t="s">
        <v>335</v>
      </c>
      <c r="H126">
        <v>350</v>
      </c>
      <c r="I126" s="2">
        <v>42348</v>
      </c>
      <c r="J126" s="2">
        <v>42383</v>
      </c>
      <c r="K126">
        <v>350</v>
      </c>
    </row>
    <row r="127" spans="1:11" x14ac:dyDescent="0.25">
      <c r="A127" t="str">
        <f>"6491464D8B"</f>
        <v>6491464D8B</v>
      </c>
      <c r="B127" t="str">
        <f t="shared" si="3"/>
        <v>06363391001</v>
      </c>
      <c r="C127" t="s">
        <v>15</v>
      </c>
      <c r="D127" t="s">
        <v>336</v>
      </c>
      <c r="E127" t="s">
        <v>27</v>
      </c>
      <c r="F127" s="1" t="s">
        <v>337</v>
      </c>
      <c r="G127" t="s">
        <v>290</v>
      </c>
      <c r="H127">
        <v>310</v>
      </c>
      <c r="I127" s="2">
        <v>42353</v>
      </c>
      <c r="J127" s="2">
        <v>42359</v>
      </c>
      <c r="K127">
        <v>301</v>
      </c>
    </row>
    <row r="128" spans="1:11" x14ac:dyDescent="0.25">
      <c r="A128" t="str">
        <f>"6407491CD5"</f>
        <v>6407491CD5</v>
      </c>
      <c r="B128" t="str">
        <f t="shared" si="3"/>
        <v>06363391001</v>
      </c>
      <c r="C128" t="s">
        <v>15</v>
      </c>
      <c r="D128" t="s">
        <v>338</v>
      </c>
      <c r="E128" t="s">
        <v>27</v>
      </c>
      <c r="F128" s="1" t="s">
        <v>339</v>
      </c>
      <c r="G128" t="s">
        <v>60</v>
      </c>
      <c r="H128">
        <v>420</v>
      </c>
      <c r="I128" s="2">
        <v>42297</v>
      </c>
      <c r="J128" s="2">
        <v>42307</v>
      </c>
      <c r="K128">
        <v>420</v>
      </c>
    </row>
    <row r="129" spans="1:11" x14ac:dyDescent="0.25">
      <c r="A129" t="str">
        <f>"6496897103"</f>
        <v>6496897103</v>
      </c>
      <c r="B129" t="str">
        <f t="shared" si="3"/>
        <v>06363391001</v>
      </c>
      <c r="C129" t="s">
        <v>15</v>
      </c>
      <c r="D129" t="s">
        <v>340</v>
      </c>
      <c r="E129" t="s">
        <v>17</v>
      </c>
      <c r="F129" s="1" t="s">
        <v>341</v>
      </c>
      <c r="G129" t="s">
        <v>342</v>
      </c>
      <c r="H129">
        <v>11301.75</v>
      </c>
      <c r="I129" s="2">
        <v>42382</v>
      </c>
      <c r="J129" s="2">
        <v>42401</v>
      </c>
      <c r="K129">
        <v>11301</v>
      </c>
    </row>
    <row r="130" spans="1:11" x14ac:dyDescent="0.25">
      <c r="A130" t="str">
        <f>"643307014E"</f>
        <v>643307014E</v>
      </c>
      <c r="B130" t="str">
        <f t="shared" si="3"/>
        <v>06363391001</v>
      </c>
      <c r="C130" t="s">
        <v>15</v>
      </c>
      <c r="D130" t="s">
        <v>343</v>
      </c>
      <c r="E130" t="s">
        <v>27</v>
      </c>
      <c r="F130" s="1" t="s">
        <v>344</v>
      </c>
      <c r="G130" t="s">
        <v>166</v>
      </c>
      <c r="H130">
        <v>600</v>
      </c>
      <c r="I130" s="2">
        <v>42305</v>
      </c>
      <c r="J130" s="2">
        <v>42307</v>
      </c>
      <c r="K130">
        <v>600</v>
      </c>
    </row>
    <row r="131" spans="1:11" x14ac:dyDescent="0.25">
      <c r="A131" t="str">
        <f>"62011105DA"</f>
        <v>62011105DA</v>
      </c>
      <c r="B131" t="str">
        <f t="shared" si="3"/>
        <v>06363391001</v>
      </c>
      <c r="C131" t="s">
        <v>15</v>
      </c>
      <c r="D131" t="s">
        <v>345</v>
      </c>
      <c r="E131" t="s">
        <v>49</v>
      </c>
      <c r="F131" s="1" t="s">
        <v>346</v>
      </c>
      <c r="G131" t="s">
        <v>347</v>
      </c>
      <c r="H131">
        <v>0</v>
      </c>
      <c r="I131" s="2">
        <v>42156</v>
      </c>
      <c r="J131" s="2">
        <v>42582</v>
      </c>
      <c r="K131">
        <v>198875.03</v>
      </c>
    </row>
    <row r="132" spans="1:11" x14ac:dyDescent="0.25">
      <c r="A132" t="str">
        <f>"6443592C52"</f>
        <v>6443592C52</v>
      </c>
      <c r="B132" t="str">
        <f t="shared" si="3"/>
        <v>06363391001</v>
      </c>
      <c r="C132" t="s">
        <v>15</v>
      </c>
      <c r="D132" t="s">
        <v>348</v>
      </c>
      <c r="E132" t="s">
        <v>27</v>
      </c>
      <c r="F132" s="1" t="s">
        <v>349</v>
      </c>
      <c r="G132" t="s">
        <v>136</v>
      </c>
      <c r="H132">
        <v>2338.4</v>
      </c>
      <c r="I132" s="2">
        <v>42419</v>
      </c>
      <c r="J132" s="2">
        <v>42453</v>
      </c>
      <c r="K132">
        <v>2338.4</v>
      </c>
    </row>
    <row r="133" spans="1:11" x14ac:dyDescent="0.25">
      <c r="A133" t="str">
        <f>"6065349455"</f>
        <v>6065349455</v>
      </c>
      <c r="B133" t="str">
        <f t="shared" si="3"/>
        <v>06363391001</v>
      </c>
      <c r="C133" t="s">
        <v>15</v>
      </c>
      <c r="D133" t="s">
        <v>350</v>
      </c>
      <c r="E133" t="s">
        <v>17</v>
      </c>
      <c r="F133" s="1" t="s">
        <v>351</v>
      </c>
      <c r="G133" t="s">
        <v>124</v>
      </c>
      <c r="H133">
        <v>1794</v>
      </c>
      <c r="I133" s="2">
        <v>42036</v>
      </c>
      <c r="J133" s="2">
        <v>42766</v>
      </c>
      <c r="K133">
        <v>1794</v>
      </c>
    </row>
    <row r="134" spans="1:11" x14ac:dyDescent="0.25">
      <c r="A134" t="str">
        <f>"6528692F0F"</f>
        <v>6528692F0F</v>
      </c>
      <c r="B134" t="str">
        <f t="shared" si="3"/>
        <v>06363391001</v>
      </c>
      <c r="C134" t="s">
        <v>15</v>
      </c>
      <c r="D134" t="s">
        <v>352</v>
      </c>
      <c r="E134" t="s">
        <v>49</v>
      </c>
      <c r="F134" s="1" t="s">
        <v>353</v>
      </c>
      <c r="G134" t="s">
        <v>354</v>
      </c>
      <c r="H134">
        <v>59257.06</v>
      </c>
      <c r="I134" s="2">
        <v>42362</v>
      </c>
      <c r="J134" s="2">
        <v>42496</v>
      </c>
      <c r="K134">
        <v>59257.06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friuliveneziagiulia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2019-01-29T16:53:23Z</dcterms:created>
  <dcterms:modified xsi:type="dcterms:W3CDTF">2019-01-29T16:53:23Z</dcterms:modified>
</cp:coreProperties>
</file>