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lombard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</calcChain>
</file>

<file path=xl/sharedStrings.xml><?xml version="1.0" encoding="utf-8"?>
<sst xmlns="http://schemas.openxmlformats.org/spreadsheetml/2006/main" count="2336" uniqueCount="1004">
  <si>
    <t>Agenzia delle Entrate</t>
  </si>
  <si>
    <t>CF 06363391001</t>
  </si>
  <si>
    <t>Contratti di forniture, beni e servizi</t>
  </si>
  <si>
    <t>Anno 2015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</si>
  <si>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</si>
  <si>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</si>
  <si>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</si>
  <si>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</si>
  <si>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</si>
  <si>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</si>
  <si>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</si>
  <si>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</si>
  <si>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</si>
  <si>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</si>
  <si>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</si>
  <si>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Lombardia</t>
  </si>
  <si>
    <t>FORNITURA SUPPORTO ASTE BANDIERE DRL</t>
  </si>
  <si>
    <t>23-AFFIDAMENTO IN ECONOMIA - AFFIDAMENTO DIRETTO</t>
  </si>
  <si>
    <t xml:space="preserve">LOCATELLI ML SRL (CF: 09486370159)
</t>
  </si>
  <si>
    <t>LOCATELLI ML SRL (CF: 09486370159)</t>
  </si>
  <si>
    <t>riparazione impianto riscaldamento andato in blocco presso Ut Romano di lOMBARDIA</t>
  </si>
  <si>
    <t xml:space="preserve">ROBUR SPA (CF: 00373210160)
</t>
  </si>
  <si>
    <t>ROBUR SPA (CF: 00373210160)</t>
  </si>
  <si>
    <t>Sostituzione serrature presso Up Cremona - Territorio</t>
  </si>
  <si>
    <t xml:space="preserve">FALEGNAMERIA ZAMBELLI SNC DI TIZIANO, ROBERTO, ANDREA (CF: 01015180191)
L'ARCA SOCIETA' COOPERATIVA SOCIALE (CF: 01137410195)
La Bottega di Toninelli Franco (CF: TNNFNC54E03D150M)
</t>
  </si>
  <si>
    <t>L'ARCA SOCIETA' COOPERATIVA SOCIALE (CF: 01137410195)</t>
  </si>
  <si>
    <t>Riparazione porte scorrevoli automatiche presso Ut Brescia 2</t>
  </si>
  <si>
    <t xml:space="preserve">BS IMPIANTI SNC DI BATTISTELLO G. E SINGIA P. (CF: 03313480174)
</t>
  </si>
  <si>
    <t>BS IMPIANTI SNC DI BATTISTELLO G. E SINGIA P. (CF: 03313480174)</t>
  </si>
  <si>
    <t>SOSTITUZIONE VETRO ROTTO DI PORTA-FINESTRA VIA TARCHETTI  1 PIANO DRL</t>
  </si>
  <si>
    <t xml:space="preserve">BOTTANI PIERANGELO (CF: BTTPNG63D19F205O)
</t>
  </si>
  <si>
    <t>BOTTANI PIERANGELO (CF: BTTPNG63D19F205O)</t>
  </si>
  <si>
    <t>Tinteggiatura locali Ut Cremona - Territorio</t>
  </si>
  <si>
    <t xml:space="preserve">EDIL 2000 SRL (CF: 01088990195)
L'ARCA SOCIETA' COOPERATIVA SOCIALE (CF: 01137410195)
VAGO GEOM. ANGELO (CF: VGANGL42S04D150T)
</t>
  </si>
  <si>
    <t>VAGO GEOM. ANGELO (CF: VGANGL42S04D150T)</t>
  </si>
  <si>
    <t>Installazione corrimano scale Ut Clusone</t>
  </si>
  <si>
    <t xml:space="preserve">SER &amp; ALL ANC DI GUERINONI PIERANGELO E SERVALLI MAURIZIO (CF: 02071260166)
</t>
  </si>
  <si>
    <t>SER &amp; ALL ANC DI GUERINONI PIERANGELO E SERVALLI MAURIZIO (CF: 02071260166)</t>
  </si>
  <si>
    <t>RIPARAZIONE IMPIANTO ANTINTRUSIONE UP PAVIA</t>
  </si>
  <si>
    <t xml:space="preserve">G.A. MULTISYSTEM DI GHEZZI ALESSANDRO (CF: GHZLSN78C23B201W)
</t>
  </si>
  <si>
    <t>G.A. MULTISYSTEM DI GHEZZI ALESSANDRO (CF: GHZLSN78C23B201W)</t>
  </si>
  <si>
    <t>Riparazione impianto antintrusione dell'Ut Sesto San Giovanni</t>
  </si>
  <si>
    <t xml:space="preserve">DEF ITALIA SRL (CF: 10466340154)
</t>
  </si>
  <si>
    <t>DEF ITALIA SRL (CF: 10466340154)</t>
  </si>
  <si>
    <t>MANUTENZIONE IMPIANTO IDRICO SANITARIO PIANO AMMEZZATO UT MILANO 1</t>
  </si>
  <si>
    <t xml:space="preserve">Idbal impianti di barlone Augusto (CF: BRTGTL59R02F616T)
</t>
  </si>
  <si>
    <t>Idbal impianti di barlone Augusto (CF: BRTGTL59R02F616T)</t>
  </si>
  <si>
    <t>FORNITURA DI N. 70 RILEVATORI DI BANCONOTE FALSE</t>
  </si>
  <si>
    <t>22-PROCEDURA NEGOZIATA DERIVANTE DA AVVISI CON CUI SI INDICE LA GARA</t>
  </si>
  <si>
    <t xml:space="preserve">ANTARES ELETTTRONICA SRL (CF: 09506740159)
Brambati (CF: 08267180159)
DEMOS DATA SRL (CF: 04947900157)
IDLOG SRL (CF: 05233560969)
MDS ELECTRONICS (CF: 08693820154)
</t>
  </si>
  <si>
    <t>Brambati (CF: 08267180159)</t>
  </si>
  <si>
    <t>MANUTENZIONE IMPIANTO ANTINTRUSIONE UT MILANO 2</t>
  </si>
  <si>
    <t xml:space="preserve">PANZIRONI SECURITY SYSTEM S.R.L. (CF: 07326171001)
</t>
  </si>
  <si>
    <t>PANZIRONI SECURITY SYSTEM S.R.L. (CF: 07326171001)</t>
  </si>
  <si>
    <t>Spalatura neve presso Dp Brescia</t>
  </si>
  <si>
    <t xml:space="preserve">Staff Costruzioni s.r.l.  (CF: 03269840173)
</t>
  </si>
  <si>
    <t>Staff Costruzioni s.r.l.  (CF: 03269840173)</t>
  </si>
  <si>
    <t>IMPIANTO ALLARME ANTINTRUSIONE UT MILANO 3</t>
  </si>
  <si>
    <t xml:space="preserve">NUOVA RELE' SNC DI TORRIANI GIORGIO &amp; C. (CF: 03124580154)
</t>
  </si>
  <si>
    <t>NUOVA RELE' SNC DI TORRIANI GIORGIO &amp; C. (CF: 03124580154)</t>
  </si>
  <si>
    <t>Sostituzione maniglione antipanico presso Up Lecco - Territorio</t>
  </si>
  <si>
    <t xml:space="preserve">E.L.S.A. Automatismi snc (CF: 02749730137)
</t>
  </si>
  <si>
    <t>E.L.S.A. Automatismi snc (CF: 02749730137)</t>
  </si>
  <si>
    <t>Riparazione maniglie e serrature presso Up Bergamo - Territorio</t>
  </si>
  <si>
    <t xml:space="preserve">CARISSIMI MARIO (CF: CRSMRA55S05G160G)
</t>
  </si>
  <si>
    <t>CARISSIMI MARIO (CF: CRSMRA55S05G160G)</t>
  </si>
  <si>
    <t>Verifica periodica biennale ascensore presso Dp Bergamo</t>
  </si>
  <si>
    <t xml:space="preserve">CSDM Srl (CF: 12822160151)
</t>
  </si>
  <si>
    <t>CSDM Srl (CF: 12822160151)</t>
  </si>
  <si>
    <t>cablaggio di n. 5 postazioni di lavoro presso Up Cremona - Territorio</t>
  </si>
  <si>
    <t xml:space="preserve">Electro di Paparatto Domenico e Alessandro S.n.c (CF: 01261100190)
PAGLIARI AGOSTINO (CF: PGLGTN61C12L628Q)
ROSSI SISTEMI DI ROSSI GIANPIETRO E DANZI ARISTIDE SNC (CF: 01015270190)
SP Global Services di Parmigiani Stefano (CF: PRMSFN76E19A192U)
</t>
  </si>
  <si>
    <t>SP Global Services di Parmigiani Stefano (CF: PRMSFN76E19A192U)</t>
  </si>
  <si>
    <t>RIMOZIONE SUPPORTI PER BANDIERE - DR LOMBARDIA</t>
  </si>
  <si>
    <t xml:space="preserve">C&amp;G OMNIALOGISTICA SOC. COOP.  (CF: 05591640965)
</t>
  </si>
  <si>
    <t>C&amp;G OMNIALOGISTICA SOC. COOP.  (CF: 05591640965)</t>
  </si>
  <si>
    <t>Bergamo servizio di apertura e chiusura cancelli</t>
  </si>
  <si>
    <t xml:space="preserve">ALL SYSTEM SPA (CF: 01579830025)
</t>
  </si>
  <si>
    <t>ALL SYSTEM SPA (CF: 01579830025)</t>
  </si>
  <si>
    <t>Rinnovo abbonamento anno 2015 rivista "Legislazione Tecnica"</t>
  </si>
  <si>
    <t xml:space="preserve">Legislazione Tecnica S.r.l. (CF: 05383391009)
</t>
  </si>
  <si>
    <t>Legislazione Tecnica S.r.l. (CF: 05383391009)</t>
  </si>
  <si>
    <t>MANUTENZIONE AREE VERDI STAGIONE 2015 UFFICI MILANO</t>
  </si>
  <si>
    <t xml:space="preserve">GREEN SERVICE ENERGY S.r.l. (CF: 02295230227)
IDEALVERDE SRL (CF: 12414990155)
MILANO GARDEN DI DI MODUGNO GIOACCHINO (CF: DMDGCH81S05C523J)
PASSIONE VERDE DI MOIRAGHI FABRIZIO  (CF: MRGFRZ61P14F205K)
</t>
  </si>
  <si>
    <t>MILANO GARDEN DI DI MODUGNO GIOACCHINO (CF: DMDGCH81S05C523J)</t>
  </si>
  <si>
    <t>MANUTENZIONE AREE VERDI STAGIONE 2015 UT LEGNANO</t>
  </si>
  <si>
    <t xml:space="preserve">ABIES SRL (CF: 03756730960)
IMMAGINE VERDE DI PAVAN PAOLO (CF: 01997310121)
MOON FLOWER DI AURELIO NEGRI (CF: NGRRLA64B18E514R)
PARADISO VERDE DI PATANO ALESSIO (CF: PTNLSM76L20C139D)
TODESCHINI PIANTE DI TODESCHINI IVANA (CF: 08308800153)
</t>
  </si>
  <si>
    <t>MOON FLOWER DI AURELIO NEGRI (CF: NGRRLA64B18E514R)</t>
  </si>
  <si>
    <t>MANUTENZIONE AREE VERDI  2015 UP VARESE</t>
  </si>
  <si>
    <t xml:space="preserve">FITO CONSULT (CF: ZNZDNL53L04L682F)
GERVASINI DI AURELIO SAFFI (CF: 00212250120)
Mister Green di Bellini Davide (CF: 02725840124)
MONVERDE PIANTE SRL (CF: 01780890123)
</t>
  </si>
  <si>
    <t>MONVERDE PIANTE SRL (CF: 01780890123)</t>
  </si>
  <si>
    <t>RIPARAZIONE ARMADI COMPATTATI UP MILANO</t>
  </si>
  <si>
    <t xml:space="preserve">EDA SYSTEM (CF: 10735840018)
</t>
  </si>
  <si>
    <t>EDA SYSTEM (CF: 10735840018)</t>
  </si>
  <si>
    <t xml:space="preserve">Rifacimento impianto illuminazione scale </t>
  </si>
  <si>
    <t xml:space="preserve">BETTINELLI LORENZO SRL (CF: 03709420164)
GMA IMPIANTI ELETTRICI SRL (CF: 03536080165)
TECHNE S.P.A. (CF: 03066160163)
</t>
  </si>
  <si>
    <t>GMA IMPIANTI ELETTRICI SRL (CF: 03536080165)</t>
  </si>
  <si>
    <t>Riparazione varie serramenti e mobili presso Up Brescia - Territorio</t>
  </si>
  <si>
    <t xml:space="preserve">SERLINI FERDINANDO (CF: SRLFDN62H07H477T)
</t>
  </si>
  <si>
    <t>SERLINI FERDINANDO (CF: SRLFDN62H07H477T)</t>
  </si>
  <si>
    <t>RIPARAZIONE E MANUTENZIONE PORTE E FINESTRE DR LOMBARDIA</t>
  </si>
  <si>
    <t xml:space="preserve">CESARE CAVALLERONI SNC DI COSTANTE E FRANCESCO CAVALLERONI (CF: 00236330155)
</t>
  </si>
  <si>
    <t>CESARE CAVALLERONI SNC DI COSTANTE E FRANCESCO CAVALLERONI (CF: 00236330155)</t>
  </si>
  <si>
    <t>SERVIZIO ANNUALE DI MANUTENZIONE DELLE ATTREZZATURE D'UFFICIO DI PROPRIETA' DELL'AGENZIA DELLE ENTRATE DELLA LOMBARDIA</t>
  </si>
  <si>
    <t xml:space="preserve">MECCANUFFICIO SRL (CF: 04106110150)
NUOVA LAGOTECNICA SNC (CF: 03426500173)
TECNIK SRL (CF: 03811560964)
TUTTUFFICIOPIU' SRL (CF: 10238660152)
UFFICIO TECNICA SRL (CF: 01438090175)
</t>
  </si>
  <si>
    <t>TUTTUFFICIOPIU' SRL (CF: 10238660152)</t>
  </si>
  <si>
    <t>Abbonamento rivista "Il Fisco" anno 2015 per DP Bergamo</t>
  </si>
  <si>
    <t xml:space="preserve">WOLTERS KLUWER ITALIA SRL (CF: 10209790152)
</t>
  </si>
  <si>
    <t>WOLTERS KLUWER ITALIA SRL (CF: 10209790152)</t>
  </si>
  <si>
    <t>Riparazione portoni ingresso presso Up Cremona - Territorio</t>
  </si>
  <si>
    <t xml:space="preserve">ADF ARTIGIANO DEL FERRO DI ANTICI PAOLO DELFINO (CF: NTCPDL79H11D150A)
OFFICINA METALFERRO DI GALLI A. &amp; C. SNC (CF: 00832210199)
Reali &amp; Manara snc di Manara Lino e C. (CF: 00132310194)
</t>
  </si>
  <si>
    <t>Reali &amp; Manara snc di Manara Lino e C. (CF: 00132310194)</t>
  </si>
  <si>
    <t>SMANTELLAMENTO IMPIANTI PER RILASCIO IMMOBILE UT ABBIATEGRASSO</t>
  </si>
  <si>
    <t xml:space="preserve">TECHNE S.P.A. (CF: 03066160163)
</t>
  </si>
  <si>
    <t>TECHNE S.P.A. (CF: 03066160163)</t>
  </si>
  <si>
    <t>SOSTITUZIONE MANIGLIONI ANTIPANICO PORTE INGRESSO DP COMO</t>
  </si>
  <si>
    <t>DISINFESTAZIONE BAGNI</t>
  </si>
  <si>
    <t xml:space="preserve">ECOSPI SRL (CF: SQTDNL58H25H183V)
</t>
  </si>
  <si>
    <t>ECOSPI SRL (CF: SQTDNL58H25H183V)</t>
  </si>
  <si>
    <t>Riparazione wc rotto UP Pavia</t>
  </si>
  <si>
    <t xml:space="preserve">FABIO MARINONI (CF: 02071110189)
Idbal impianti di barlone Augusto (CF: BRTGTL59R02F616T)
</t>
  </si>
  <si>
    <t>SPURGO RETE FOGNARIA</t>
  </si>
  <si>
    <t xml:space="preserve">SERRAGLIA SPURGHI SRL (CF: 00325530129)
</t>
  </si>
  <si>
    <t>SERRAGLIA SPURGHI SRL (CF: 00325530129)</t>
  </si>
  <si>
    <t>Smantellamento impianti elettrici Ut Romano di Lombardia</t>
  </si>
  <si>
    <t>VERIFICA STRUTTURALE DEGLI ELEMENTI PORTANTI UT MILANO 6</t>
  </si>
  <si>
    <t xml:space="preserve">IMPRESA EDILE DA RUGNA ALBERTO (CF: DRGLRT80P15F205G)
</t>
  </si>
  <si>
    <t>IMPRESA EDILE DA RUGNA ALBERTO (CF: DRGLRT80P15F205G)</t>
  </si>
  <si>
    <t>D.P. Sondrio - Fornitura gasolio da riscaldamento</t>
  </si>
  <si>
    <t>26-AFFIDAMENTO DIRETTO IN ADESIONE AD ACCORDO QUADRO/CONVENZIONE</t>
  </si>
  <si>
    <t xml:space="preserve">EUROPAM S.P.A. (CF: 03076310105)
</t>
  </si>
  <si>
    <t>EUROPAM S.P.A. (CF: 03076310105)</t>
  </si>
  <si>
    <t>collegamento con fibra ottica dei centri stella presso Dp e Up Pavia</t>
  </si>
  <si>
    <t xml:space="preserve">A&amp;G SERVICE SNC (CF: 02124420189)
ARNERI SIMONE (CF: RNRSMN72M30G388D)
G.A. MULTISYSTEM DI GHEZZI ALESSANDRO (CF: GHZLSN78C23B201W)
</t>
  </si>
  <si>
    <t>RIPARAZIONE IMPIANTO RILEVAZIONE PRESENZE - DIR.REGIONALE LOMBARDIA</t>
  </si>
  <si>
    <t xml:space="preserve">MICRONTEL S.p.A. (CF: 05095330014)
</t>
  </si>
  <si>
    <t>MICRONTEL S.p.A. (CF: 05095330014)</t>
  </si>
  <si>
    <t>RIPARAZIONE IMPIANTO RILEVAZIONE PRESENZE UFFICIO DI GORGONZOLA</t>
  </si>
  <si>
    <t>ORDINE NOLEGGIO DIECI GENERATORI DI CALORE - UT DESIO</t>
  </si>
  <si>
    <t xml:space="preserve">INO srl (CF: 03781390160)
</t>
  </si>
  <si>
    <t>INO srl (CF: 03781390160)</t>
  </si>
  <si>
    <t>Riparazione impianto videosorveglianza Ut Brescia 2</t>
  </si>
  <si>
    <t xml:space="preserve">SIMA SRL (CF: 03482440173)
</t>
  </si>
  <si>
    <t>SIMA SRL (CF: 03482440173)</t>
  </si>
  <si>
    <t>INSTALLAZIONE PORTA A VETRI PRESSO DP SONDRIO</t>
  </si>
  <si>
    <t xml:space="preserve">ALUSYSTEM S.R.L. (CF: 00617640149)
DE BERNARDI ADRIANO (CF: DBRDRN63E04I829W)
DETTO FATTO DI TAMBARO SALVATORE (CF: TMBSVT65R24I829G)
</t>
  </si>
  <si>
    <t>DETTO FATTO DI TAMBARO SALVATORE (CF: TMBSVT65R24I829G)</t>
  </si>
  <si>
    <t>Verifica periodica messa a terra cabina elettrica Up Lecco - Territorio</t>
  </si>
  <si>
    <t xml:space="preserve">CSDM Srl (CF: 12822160151)
ITALCERT SRL (CF: 10598330156)
SVI SRL (CF: 02284930985)
</t>
  </si>
  <si>
    <t>MESSA IN SICUREZZA CANCELLO UT MILANO 6</t>
  </si>
  <si>
    <t>RIPARAZIONE TAPPARELLE, MANIGLIE E FINESTRE DP MONZA E BRIANZA</t>
  </si>
  <si>
    <t xml:space="preserve">FSB INSTALLAZIONI DI SBAGLIA FAUSTO (CF: SBGFST51M18E479B)
</t>
  </si>
  <si>
    <t>FSB INSTALLAZIONI DI SBAGLIA FAUSTO (CF: SBGFST51M18E479B)</t>
  </si>
  <si>
    <t>RIPARAZIONI ARMADI E MOBILETTI UT LEGNANO</t>
  </si>
  <si>
    <t xml:space="preserve">RONCARI CONTROSOFFITTATURE SRL (CF: 08502970158)
</t>
  </si>
  <si>
    <t>RONCARI CONTROSOFFITTATURE SRL (CF: 08502970158)</t>
  </si>
  <si>
    <t>RIPARAZIONE FINESTRE DP MONZA E BRIANZA UFFICIO CONTROLLI</t>
  </si>
  <si>
    <t>RIPARAZIONE MANIGLIE E PORTE UT DESIO</t>
  </si>
  <si>
    <t>MANUTENZIONE AREE VERDI STAGIONE 2015</t>
  </si>
  <si>
    <t xml:space="preserve">DIMENSIONE VERDE DI ZANCHI FABIO (CF: ZNCFBA82M12D286S)
TRATTO VERDE di Romina Corona (CF: CRNRMN72H70E903K)
VA.CO DI VALENTINO GEOM. COLOMBO (CF: CLMVNT77S05F205K)
</t>
  </si>
  <si>
    <t>DIMENSIONE VERDE DI ZANCHI FABIO (CF: ZNCFBA82M12D286S)</t>
  </si>
  <si>
    <t>Riparazione impianto antintrusione della Dp Bergamo</t>
  </si>
  <si>
    <t xml:space="preserve">GIS SRL (CF: 02226850168)
</t>
  </si>
  <si>
    <t>GIS SRL (CF: 02226850168)</t>
  </si>
  <si>
    <t>RIPARAZIONE TAPPARELLE DP VARESE</t>
  </si>
  <si>
    <t xml:space="preserve">PIERO LIVIETTI S.N.C (CF: 01560860122)
</t>
  </si>
  <si>
    <t>PIERO LIVIETTI S.N.C (CF: 01560860122)</t>
  </si>
  <si>
    <t>Riparazione tapparelle presso Up Como - Territorio</t>
  </si>
  <si>
    <t xml:space="preserve">SPINA VERDE SRL (CF: 02914900135)
</t>
  </si>
  <si>
    <t>SPINA VERDE SRL (CF: 02914900135)</t>
  </si>
  <si>
    <t>RIPARAZIONE PORTA IN CRISTALLO PIU' ALTRI LAVORI DI FALEGNAMERIA DP II MILANO</t>
  </si>
  <si>
    <t>ASSISTENZA IMPIANTISTICA UT GORGONZOLA</t>
  </si>
  <si>
    <t xml:space="preserve">F.G. Tecnology srl (CF: 08690030963)
GRANDE IMPIANTI di Grande Lorenzo (CF: 09340660019)
TONANI ORIANO (CF: TNNRNO60E22E591Z)
</t>
  </si>
  <si>
    <t>F.G. Tecnology srl (CF: 08690030963)</t>
  </si>
  <si>
    <t>Riparazione cancello automatico Dp Bergamo</t>
  </si>
  <si>
    <t xml:space="preserve">MICROWATT SRL (CF: 03789780164)
</t>
  </si>
  <si>
    <t>MICROWATT SRL (CF: 03789780164)</t>
  </si>
  <si>
    <t>FORNITURA DI N. 2 VIDEOPROIETTORI</t>
  </si>
  <si>
    <t xml:space="preserve">COMPUTERLAND SRL (CF: 00167040286)
DPS INFORMATICA S.N.C. DI PRESELLO GIANNI &amp; C. (CF: 01486330309)
EUROTECNICA SALMASO SRL (CF: 01353510280)
M.E.T.O. SRL (CF: 05338510018)
PA DIGITALE ADRIATICA SRL (CF: 01647100708)
</t>
  </si>
  <si>
    <t>DPS INFORMATICA S.N.C. DI PRESELLO GIANNI &amp; C. (CF: 01486330309)</t>
  </si>
  <si>
    <t>RIPARAZIONE TAPPARELLE DP PAVIA</t>
  </si>
  <si>
    <t xml:space="preserve">EDICASA di Nalio Stefano (CF: NLISFN59D17G388H)
</t>
  </si>
  <si>
    <t>EDICASA di Nalio Stefano (CF: NLISFN59D17G388H)</t>
  </si>
  <si>
    <t>MANUTENZIONE IMPIANTO TELEFONICO UP VARESE</t>
  </si>
  <si>
    <t xml:space="preserve">Guardian Angels srl (CF: 01374540035)
</t>
  </si>
  <si>
    <t>Guardian Angels srl (CF: 01374540035)</t>
  </si>
  <si>
    <t>Verifica periodica biennale ascensori Ut Brescia 2</t>
  </si>
  <si>
    <t xml:space="preserve">CENPI SCRL (CF: 05817621005)
ITALCERT SRL (CF: 10598330156)
SVI SRL (CF: 02284930985)
</t>
  </si>
  <si>
    <t>CENPI SCRL (CF: 05817621005)</t>
  </si>
  <si>
    <t>RIPARAZIONE IMPIANTO ANTINTRUSIONE UP CREMONA</t>
  </si>
  <si>
    <t xml:space="preserve">DASTEL GROUP SRL (CF: 05339070962)
</t>
  </si>
  <si>
    <t>DASTEL GROUP SRL (CF: 05339070962)</t>
  </si>
  <si>
    <t>RIPARAZIONE CANCELLO CARRAIO UT MILANO 6</t>
  </si>
  <si>
    <t xml:space="preserve">LOCATELLI ML SRL (CF: 09486370159)
MYFER SNC (CF: 08971590156)
OFFICINE LOCATI (CF: 02735300960)
</t>
  </si>
  <si>
    <t>MYFER SNC (CF: 08971590156)</t>
  </si>
  <si>
    <t>Abbonamento per l'anno 2015 alla rivista "Appalti e Contratti_D.R.Lombardia Uff. Risorse materiali</t>
  </si>
  <si>
    <t xml:space="preserve">MAGGIOLI S.P.A. (CF: 06188330150)
</t>
  </si>
  <si>
    <t>MAGGIOLI S.P.A. (CF: 06188330150)</t>
  </si>
  <si>
    <t>Sostituzione batterie impianto controllo accessi Up Lecco - Territorio</t>
  </si>
  <si>
    <t xml:space="preserve">Teknosfera (CF: 05512600965)
</t>
  </si>
  <si>
    <t>Teknosfera (CF: 05512600965)</t>
  </si>
  <si>
    <t>RIRPISTINO PIASTRELLE DEI SERVIZI IGIENICI DP PAVIA</t>
  </si>
  <si>
    <t xml:space="preserve">CALISTI IMPRESA (CF: 00186450185)
Idbal impianti di barlone Augusto (CF: BRTGTL59R02F616T)
</t>
  </si>
  <si>
    <t>RIRPISTINO GUASTO APERTURA PORTA CON BADGE</t>
  </si>
  <si>
    <t xml:space="preserve">ING. MAGGI SNC DI ROBERTO E FABRIZIO FERRI (CF: 05649240966)
</t>
  </si>
  <si>
    <t>ING. MAGGI SNC DI ROBERTO E FABRIZIO FERRI (CF: 05649240966)</t>
  </si>
  <si>
    <t>RIPARAZIONE FINESTRA DP I MILANO</t>
  </si>
  <si>
    <t xml:space="preserve">FALEGNAMERIA CARLO COZZI SNC DI GIANNI E ALESSANDRO COZZI (CF: 12628170156)
</t>
  </si>
  <si>
    <t>FALEGNAMERIA CARLO COZZI SNC DI GIANNI E ALESSANDRO COZZI (CF: 12628170156)</t>
  </si>
  <si>
    <t>RIPARAZIONE PORTA A VETRI UT MILANO 2</t>
  </si>
  <si>
    <t>PICCOLI LAVORI EDILI DI MANUTENZIONE E VARIE TINTEGGIATURE PALAZZO UFFICI FINANZIARI</t>
  </si>
  <si>
    <t xml:space="preserve">CASTIGLIONE FRANCO IMPRESA EDILE SRL  (CF: 04807340155)
</t>
  </si>
  <si>
    <t>CASTIGLIONE FRANCO IMPRESA EDILE SRL  (CF: 04807340155)</t>
  </si>
  <si>
    <t>Riparazione impianto antintrusione Up Lodi - Territorio</t>
  </si>
  <si>
    <t xml:space="preserve">Cidiesse s.r.l. (CF: 03996270157)
</t>
  </si>
  <si>
    <t>Cidiesse s.r.l. (CF: 03996270157)</t>
  </si>
  <si>
    <t>installazione comignolo cabina elettrica Dp Brescia</t>
  </si>
  <si>
    <t xml:space="preserve">ABS SYSTEM SRL (CF: 02371450988)
BMC EDIL IMPIANTI SRL (CF: 03769850169)
M.A.P. DI TERAMO ANTONIO (CF: TRMNTN75E15L452I)
</t>
  </si>
  <si>
    <t>M.A.P. DI TERAMO ANTONIO (CF: TRMNTN75E15L452I)</t>
  </si>
  <si>
    <t>INTERVENTO TECNICO SU APERTURA CANCELLO UT MAGENTA</t>
  </si>
  <si>
    <t xml:space="preserve">AUTOMA SRL (CF: 01150780128)
</t>
  </si>
  <si>
    <t>AUTOMA SRL (CF: 01150780128)</t>
  </si>
  <si>
    <t>FORNITURA ANNUALE DI ENERGIA ELETTRICA IN CONVENZIONE CONSIP PER GLI UFFICI DELL'AGENZIA DELLE ENTRATE DELLA LOMBARDIA</t>
  </si>
  <si>
    <t xml:space="preserve">GALA SPA (CF: 06832931007)
</t>
  </si>
  <si>
    <t>GALA SPA (CF: 06832931007)</t>
  </si>
  <si>
    <t>Rifacimento ancoraggio tubi riscaldamento presso Dp Cremona</t>
  </si>
  <si>
    <t xml:space="preserve">EDIL 2000 SRL (CF: 01088990195)
</t>
  </si>
  <si>
    <t>EDIL 2000 SRL (CF: 01088990195)</t>
  </si>
  <si>
    <t>Riparazione pavimento sollevato Dp Sondrio</t>
  </si>
  <si>
    <t xml:space="preserve">DETTO FATTO DI TAMBARO SALVATORE (CF: TMBSVT65R24I829G)
PEZZINI ARMANDO (CF: PZZRND69H22F712L)
TRICOLOR SAS DI MANENTI RENATO &amp; c. (CF: 00539780148)
</t>
  </si>
  <si>
    <t>MANUTENZIONE PARCHEGGIO CONDOMINIALE DP VARESE</t>
  </si>
  <si>
    <t xml:space="preserve">IMPRESA GIORGIO FONTANA (CF: 01496400126)
</t>
  </si>
  <si>
    <t>IMPRESA GIORGIO FONTANA (CF: 01496400126)</t>
  </si>
  <si>
    <t>RIPARAZIONI VARIE DI FALEGNAMERIA UFFICI FINANZIARI MILANO</t>
  </si>
  <si>
    <t>Assistenza tecnica allente certificatore per verifica cabina elettrica Up Lecco - Territorio</t>
  </si>
  <si>
    <t>FORNITURA DI N. 70 CUFFIE TELEFONICHE PER I CENTRI DI CONTATTO</t>
  </si>
  <si>
    <t xml:space="preserve">C.I.E. TELEMATICA  (CF: 02384280968)
C.S.C. CENTRO SISTEMI COMO SRL (CF: 01246800138)
EPLUS SRL (CF: 07630680960)
MARVIS SRL (CF: 04642620159)
PIPELINE SRL (CF: 10529860156)
</t>
  </si>
  <si>
    <t>PIPELINE SRL (CF: 10529860156)</t>
  </si>
  <si>
    <t>RIALLOCAZIONE TOTEM UT DESIO</t>
  </si>
  <si>
    <t xml:space="preserve">D.N.A. SICUREZZA SRL (CF: 03264850961)
</t>
  </si>
  <si>
    <t>D.N.A. SICUREZZA SRL (CF: 03264850961)</t>
  </si>
  <si>
    <t>RIALLOCAZIONE TOTEM UT VIMERCATE</t>
  </si>
  <si>
    <t>SOSTITUZIONE VIDEOREGISTRATORE DRL</t>
  </si>
  <si>
    <t xml:space="preserve">F.G.S. S.r.l. (CF: 01557310164)
</t>
  </si>
  <si>
    <t>F.G.S. S.r.l. (CF: 01557310164)</t>
  </si>
  <si>
    <t>RIPARAZIONE MANIGLIA BLOCCATA UT DESIO</t>
  </si>
  <si>
    <t>BENESTARE FATTURAZIONE VERIFICA PERIODICA ASCENSORE CONDOMINIALE</t>
  </si>
  <si>
    <t xml:space="preserve">ASL PAVIA (CF: 01748780184)
</t>
  </si>
  <si>
    <t>ASL PAVIA (CF: 01748780184)</t>
  </si>
  <si>
    <t>SERVIZIO DI CORRIERE</t>
  </si>
  <si>
    <t xml:space="preserve">SDA Express courier Spa (CF: 02335990541)
</t>
  </si>
  <si>
    <t>SDA Express courier Spa (CF: 02335990541)</t>
  </si>
  <si>
    <t>Riparazione porta ingresso Ut Montichiari</t>
  </si>
  <si>
    <t xml:space="preserve">RIBOS DI RIGONI CLAUDIO E C. SNC (CF: 02010070981)
</t>
  </si>
  <si>
    <t>RIBOS DI RIGONI CLAUDIO E C. SNC (CF: 02010070981)</t>
  </si>
  <si>
    <t>RIFACIMENTO PLUVIALE 4 PIANO  UFFICI DIREZIONE</t>
  </si>
  <si>
    <t>Fissaggio scaffali, riomozione collante sul pavimento e tinteggiatura porzione di muro presso Up Brescia - Territorio</t>
  </si>
  <si>
    <t xml:space="preserve">VENTURINI ROMANO TINTEGGIATURE (CF: VNTRMN71E20E884Z)
</t>
  </si>
  <si>
    <t>VENTURINI ROMANO TINTEGGIATURE (CF: VNTRMN71E20E884Z)</t>
  </si>
  <si>
    <t>Riparazione serramenti Dp Como</t>
  </si>
  <si>
    <t xml:space="preserve">CENTRO DI SICUREZZA CASA SAS DI POZZETTI MIRKO (CF: 03315020135)
</t>
  </si>
  <si>
    <t>CENTRO DI SICUREZZA CASA SAS DI POZZETTI MIRKO (CF: 03315020135)</t>
  </si>
  <si>
    <t>Riparazione cardini porta Dp Sondrio</t>
  </si>
  <si>
    <t xml:space="preserve">DETTO FATTO DI TAMBARO SALVATORE (CF: TMBSVT65R24I829G)
</t>
  </si>
  <si>
    <t>RIPARAZIONE PORTA IN ALLUMINIO DP I MILANO</t>
  </si>
  <si>
    <t xml:space="preserve">CESARE CAVALLERONI SNC DI COSTANTE E FRANCESCO CAVALLERONI (CF: 00236330155)
LOCATELLI ML SRL (CF: 09486370159)
</t>
  </si>
  <si>
    <t>MANUTENZIONE PLUVIALE 4 PIANO LATO MOSCOVA DRL</t>
  </si>
  <si>
    <t>RIPARAZIONE PORTA PIU' FINESTRE UT MILANO 2</t>
  </si>
  <si>
    <t>SPURGO BAGNI INTASATI DP MONZA E BRIANZA</t>
  </si>
  <si>
    <t xml:space="preserve">IMPRESA SANGALLI GIANCARLO E C. (CF: 07117510151)
Teodori Spurghi snc di Teodori Giuseppina e C. (CF: 11017870152)
</t>
  </si>
  <si>
    <t>Teodori Spurghi snc di Teodori Giuseppina e C. (CF: 11017870152)</t>
  </si>
  <si>
    <t>SOSTITUZIONE SERRATURE E ALTRI LAVORI DI FALEGNAMERIA DP PAVIA</t>
  </si>
  <si>
    <t>MANUTENZIONE IMPIANTO GSM PER SEGNALE ESTERNO UT VIMERCATE</t>
  </si>
  <si>
    <t xml:space="preserve">DOMO Service di Pititto Gianpiero (CF: 06831860967)
FACCHINETTI MARCO SNC DI FACCHINETTI MARCO &amp; C. (CF: 11052420152)
PIEMME TELECOM (CF: 02384630162)
</t>
  </si>
  <si>
    <t>PIEMME TELECOM (CF: 02384630162)</t>
  </si>
  <si>
    <t>Lavaggio chimico impianto condizionamento Ut Codogno</t>
  </si>
  <si>
    <t xml:space="preserve">G. PICCIONI DI FABIO PICCIONI (CF: PCCFBA59A06D150K)
INVERNIZZI SRL (CF: 05858840969)
TECHNE S.P.A. (CF: 03066160163)
</t>
  </si>
  <si>
    <t>INVERNIZZI SRL (CF: 05858840969)</t>
  </si>
  <si>
    <t>RIPARAZIONE SBARRA PASSO CARRAIO UP SONDRIO</t>
  </si>
  <si>
    <t xml:space="preserve">Carugo Elettro di Carugo Andrea (CF: CRGNDR72P18I829K)
DELLA VEDOVA SAS DI DELLA VEDOVA LUCIANO &amp; C. (CF: 00860860147)
GP SYSTEM DI GAETANO PUGLISI (CF: PGLGTN78B07I829I)
</t>
  </si>
  <si>
    <t>DELLA VEDOVA SAS DI DELLA VEDOVA LUCIANO &amp; C. (CF: 00860860147)</t>
  </si>
  <si>
    <t>MANUTENZIONE IMPIANTO ANTINTRUSIONE UT RHO</t>
  </si>
  <si>
    <t xml:space="preserve">Balconi srl (CF: 12944070155)
</t>
  </si>
  <si>
    <t>Balconi srl (CF: 12944070155)</t>
  </si>
  <si>
    <t>MANUTENZIONE IMPIANTO ANTINTRUSIONE UP VARESE</t>
  </si>
  <si>
    <t>FORNITURA DI ROTOLI DI CARTA TERMICA PER IMPIANTI ELIMINACODE</t>
  </si>
  <si>
    <t xml:space="preserve">SIGMA S.P.A. (CF: 01590580443)
</t>
  </si>
  <si>
    <t>SIGMA S.P.A. (CF: 01590580443)</t>
  </si>
  <si>
    <t>MESSA IN SICUREZZA SOFFITTI DP MONZA E BRIANZA</t>
  </si>
  <si>
    <t>VERIFICA ASCENSORE DA PARTE ASL - UT VOGHERA</t>
  </si>
  <si>
    <t>RIPARAZIONE VETRO ROTTO DR LOMBARDIA UFFICI DIREZIONE</t>
  </si>
  <si>
    <t>SERVIZIO DI DISINFESTAZIONE ACARI DELLA CARTA - UP MILANO-TERRITORIO</t>
  </si>
  <si>
    <t xml:space="preserve">CNS - CONSORZIO NAZIONALE SERVIZI SOCIETA COOPERATIVA  (CF: 02884150588)
CONSORZIO ACTIVA SCARL (CF: 03599090960)
STEREO S.R.L. (CF: 07190610159)
</t>
  </si>
  <si>
    <t>CONSORZIO ACTIVA SCARL (CF: 03599090960)</t>
  </si>
  <si>
    <t>Installazione nuove plafoniere Up Bergamo - Territorio</t>
  </si>
  <si>
    <t xml:space="preserve">BELLONI MAURIZIO (CF: BLLMRZ62C12F205H)
BETTINELLI LORENZO SRL (CF: 03709420164)
GMA IMPIANTI ELETTRICI SRL (CF: 03536080165)
MICROWATT SRL (CF: 03789780164)
ROTA FABIO (CF: RTOFBA54T05A794S)
</t>
  </si>
  <si>
    <t>ROTA FABIO (CF: RTOFBA54T05A794S)</t>
  </si>
  <si>
    <t>RIPARAZIONE TAPPARELLE DP MONZA E BRIANZA</t>
  </si>
  <si>
    <t>RIMOZIONE ERBACCE E PULIZIA CORTILE UT TREVIGLIO</t>
  </si>
  <si>
    <t xml:space="preserve">BERTONI DINO (CF: 01636730366)
LICINI G. SRL (CF: 00735580169)
MILANO GARDEN DI DI MODUGNO GIOACCHINO (CF: DMDGCH81S05C523J)
</t>
  </si>
  <si>
    <t>LICINI G. SRL (CF: 00735580169)</t>
  </si>
  <si>
    <t>COLLEGAMENTO ELETTRICO GRUPPO FRIGO DP BRESCIA - AREA STAFF</t>
  </si>
  <si>
    <t xml:space="preserve">SANITERMICA APRICHES SRL (CF: 00582470142)
</t>
  </si>
  <si>
    <t>SANITERMICA APRICHES SRL (CF: 00582470142)</t>
  </si>
  <si>
    <t>RIPRISTINO MANIGLIONE APERTURA PORTA UP VARESE</t>
  </si>
  <si>
    <t xml:space="preserve">F.A. SERRAMENTI DI FEDERICO E ANDREA SOAVE SNC (CF: 03265420129)
</t>
  </si>
  <si>
    <t>F.A. SERRAMENTI DI FEDERICO E ANDREA SOAVE SNC (CF: 03265420129)</t>
  </si>
  <si>
    <t>RIPRISTINO PORTE E FINESTRE UP VARESE</t>
  </si>
  <si>
    <t>MANUTENZIONE PORTE E SISTEMAZIONE MANIGLIE</t>
  </si>
  <si>
    <t>RIPARAZIONE 2 PORTE E ALCUNI SPORTELLI VARI UT MILANO 2</t>
  </si>
  <si>
    <t>Riprogrammazione impianti antintrusione varie sedi Up Brescia -Territorio</t>
  </si>
  <si>
    <t xml:space="preserve">PMG Sistemi di sicurezza S.r.l. Soc. Unipersonale (CF: 03270980174)
</t>
  </si>
  <si>
    <t>PMG Sistemi di sicurezza S.r.l. Soc. Unipersonale (CF: 03270980174)</t>
  </si>
  <si>
    <t>Assistenza tecnica per collegamento nuovo impianto refrigerazione Dp Brescia</t>
  </si>
  <si>
    <t>RIPARAZIONE REFRIGERATORE UT BUSTO ARSIZIO</t>
  </si>
  <si>
    <t xml:space="preserve">INVERNIZZI SRL (CF: 05858840969)
TECHNE S.P.A. (CF: 03066160163)
</t>
  </si>
  <si>
    <t>nOLEGGIO GRUPPO ELETTROGENO PER ALIMENTAZIONE CAMPER AGENZIA ENTRATE</t>
  </si>
  <si>
    <t>SOSTITUZIONE DIFFUSORI ARIA CONDIZIONATA UT MILANO 1 FRONT OFFICE</t>
  </si>
  <si>
    <t xml:space="preserve">ACQUARIA DI DARIO MARMIFERO (CF: 12708850156)
CAVINATO ACRYLICS SAS (CF: 03666510155)
TECHNE S.P.A. (CF: 03066160163)
</t>
  </si>
  <si>
    <t>MANUTENZIONE REFRIGERATORE UT MILANO 6</t>
  </si>
  <si>
    <t xml:space="preserve">CArbotermo Spa (CF: 12937840150)
IMPIANTI IL MED (CF: 03954940015)
REYS SPA (CF: 02639000963)
TECHNE S.P.A. (CF: 03066160163)
</t>
  </si>
  <si>
    <t>Aspirazione acqua e rispristino muro presso Dp Bergamo</t>
  </si>
  <si>
    <t>MANUTENZIONE IMPIANTO ANTINTRUSIONE UT SESTO SAN GIOVANNI</t>
  </si>
  <si>
    <t>FORNITURA E POSA IN OPERA CLIMATIZZATORI</t>
  </si>
  <si>
    <t xml:space="preserve">ELETTRICA CORDANI SRL (CF: 03701100160)
FERRARI IMPIANTI ELETTRICI SRL (CF: 02984840161)
MAURI ELETTROFORNITURE SPA (CF: 04463170151)
REFCO SRL (CF: 08210630151)
RP IMPIANTI DI RATTI PAOLO (CF: RTTOLA61E18E063T)
</t>
  </si>
  <si>
    <t>REFCO SRL (CF: 08210630151)</t>
  </si>
  <si>
    <t>SERVIZIO DI TRASPORTO E SMALTIMENTO DI RIFIUTI INGOMBRANTI PRESENTI PRESSO L'IMMOBILE DI VIA CORELLI, 28</t>
  </si>
  <si>
    <t xml:space="preserve">ECOCIMIS SRL (CF: 02024510188)
METALLURGICA VIGEVANESE SRL (CF: 00184460186)
PETRILLI SRL (CF: 08376400159)
S.E.M.P. srl (CF: 04130790159)
S.T. SERVIZI TRASPORTI SAS (CF: 11331710159)
</t>
  </si>
  <si>
    <t>S.T. SERVIZI TRASPORTI SAS (CF: 11331710159)</t>
  </si>
  <si>
    <t>MATERIALE PER IMPIANTO DI CONDIZIONAMENTO DRL MILANO</t>
  </si>
  <si>
    <t xml:space="preserve">REYS SPA (CF: 02639000963)
</t>
  </si>
  <si>
    <t>REYS SPA (CF: 02639000963)</t>
  </si>
  <si>
    <t>MANUTENZIONE E AMPLIAMENTO IMPIANTO ELETTRICO DRL MILANO</t>
  </si>
  <si>
    <t xml:space="preserve">DOMO Service di Pititto Gianpiero (CF: 06831860967)
F.G. Tecnology srl (CF: 08690030963)
F.G.S. S.r.l. (CF: 01557310164)
GI.L.C. IMPIANTI SRL (CF: 11174510153)
STEA SPA (CF: 02210730988)
</t>
  </si>
  <si>
    <t>STEA SPA (CF: 02210730988)</t>
  </si>
  <si>
    <t>MANUTENZIONE STRAORDINARIA AREE VERDI UP VARESE</t>
  </si>
  <si>
    <t xml:space="preserve">FITO CONSULT (CF: ZNZDNL53L04L682F)
Mister Green di Bellini Davide (CF: 02725840124)
MONVERDE PIANTE SRL (CF: 01780890123)
</t>
  </si>
  <si>
    <t>MANUTENZIONE LAMIERE CONTROSOFFITTO UT MILANO 6</t>
  </si>
  <si>
    <t xml:space="preserve">C.MI. &amp; C. srl (CF: 07237400960)
</t>
  </si>
  <si>
    <t>C.MI. &amp; C. srl (CF: 07237400960)</t>
  </si>
  <si>
    <t>FORNITURA DI GAS NATURALE IN CONVENZIONE CONSIP</t>
  </si>
  <si>
    <t xml:space="preserve">SOENERGY SRL (CF: 01565370382)
</t>
  </si>
  <si>
    <t>SOENERGY SRL (CF: 01565370382)</t>
  </si>
  <si>
    <t>Lavori vari riparazione immobile Up Sondrio - Territorio</t>
  </si>
  <si>
    <t>SPURGO UT MILANO 6</t>
  </si>
  <si>
    <t xml:space="preserve">Pulispurghi di Vona R. e C. snc (CF: 05979730156)
</t>
  </si>
  <si>
    <t>Pulispurghi di Vona R. e C. snc (CF: 05979730156)</t>
  </si>
  <si>
    <t>SOSTITUZIONE QUADRO ELETTROPOMPE UT MILANO 6</t>
  </si>
  <si>
    <t xml:space="preserve">DOMO Service di Pititto Gianpiero (CF: 06831860967)
F.G. Tecnology srl (CF: 08690030963)
TECHNE S.P.A. (CF: 03066160163)
</t>
  </si>
  <si>
    <t>LAVORI DI FALEGNAMERIA DRL</t>
  </si>
  <si>
    <t>ORDINE PER LA RIMOZIONE E LO SMALTIMENTO DI TRE CASSEFORTI - ATTI GIUDIZIARI MILANO</t>
  </si>
  <si>
    <t xml:space="preserve">GRUPPO VALENTE S.R.L. (CF: 13231220156)
</t>
  </si>
  <si>
    <t>GRUPPO VALENTE S.R.L. (CF: 13231220156)</t>
  </si>
  <si>
    <t>NOLEGGIO CLIMATIZZATORI - UT MONTICHIARI - UP CREMONA-TERRITORIO</t>
  </si>
  <si>
    <t>NOLEGGIO CLIMATIZZATORI - UFFICI DI BERGAMO - BRESCIA - VARESE</t>
  </si>
  <si>
    <t>FACCHINAGGIO STRORDINARIO FUORI REGIONE LOMBARDIA</t>
  </si>
  <si>
    <t xml:space="preserve">TRE T  s.r.l. (CF: 03177920968)
</t>
  </si>
  <si>
    <t>TRE T  s.r.l. (CF: 03177920968)</t>
  </si>
  <si>
    <t>SANIFICAZIONE VOLUMI DANNEGGIATI</t>
  </si>
  <si>
    <t xml:space="preserve">FRATI E LIVI SRL (CF: 00772920377)
</t>
  </si>
  <si>
    <t>FRATI E LIVI SRL (CF: 00772920377)</t>
  </si>
  <si>
    <t>RIPARAZIONE IMPIANTO RILEVAZIONE PRESENZE - DR LOMBARDIA</t>
  </si>
  <si>
    <t>RIPARAZIONE IMPIANTO RILEVAZIONE PRESENZE - UFFICIO DI PONTE SAN PIETRO</t>
  </si>
  <si>
    <t>RIPARAZIONE IMPIANTO RILEVAZIONE PRESENZE - DIREZIONE REGIONALE DELLA LOMBARDIA</t>
  </si>
  <si>
    <t>RIPARAZIONE IMPIANTO RILEVAZIONE PRESENZE - UFFICIO DI VARESE</t>
  </si>
  <si>
    <t>RIPARAZIONE PORTA USCITA DI SICUREZZA DP II MILANO</t>
  </si>
  <si>
    <t>Testi tecnici - D.R.L. Uff. risorse materiali</t>
  </si>
  <si>
    <t xml:space="preserve">LIBRERIA LA TRIBUNA SNC DI S. CONSOLI E C. ENDRIZZI (CF: 08455620966)
</t>
  </si>
  <si>
    <t>LIBRERIA LA TRIBUNA SNC DI S. CONSOLI E C. ENDRIZZI (CF: 08455620966)</t>
  </si>
  <si>
    <t>Ricerca e riparazione perdita acqua presso Dp Bergamo</t>
  </si>
  <si>
    <t>Manutenzione gruppo frigo Ut Milano 3</t>
  </si>
  <si>
    <t>Manutenzione non programmata gruppo frigo Ut Milano 4</t>
  </si>
  <si>
    <t>Sostituzione impianto citofonico Up Lecco - Territorio</t>
  </si>
  <si>
    <t xml:space="preserve">E.L.S.A. Automatismi snc (CF: 02749730137)
ELETTROTECNICA VALSECCHI &amp; C. SRL (CF: 01650430133)
Teknosfera (CF: 05512600965)
</t>
  </si>
  <si>
    <t>Installazione Corrimano mancante scale DP Sondrio</t>
  </si>
  <si>
    <t>sostituzione sirena impianto antintrusione DP BERGAMO</t>
  </si>
  <si>
    <t>RIPARAZIONE PERDITA ACQUA 4 PIANO DP BRESCIA</t>
  </si>
  <si>
    <t>RIPARAZIONE PIASTRELLE UP MILANO</t>
  </si>
  <si>
    <t>VERIFICA STRAORDIANRIA ASCENSORE - UP CREMONA</t>
  </si>
  <si>
    <t xml:space="preserve">CENPI SCRL (CF: 05817621005)
</t>
  </si>
  <si>
    <t>FORNITURA E POSA 1 VETRO DP VARESE</t>
  </si>
  <si>
    <t xml:space="preserve">VETRERIA LUCCA SRL (CF: 00843360124)
</t>
  </si>
  <si>
    <t>VETRERIA LUCCA SRL (CF: 00843360124)</t>
  </si>
  <si>
    <t>RIPARAZIONI WC AMMEZZATO UT MILANO 1</t>
  </si>
  <si>
    <t>MANUTENZIONE AREE VERDI STAGIONE 2015 UP COMO - TERRITORIO</t>
  </si>
  <si>
    <t xml:space="preserve">CIPRIANI ANTONIO SRL  (CF: 01334180138)
SPINA VERDE SRL (CF: 02914900135)
UN ALTRO GIARDINO DI ANTONIO GRAVAGNUOLO  (CF: GRVNTN75A11C933J)
</t>
  </si>
  <si>
    <t>CIPRIANI ANTONIO SRL  (CF: 01334180138)</t>
  </si>
  <si>
    <t>RIPRISTINO URGENTE WC PIU' LAVORI DI MURATURA UP PAVIA</t>
  </si>
  <si>
    <t>MANUTENZIONE TORRI EVAPORATIVE UT MILANO 6</t>
  </si>
  <si>
    <t xml:space="preserve">IMPIANTI IL MED (CF: 03954940015)
TECHNE S.P.A. (CF: 03066160163)
</t>
  </si>
  <si>
    <t xml:space="preserve">FORNITURA E POSA VENTICOLVETTORI UT CANTU' </t>
  </si>
  <si>
    <t xml:space="preserve">CArbotermo Spa (CF: 12937840150)
INVERNIZZI SRL (CF: 05858840969)
TECHNE S.P.A. (CF: 03066160163)
TECVA SRL (CF: 10345940158)
</t>
  </si>
  <si>
    <t>TECVA SRL (CF: 10345940158)</t>
  </si>
  <si>
    <t>ORDINE PER L'EFFETTUAZIONE DI UN SERVIZIO DI PULIZIA STRAORDINARIA - UP CREMONA-TERRITORIO</t>
  </si>
  <si>
    <t xml:space="preserve">CNS - CONSORZIO NAZIONALE SERVIZI SOCIETA COOPERATIVA  (CF: 02884150588)
DAGO S.A.S. (CF: 01404590190)
LAUDICINA PULIZIE SRL (CF: 01284900196)
</t>
  </si>
  <si>
    <t>LAUDICINA PULIZIE SRL (CF: 01284900196)</t>
  </si>
  <si>
    <t>NOLEGGIO CLIMATIZZATORI PER L'UP DI BERGAMO-TERRITORIO E L'UP DI PAVIA-TERRITORIO</t>
  </si>
  <si>
    <t>LAVAGGIO E STIRATURA TENDE PER LA DIREZIONE REGIONALE DELLA LOMBARDIA</t>
  </si>
  <si>
    <t xml:space="preserve">TINTORIA LG DI G. LOMBARDI (CF: LMBGPP60C64A509F)
</t>
  </si>
  <si>
    <t>TINTORIA LG DI G. LOMBARDI (CF: LMBGPP60C64A509F)</t>
  </si>
  <si>
    <t>Ripristino intonaco distaccato Up Brescia - Territorio</t>
  </si>
  <si>
    <t xml:space="preserve">GHIDELLI DANIELE (CF: GHDDNL75P13D150B)
</t>
  </si>
  <si>
    <t>GHIDELLI DANIELE (CF: GHDDNL75P13D150B)</t>
  </si>
  <si>
    <t>RIPARAZIONE E SOSTITUZIONE PERDITE BAGNI DRL</t>
  </si>
  <si>
    <t>ACQUISTO CARBURANTE AUTO DI SERVIZIO</t>
  </si>
  <si>
    <t xml:space="preserve">Italiana Petroli Spa (giÃ  TotalErg S.p.A.) (CF: 00051570893)
</t>
  </si>
  <si>
    <t>Italiana Petroli Spa (giÃ  TotalErg S.p.A.) (CF: 00051570893)</t>
  </si>
  <si>
    <t>RIPARAZIONE VETRI ROTTI</t>
  </si>
  <si>
    <t>CREAZIONE ASTE FINESTRE DRL</t>
  </si>
  <si>
    <t xml:space="preserve">brivio fratelli snc (CF: 06015410159)
C.MI. &amp; C. srl (CF: 07237400960)
LOCATELLI ML SRL (CF: 09486370159)
</t>
  </si>
  <si>
    <t>MANUTENZIONE BAGNI 4Â° PIANO</t>
  </si>
  <si>
    <t xml:space="preserve">Hidrotermica Chiara (CF: 02706670961)
Idbal impianti di barlone Augusto (CF: BRTGTL59R02F616T)
Impresa edile Demarco Michele (CF: DMRMHL80E02E041F)
</t>
  </si>
  <si>
    <t>Impresa edile Demarco Michele (CF: DMRMHL80E02E041F)</t>
  </si>
  <si>
    <t>Fornitura e installazione aspiratori per wc presso Ut Brescia 2</t>
  </si>
  <si>
    <t xml:space="preserve">Magistri Impianti Elettrici (CF: MGSMRA48D07C417W)
MUSESTI ALESSANDRO (CF: MSSLSN66M20H717M)
VERZELETTI S.R.L. (CF: 02929390983)
</t>
  </si>
  <si>
    <t>Magistri Impianti Elettrici (CF: MGSMRA48D07C417W)</t>
  </si>
  <si>
    <t>CREAZIONE NUOVE POSTAZIONI DI LAVORO DRL</t>
  </si>
  <si>
    <t xml:space="preserve">BERGNA IMPIANTI SRL (CF: 13332120156)
DOMO Service di Pititto Gianpiero (CF: 06831860967)
ING. MAGGI SNC DI ROBERTO E FABRIZIO FERRI (CF: 05649240966)
</t>
  </si>
  <si>
    <t>AFFIDAMENTO LAVORI RICONFIGURAZIONE CENTRALE ANTINCENDIO E RILEVATORI</t>
  </si>
  <si>
    <t xml:space="preserve">ANTINCENDIO (CF: 03064280963)
SSA SRL (CF: 06822800964)
TECHNE S.P.A. (CF: 03066160163)
</t>
  </si>
  <si>
    <t>Verifica biennale periodica ascensori Dp Brescia</t>
  </si>
  <si>
    <t xml:space="preserve">CENPI SCRL (CF: 05817621005)
CSDM Srl (CF: 12822160151)
ITALCERT SRL (CF: 10598330156)
SVI SRL (CF: 02284930985)
</t>
  </si>
  <si>
    <t>RIPARAZIONE PORTA D'INGRESSO DP MONZA E BRIANZA UFFICIO CONTROLLI</t>
  </si>
  <si>
    <t>SPURGO FOSSA IMPIANTO DI SOLLEVAMENTO UT MILANO 6</t>
  </si>
  <si>
    <t>RIPARAZIONE SERRATURA PORTA METALLICA</t>
  </si>
  <si>
    <t xml:space="preserve">VERTICALPORT DI GENTILE VINCENZO (CF: GNTVCN55R21G288R)
</t>
  </si>
  <si>
    <t>VERTICALPORT DI GENTILE VINCENZO (CF: GNTVCN55R21G288R)</t>
  </si>
  <si>
    <t>Installazione sbarra automatica presso Dp Lecco</t>
  </si>
  <si>
    <t xml:space="preserve">E.A.SY SRL (CF: 05897600960)
E.L.S.A. Automatismi snc (CF: 02749730137)
ELETTROTECNICA VALSECCHI &amp; C. SRL (CF: 01650430133)
</t>
  </si>
  <si>
    <t>ELETTROTECNICA VALSECCHI &amp; C. SRL (CF: 01650430133)</t>
  </si>
  <si>
    <t>SOSTITUZIONE CILINDRETTI  DRL MI</t>
  </si>
  <si>
    <t>RIPRISTINO FUNZIONAMENTO REFRIGERATORE DP PAVIA</t>
  </si>
  <si>
    <t>SISTEMAZIONE PORTE AUTOMATICHE UT MILANO 2</t>
  </si>
  <si>
    <t>RIPRISTINO IMPIANTI PER ALLAGAMENTO UT MILANO 6</t>
  </si>
  <si>
    <t>RIPRISTINO IMPIANTO ADDOLCITORE UT MILANO 6</t>
  </si>
  <si>
    <t>ESCLUSIONE LETTORE BADGE E RELATIVA ABILITAZIONE PULSANTI AI PIANI MILANO DRL</t>
  </si>
  <si>
    <t>COLLEGAMENTO AREE TECNICHE UT MI 1 - AREA GESTIONE E CONTROLLO ATTI 2</t>
  </si>
  <si>
    <t>RIPRISTINO IMPIANTO ANTINCENDIO UP VARESE</t>
  </si>
  <si>
    <t>Riparazione apriporta ingresso Up Bergamo - Territorio</t>
  </si>
  <si>
    <t>Installazione targhe identificative Sportello Romano di Lombardia</t>
  </si>
  <si>
    <t xml:space="preserve">FIRMA DI GIOVANNI MANENTI &amp; C. SNC (CF: 02023650167)
LA TECNICA SPA (CF: 00597900166)
TIMBRI BERGAMO POLONI S.A.S. DI POLONI ALESSANDRO E C. (CF: 02920760168)
ZONA CREATIVA (CF: 02548650163)
</t>
  </si>
  <si>
    <t>FIRMA DI GIOVANNI MANENTI &amp; C. SNC (CF: 02023650167)</t>
  </si>
  <si>
    <t>Manutenzione aree verdi stagione 2015 Dp Brescia</t>
  </si>
  <si>
    <t xml:space="preserve">LICINI G. SRL (CF: 00735580169)
M.C. GIARDINI SRL (CF: 02859310985)
VERDE VENTURI SRL (CF: 02865230987)
</t>
  </si>
  <si>
    <t>VERDE VENTURI SRL (CF: 02865230987)</t>
  </si>
  <si>
    <t>Modifiche impianti elettrici Dp Lodi</t>
  </si>
  <si>
    <t xml:space="preserve">DOMO Service di Pititto Gianpiero (CF: 06831860967)
Ferri Impianti sas di Ferri Alessandro &amp; C. (CF: 03167850969)
SIMONE E MAURO ANDREOLLI SNC (CF: 04778920969)
</t>
  </si>
  <si>
    <t>SIMONE E MAURO ANDREOLLI SNC (CF: 04778920969)</t>
  </si>
  <si>
    <t>Verifica periodica impianti elettrici varie sedi Up Brescia - Territorio</t>
  </si>
  <si>
    <t xml:space="preserve">CSDM Srl (CF: 12822160151)
SICEL sas di Malfassi P. I. Fabio &amp; C. (CF: 01930860984)
</t>
  </si>
  <si>
    <t>SICEL sas di Malfassi P. I. Fabio &amp; C. (CF: 01930860984)</t>
  </si>
  <si>
    <t>POSA IN OPERA DI SBARRE PER INNALZAMENTI SOGLIA FINESTRE DP PAVIA</t>
  </si>
  <si>
    <t xml:space="preserve">GDL SERVICE (CF: CMUGPP55P45C129Q)
</t>
  </si>
  <si>
    <t>GDL SERVICE (CF: CMUGPP55P45C129Q)</t>
  </si>
  <si>
    <t>FORNITURA E POSA CILINDRETTI PORTE INTERNE</t>
  </si>
  <si>
    <t xml:space="preserve">CESARE CAVALLERONI SNC DI COSTANTE E FRANCESCO CAVALLERONI (CF: 00236330155)
FALEGNAMERIA CARLO COZZI SNC DI GIANNI E ALESSANDRO COZZI (CF: 12628170156)
FERRAMENTA CHINELLI (CF: 01517960157)
</t>
  </si>
  <si>
    <t>FERRAMENTA CHINELLI (CF: 01517960157)</t>
  </si>
  <si>
    <t>SOSTITUZIONE SERRATURE DELLE PORTE DP PAVIA</t>
  </si>
  <si>
    <t xml:space="preserve">EDICASA di Nalio Stefano (CF: NLISFN59D17G388H)
GDL SERVICE (CF: CMUGPP55P45C129Q)
LA SERRATURA S.N.C. (CF: 01473610184)
</t>
  </si>
  <si>
    <t>LA SERRATURA S.N.C. (CF: 01473610184)</t>
  </si>
  <si>
    <t>Fornitura di cavi di rete</t>
  </si>
  <si>
    <t xml:space="preserve">DuecÃ¬ Italia srl (CF: 02693490126)
</t>
  </si>
  <si>
    <t>DuecÃ¬ Italia srl (CF: 02693490126)</t>
  </si>
  <si>
    <t>RIPARAZIONE PORTA D'INGRESSO UT GALLARATE</t>
  </si>
  <si>
    <t xml:space="preserve">Nuova Ocim srl (CF: 01286380124)
</t>
  </si>
  <si>
    <t>Nuova Ocim srl (CF: 01286380124)</t>
  </si>
  <si>
    <t>Fornitura badge_D.R. Lombardia</t>
  </si>
  <si>
    <t>Riparazione perdita acqua da tubazione riscaldamento Dp Bergamo</t>
  </si>
  <si>
    <t xml:space="preserve">ESSECI SRL (CF: 02682220161)
H2O IMPIANTI SRL  (CF: 03445110160)
TECHNE S.P.A. (CF: 03066160163)
</t>
  </si>
  <si>
    <t>ESSECI SRL (CF: 02682220161)</t>
  </si>
  <si>
    <t>AFFIDAMENTO LAVORI PER MANUTENZIONE TAPPARELLE DP PAVIA</t>
  </si>
  <si>
    <t>riparazione strumenti topografici</t>
  </si>
  <si>
    <t xml:space="preserve">STONEX SRL (CF: 06830030968)
</t>
  </si>
  <si>
    <t>STONEX SRL (CF: 06830030968)</t>
  </si>
  <si>
    <t>Sostituzione batterie impianto antintrusione Dp Bergamo - Controlli</t>
  </si>
  <si>
    <t xml:space="preserve">CLIVATI IMPIANTI ELETTRICI SRL (CF: 02729730164)
</t>
  </si>
  <si>
    <t>CLIVATI IMPIANTI ELETTRICI SRL (CF: 02729730164)</t>
  </si>
  <si>
    <t>SISTEMAZIONE PIASTRELLE E ALTRI LAVORI 4 PIANO</t>
  </si>
  <si>
    <t xml:space="preserve">Impresa edile Demarco Michele (CF: DMRMHL80E02E041F)
</t>
  </si>
  <si>
    <t>Prosciugamento fossa ascensore Dp Sondrio</t>
  </si>
  <si>
    <t xml:space="preserve">PAROLO SPURGHI SNC DI PAROLO ANSELMO E C. (CF: 00474340148)
</t>
  </si>
  <si>
    <t>PAROLO SPURGHI SNC DI PAROLO ANSELMO E C. (CF: 00474340148)</t>
  </si>
  <si>
    <t>INTERVENTO DI RICERCA PERDITA ACQUA E MANUTENZIONE INTONACO UT MILANO 1</t>
  </si>
  <si>
    <t>FORNITURA E POSA 1 VETRO PORTA SICUREZZA DP VARESE</t>
  </si>
  <si>
    <t>riparazioni varie mobili e porte presso Up Brescia - Territorio</t>
  </si>
  <si>
    <t xml:space="preserve">FALEGNAMERIA GHIRARDI DI GHIRARDI GIUSEPPE (CF: GHRGPP68M25E333B)
</t>
  </si>
  <si>
    <t>FALEGNAMERIA GHIRARDI DI GHIRARDI GIUSEPPE (CF: GHRGPP68M25E333B)</t>
  </si>
  <si>
    <t>SALDATURA GRIGLIA BOCCA DI LUPO UP VARESE</t>
  </si>
  <si>
    <t>Installazione elettroserrature comandate da badge Dp Cremona</t>
  </si>
  <si>
    <t xml:space="preserve">EMMEDUE IMPIANTI DI MAFFI MAURO (CF: MFFMRA64L29D150H)
LOVUCRE SRL (CF: 00699540191)
OFFICINA METALFERRO DI GALLI A. &amp; C. SNC (CF: 00832210199)
Reali &amp; Manara snc di Manara Lino e C. (CF: 00132310194)
SP Global Services di Parmigiani Stefano (CF: PRMSFN76E19A192U)
</t>
  </si>
  <si>
    <t>Sostituzione batterie impianto antintrusione Dp Lecco</t>
  </si>
  <si>
    <t xml:space="preserve">ELCO SRL (CF: BRNDVD69T09C933P)
</t>
  </si>
  <si>
    <t>ELCO SRL (CF: BRNDVD69T09C933P)</t>
  </si>
  <si>
    <t>Sostituzione vetri rotti Dp Lecco</t>
  </si>
  <si>
    <t xml:space="preserve">lario vetri sas di canali giacomno &amp; c. (CF: 02421630134)
</t>
  </si>
  <si>
    <t>lario vetri sas di canali giacomno &amp; c. (CF: 02421630134)</t>
  </si>
  <si>
    <t>MANUTENZIONE DI FALEGNAMERIA MILANO DRL E MILANO UP</t>
  </si>
  <si>
    <t>AFFIDAMENTO LAVORI PER SOSTITUZIONE SERRATURE PAVIA UP</t>
  </si>
  <si>
    <t>MANUTENZIONI VARIE DI FALEGNAMERIA - VERIFICA BINARI TENDE - PALAZZO UFF. FINANZIARI MILANO DRL</t>
  </si>
  <si>
    <t xml:space="preserve">ARCHIMEDE DI RUGGERI GIOVANNI (CF: RGGGNN58D23F205Y)
</t>
  </si>
  <si>
    <t>ARCHIMEDE DI RUGGERI GIOVANNI (CF: RGGGNN58D23F205Y)</t>
  </si>
  <si>
    <t>INSTALLAZIONE MONOSPLIT UP PAVIA TERRITORIO</t>
  </si>
  <si>
    <t xml:space="preserve">Idbal impianti di barlone Augusto (CF: BRTGTL59R02F616T)
SANITERMICA APRICHES SRL (CF: 00582470142)
TECHNE S.P.A. (CF: 03066160163)
</t>
  </si>
  <si>
    <t>FORNITURA E POSA IMPIANTO VIDEOCITOFONO UT VIMERCATE</t>
  </si>
  <si>
    <t xml:space="preserve">Ferri Impianti sas di Ferri Alessandro &amp; C. (CF: 03167850969)
G.D. dei F.lli Scoppetta (CF: SCPRND68B03L245Q)
</t>
  </si>
  <si>
    <t>G.D. dei F.lli Scoppetta (CF: SCPRND68B03L245Q)</t>
  </si>
  <si>
    <t>FORNITURA N. 50 AVVISATORI ACUSTICI AD ARIA COMPRESSA CON RISPETTIVE BOMBOLE DI RICAMBIO PER DOTAZIONE ADDETTI ANTINCENDIO</t>
  </si>
  <si>
    <t xml:space="preserve">MYO S.r.l. (CF: 03222970406)
</t>
  </si>
  <si>
    <t>MYO S.r.l. (CF: 03222970406)</t>
  </si>
  <si>
    <t>Sostituzione split cabina media tensione Dp Lecco</t>
  </si>
  <si>
    <t>RIPARAZIONE UNITA' ESTERNA DAIKIN UT MERATE</t>
  </si>
  <si>
    <t xml:space="preserve">CArbotermo Spa (CF: 12937840150)
INVERNIZZI SRL (CF: 05858840969)
TECHNE S.P.A. (CF: 03066160163)
</t>
  </si>
  <si>
    <t>SOSTITUZIONE IMPIANTO CLIMATIZZAZIONE UP LODI</t>
  </si>
  <si>
    <t xml:space="preserve">BOSCHIROLI MAURO &amp; DANIELE S.N.C. (CF: 00923150197)
Idbal impianti di barlone Augusto (CF: BRTGTL59R02F616T)
INVERNIZZI SRL (CF: 05858840969)
TECHNE S.P.A. (CF: 03066160163)
TECVA SRL (CF: 10345940158)
</t>
  </si>
  <si>
    <t>RIPARAZIONI VARIE DI FALEGNAMERIA UP PAVIA</t>
  </si>
  <si>
    <t xml:space="preserve">EDA SYSTEM (CF: 10735840018)
EDICASA di Nalio Stefano (CF: NLISFN59D17G388H)
GDL SERVICE (CF: CMUGPP55P45C129Q)
</t>
  </si>
  <si>
    <t>RIPARAZIONI DI FALEGNAMERIA UP VIGEVANO</t>
  </si>
  <si>
    <t>riparazione serrature UP BRESCIA</t>
  </si>
  <si>
    <t xml:space="preserve">APOSTOLI DANIELE SRL (CF: 02171370170)
</t>
  </si>
  <si>
    <t>APOSTOLI DANIELE SRL (CF: 02171370170)</t>
  </si>
  <si>
    <t>Riparazione gruppo frgigo Ut Treviglio</t>
  </si>
  <si>
    <t xml:space="preserve">H2O IMPIANTI SRL  (CF: 03445110160)
IDRO CLIMA SRL (CF: 01956520165)
TECHNE S.P.A. (CF: 03066160163)
</t>
  </si>
  <si>
    <t>IDRO CLIMA SRL (CF: 01956520165)</t>
  </si>
  <si>
    <t>SCOLLEGAMENTO CAVI ELETTRICI PRESSO L'UT DI CASTIGLIONE DELLE STIVIERE</t>
  </si>
  <si>
    <t xml:space="preserve">E3 ELETTRONICA DI EOLI &amp; C. S.N.C. (CF: 01579060201)
</t>
  </si>
  <si>
    <t>E3 ELETTRONICA DI EOLI &amp; C. S.N.C. (CF: 01579060201)</t>
  </si>
  <si>
    <t>ORDINE PER SERVIZIO DI FACCHINAGGIO E RACCOLTA RIFIUTI - DIREZIONE REGIONALE DELLA LOMBARDIA</t>
  </si>
  <si>
    <t>ASSICURAZIONE PER LAVORI DI MANUTENZIONE FACCIATA PALAZZO MANTOVA UP</t>
  </si>
  <si>
    <t xml:space="preserve">WILLIS ITALIA SPA (CF: 03902220486)
</t>
  </si>
  <si>
    <t>WILLIS ITALIA SPA (CF: 03902220486)</t>
  </si>
  <si>
    <t>FORNITURA DI POSTAZIONI DI LAVORO A NORMA IN CONVENZIONE CONSIP</t>
  </si>
  <si>
    <t xml:space="preserve">QUADRIFOGLIO SISTEMI D'ARREDO SPA (CF: 02301560260)
</t>
  </si>
  <si>
    <t>QUADRIFOGLIO SISTEMI D'ARREDO SPA (CF: 02301560260)</t>
  </si>
  <si>
    <t>FORNITURA DI N. 50 ARMADI ALTI A NORMA PER UFFICIO IN CONVENZIONE CONSIP</t>
  </si>
  <si>
    <t>SALE PER ADDOLCITORE ACQUA IMPIANTO CONDIZIONAMENTO UT MILANO 6</t>
  </si>
  <si>
    <t>MANUTENZIONE IMPIANTO TELEFONICO UT VIMERCATE</t>
  </si>
  <si>
    <t xml:space="preserve">PIEMME TELECOM (CF: 02384630162)
</t>
  </si>
  <si>
    <t>RIPARAZIONE REFRIGERATORE DP PAVIA</t>
  </si>
  <si>
    <t>MANUTENZIONE TORRETTE E POSIZIONAMENTO FARI UT DESIO</t>
  </si>
  <si>
    <t xml:space="preserve">D.N.A. SICUREZZA SRL (CF: 03264850961)
ING. MAGGI SNC DI ROBERTO E FABRIZIO FERRI (CF: 05649240966)
TECHNE S.P.A. (CF: 03066160163)
</t>
  </si>
  <si>
    <t>RIPARAZIONE CENTRALINA IMPIANTO ACCESSI</t>
  </si>
  <si>
    <t>MESSA IN SICUREZZA LOCALE CONTATORE</t>
  </si>
  <si>
    <t xml:space="preserve">EDIL BRA DITTA EDILE MILANO SRL (CF: 06880010969)
</t>
  </si>
  <si>
    <t>EDIL BRA DITTA EDILE MILANO SRL (CF: 06880010969)</t>
  </si>
  <si>
    <t>SOSTITUZIONE SERRATURE ITC E 4 PIANO DRL</t>
  </si>
  <si>
    <t>Fornitura cavi elettrici/rete</t>
  </si>
  <si>
    <t>Riparazione tapparelle Up Bergamo - Territorio</t>
  </si>
  <si>
    <t>VERIFICA PERIODICA BIENNALE ASCENSORI</t>
  </si>
  <si>
    <t xml:space="preserve">CSDM Srl (CF: 12822160151)
EUROCONTROLLI S.R.L. (CF: 01812120184)
ITALCERT SRL (CF: 10598330156)
</t>
  </si>
  <si>
    <t>AFFIDAMENTO LAVORI PER ADEGUAMENTO LOCALE TECNICO</t>
  </si>
  <si>
    <t xml:space="preserve">Impresa edile Demarco Michele (CF: DMRMHL80E02E041F)
IMPRESA EDILE MARAGNA (CF: 01609590185)
LODIPROGET SRL (CF: 06320960963)
</t>
  </si>
  <si>
    <t>AFFIDAMENTO LAVORI STRISCE ANTISCIVOLO GRADINI INTERNI</t>
  </si>
  <si>
    <t xml:space="preserve">CASTIGLIONE FRANCO IMPRESA EDILE SRL  (CF: 04807340155)
Impresa edile Demarco Michele (CF: DMRMHL80E02E041F)
IMPRESA PEDACE MARCO (CF: PDCMRC67T23F839W)
</t>
  </si>
  <si>
    <t>IMPRESA PEDACE MARCO (CF: PDCMRC67T23F839W)</t>
  </si>
  <si>
    <t>Riparazione impianto antintrusione SPI Breno</t>
  </si>
  <si>
    <t>Riparazione serramenti Up Brescia - Territorio e SPI SalÃ²</t>
  </si>
  <si>
    <t xml:space="preserve">ABITARE IN LEGNO DI ESPOSITO MARCO &amp; C. SNC (CF: 03531650178)
ARREDAMENTI ELLEGI DI LEANI MAURO E FRANCO SRL (CF: 03523800179)
FALEGNAMERIA GHIRARDI DI GHIRARDI GIUSEPPE (CF: GHRGPP68M25E333B)
</t>
  </si>
  <si>
    <t>Verifica periodica biennale messa a terra impianti elettrici varie sedi Bergamo</t>
  </si>
  <si>
    <t xml:space="preserve">APAVE ITALIA CPM SRL (CF: 01575040983)
CSDM Srl (CF: 12822160151)
SERVIZI ISACCHI SRL (CF: 02965620160)
SICEL sas di Malfassi P. I. Fabio &amp; C. (CF: 01930860984)
</t>
  </si>
  <si>
    <t>SOSTITUZIONE TAPPARELLE 4 PIANO MILANO DRL</t>
  </si>
  <si>
    <t xml:space="preserve">CESARE CAVALLERONI SNC DI COSTANTE E FRANCESCO CAVALLERONI (CF: 00236330155)
FALEGNAMERIA CARLO COZZI SNC DI GIANNI E ALESSANDRO COZZI (CF: 12628170156)
FSB INSTALLAZIONI DI SBAGLIA FAUSTO (CF: SBGFST51M18E479B)
</t>
  </si>
  <si>
    <t>Fornitura gilet ad alta visibilitÃ  per D.R. Lombardia</t>
  </si>
  <si>
    <t>RIPARAZIONE PERDITA ACQUA RADIATORE</t>
  </si>
  <si>
    <t xml:space="preserve">ROVIDA EGIDIO (CF: 00163480189)
</t>
  </si>
  <si>
    <t>ROVIDA EGIDIO (CF: 00163480189)</t>
  </si>
  <si>
    <t>STRISCIE COLORATE PER CAMMINAMENTO PEDONALE</t>
  </si>
  <si>
    <t xml:space="preserve">SAGA SEGNALETICA (CF: 00322350125)
</t>
  </si>
  <si>
    <t>SAGA SEGNALETICA (CF: 00322350125)</t>
  </si>
  <si>
    <t>verifica biennale ascensori  uffici vari bergamo</t>
  </si>
  <si>
    <t xml:space="preserve">CENPI SCRL (CF: 05817621005)
CSDM Srl (CF: 12822160151)
TUV ITALIA SRL (CF: 08922920155)
</t>
  </si>
  <si>
    <t>RIPARAZIONE PORTE E LAVORI DI FALEGNAMERIA DP II MILANO</t>
  </si>
  <si>
    <t>ATTIVAZIONE TASTIERA TRAMITE BADGE UT MILANO 2</t>
  </si>
  <si>
    <t xml:space="preserve">ASCENSORI SAN MARTINO SRL (CF: 05955750962)
</t>
  </si>
  <si>
    <t>ASCENSORI SAN MARTINO SRL (CF: 05955750962)</t>
  </si>
  <si>
    <t>MANUTENZIONE ORDINARIA COPERTURA IMMOBILE ARCHIVIO DRL VIA CORELLI</t>
  </si>
  <si>
    <t xml:space="preserve">CASTIGLIONE FRANCO IMPRESA EDILE SRL  (CF: 04807340155)
EDIL BRA DITTA EDILE MILANO SRL (CF: 06880010969)
FLORIANI ANTONIO  (CF: FLRNTN53T07C735Y)
IMPRESA EDILE DA RUGNA ALBERTO (CF: DRGLRT80P15F205G)
VENTURINI ROMANO TINTEGGIATURE (CF: VNTRMN71E20E884Z)
</t>
  </si>
  <si>
    <t>Riparazione serratura cancello Dp Lecco</t>
  </si>
  <si>
    <t>SISTEMAZIONE MANIGLIA</t>
  </si>
  <si>
    <t xml:space="preserve">BENEDETTI MARTINO (CF: BNDMTN68P13F205M)
</t>
  </si>
  <si>
    <t>BENEDETTI MARTINO (CF: BNDMTN68P13F205M)</t>
  </si>
  <si>
    <t>AFFIDAMENTO LAVORI SOSTITUZIONE PIASTRA ELETTRONICA</t>
  </si>
  <si>
    <t>Sostituzione ventilatore UTA Up Sondrio - Territorio</t>
  </si>
  <si>
    <t xml:space="preserve">CArbotermo Spa (CF: 12937840150)
TECHNE S.P.A. (CF: 03066160163)
TECVA SRL (CF: 10345940158)
</t>
  </si>
  <si>
    <t>manutenzione armadi compattati milano up</t>
  </si>
  <si>
    <t>AFFIDAMENTO LAVORI POTATURA ALBERI E MANUTENZIONE VERDE</t>
  </si>
  <si>
    <t xml:space="preserve">DIMENSIONE VERDE DI ZANCHI FABIO (CF: ZNCFBA82M12D286S)
MILANO VERDE DI ROMERO (CF: 05148150963)
VA.CO DI VALENTINO GEOM. COLOMBO (CF: CLMVNT77S05F205K)
</t>
  </si>
  <si>
    <t>VA.CO DI VALENTINO GEOM. COLOMBO (CF: CLMVNT77S05F205K)</t>
  </si>
  <si>
    <t>SOSTITUZIONE MANIGLIE PORTE</t>
  </si>
  <si>
    <t xml:space="preserve">FRANCIA DI PAOLO FRANCIA E C. SNC (CF: 02162610204)
</t>
  </si>
  <si>
    <t>FRANCIA DI PAOLO FRANCIA E C. SNC (CF: 02162610204)</t>
  </si>
  <si>
    <t>Spurgo fogne presso Up Bergamo - Territorio</t>
  </si>
  <si>
    <t xml:space="preserve">BORONI SPURGHI SNC DI BORONI A. &amp; C. (CF: 02147850164)
</t>
  </si>
  <si>
    <t>BORONI SPURGHI SNC DI BORONI A. &amp; C. (CF: 02147850164)</t>
  </si>
  <si>
    <t>Ricerca e riparazione perdita acqua presso Dp Brescia</t>
  </si>
  <si>
    <t xml:space="preserve">Guatta Costruzioni S.r.l. di Guatta Defendo e Guatta geom. Marco (CF: 02977830989)
</t>
  </si>
  <si>
    <t>Guatta Costruzioni S.r.l. di Guatta Defendo e Guatta geom. Marco (CF: 02977830989)</t>
  </si>
  <si>
    <t>LAVORI PER NUOVE POSTAZIONI DI LAVORO DP II MILANO</t>
  </si>
  <si>
    <t xml:space="preserve">BERGNA IMPIANTI SRL (CF: 13332120156)
DOMO Service di Pititto Gianpiero (CF: 06831860967)
F.G. Tecnology srl (CF: 08690030963)
SALA GROUP SAS DI SALA M. &amp; C. (CF: 06676130963)
STEA SPA (CF: 02210730988)
</t>
  </si>
  <si>
    <t>MANUTENZIONI DI FALEGNAMERIA VARIA PALAZZO UFFICI FINANZIARI MILANO</t>
  </si>
  <si>
    <t>SISTEMAZIONE PORTE</t>
  </si>
  <si>
    <t xml:space="preserve">LOCATELLI ML SRL (CF: 09486370159)
SSA SRL (CF: 06822800964)
TECHNE S.P.A. (CF: 03066160163)
</t>
  </si>
  <si>
    <t>SSA SRL (CF: 06822800964)</t>
  </si>
  <si>
    <t>LAVORI ASSISTENZA TECNICA CONTROLLI ACCESSI</t>
  </si>
  <si>
    <t>AFFIDAMENTO LAVORI REALIZZAZIONE COLLEGAMENTI ELETTRICI</t>
  </si>
  <si>
    <t xml:space="preserve">ELETTRICA PAVESE SNC (CF: 00665140182)
G.A. MULTISYSTEM DI GHEZZI ALESSANDRO (CF: GHZLSN78C23B201W)
REFCO SRL (CF: 08210630151)
</t>
  </si>
  <si>
    <t>ELETTRICA PAVESE SNC (CF: 00665140182)</t>
  </si>
  <si>
    <t xml:space="preserve">UU.PP. Lombardia - Fornitura millesimi anno 2016  </t>
  </si>
  <si>
    <t xml:space="preserve">Istituto Poligrafico e Zecca dello Stato  (CF: 00399810589)
</t>
  </si>
  <si>
    <t>Istituto Poligrafico e Zecca dello Stato  (CF: 00399810589)</t>
  </si>
  <si>
    <t>verifiche biennali periodiche messa a terra impianti elettrici presso uffici delle province di BR, CR, LO e MN</t>
  </si>
  <si>
    <t xml:space="preserve">APAVE ITALIA CPM SRL (CF: 01575040983)
CENPI SCRL (CF: 05817621005)
SICEL sas di Malfassi P. I. Fabio &amp; C. (CF: 01930860984)
SO.V.I. SRL (CF: 02334670987)
SVI SRL (CF: 02284930985)
</t>
  </si>
  <si>
    <t>SVI SRL (CF: 02284930985)</t>
  </si>
  <si>
    <t>AFFIDAMENTO LAVORI PULIZIA ANNUALE FOSSE BIOLOGICHE</t>
  </si>
  <si>
    <t xml:space="preserve">Idroambiente Srl (CF: 10431500155)
LA PULISCARICO SAS DI DI BRIGIDA MASSIMO &amp; C. (CF: 03140750120)
LA VARESINA SPURGHI (CF: 02422700134)
</t>
  </si>
  <si>
    <t>LA PULISCARICO SAS DI DI BRIGIDA MASSIMO &amp; C. (CF: 03140750120)</t>
  </si>
  <si>
    <t>RIPARAZIONE PORTA INGRESSO</t>
  </si>
  <si>
    <t>Servizio di giardinaggio presso Up Sondrio - Territorio</t>
  </si>
  <si>
    <t xml:space="preserve">GICI di Ciaponi Andrea &amp; C. sas (CF: 00600360143)
Giulio Vender L'amico del tuo giardino (CF: VNDGLI71C18I829L)
IPERVERDE SRL SOC. AGRICOLA (CF: 00653940148)
</t>
  </si>
  <si>
    <t>IPERVERDE SRL SOC. AGRICOLA (CF: 00653940148)</t>
  </si>
  <si>
    <t>VIDEOISPEZIONE TRATTO FOGNA</t>
  </si>
  <si>
    <t xml:space="preserve">Idroambiente Srl (CF: 10431500155)
</t>
  </si>
  <si>
    <t>Idroambiente Srl (CF: 10431500155)</t>
  </si>
  <si>
    <t>verifica periodica biennale ascensori per gli uffici delle province di BS, CR e MN</t>
  </si>
  <si>
    <t xml:space="preserve">APAVE ITALIA CPM SRL (CF: 01575040983)
CENPI SCRL (CF: 05817621005)
SICEL sas di Malfassi P. I. Fabio &amp; C. (CF: 01930860984)
SVI SRL (CF: 02284930985)
TUV ITALIA SRL (CF: 08922920155)
</t>
  </si>
  <si>
    <t>Implementazione impianto elettrico e rete dati Ut Verolanuova</t>
  </si>
  <si>
    <t xml:space="preserve">BMC EDIL IMPIANTI SRL (CF: 03769850169)
BRESCIATEL TELEMATICA SRL (CF: 02991560174)
LAIS SRL (CF: 00998260178)
S.I.E.B. SRL (CF: 03152560177)
TECHNE S.P.A. (CF: 03066160163)
</t>
  </si>
  <si>
    <t>LAIS SRL (CF: 00998260178)</t>
  </si>
  <si>
    <t>D.P. Sondrio - Fornitura gasolio per riscaldamento</t>
  </si>
  <si>
    <t>Sostituzione cardini porta ingresso Ut Ponte San Pietro</t>
  </si>
  <si>
    <t>Fornitura e installazione citofoni cordless presso Dp Lecco</t>
  </si>
  <si>
    <t xml:space="preserve">E.L.S.A. Automatismi snc (CF: 02749730137)
ELETTRA SYSTEM S.LLI SCOLA (CF: 01952410130)
ELETTROTECNICA VALSECCHI &amp; C. SRL (CF: 01650430133)
</t>
  </si>
  <si>
    <t>ELETTRA SYSTEM S.LLI SCOLA (CF: 01952410130)</t>
  </si>
  <si>
    <t>RIPRISTINO FUNZIONAMENTO ASCENSORE</t>
  </si>
  <si>
    <t>SOSTITUZIONE CENTRALE ANTINCENDIO</t>
  </si>
  <si>
    <t xml:space="preserve">BMC EDIL IMPIANTI SRL (CF: 03769850169)
ELETTRONICA O. F. DI ORLERI DANIELE (CF: RLRDLF87L05B157B)
ELETTROSERVICE S.R.L. (CF: 01452890427)
TECHNE S.P.A. (CF: 03066160163)
</t>
  </si>
  <si>
    <t>AFFIDAMENTO LAVORI SOSTITUZIONE VIDEOREGISTRATORE</t>
  </si>
  <si>
    <t xml:space="preserve">F.G.S. S.r.l. (CF: 01557310164)
NUOVA RELE' SNC DI TORRIANI GIORGIO &amp; C. (CF: 03124580154)
SECURITY SISTEMS SRL (CF: 01481990123)
</t>
  </si>
  <si>
    <t>Ufficio Provinciale di Lecco-Territorio noleggio n.1 fotocopiatore</t>
  </si>
  <si>
    <t xml:space="preserve">KYOCERA DOCUMENT SOLUTION ITALIA SPA (CF: 01788080156)
</t>
  </si>
  <si>
    <t>KYOCERA DOCUMENT SOLUTION ITALIA SPA (CF: 01788080156)</t>
  </si>
  <si>
    <t>Giardinaggio stagione 2015 Up Mantova - Territorio</t>
  </si>
  <si>
    <t xml:space="preserve">AREA VERDE DI BERNARDELLI MARCO E C. SAAS (CF: 01984470201)
LUPI REMO (CF: LPURME54P25E089N)
MAGIC VERDE DI MACCARI GINO (CF: MCCGNI53M31H883H)
MAINI LUCIANO (CF: MNALCN58M09L826M)
VERDEACQUA DI FRANCESCO BONINSEGNA  (CF: BNNFNC70S12E897O)
</t>
  </si>
  <si>
    <t>LUPI REMO (CF: LPURME54P25E089N)</t>
  </si>
  <si>
    <t>Sotituzione vetrate rotte presso Ut Brescia 2</t>
  </si>
  <si>
    <t xml:space="preserve">VETRERIA ANGELLONE DI BONOMETTI CLEMENTE (CF: BNMCMN52M23B157Z)
</t>
  </si>
  <si>
    <t>VETRERIA ANGELLONE DI BONOMETTI CLEMENTE (CF: BNMCMN52M23B157Z)</t>
  </si>
  <si>
    <t>Riparazione controsoffitto, sostituzione vetro e riparazione tapparelle presso Up Sondrio - Territorio</t>
  </si>
  <si>
    <t xml:space="preserve">CENTROEDILE CHIURO SRL (CF: 00887420149)
PEZZINI ARMANDO (CF: PZZRND69H22F712L)
</t>
  </si>
  <si>
    <t>CENTROEDILE CHIURO SRL (CF: 00887420149)</t>
  </si>
  <si>
    <t>Predisposizione ascensori per attivazione tramite badge presso Ut Busto Arsizio e Ut Rho</t>
  </si>
  <si>
    <t>Sostituzione maniglione antipanico presso Dp Como</t>
  </si>
  <si>
    <t>Fornitura e installazione maniglie e serrature presso Up Mantova - Territorio</t>
  </si>
  <si>
    <t xml:space="preserve">FRANCIA DI PAOLO FRANCIA E C. SNC (CF: 02162610204)
I FALEGNAMI DI SACCOMAN STEFANO E C. S.N.C. (CF: 01745670206)
MONTU' ERCOLE DI MONTU' MARCO E ANDREA SNC  (CF: 00040720203)
</t>
  </si>
  <si>
    <t>AFFIDAMENTO LAVORI PER MANUTENZIONE AREE VERDI</t>
  </si>
  <si>
    <t xml:space="preserve">FITO CONSULT (CF: 00832300123)
Mister Green di Bellini Davide (CF: 02725840124)
MONVERDE PIANTE SRL (CF: 01780890123)
</t>
  </si>
  <si>
    <t>AFFIDAMENTO LAVORI VERIFICA BIENNALE ASCENSORI UFFICI MILANO</t>
  </si>
  <si>
    <t xml:space="preserve">CENPI SCRL (CF: 05817621005)
CSDM Srl (CF: 12822160151)
EUROCONTROLLI S.R.L. (CF: 01812120184)
ITALCERT SRL (CF: 10598330156)
SVI SRL (CF: 02284930985)
</t>
  </si>
  <si>
    <t>AFFIDAMENTO LAVORI VERIFICHE BIENNALI MESSE A TERRA UFFICI MILANO E MONZA</t>
  </si>
  <si>
    <t xml:space="preserve">  CORRAO FELICE ROBERTO (CF: 01898390818)
CSDM Srl (CF: 12822160151)
EUROCONTROLLI S.R.L. (CF: 01812120184)
ITALCERT SRL (CF: 10598330156)
SVI SRL (CF: 02284930985)
</t>
  </si>
  <si>
    <t>AFFIDAMENTO LAVORI SOSTITUZIONE RAMPA GAS</t>
  </si>
  <si>
    <t xml:space="preserve">Idbal impianti di barlone Augusto (CF: BRTGTL59R02F616T)
ITALCERT SRL (CF: 10598330156)
TECHNE S.P.A. (CF: 03066160163)
</t>
  </si>
  <si>
    <t>SOSTITUZIONE VETRO ROTTO</t>
  </si>
  <si>
    <t>FORNITURA E POSA CAVI TELEFONICI MILANO DRL</t>
  </si>
  <si>
    <t xml:space="preserve">EL-ID di Panicchi V e F e C (CF: 01073780158)
F.G. Tecnology srl (CF: 08690030963)
TONANI ORIANO (CF: TNNRNO60E22E591Z)
</t>
  </si>
  <si>
    <t>SOSTITUZIONE DISPLAY E MINI PERSONAL COMPUTER PER IMPIANTI ELIMINACODE</t>
  </si>
  <si>
    <t>RIPARAZIONE PORTE E FINESTRE</t>
  </si>
  <si>
    <t xml:space="preserve">B.P.S. SNC (CF: 02742880988)
DP SERRAMENTI (CF: 03075980981)
FALEGNAMERIA MENOLFI (CF: 03322740980)
PIETROBONI (CF: 02969120175)
</t>
  </si>
  <si>
    <t>PIETROBONI (CF: 02969120175)</t>
  </si>
  <si>
    <t>Riparazione impianto antintrusione dell'Ufficio provinciale di Mantova - Territorio</t>
  </si>
  <si>
    <t xml:space="preserve">ELCO S.R.L. (CF: 00415740133)
</t>
  </si>
  <si>
    <t>ELCO S.R.L. (CF: 00415740133)</t>
  </si>
  <si>
    <t>smontaggio armadi compattati</t>
  </si>
  <si>
    <t xml:space="preserve">addicalco soc. r.l. (CF: 09534370151)
EDA SYSTEM (CF: 10735840018)
SEA AUTOMAZIONI SRL (CF: 05633320725)
</t>
  </si>
  <si>
    <t>Sostituzione boiler scalda acqua presso Ufficio provinciale di Lecco - Territorio</t>
  </si>
  <si>
    <t xml:space="preserve">DELL'ORO MARIO TERMOIDRAULICA SRL (CF: 09728870156)
TERMOIDRAULICA DI DE LUCA DANIEL (CF: DLCDNL76B03E507R)
TERMOIDRAULICA INVERNIZZI GIORGIO (CF: NVRGRG61D10C024E)
</t>
  </si>
  <si>
    <t>TERMOIDRAULICA DI DE LUCA DANIEL (CF: DLCDNL76B03E507R)</t>
  </si>
  <si>
    <t>SOSTITUZIONE PORTE AUTOMATICHE</t>
  </si>
  <si>
    <t xml:space="preserve">BECCARELLI SILVANO (CF: 00003020989)
BS IMPIANTI SNC DI BATTISTELLO G. E SINGIA P. (CF: 03313480174)
CD AUTOMAZIONI (CF: 08680430967)
F.A.IMPIANTI (CF: 08125970965)
MILO IMPIANTI (CF: 07260760967)
</t>
  </si>
  <si>
    <t>RIPARAZIONE IMPIANTO ANTINTRUSIONE UT STRADELLA</t>
  </si>
  <si>
    <t xml:space="preserve">A&amp;G SERVICE SNC (CF: 02124420189)
GA MULTISYSTEM (CF: 02198920189)
SBF DI MASSIMILIANO SACCHI (CF: 02518050188)
</t>
  </si>
  <si>
    <t>GA MULTISYSTEM (CF: 02198920189)</t>
  </si>
  <si>
    <t>CONTRATTO APERTO PER LA FORNITURA ANNUALE DI MATERIALE DI CANCELLERIA PER GLI UFFICI DELL'AGENZIA DELLE ENTRATE DELLA LOMBARDIA</t>
  </si>
  <si>
    <t xml:space="preserve">B.M. SOLUZIONI UFFICIO S.R.L. (CF: 01322830090)
BCR UFFICIO SAS (CF: RSSMHL79M23D205W)
DuecÃ¬ Italia srl (CF: 02693490126)
FOR TEC OFFICE SRL (CF: 01547010338)
LA TECNICA SPA (CF: 00597900166)
</t>
  </si>
  <si>
    <t>FORNITURA QUOTIDIANI 2015</t>
  </si>
  <si>
    <t xml:space="preserve">EDICOLA VOTO ORLANDO (CF: VTORND72L16G220D)
</t>
  </si>
  <si>
    <t>EDICOLA VOTO ORLANDO (CF: VTORND72L16G220D)</t>
  </si>
  <si>
    <t>Sostituzione vetro rotto Dp Brescia</t>
  </si>
  <si>
    <t>Riparazione e implementazione impianto antintrusione dell'Ut Crema</t>
  </si>
  <si>
    <t xml:space="preserve">TECHNOSYSTEM DI CATTANEO MARCO (CF: CTTMRC81D21D142X)
</t>
  </si>
  <si>
    <t>TECHNOSYSTEM DI CATTANEO MARCO (CF: CTTMRC81D21D142X)</t>
  </si>
  <si>
    <t xml:space="preserve">U.P.T. BS - Noleggio di un fotocopiatore </t>
  </si>
  <si>
    <t>Ricarica gas impianto condizionamento della Dp Lecco</t>
  </si>
  <si>
    <t>D.P. Sondrio - Salita Schenardi - Fornitura gasolio per riscaldamento</t>
  </si>
  <si>
    <t>SERVIZIO DI SANIFICAZIONE CASSONETTI DELLE TAPPARELLE E INSTALLAZIONE DISSUASORI</t>
  </si>
  <si>
    <t xml:space="preserve">CANDOR SRL (CF: 00329590178)
CNS - CONSORZIO NAZIONALE SERVIZI SOCIETA COOPERATIVA  (CF: 02884150588)
ECOPROJECT DI GARZETTI CLAUDIO (CF: GRZCLD67P14B157S)
HABITAT  SOC. COOPERATIVA (CF: 01651830174)
PULITORI ED AFFINI - S.P.A. (CF: 02076190178)
PUNTO SERVICE S.C.AR.L. (CF: 02806560989)
</t>
  </si>
  <si>
    <t>CANDOR SRL (CF: 00329590178)</t>
  </si>
  <si>
    <t>MANUTENZI AREE VERDI</t>
  </si>
  <si>
    <t xml:space="preserve">AZIENDA AGRICOLA  RUSCONI LUIGI (CF: RSCLGU52E06L634Y)
AZIENDA AGRICOLA LOMBARDINI MATTEO (CF: LMBMTT71A21E507M)
FUMAGALLI (CF: 01638920130)
</t>
  </si>
  <si>
    <t>AZIENDA AGRICOLA LOMBARDINI MATTEO (CF: LMBMTT71A21E507M)</t>
  </si>
  <si>
    <t>SISTEMAZIONE SERRAMENTI</t>
  </si>
  <si>
    <t xml:space="preserve">ASSA SPA (CF: 94020500032)
CON.EL. S.N.C. DI PICCININI PIER PAOLO &amp; C. (CF: 00441800398)
MCM Serramenti snc di Castelli Mirko e Marino (CF: 03458240169)
</t>
  </si>
  <si>
    <t>MCM Serramenti snc di Castelli Mirko e Marino (CF: 03458240169)</t>
  </si>
  <si>
    <t>Installazione veneziane presso Ufficio provinciale di Cremona - Territorio</t>
  </si>
  <si>
    <t xml:space="preserve">BAZAAR DI PASINI ANNA E C. SNC (CF: 00784040198)
L'ORIENTALE DI ZAMBELLI ALFREDO &amp; C. SNC (CF: 00115030199)
ZAMBELLI EVANDRO &amp; C. SNC (CF: 00831960190)
</t>
  </si>
  <si>
    <t>L'ORIENTALE DI ZAMBELLI ALFREDO &amp; C. SNC (CF: 00115030199)</t>
  </si>
  <si>
    <t>Riparazione mura per acqua stagnante</t>
  </si>
  <si>
    <t xml:space="preserve">CASTIGLIONE FRANCO IMPRESA EDILE SRL  (CF: 04807340155)
EDIL BRA DITTA EDILE MILANO SRL (CF: 06880010969)
Impresa edile Demarco Michele (CF: DMRMHL80E02E041F)
</t>
  </si>
  <si>
    <t>Sostituzione lampada su palo esterno e altre lampade presso Up Lecco - Territorio</t>
  </si>
  <si>
    <t xml:space="preserve">TODARO RICCARDO (CF: TDRRCR76P26E507L)
</t>
  </si>
  <si>
    <t>TODARO RICCARDO (CF: TDRRCR76P26E507L)</t>
  </si>
  <si>
    <t>Riparazione punto rete presso Dp Sondrio</t>
  </si>
  <si>
    <t xml:space="preserve">GLOBALTEL SRL (CF: 00847070141)
</t>
  </si>
  <si>
    <t>GLOBALTEL SRL (CF: 00847070141)</t>
  </si>
  <si>
    <t>Riparazione impianto antintrusione dell'Ut Erba</t>
  </si>
  <si>
    <t>Riparazione serramenti presso Ut SalÃ²</t>
  </si>
  <si>
    <t>MANUTENZIONE IMPIANTO ANTINTRUSIONE</t>
  </si>
  <si>
    <t xml:space="preserve">NEW-TEK SRL (CF: 00978310142)
</t>
  </si>
  <si>
    <t>NEW-TEK SRL (CF: 00978310142)</t>
  </si>
  <si>
    <t>Riparazione pavimento galleggiante Ut Codogno</t>
  </si>
  <si>
    <t xml:space="preserve">EDILVALLA SRL (CF: 00110240330)
</t>
  </si>
  <si>
    <t>EDILVALLA SRL (CF: 00110240330)</t>
  </si>
  <si>
    <t>Sostituzione porta basculante box Up Sondrio - Territorio</t>
  </si>
  <si>
    <t xml:space="preserve">COLOMBO ENRICO PORTONI (CF: 00889290144)
DELLA VEDOVA SAS DI DELLA VEDOVA LUCIANO &amp; C. (CF: 00860860147)
</t>
  </si>
  <si>
    <t>riparazione serramenti</t>
  </si>
  <si>
    <t>Installazione combinatori telefonici varie sedi Up Brescia - Territorio</t>
  </si>
  <si>
    <t xml:space="preserve">ELETTRONICA O. F. DI ORLERI DANIELE (CF: RLRDLF87L05B157B)
P. A. SISTEMI SRL (CF: 01479940171)
SIMA SRL (CF: 03482440173)
TECNOLUXIMPIANTI TECNOLOGICISISTEMI DI SICUREZZA  (CF: GLLFBA83P21D284J)
</t>
  </si>
  <si>
    <t>Riparazione finestra Up Lodi - Territorio</t>
  </si>
  <si>
    <t xml:space="preserve">FALEGNAMERIA PASSADORE SNC (CF: 12509210154)
</t>
  </si>
  <si>
    <t>FALEGNAMERIA PASSADORE SNC (CF: 12509210154)</t>
  </si>
  <si>
    <t>Ricerca perdita acqua Dp Bergamo</t>
  </si>
  <si>
    <t>riparazione impianto antintrusione Ut Ponte San Pietro</t>
  </si>
  <si>
    <t xml:space="preserve">IDRO CLIMA SRL (CF: 01956520165)
</t>
  </si>
  <si>
    <t>Manutenzione impianti elevatori Dp Bergamo</t>
  </si>
  <si>
    <t xml:space="preserve">SCHINDLER SPA (CF: 00842990152)
</t>
  </si>
  <si>
    <t>SCHINDLER SPA (CF: 00842990152)</t>
  </si>
  <si>
    <t>Installazione deflettori split a parete Ut Merate</t>
  </si>
  <si>
    <t xml:space="preserve">RICAM SRL (CF: 01432510137)
TECHNE S.P.A. (CF: 03066160163)
TERMOIDRAULICA INVERNIZZI DI INVERNIZZI GIORGIO (CF: 01502950130)
</t>
  </si>
  <si>
    <t>RICAM SRL (CF: 01432510137)</t>
  </si>
  <si>
    <t>Riparazione impianto antintrusione dell'archivio di Passirano</t>
  </si>
  <si>
    <t>Sostituzione vetri rotti Dp Bergamo</t>
  </si>
  <si>
    <t xml:space="preserve">VETRARIA G. E G. SNC DI GAMBA VINCENZO &amp; C. (CF: 02116800166)
</t>
  </si>
  <si>
    <t>VETRARIA G. E G. SNC DI GAMBA VINCENZO &amp; C. (CF: 02116800166)</t>
  </si>
  <si>
    <t>Riparazione finestre velux Dp Sondrio</t>
  </si>
  <si>
    <t>Riparazione telecamera impianto videosorveglianza Ut Brescia 2</t>
  </si>
  <si>
    <t>Installazione plafoniere Up Mantova - Territorio</t>
  </si>
  <si>
    <t xml:space="preserve">CALZOLARI MARIO (CF: CLZMRA59C17E897X)
SISSA CLAUDIO (CF: SSSCLD52P07E962S)
STEFANINI MARCO (CF: STFMRC62P05E897S)
</t>
  </si>
  <si>
    <t>SISSA CLAUDIO (CF: SSSCLD52P07E962S)</t>
  </si>
  <si>
    <t>Riparazione infiltrazione acqua Dp Lecco</t>
  </si>
  <si>
    <t xml:space="preserve">COSTRUTTIVA SRL (CF: 03244180133)
</t>
  </si>
  <si>
    <t>COSTRUTTIVA SRL (CF: 03244180133)</t>
  </si>
  <si>
    <t>Riparazione di una porta scorrevole presso l'Ut Brescia 2</t>
  </si>
  <si>
    <t xml:space="preserve">BS IMPIANTI SNC DI BATTISTELLO G. E SINGIA P. (CF: 03313480174)
F. B. SISTEMI SRL (CF: 02477650156)
S.I.E.B. SRL (CF: 03152560177)
TECHNE S.P.A. (CF: 03066160163)
</t>
  </si>
  <si>
    <t>Noleggio estintori per corsi addetti antincendio</t>
  </si>
  <si>
    <t xml:space="preserve">AIR FIRE SPA (CF: 06305150580)
ANTINCENDI STABLUM ANTINFORTUNISTICA SDF DI STABLUM SILVANO E R. (CF: 02348970159)
ESTINTORI BELFUS SRL (CF: 13043130155)
PROTEGGI SRL (CF: 10993660157)
SILPA SRL (CF: 02339750966)
</t>
  </si>
  <si>
    <t>SILPA SRL (CF: 02339750966)</t>
  </si>
  <si>
    <t>RIPROGRAMMAZIONE SOFTWARE CITOFONI</t>
  </si>
  <si>
    <t>AFFIDAMENTO LAVORI MANUTENZIONE PORTONE FERRO</t>
  </si>
  <si>
    <t xml:space="preserve">EDICASA di Nalio Stefano (CF: NLISFN59D17G388H)
G.D.L. (CF: 02242080188)
VERTICALPORT DI GENTILE VINCENZO (CF: GNTVCN55R21G288R)
</t>
  </si>
  <si>
    <t>Disotturazione tubazione scarico bagni presso ufficio territoriale di Brescia 2</t>
  </si>
  <si>
    <t xml:space="preserve">BRESCIA SPURGHI SAS DI RIZZI NICOLA (CF: 03511270179)
</t>
  </si>
  <si>
    <t>BRESCIA SPURGHI SAS DI RIZZI NICOLA (CF: 03511270179)</t>
  </si>
  <si>
    <t>RIPARAZIONE ARCHIVI ARMADI COMPATTATI UP PAVIA</t>
  </si>
  <si>
    <t>MANUTENZIONE IMPIANTO ANTINTRUSIONE DP I MILANO</t>
  </si>
  <si>
    <t>SPURGO BAGNI INTASATI - GORGONZOLA</t>
  </si>
  <si>
    <t xml:space="preserve">Teodori Spurghi snc di Teodori Giuseppina e C. (CF: 11017870152)
</t>
  </si>
  <si>
    <t>RIFACIMENTO TRATTO FOGNARIO WC AMMEZZATO</t>
  </si>
  <si>
    <t>RIPARAZIONE TAPPARELLE E FALEGNAMERIA VARIA UP PAVIA</t>
  </si>
  <si>
    <t>MANUTENZIONE IMPIANTO ANTINTRUSIONE UT GAVIRATE</t>
  </si>
  <si>
    <t xml:space="preserve">SISTEL DATA SRL (CF: 01327770127)
</t>
  </si>
  <si>
    <t>SISTEL DATA SRL (CF: 01327770127)</t>
  </si>
  <si>
    <t>MANUTENZIONE IMPIANTO ANTINTRUSIONE DP II MILANO</t>
  </si>
  <si>
    <t xml:space="preserve">ELCO SRL (CF: BRNDVD69T09C933P)
SECURITY SISTEMS SRL (CF: 01481990123)
</t>
  </si>
  <si>
    <t>CABLAGGIO POSTAZIONI DI LAVORO DRL 4^ PIANO</t>
  </si>
  <si>
    <t xml:space="preserve">GI.L.C. IMPIANTI SRL (CF: 11174510153)
STEA SPA (CF: 02210730988)
TECHNE S.P.A. (CF: 03066160163)
</t>
  </si>
  <si>
    <t>MANUTENZIONE E FORNITURA PORTE INTERNE</t>
  </si>
  <si>
    <t xml:space="preserve">LA SERRATURA S.N.C. (CF: 01473610184)
</t>
  </si>
  <si>
    <t>MANUTENZIONE IMPIANTO ANTINTRUSIONE UT VIMERCATE</t>
  </si>
  <si>
    <t xml:space="preserve">SALA GROUP SAS DI SALA M. &amp; C. (CF: 06676130963)
</t>
  </si>
  <si>
    <t>SALA GROUP SAS DI SALA M. &amp; C. (CF: 06676130963)</t>
  </si>
  <si>
    <t>MANUTENZIONE IMPIANTO VIDEOSORVEGLIANZA UP VARESE</t>
  </si>
  <si>
    <t>MANUTENZIONE IMPIANTO ANTINTRUSIONE UT VIGEVANO</t>
  </si>
  <si>
    <t xml:space="preserve">FOCUS SAS (CF: 03072600962)
</t>
  </si>
  <si>
    <t>FOCUS SAS (CF: 03072600962)</t>
  </si>
  <si>
    <t>MANUTENZIONE AREE VERDI STAGIONE 2015 UT SARONNO</t>
  </si>
  <si>
    <t xml:space="preserve">ARCADIA COOPERATIVA SOCIALE ONLUS (CF: 01379280090)
EREDI DI BIANCHI GIOVANNI DI BIANCHI MARIA LUISA E C. SAS (CF: 01504400126)
VERDE MONETTI SRL (CF: 07935200969)
</t>
  </si>
  <si>
    <t>EREDI DI BIANCHI GIOVANNI DI BIANCHI MARIA LUISA E C. SAS (CF: 01504400126)</t>
  </si>
  <si>
    <t>RIPARAZIONE SERRATURE DI ARMADI E CASSETTIERE E ALTRI LAVORI DI FALEGNAMERIA</t>
  </si>
  <si>
    <t>RIPARAZIONE PORTE E FINESTRE UT CINISELLO BALSAMO</t>
  </si>
  <si>
    <t>MANUTENZIONE PORTA E SERRATURA</t>
  </si>
  <si>
    <t>MANUTENZIONE CONTROSOFFITTATURA UP VARESE</t>
  </si>
  <si>
    <t>PULIZIA FOSSE BIOLOGICHE UT VIGEVANO</t>
  </si>
  <si>
    <t xml:space="preserve">RIMOLA SRL (CF: 01577320185)
</t>
  </si>
  <si>
    <t>RIMOLA SRL (CF: 01577320185)</t>
  </si>
  <si>
    <t>INTERVENTO PASSO RAPIDO WC UP VARESE</t>
  </si>
  <si>
    <t>RIPARAZIONE PORTE UT MILANO 3</t>
  </si>
  <si>
    <t>MANUTENZIONE IMPIANTO ANTINTRUSIONE UT MAGENTA</t>
  </si>
  <si>
    <t xml:space="preserve">OMNITEK SRL (CF: 05507480969)
</t>
  </si>
  <si>
    <t>OMNITEK SRL (CF: 05507480969)</t>
  </si>
  <si>
    <t>RIPARAZIONE PORTA GUASTA DP I MILANO</t>
  </si>
  <si>
    <t>FORNITURA CITOFONO E RIPARAZIONE CANCELLO UT LEGNANO</t>
  </si>
  <si>
    <t xml:space="preserve">cec sicurezza (CF: 13017970156)
Elettrobit di Bari Alessandro (CF: 12488670154)
MN L'elettricista (CF: 05593070963)
</t>
  </si>
  <si>
    <t>MN L'elettricista (CF: 05593070963)</t>
  </si>
  <si>
    <t>RIPARAZIONE IMPIANTO ANTINTRUSIONE -UFF. VOGHERA</t>
  </si>
  <si>
    <t xml:space="preserve">GA MULTISYSTEM (CF: 02198920189)
</t>
  </si>
  <si>
    <t>FORNITURA PORTA ACCESSO CON MANIGLIONE ANTIPANICO VIA MANIN 29 DRL</t>
  </si>
  <si>
    <t xml:space="preserve">G. M. RISTRUTTURAZIONI DI GRASSO MARIO (CF: GRSMRA63D16A027V)
SSA SRL (CF: 06822800964)
TECHNE S.P.A. (CF: 03066160163)
</t>
  </si>
  <si>
    <t>RIPARAZIONE PORTE E TENDE VENEZIANE UT MILANO 4</t>
  </si>
  <si>
    <t>FORNITURA PORTA MULTIUSO CON MANIGLIONE ANTIPANICO UT VOGHERA</t>
  </si>
  <si>
    <t xml:space="preserve">CEV ESTINTORI (CF: 00468550181)
CIET IMPIANTI SRL (CF: 06908270967)
SSA SRL (CF: 06822800964)
TECHNE S.P.A. (CF: 03066160163)
</t>
  </si>
  <si>
    <t>RIPARAZIONE CASSEFORTI UP PAVIA</t>
  </si>
  <si>
    <t xml:space="preserve">juwel srl (CF: 00692460421)
RR Centro sicurezza snc (CF: 01901590248)
SICUR-SIT SNC (CF: 07462670154)
</t>
  </si>
  <si>
    <t>SICUR-SIT SNC (CF: 07462670154)</t>
  </si>
  <si>
    <t>riparazione armadi compattati UT MILANO 1</t>
  </si>
  <si>
    <t>Riparazione elettro serratura presso Direzione Regionale Lombardia</t>
  </si>
  <si>
    <t xml:space="preserve">SSA SRL (CF: 06822800964)
</t>
  </si>
  <si>
    <t>RIPARAZIONE ARCHIVI ARMADI COMPATTATI</t>
  </si>
  <si>
    <t>Riparazione porta presso Ut Milano 6</t>
  </si>
  <si>
    <t>FORNITURA E POSA VENTICOLVETTORI DP MONZA E BRIANZA</t>
  </si>
  <si>
    <t>INTERVENTO UPS GUASTO</t>
  </si>
  <si>
    <t xml:space="preserve">DOMO Service di Pititto Gianpiero (CF: 06831860967)
F.G. Tecnology srl (CF: 08690030963)
MN L'elettricista (CF: 05593070963)
</t>
  </si>
  <si>
    <t>RIPARAZIONE GRADINI</t>
  </si>
  <si>
    <t>RIPARAZIONE PERDITA GAS</t>
  </si>
  <si>
    <t>LAVORI DI FALEGNAMERIA 4 PIANO MILANO DRL</t>
  </si>
  <si>
    <t>MANUTENZIONE PORTE E FINESTRE</t>
  </si>
  <si>
    <t xml:space="preserve">MESSA IN SICUREZZA FINESTRE MILANO DRL </t>
  </si>
  <si>
    <t>AFFIDAMENTO LAVORI RIPRISTINO ADDOLCITORE ACQUE</t>
  </si>
  <si>
    <t xml:space="preserve">REYS SPA (CF: 02639000963)
TECHNE S.P.A. (CF: 03066160163)
TECVA SRL (CF: 10345940158)
</t>
  </si>
  <si>
    <t>RIPARAZIONE IMPIANTO ANTINTRUSIONE</t>
  </si>
  <si>
    <t xml:space="preserve">ELLEEFFE IMPI  (CF: LCHGNI56A11L202V)
</t>
  </si>
  <si>
    <t>ELLEEFFE IMPI  (CF: LCHGNI56A11L202V)</t>
  </si>
  <si>
    <t>RIPARAZIONE PORTE INGRESSO UT MILANO 6</t>
  </si>
  <si>
    <t>BENESTARE FATTURAZIONE TINTEGGIATURA LOCALI DRL</t>
  </si>
  <si>
    <t xml:space="preserve">FLORIANI ANTONIO  (CF: FLRNTN53T07C735Y)
LAUDANI MASSIMO (CF: 12521590153)
QUINTO SRL (CF: 06336190969)
</t>
  </si>
  <si>
    <t>LAUDANI MASSIMO (CF: 12521590153)</t>
  </si>
  <si>
    <t>LAVORI IDRAULICI</t>
  </si>
  <si>
    <t xml:space="preserve">FABIO MARINONI (CF: 02071110189)
GAZZANIGA  R SRL (CF: GZZRRT54A23M109L)
</t>
  </si>
  <si>
    <t>GAZZANIGA  R SRL (CF: GZZRRT54A23M109L)</t>
  </si>
  <si>
    <t>RIPARAZIONI DI FALEGNAMERIA PER UP MILANO</t>
  </si>
  <si>
    <t>UPT PV - noleggio n. 1 fotorip. - ordine 2267531</t>
  </si>
  <si>
    <t>UPT PV - noleggio n. 3 fotorip. - ordine 2267612</t>
  </si>
  <si>
    <t>GIARDINAGGIO</t>
  </si>
  <si>
    <t xml:space="preserve">COOPERATIVA SOCIALE "LA VIGNA" ONLUS (CF: 01646560134)
FLORICOLTURA GREPPI (CF: GRPCRL47A13L680M)
</t>
  </si>
  <si>
    <t>COOPERATIVA SOCIALE "LA VIGNA" ONLUS (CF: 01646560134)</t>
  </si>
  <si>
    <t>AMSA SPA TRASPORTI E FACCHINAGGIO</t>
  </si>
  <si>
    <t xml:space="preserve">AMSA S.P.A. (CF: 05908960965)
</t>
  </si>
  <si>
    <t>AMSA S.P.A. (CF: 05908960965)</t>
  </si>
  <si>
    <t>ORDINE PER LA PUBBLICAZIONE DI UN ANNUNCIO PER LA RICERCA DI UN IMMOBILE A VOGHERA</t>
  </si>
  <si>
    <t xml:space="preserve">A. MANZONI &amp; C. S.p.a. (CF: 04705810150)
</t>
  </si>
  <si>
    <t>A. MANZONI &amp; C. S.p.a. (CF: 04705810150)</t>
  </si>
  <si>
    <t>TINTEGGIATURA LOCALI NUOVA SEDE UT VEROLANUOVAQ</t>
  </si>
  <si>
    <t xml:space="preserve">ART COLOR E VERNICIATURA DI SAJETTI MASSIMO (CF: SJTMSM72A09H598E)
D &amp; G TINTEGGIATURE DI BELOTTI SERENA  (CF: BLTSRN79D70B157Y)
Gieffe snc di Girelli Omar e Farina Ermanno (CF: 02098780980)
PARMIGIANI TINTEGGIATURE DI PARMIGIANI NICOLO' (CF: PRMNCL86M21C372D)
VENTURINI ROMANO TINTEGGIATURE (CF: VNTRMN71E20E884Z)
</t>
  </si>
  <si>
    <t>Gieffe snc di Girelli Omar e Farina Ermanno (CF: 02098780980)</t>
  </si>
  <si>
    <t>AFFIDAMENTO LAVORI SOSTITUZIONE MOTORINO CALDAIA</t>
  </si>
  <si>
    <t xml:space="preserve">ELETTRICA MODERNA S.N.C. DI LUONI E POTESTA'  (CF: 01320430125)
SOCIETA' F.LLI MARTINI IMPIANTI ELETTRICI VARESE SRL (CF: 00157990128)
TECHNE S.P.A. (CF: 03066160163)
</t>
  </si>
  <si>
    <t>tinteggiatura di alcuni locali presso Dp Bergamo</t>
  </si>
  <si>
    <t xml:space="preserve">F.lli Cambianica snc (CF: 02033740164)
LOMBARD COLOR SRL (CF: 03093930166)
MG Tinteggiature di Manuel Gamba (CF: GMBMNL84B17A794Q)
TINTEGGIATURA EUROPA DI GUERINI EGIDIO (CF: GRNGLR71H12I628I)
</t>
  </si>
  <si>
    <t>F.lli Cambianica snc (CF: 02033740164)</t>
  </si>
  <si>
    <t>U.P.T.  Como - Servizio di riparazione strumento topografico</t>
  </si>
  <si>
    <t xml:space="preserve">TEOREMA S.R.L. TOPCENTER (CF: 08379270153)
</t>
  </si>
  <si>
    <t>TEOREMA S.R.L. TOPCENTER (CF: 08379270153)</t>
  </si>
  <si>
    <t>SOSTITUZIONE IMPIANTO CITOFONICO UP PAVIA</t>
  </si>
  <si>
    <t xml:space="preserve">A&amp;G SERVICE SNC (CF: 02124420189)
ELETTRICA PAVESE SNC (CF: 00665140182)
GA MULTISYSTEM (CF: 02198920189)
</t>
  </si>
  <si>
    <t>LAVORI DI EDILIZIA PIANO -1 DRL</t>
  </si>
  <si>
    <t xml:space="preserve">CASTIGLIONE FRANCO IMPRESA EDILE SRL  (CF: 04807340155)
COPPA A. DI LUIGI COPPA (CF: cpplgu42p18f205w)
FLORIANI ANTONIO  (CF: FLRNTN53T07C735Y)
</t>
  </si>
  <si>
    <t>FLORIANI ANTONIO  (CF: FLRNTN53T07C735Y)</t>
  </si>
  <si>
    <t>TINTEGGIATURA LOCALI 4Â°PIANO DRL</t>
  </si>
  <si>
    <t xml:space="preserve">CALISTI IMPRESA (CF: 00186450185)
EDIL BRA DITTA EDILE MILANO SRL (CF: 06880010969)
IMPRESA EDILE DA RUGNA ALBERTO (CF: DRGLRT80P15F205G)
LAUDANI MASSIMO (CF: 12521590153)
QUINTO SRL (CF: 06336190969)
</t>
  </si>
  <si>
    <t>TINTEGGIATURA LOCALI 4Â° PIANO DR LOMBARDIA</t>
  </si>
  <si>
    <t xml:space="preserve">CALISTI IMPRESA (CF: 00186450185)
CASTIGLIONE FRANCO IMPRESA EDILE SRL  (CF: 04807340155)
G. M. RISTRUTTURAZIONI DI GRASSO MARIO (CF: GRSMRA63D16A027V)
IMPRESA EDILE DA RUGNA ALBERTO (CF: DRGLRT80P15F205G)
LOMBARD COLOR SRL (CF: 03093930166)
</t>
  </si>
  <si>
    <t>RIPARAZIONE FINESTRA BAGNO DISABILI UT SARONNO</t>
  </si>
  <si>
    <t>MANUTENZIONE AREE VERDI DP MONZA E BRIANZA</t>
  </si>
  <si>
    <t xml:space="preserve">DIMENSIONE VERDE DI ZANCHI FABIO (CF: ZNCFBA82M12D286S)
</t>
  </si>
  <si>
    <t>Sostituzione sifone presso Dp Sondrio</t>
  </si>
  <si>
    <t xml:space="preserve">DETTO FATTO DI TAMBARO SALVATORE (CF: TMBSVT65R24I829G)
MARVEGGIO MIRKO  (CF: MRVMRK75R09I829U)
PEZZINI ARMANDO (CF: PZZRND69H22F712L)
TECHNE S.P.A. (CF: 03066160163)
</t>
  </si>
  <si>
    <t>LAVORI PER SOSTITUZIONE LAMPADE E RIPRISTINO SISTEMA BUS</t>
  </si>
  <si>
    <t xml:space="preserve">ERREGI (CF: 04684450968)
TECHNE S.P.A. (CF: 03066160163)
</t>
  </si>
  <si>
    <t>INSTALLAZIONE SELETTORE TELEFONICO GSM</t>
  </si>
  <si>
    <t>RIPRISTINO FUNZIONAMENTO ASCENSORE E SERVOSCALA</t>
  </si>
  <si>
    <t xml:space="preserve">TECHNE S.P.A. (CF: 03066160163)
UCE (CF: 05507060969)
</t>
  </si>
  <si>
    <t>VERIFICA PERIODICA BIENNALE ASCENSORE UP LODI - TERRITORIO</t>
  </si>
  <si>
    <t xml:space="preserve">CENPI SCRL (CF: 05817621005)
CSDM Srl (CF: 12822160151)
SVI CERTIFICAZIONI SRL (CF: 03641990985)
</t>
  </si>
  <si>
    <t>MANUTENZIONE BAGNO DP PAVIA</t>
  </si>
  <si>
    <t>MANUTENZIONE SANITARI DRL</t>
  </si>
  <si>
    <t>ripristino telecamere sala videoconferenza DR LOMBARDIA</t>
  </si>
  <si>
    <t>MANUTENZIONE ARREDI</t>
  </si>
  <si>
    <t xml:space="preserve">FALEGNAMERIA FESTA GIOVANNI (CF: FSTGNN65S26F205A)
</t>
  </si>
  <si>
    <t>FALEGNAMERIA FESTA GIOVANNI (CF: FSTGNN65S26F205A)</t>
  </si>
  <si>
    <t>SERVIZIO DI PULIZIA STRAORDINARIA - DP BERGAMO</t>
  </si>
  <si>
    <t xml:space="preserve">C.I.S.A. (CF: 03579780168)
CNS - CONSORZIO NAZIONALE SERVIZI SOCIETA COOPERATIVA  (CF: 02884150588)
Impresa di pulizie Ghilardi e C. sas (CF: 01461840165)
</t>
  </si>
  <si>
    <t>C.I.S.A. (CF: 03579780168)</t>
  </si>
  <si>
    <t>SERVIZIO DI PULIZIA STRAODINARIA UPT MILANO</t>
  </si>
  <si>
    <t xml:space="preserve">CNS - CONSORZIO NAZIONALE SERVIZI SOCIETA COOPERATIVA  (CF: 02884150588)
D&amp;D ANTISETTICA  SRL (CF: 02913250961)
SPLENDIDA ITALIA WAY SRL (CF: 08789470963)
</t>
  </si>
  <si>
    <t>D&amp;D ANTISETTICA  SRL (CF: 02913250961)</t>
  </si>
  <si>
    <t>Servizio di disinfestazione Up Mantova - Territorio</t>
  </si>
  <si>
    <t xml:space="preserve">AGROSAN SAS DI SGARBI GABRIELE &amp; C. (CF: 01229570203)
</t>
  </si>
  <si>
    <t>AGROSAN SAS DI SGARBI GABRIELE &amp; C. (CF: 01229570203)</t>
  </si>
  <si>
    <t>SERVIZIO DI PULIZIA STRAORDINARIA - DP PAVIA</t>
  </si>
  <si>
    <t xml:space="preserve">COOP TICINO IMPRESA DI PULIZIE (CF: 00286740188)
</t>
  </si>
  <si>
    <t>COOP TICINO IMPRESA DI PULIZIE (CF: 00286740188)</t>
  </si>
  <si>
    <t>SERVIZIO DI PULIZIA STRAORDINARIA - UP MILANO-TERRITORIO</t>
  </si>
  <si>
    <t xml:space="preserve">ACTIVIA S.R.L. (CF: 01535310427)
</t>
  </si>
  <si>
    <t>ACTIVIA S.R.L. (CF: 01535310427)</t>
  </si>
  <si>
    <t>RIPARAZIONE SERRATURE E INTONACO</t>
  </si>
  <si>
    <t xml:space="preserve">DANELLI CLAUDIO (CF: DNLCLD60R27L400S)
</t>
  </si>
  <si>
    <t>DANELLI CLAUDIO (CF: DNLCLD60R27L400S)</t>
  </si>
  <si>
    <t>LAVORI PER INSTALLAZIONE BLOCCHI PORTE EMERGENZA</t>
  </si>
  <si>
    <t>MESSA IN SICUREZZA CONTROSOFFITTO PERICOLANTE UT MILANO 6</t>
  </si>
  <si>
    <t xml:space="preserve">IMPRESA PEDACE MARCO (CF: PDCMRC67T23F839W)
</t>
  </si>
  <si>
    <t>MANUTENZIONE IMPIANTO CONDIZIONAMENTO MILANO PALAZZO UFF. FINANZIARI</t>
  </si>
  <si>
    <t xml:space="preserve">SANITERMICA APRICHES SRL (CF: 00582470142)
TECHNE S.P.A. (CF: 03066160163)
TECVA SRL (CF: 10345940158)
</t>
  </si>
  <si>
    <t>MANUTENZIONE SEDUTE MILANO DRL</t>
  </si>
  <si>
    <t xml:space="preserve">BOSSI RAFFAELE (CF: BSSRFL70A21F205K)
</t>
  </si>
  <si>
    <t>BOSSI RAFFAELE (CF: BSSRFL70A21F205K)</t>
  </si>
  <si>
    <t>FORNITURA DI MATERIALE DI CONSUMO PER FAX, FOTOCOPIATORI, MULTIFUNZIONE E STAMPANTI PER GLI UFFICI DELL'AGENZIA DELLE ENTRATE DELLA LOMBARDIA</t>
  </si>
  <si>
    <t xml:space="preserve">CARTUCCIA STORE DI CROTTI ROBERTO SAS (CF: 03891500161)
ECO LASER INFORMATICA SRL  (CF: 04427081007)
LA NUOVA KORAK (CF: 05012200159)
LARIOPRINT SNC (CF: 01519720138)
SOLUTION OFFICE SRL (CF: 08315760960)
</t>
  </si>
  <si>
    <t>SOLUTION OFFICE SRL (CF: 08315760960)</t>
  </si>
  <si>
    <t>MANUTENZIONE ARREDI DIREZIONE REGIONALE DELLA LOMBARDIA</t>
  </si>
  <si>
    <t>SANIFICAZIONE VOLUMI DANNEGGIATI - UP VARESE-TERRITORIO</t>
  </si>
  <si>
    <t>RIMOZIONE E SMALTIMENTO CASSAFORTE - UFFICIO DI ABBIATEGRASSO</t>
  </si>
  <si>
    <t>Ricerca e riparazione perdita acqua da tubazione incassata nel pavimento presso la Direzione provinciale di Bergamo</t>
  </si>
  <si>
    <t>FORNITURA DI SEDUTE A NORMA PER OPERATIVI E PER VISITATORI</t>
  </si>
  <si>
    <t xml:space="preserve">DE SANTIS UFFICIO SNC DI DE SANTIS GIANLUCA &amp; C. (CF: 00745670570)
MASTRUZZI (CF: 01870590203)
RIVA ARREDAMENTI SPA (CF: 00284310174)
TACCONI &amp; DESIGN SRL (CF: 02015810126)
VAGHI SRL (CF: 00679880153)
</t>
  </si>
  <si>
    <t>VAGHI SRL (CF: 00679880153)</t>
  </si>
  <si>
    <t>Riparazione impianto antintrusione presso l'Ufficio territoriale di Brescia 2</t>
  </si>
  <si>
    <t xml:space="preserve">BMC EDIL IMPIANTI SRL (CF: 03769850169)
</t>
  </si>
  <si>
    <t>BMC EDIL IMPIANTI SRL (CF: 03769850169)</t>
  </si>
  <si>
    <t>Ricerca e riparazione perdita acqua tubazione riscaldamento incassato a pavimento presso la Direzione provinciale di Bergamo</t>
  </si>
  <si>
    <t>FORNITURA DI APPARATO TELEPASS PER AUTO DI SERVIZIO</t>
  </si>
  <si>
    <t xml:space="preserve">TELEPASS S.p.a. (CF: 09771701001)
</t>
  </si>
  <si>
    <t>TELEPASS S.p.a. (CF: 09771701001)</t>
  </si>
  <si>
    <t>ORDINE PER LA PUBBLICAZIONE DI UN ANNUNCIO PER RICERCA DI IMMOBILE A VOGHERA</t>
  </si>
  <si>
    <t>ACQUISIZIONE IN FORMATO DIGITALE DEI FOGLI DI MAPPA DEL CATASTO EDILIZIO URBANO</t>
  </si>
  <si>
    <t xml:space="preserve">ARCADIA TECNOLOGIE SRL (CF: 07161270967)
C.O.A. CAMUNA OFFICE AUTOMATION (CF: MCRGRG60S08C337T)
GOODBYTE SRL (CF: 12059620158)
OMNIADOC SPA (CF: 08452770962)
PEGASUS INFORMATICA SRL (CF: 02550830984)
</t>
  </si>
  <si>
    <t>OMNIADOC SPA (CF: 08452770962)</t>
  </si>
  <si>
    <t>AFFITTO DI SPAZI IDONEI ALLO SVOLGIMENTO DI SELEZIONE DEL PERSONALE</t>
  </si>
  <si>
    <t xml:space="preserve">FORUMNET SPA (CF: 03350960963)
</t>
  </si>
  <si>
    <t>FORUMNET SPA (CF: 03350960963)</t>
  </si>
  <si>
    <t>FORNITURA ACCESSORI PER BAGNI</t>
  </si>
  <si>
    <t xml:space="preserve">101 SOLUTIONS SRL (CF: 08763770966)
BORMAN ITALIANA (CF: 07996060153)
C.A.-L. ITALIA SRL (CF: 02369220138)
flex office srl (CF: 06854871214)
PANZERI GIOVANNI S.N.C (CF: 01366740163)
</t>
  </si>
  <si>
    <t>C.A.-L. ITALIA SRL (CF: 02369220138)</t>
  </si>
  <si>
    <t>Sostituzione serrattura elettrica presso Direzione provinciale di Lodi</t>
  </si>
  <si>
    <t>Noleggio n. 3 fotocopiatori Up. Como Via Italia Libera</t>
  </si>
  <si>
    <t>Servizio apertura e chiusura cancelli Palazzo Uffici Finanziari Bergamo Largo Belotti</t>
  </si>
  <si>
    <t xml:space="preserve">ALL SYSTEM SPA (CF: 01579830025)
Omnisecurity srl (CF: 04331920969)
SICURNORD SRL (CF: 03704470164)
</t>
  </si>
  <si>
    <t>MANUTENZIONE IMPIANTO DI CONDIZIONAMENTO</t>
  </si>
  <si>
    <t>RIPARAZIONE MANIGLIA UT VIMERCATE</t>
  </si>
  <si>
    <t xml:space="preserve">ARCOFER STEELWORK di Di Caprio Enzo (CF: DCPNZE55C01E158Z)
</t>
  </si>
  <si>
    <t>ARCOFER STEELWORK di Di Caprio Enzo (CF: DCPNZE55C01E158Z)</t>
  </si>
  <si>
    <t>RIPARAZIONEPORTA UT MAGENTA</t>
  </si>
  <si>
    <t>LAVORI TINTEGGIATURA UT BUSTO ARSIZIO</t>
  </si>
  <si>
    <t xml:space="preserve">GM RISTRUTTURAZIONI (IdEstero: 06596710969)
GROSSO SAS (IdEstero: 13130950150)
MACAIONE ANTONIO (IdEstero: 07205720969)
</t>
  </si>
  <si>
    <t>GM RISTRUTTURAZIONI (IdEstero: 06596710969)</t>
  </si>
  <si>
    <t>SOSTITUZIONE CALDAIA</t>
  </si>
  <si>
    <t xml:space="preserve">ATOR SRL (CF: 02552280162)
IDROBEL (IdEstero: 03535560167)
TECHNE S.P.A. (CF: 03066160163)
</t>
  </si>
  <si>
    <t>ATOR SRL (CF: 02552280162)</t>
  </si>
  <si>
    <t>Riparazione finestre presso Direzione provinciale di Mantova</t>
  </si>
  <si>
    <t xml:space="preserve">AIMI ALESSIO (CF: MAILSS76H03E897S)
</t>
  </si>
  <si>
    <t>AIMI ALESSIO (CF: MAILSS76H03E897S)</t>
  </si>
  <si>
    <t>Modifica canne fumarie caldaiette presso Ufficio territoriale di Merate</t>
  </si>
  <si>
    <t xml:space="preserve">IMPRESA EDILE GEOM. AUGUSTO MASCHERETTI (CF: MSCGST75A19A794C)
</t>
  </si>
  <si>
    <t>IMPRESA EDILE GEOM. AUGUSTO MASCHERETTI (CF: MSCGST75A19A794C)</t>
  </si>
  <si>
    <t>Fornitura e posa venticolvettori per Milano DRL</t>
  </si>
  <si>
    <t>Ricerca perdita acqua UT Gavirate</t>
  </si>
  <si>
    <t xml:space="preserve">PROTES GAS (CF: 02305790129)
</t>
  </si>
  <si>
    <t>PROTES GAS (CF: 02305790129)</t>
  </si>
  <si>
    <t>Riparazione citofono UT Vimercate</t>
  </si>
  <si>
    <t xml:space="preserve">Ferri Impianti sas di Ferri Alessandro &amp; C. (CF: 03167850969)
</t>
  </si>
  <si>
    <t>Ferri Impianti sas di Ferri Alessandro &amp; C. (CF: 03167850969)</t>
  </si>
  <si>
    <t>Verifica periodica biennale ascensori  DP Monza e UT Vimercate</t>
  </si>
  <si>
    <t>Riparazione cardini porta ingresso presso Ufficio territoriale di Cremona - Sportello di Soresina</t>
  </si>
  <si>
    <t xml:space="preserve">IL LEGNO DI MOTTA EZIO (CF: MTTZEI64L18F952Q)
</t>
  </si>
  <si>
    <t>IL LEGNO DI MOTTA EZIO (CF: MTTZEI64L18F952Q)</t>
  </si>
  <si>
    <t>Installazione porte e elettroserrature comandate da badge varie sedi Milano e provincia</t>
  </si>
  <si>
    <t xml:space="preserve">BENEDETTI MARTINO (CF: BNDMTN68P13F205M)
C.M.G. SNC DI CONFETTI OMAR E C.  (CF: 08577780151)
CENTRO SERRAMENTI  (CF: 02734520154)
LOCATELLI ML SRL (CF: 09486370159)
MAGUGLIANI SRL (CF: 12359070153)
</t>
  </si>
  <si>
    <t>Manutenzione di Falegnameria per Uffici finanziari Milano DRL Vian Manin 25</t>
  </si>
  <si>
    <t xml:space="preserve">CESARE CAVALLERONI SNC DI COSTANTE E FRANCESCO CAVALLERONI (CF: 00236330155)
FALEGNAMERIA CARLO COZZI SNC DI GIANNI E ALESSANDRO COZZI (CF: 12628170156)
FALEGNAMERIA FESTA GIOVANNI (CF: FSTGNN65S26F205A)
</t>
  </si>
  <si>
    <t>Manutenzione aree verdi presso l'UPT Cremona</t>
  </si>
  <si>
    <t xml:space="preserve">CORTEVERDE DI CORTELLAZZI PAOLO (CF: CRTPLA67P30D150P)
L'ARCA SOCIETA' COOPERATIVA SOCIALE (CF: 01137410195)
LINEA GIARDINO SERVICE SRL (CF: 01133210193)
VIRIDIS DI CRISTOFOLINI GIOVANNI (CF: CRSGNN57B27D150R)
</t>
  </si>
  <si>
    <t>Installazione nuove serrature e vetri porte Dp Cremona</t>
  </si>
  <si>
    <t xml:space="preserve">FALEGNAMERIA ZAMBELLI SNC DI TIZIANO, ROBERTO, ANDREA (CF: 01015180191)
La Bottega di Toninelli Franco (CF: TNNFNC54E03D150M)
OFFICINA METALFERRO DI GALLI A. &amp; C. SNC (CF: 00832210199)
Reali &amp; Manara snc di Manara Lino e C. (CF: 00132310194)
</t>
  </si>
  <si>
    <t>La Bottega di Toninelli Franco (CF: TNNFNC54E03D150M)</t>
  </si>
  <si>
    <t>AFFIDAMENTO LAVORI PER RIPARAZIONE PORTE E TAPPARELLE</t>
  </si>
  <si>
    <t xml:space="preserve">EDICASA di Nalio Stefano (CF: NLISFN59D17G388H)
G.D.L. (CF: 02242080188)
</t>
  </si>
  <si>
    <t>CONTRATTO APERTO PER LA FORNITURA DI MATERIALE DI CONSUMO ORIGINALE E RIGENERATO PER FOTOCOPIATORI, MULTIFUNZIONE, FAX E STAMPANTI</t>
  </si>
  <si>
    <t xml:space="preserve">CARTRIDGE PISA DI STEFANO BELLANI (CF: BLLSFN69T24G702G)
Forniture per uffici Provvedi Stefano &amp; C. s.n.c. (CF: 03297920484)
GI.GA. DUE SERVICE S.R.L. (CF: 03334480120)
LASCHI UFFICIO DI BERNABEI MICHELA, NERI DANIELE (CF: 01017550524)
MONDO CARTUCCE S.A.S. DI GABRIELE CHITI &amp; C. (CF: 06144110480)
</t>
  </si>
  <si>
    <t>GI.GA. DUE SERVICE S.R.L. (CF: 03334480120)</t>
  </si>
  <si>
    <t>Manutenzione impianto di videosorveglianza presso l'Ufficio territoriale di Brescia 2</t>
  </si>
  <si>
    <t>MESSA IN SICUREZZA E RIFACIMENTO GUAINA TERRAZZO</t>
  </si>
  <si>
    <t xml:space="preserve">CASTIGLIONE FRANCO IMPRESA EDILE SRL  (CF: 04807340155)
IMPRESA PEDACE MARCO (CF: PDCMRC67T23F839W)
M.A.P. DI TERAMO ANTONIO (CF: TRMNTN75E15L452I)
</t>
  </si>
  <si>
    <t>Manutenzione soffitto - ut Vigevano</t>
  </si>
  <si>
    <t>Riparazione impianto antintrusione dello Sportello di Morbegno</t>
  </si>
  <si>
    <t xml:space="preserve">Carugo Elettro di Carugo Andrea (CF: CRGNDR72P18I829K)
</t>
  </si>
  <si>
    <t>Carugo Elettro di Carugo Andrea (CF: CRGNDR72P18I829K)</t>
  </si>
  <si>
    <t>Sostituzione porta ingresso presso Direzione provinciale di Mantova</t>
  </si>
  <si>
    <t xml:space="preserve">AIMI ALESSIO (CF: MAILSS76H03E897S)
CARPENTERIA GALANDINI DI PAOLO PEDRIOLI (CF: PDRPLA60H03E897R)
TECHNE S.P.A. (CF: 03066160163)
</t>
  </si>
  <si>
    <t>MANUTENZIONE AREE VERDI POTATURA INVERNALE MILANO DRL</t>
  </si>
  <si>
    <t xml:space="preserve">MAROTTA GIOVANNI VIVAIO (CF: 02109820965)
</t>
  </si>
  <si>
    <t>MAROTTA GIOVANNI VIVAIO (CF: 02109820965)</t>
  </si>
  <si>
    <t>MANUTENZIONE AREE VERDI UFFICI FINANZIARI DRL</t>
  </si>
  <si>
    <t>CONTRATTO APERTO PER LA FORNITURA DI MATERIALE DI CONSUMO PER FOTOCOPIATORI, STAMPANTI, FAX E MULTIFUNZIONE</t>
  </si>
  <si>
    <t xml:space="preserve">KRATOS SPA (CF: 02683390401)
RIGENER SERVICE SNC (CF: 01653500445)
SILVERLAKE TE SRL (CF: 01191420478)
SOLUTION OFFICE SRL (CF: 08315760960)
TONER TECK DI POMPEIANO SIMONE ANGELO (CF: PMPSNN77E27C351F)
</t>
  </si>
  <si>
    <t>FORNITURA ANNUALE DI CARTA IN RISME FORMATO A3 E A4 PER GLI UFFICI DELLA DIREZIONE REGIONALE DELLA LOMBARDIA</t>
  </si>
  <si>
    <t xml:space="preserve">FRATELLI CLERICI SPA (CF: 00191570134)
MAIOLI SRL (CF: 01803860343)
OFFICE DEPOT ITALIA SRL (CF: 03675290286)
POLYEDRA (CF: 08978560152)
VALSECCHI GIOVANNI SRL (CF: 07997560151)
</t>
  </si>
  <si>
    <t>VALSECCHI GIOVANNI SRL (CF: 07997560151)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</si>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</sst>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6"/>
  <sheetViews>
    <sheetView tabSelected="1" workbookViewId="0">
      <selection activeCell="C6" sqref="C6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1003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"ZBF12A3D99"</f>
        <v>ZBF12A3D99</v>
      </c>
      <c r="B3" t="str">
        <f t="shared" ref="B3:B66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2070</v>
      </c>
      <c r="I3" s="2">
        <v>42016</v>
      </c>
      <c r="J3" s="2">
        <v>42026</v>
      </c>
      <c r="K3">
        <v>2070</v>
      </c>
    </row>
    <row r="4" spans="1:11" x14ac:dyDescent="0.25">
      <c r="A4" t="str">
        <f>"Z161317C32"</f>
        <v>Z161317C32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170</v>
      </c>
      <c r="I4" s="2">
        <v>42037</v>
      </c>
      <c r="J4" s="2">
        <v>42037</v>
      </c>
      <c r="K4">
        <v>170</v>
      </c>
    </row>
    <row r="5" spans="1:11" x14ac:dyDescent="0.25">
      <c r="A5" t="str">
        <f>"Z5C132E830"</f>
        <v>Z5C132E830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750</v>
      </c>
      <c r="I5" s="2">
        <v>42049</v>
      </c>
      <c r="J5" s="2">
        <v>42062</v>
      </c>
      <c r="K5">
        <v>750</v>
      </c>
    </row>
    <row r="6" spans="1:11" x14ac:dyDescent="0.25">
      <c r="A6" t="str">
        <f>"ZF8133E218"</f>
        <v>ZF8133E218</v>
      </c>
      <c r="B6" t="str">
        <f t="shared" si="0"/>
        <v>06363391001</v>
      </c>
      <c r="C6" t="s">
        <v>15</v>
      </c>
      <c r="D6" t="s">
        <v>26</v>
      </c>
      <c r="E6" t="s">
        <v>17</v>
      </c>
      <c r="F6" s="1" t="s">
        <v>27</v>
      </c>
      <c r="G6" t="s">
        <v>28</v>
      </c>
      <c r="H6">
        <v>730</v>
      </c>
      <c r="I6" s="2">
        <v>42018</v>
      </c>
      <c r="J6" s="2">
        <v>42018</v>
      </c>
      <c r="K6">
        <v>730</v>
      </c>
    </row>
    <row r="7" spans="1:11" x14ac:dyDescent="0.25">
      <c r="A7" t="str">
        <f>"Z4C1352F2D"</f>
        <v>Z4C1352F2D</v>
      </c>
      <c r="B7" t="str">
        <f t="shared" si="0"/>
        <v>06363391001</v>
      </c>
      <c r="C7" t="s">
        <v>15</v>
      </c>
      <c r="D7" t="s">
        <v>29</v>
      </c>
      <c r="E7" t="s">
        <v>17</v>
      </c>
      <c r="F7" s="1" t="s">
        <v>30</v>
      </c>
      <c r="G7" t="s">
        <v>31</v>
      </c>
      <c r="H7">
        <v>380</v>
      </c>
      <c r="I7" s="2">
        <v>42060</v>
      </c>
      <c r="J7" s="2">
        <v>42060</v>
      </c>
      <c r="K7">
        <v>380</v>
      </c>
    </row>
    <row r="8" spans="1:11" x14ac:dyDescent="0.25">
      <c r="A8" t="str">
        <f>"ZB9135301F"</f>
        <v>ZB9135301F</v>
      </c>
      <c r="B8" t="str">
        <f t="shared" si="0"/>
        <v>06363391001</v>
      </c>
      <c r="C8" t="s">
        <v>15</v>
      </c>
      <c r="D8" t="s">
        <v>32</v>
      </c>
      <c r="E8" t="s">
        <v>17</v>
      </c>
      <c r="F8" s="1" t="s">
        <v>33</v>
      </c>
      <c r="G8" t="s">
        <v>34</v>
      </c>
      <c r="H8">
        <v>900</v>
      </c>
      <c r="I8" s="2">
        <v>42065</v>
      </c>
      <c r="J8" s="2">
        <v>42069</v>
      </c>
      <c r="K8">
        <v>900</v>
      </c>
    </row>
    <row r="9" spans="1:11" x14ac:dyDescent="0.25">
      <c r="A9" t="str">
        <f>"Z641348915"</f>
        <v>Z641348915</v>
      </c>
      <c r="B9" t="str">
        <f t="shared" si="0"/>
        <v>06363391001</v>
      </c>
      <c r="C9" t="s">
        <v>15</v>
      </c>
      <c r="D9" t="s">
        <v>35</v>
      </c>
      <c r="E9" t="s">
        <v>17</v>
      </c>
      <c r="F9" s="1" t="s">
        <v>36</v>
      </c>
      <c r="G9" t="s">
        <v>37</v>
      </c>
      <c r="H9">
        <v>314</v>
      </c>
      <c r="I9" s="2">
        <v>42062</v>
      </c>
      <c r="J9" s="2">
        <v>42062</v>
      </c>
      <c r="K9">
        <v>314</v>
      </c>
    </row>
    <row r="10" spans="1:11" x14ac:dyDescent="0.25">
      <c r="A10" t="str">
        <f>"Z9312FF071"</f>
        <v>Z9312FF071</v>
      </c>
      <c r="B10" t="str">
        <f t="shared" si="0"/>
        <v>06363391001</v>
      </c>
      <c r="C10" t="s">
        <v>15</v>
      </c>
      <c r="D10" t="s">
        <v>38</v>
      </c>
      <c r="E10" t="s">
        <v>17</v>
      </c>
      <c r="F10" s="1" t="s">
        <v>39</v>
      </c>
      <c r="G10" t="s">
        <v>40</v>
      </c>
      <c r="H10">
        <v>550</v>
      </c>
      <c r="I10" s="2">
        <v>42048</v>
      </c>
      <c r="J10" s="2">
        <v>42048</v>
      </c>
      <c r="K10">
        <v>550</v>
      </c>
    </row>
    <row r="11" spans="1:11" x14ac:dyDescent="0.25">
      <c r="A11" t="str">
        <f>"ZC8135303E"</f>
        <v>ZC8135303E</v>
      </c>
      <c r="B11" t="str">
        <f t="shared" si="0"/>
        <v>06363391001</v>
      </c>
      <c r="C11" t="s">
        <v>15</v>
      </c>
      <c r="D11" t="s">
        <v>41</v>
      </c>
      <c r="E11" t="s">
        <v>17</v>
      </c>
      <c r="F11" s="1" t="s">
        <v>42</v>
      </c>
      <c r="G11" t="s">
        <v>43</v>
      </c>
      <c r="H11">
        <v>698</v>
      </c>
      <c r="I11" s="2">
        <v>42055</v>
      </c>
      <c r="J11" s="2">
        <v>42055</v>
      </c>
      <c r="K11">
        <v>698</v>
      </c>
    </row>
    <row r="12" spans="1:11" x14ac:dyDescent="0.25">
      <c r="A12" t="str">
        <f>"Z23135E15B"</f>
        <v>Z23135E15B</v>
      </c>
      <c r="B12" t="str">
        <f t="shared" si="0"/>
        <v>06363391001</v>
      </c>
      <c r="C12" t="s">
        <v>15</v>
      </c>
      <c r="D12" t="s">
        <v>44</v>
      </c>
      <c r="E12" t="s">
        <v>17</v>
      </c>
      <c r="F12" s="1" t="s">
        <v>45</v>
      </c>
      <c r="G12" t="s">
        <v>46</v>
      </c>
      <c r="H12">
        <v>1140.8</v>
      </c>
      <c r="I12" s="2">
        <v>42065</v>
      </c>
      <c r="J12" s="2">
        <v>42065</v>
      </c>
      <c r="K12">
        <v>1140.8</v>
      </c>
    </row>
    <row r="13" spans="1:11" x14ac:dyDescent="0.25">
      <c r="A13" t="str">
        <f>"Z4A11D177D"</f>
        <v>Z4A11D177D</v>
      </c>
      <c r="B13" t="str">
        <f t="shared" si="0"/>
        <v>06363391001</v>
      </c>
      <c r="C13" t="s">
        <v>15</v>
      </c>
      <c r="D13" t="s">
        <v>47</v>
      </c>
      <c r="E13" t="s">
        <v>48</v>
      </c>
      <c r="F13" s="1" t="s">
        <v>49</v>
      </c>
      <c r="G13" t="s">
        <v>50</v>
      </c>
      <c r="H13">
        <v>3493</v>
      </c>
      <c r="I13" s="2">
        <v>42047</v>
      </c>
      <c r="J13" s="2">
        <v>42062</v>
      </c>
      <c r="K13">
        <v>3493</v>
      </c>
    </row>
    <row r="14" spans="1:11" x14ac:dyDescent="0.25">
      <c r="A14" t="str">
        <f>"Z521377E0E"</f>
        <v>Z521377E0E</v>
      </c>
      <c r="B14" t="str">
        <f t="shared" si="0"/>
        <v>06363391001</v>
      </c>
      <c r="C14" t="s">
        <v>15</v>
      </c>
      <c r="D14" t="s">
        <v>51</v>
      </c>
      <c r="E14" t="s">
        <v>17</v>
      </c>
      <c r="F14" s="1" t="s">
        <v>52</v>
      </c>
      <c r="G14" t="s">
        <v>53</v>
      </c>
      <c r="H14">
        <v>918</v>
      </c>
      <c r="I14" s="2">
        <v>42068</v>
      </c>
      <c r="J14" s="2">
        <v>42073</v>
      </c>
      <c r="K14">
        <v>0</v>
      </c>
    </row>
    <row r="15" spans="1:11" x14ac:dyDescent="0.25">
      <c r="A15" t="str">
        <f>"Z2313605A2"</f>
        <v>Z2313605A2</v>
      </c>
      <c r="B15" t="str">
        <f t="shared" si="0"/>
        <v>06363391001</v>
      </c>
      <c r="C15" t="s">
        <v>15</v>
      </c>
      <c r="D15" t="s">
        <v>54</v>
      </c>
      <c r="E15" t="s">
        <v>17</v>
      </c>
      <c r="F15" s="1" t="s">
        <v>55</v>
      </c>
      <c r="G15" t="s">
        <v>56</v>
      </c>
      <c r="H15">
        <v>800</v>
      </c>
      <c r="I15" s="2">
        <v>42086</v>
      </c>
      <c r="J15" s="2">
        <v>42058</v>
      </c>
      <c r="K15">
        <v>800</v>
      </c>
    </row>
    <row r="16" spans="1:11" x14ac:dyDescent="0.25">
      <c r="A16" t="str">
        <f>"Z3713A98CD"</f>
        <v>Z3713A98CD</v>
      </c>
      <c r="B16" t="str">
        <f t="shared" si="0"/>
        <v>06363391001</v>
      </c>
      <c r="C16" t="s">
        <v>15</v>
      </c>
      <c r="D16" t="s">
        <v>57</v>
      </c>
      <c r="E16" t="s">
        <v>17</v>
      </c>
      <c r="F16" s="1" t="s">
        <v>58</v>
      </c>
      <c r="G16" t="s">
        <v>59</v>
      </c>
      <c r="H16">
        <v>330</v>
      </c>
      <c r="I16" s="2">
        <v>42065</v>
      </c>
      <c r="J16" s="2">
        <v>42075</v>
      </c>
      <c r="K16">
        <v>330</v>
      </c>
    </row>
    <row r="17" spans="1:11" x14ac:dyDescent="0.25">
      <c r="A17" t="str">
        <f>"ZB81384B03"</f>
        <v>ZB81384B03</v>
      </c>
      <c r="B17" t="str">
        <f t="shared" si="0"/>
        <v>06363391001</v>
      </c>
      <c r="C17" t="s">
        <v>15</v>
      </c>
      <c r="D17" t="s">
        <v>60</v>
      </c>
      <c r="E17" t="s">
        <v>17</v>
      </c>
      <c r="F17" s="1" t="s">
        <v>61</v>
      </c>
      <c r="G17" t="s">
        <v>62</v>
      </c>
      <c r="H17">
        <v>580</v>
      </c>
      <c r="I17" s="2">
        <v>42076</v>
      </c>
      <c r="J17" s="2">
        <v>42076</v>
      </c>
      <c r="K17">
        <v>580</v>
      </c>
    </row>
    <row r="18" spans="1:11" x14ac:dyDescent="0.25">
      <c r="A18" t="str">
        <f>"ZE51384B60"</f>
        <v>ZE51384B60</v>
      </c>
      <c r="B18" t="str">
        <f t="shared" si="0"/>
        <v>06363391001</v>
      </c>
      <c r="C18" t="s">
        <v>15</v>
      </c>
      <c r="D18" t="s">
        <v>63</v>
      </c>
      <c r="E18" t="s">
        <v>17</v>
      </c>
      <c r="F18" s="1" t="s">
        <v>64</v>
      </c>
      <c r="G18" t="s">
        <v>65</v>
      </c>
      <c r="H18">
        <v>814.5</v>
      </c>
      <c r="I18" s="2">
        <v>42061</v>
      </c>
      <c r="J18" s="2">
        <v>42061</v>
      </c>
      <c r="K18">
        <v>814.5</v>
      </c>
    </row>
    <row r="19" spans="1:11" x14ac:dyDescent="0.25">
      <c r="A19" t="str">
        <f>"Z421385E31"</f>
        <v>Z421385E31</v>
      </c>
      <c r="B19" t="str">
        <f t="shared" si="0"/>
        <v>06363391001</v>
      </c>
      <c r="C19" t="s">
        <v>15</v>
      </c>
      <c r="D19" t="s">
        <v>66</v>
      </c>
      <c r="E19" t="s">
        <v>17</v>
      </c>
      <c r="F19" s="1" t="s">
        <v>67</v>
      </c>
      <c r="G19" t="s">
        <v>68</v>
      </c>
      <c r="H19">
        <v>140</v>
      </c>
      <c r="I19" s="2">
        <v>42074</v>
      </c>
      <c r="J19" s="2">
        <v>42074</v>
      </c>
      <c r="K19">
        <v>140</v>
      </c>
    </row>
    <row r="20" spans="1:11" x14ac:dyDescent="0.25">
      <c r="A20" t="str">
        <f>"ZE0138F1B0"</f>
        <v>ZE0138F1B0</v>
      </c>
      <c r="B20" t="str">
        <f t="shared" si="0"/>
        <v>06363391001</v>
      </c>
      <c r="C20" t="s">
        <v>15</v>
      </c>
      <c r="D20" t="s">
        <v>69</v>
      </c>
      <c r="E20" t="s">
        <v>17</v>
      </c>
      <c r="F20" s="1" t="s">
        <v>70</v>
      </c>
      <c r="G20" t="s">
        <v>71</v>
      </c>
      <c r="H20">
        <v>3215.8</v>
      </c>
      <c r="I20" s="2">
        <v>42074</v>
      </c>
      <c r="J20" s="2">
        <v>42090</v>
      </c>
      <c r="K20">
        <v>3215.8</v>
      </c>
    </row>
    <row r="21" spans="1:11" x14ac:dyDescent="0.25">
      <c r="A21" t="str">
        <f>"Z0712AADC8"</f>
        <v>Z0712AADC8</v>
      </c>
      <c r="B21" t="str">
        <f t="shared" si="0"/>
        <v>06363391001</v>
      </c>
      <c r="C21" t="s">
        <v>15</v>
      </c>
      <c r="D21" t="s">
        <v>72</v>
      </c>
      <c r="E21" t="s">
        <v>17</v>
      </c>
      <c r="F21" s="1" t="s">
        <v>73</v>
      </c>
      <c r="G21" t="s">
        <v>74</v>
      </c>
      <c r="H21">
        <v>1220</v>
      </c>
      <c r="I21" s="2">
        <v>42013</v>
      </c>
      <c r="J21" s="2">
        <v>42013</v>
      </c>
      <c r="K21">
        <v>1220</v>
      </c>
    </row>
    <row r="22" spans="1:11" x14ac:dyDescent="0.25">
      <c r="A22" t="str">
        <f>"Z54126CCBB"</f>
        <v>Z54126CCBB</v>
      </c>
      <c r="B22" t="str">
        <f t="shared" si="0"/>
        <v>06363391001</v>
      </c>
      <c r="C22" t="s">
        <v>15</v>
      </c>
      <c r="D22" t="s">
        <v>75</v>
      </c>
      <c r="E22" t="s">
        <v>17</v>
      </c>
      <c r="F22" s="1" t="s">
        <v>76</v>
      </c>
      <c r="G22" t="s">
        <v>77</v>
      </c>
      <c r="H22">
        <v>1836</v>
      </c>
      <c r="I22" s="2">
        <v>42005</v>
      </c>
      <c r="J22" s="2">
        <v>42369</v>
      </c>
      <c r="K22">
        <v>1836</v>
      </c>
    </row>
    <row r="23" spans="1:11" x14ac:dyDescent="0.25">
      <c r="A23" t="str">
        <f>"Z231342E26"</f>
        <v>Z231342E26</v>
      </c>
      <c r="B23" t="str">
        <f t="shared" si="0"/>
        <v>06363391001</v>
      </c>
      <c r="C23" t="s">
        <v>15</v>
      </c>
      <c r="D23" t="s">
        <v>78</v>
      </c>
      <c r="E23" t="s">
        <v>17</v>
      </c>
      <c r="F23" s="1" t="s">
        <v>79</v>
      </c>
      <c r="G23" t="s">
        <v>80</v>
      </c>
      <c r="H23">
        <v>260</v>
      </c>
      <c r="I23" s="2">
        <v>42058</v>
      </c>
      <c r="J23" s="2">
        <v>42369</v>
      </c>
      <c r="K23">
        <v>260</v>
      </c>
    </row>
    <row r="24" spans="1:11" x14ac:dyDescent="0.25">
      <c r="A24" t="str">
        <f>"ZA413A99BF"</f>
        <v>ZA413A99BF</v>
      </c>
      <c r="B24" t="str">
        <f t="shared" si="0"/>
        <v>06363391001</v>
      </c>
      <c r="C24" t="s">
        <v>15</v>
      </c>
      <c r="D24" t="s">
        <v>81</v>
      </c>
      <c r="E24" t="s">
        <v>17</v>
      </c>
      <c r="F24" s="1" t="s">
        <v>82</v>
      </c>
      <c r="G24" t="s">
        <v>83</v>
      </c>
      <c r="H24">
        <v>5200</v>
      </c>
      <c r="I24" s="2">
        <v>42095</v>
      </c>
      <c r="J24" s="2">
        <v>42369</v>
      </c>
      <c r="K24">
        <v>5200</v>
      </c>
    </row>
    <row r="25" spans="1:11" x14ac:dyDescent="0.25">
      <c r="A25" t="str">
        <f>"Z4113A9989"</f>
        <v>Z4113A9989</v>
      </c>
      <c r="B25" t="str">
        <f t="shared" si="0"/>
        <v>06363391001</v>
      </c>
      <c r="C25" t="s">
        <v>15</v>
      </c>
      <c r="D25" t="s">
        <v>84</v>
      </c>
      <c r="E25" t="s">
        <v>17</v>
      </c>
      <c r="F25" s="1" t="s">
        <v>85</v>
      </c>
      <c r="G25" t="s">
        <v>86</v>
      </c>
      <c r="H25">
        <v>1100</v>
      </c>
      <c r="I25" s="2">
        <v>42095</v>
      </c>
      <c r="J25" s="2">
        <v>42369</v>
      </c>
      <c r="K25">
        <v>1100</v>
      </c>
    </row>
    <row r="26" spans="1:11" x14ac:dyDescent="0.25">
      <c r="A26" t="str">
        <f>"Z7013BA716"</f>
        <v>Z7013BA716</v>
      </c>
      <c r="B26" t="str">
        <f t="shared" si="0"/>
        <v>06363391001</v>
      </c>
      <c r="C26" t="s">
        <v>15</v>
      </c>
      <c r="D26" t="s">
        <v>87</v>
      </c>
      <c r="E26" t="s">
        <v>17</v>
      </c>
      <c r="F26" s="1" t="s">
        <v>88</v>
      </c>
      <c r="G26" t="s">
        <v>89</v>
      </c>
      <c r="H26">
        <v>2700</v>
      </c>
      <c r="I26" s="2">
        <v>42095</v>
      </c>
      <c r="J26" s="2">
        <v>42369</v>
      </c>
      <c r="K26">
        <v>2700</v>
      </c>
    </row>
    <row r="27" spans="1:11" x14ac:dyDescent="0.25">
      <c r="A27" t="str">
        <f>"ZE913B205A"</f>
        <v>ZE913B205A</v>
      </c>
      <c r="B27" t="str">
        <f t="shared" si="0"/>
        <v>06363391001</v>
      </c>
      <c r="C27" t="s">
        <v>15</v>
      </c>
      <c r="D27" t="s">
        <v>90</v>
      </c>
      <c r="E27" t="s">
        <v>17</v>
      </c>
      <c r="F27" s="1" t="s">
        <v>91</v>
      </c>
      <c r="G27" t="s">
        <v>92</v>
      </c>
      <c r="H27">
        <v>456</v>
      </c>
      <c r="I27" s="2">
        <v>42040</v>
      </c>
      <c r="J27" s="2">
        <v>42040</v>
      </c>
      <c r="K27">
        <v>456</v>
      </c>
    </row>
    <row r="28" spans="1:11" x14ac:dyDescent="0.25">
      <c r="A28" t="str">
        <f>"ZA21372CAB"</f>
        <v>ZA21372CAB</v>
      </c>
      <c r="B28" t="str">
        <f t="shared" si="0"/>
        <v>06363391001</v>
      </c>
      <c r="C28" t="s">
        <v>15</v>
      </c>
      <c r="D28" t="s">
        <v>93</v>
      </c>
      <c r="E28" t="s">
        <v>17</v>
      </c>
      <c r="F28" s="1" t="s">
        <v>94</v>
      </c>
      <c r="G28" t="s">
        <v>95</v>
      </c>
      <c r="H28">
        <v>2890</v>
      </c>
      <c r="I28" s="2">
        <v>42086</v>
      </c>
      <c r="J28" s="2">
        <v>42093</v>
      </c>
      <c r="K28">
        <v>2890</v>
      </c>
    </row>
    <row r="29" spans="1:11" x14ac:dyDescent="0.25">
      <c r="A29" t="str">
        <f>"Z2213B0FA9"</f>
        <v>Z2213B0FA9</v>
      </c>
      <c r="B29" t="str">
        <f t="shared" si="0"/>
        <v>06363391001</v>
      </c>
      <c r="C29" t="s">
        <v>15</v>
      </c>
      <c r="D29" t="s">
        <v>96</v>
      </c>
      <c r="E29" t="s">
        <v>17</v>
      </c>
      <c r="F29" s="1" t="s">
        <v>97</v>
      </c>
      <c r="G29" t="s">
        <v>98</v>
      </c>
      <c r="H29">
        <v>500</v>
      </c>
      <c r="I29" s="2">
        <v>42065</v>
      </c>
      <c r="J29" s="2">
        <v>42066</v>
      </c>
      <c r="K29">
        <v>500</v>
      </c>
    </row>
    <row r="30" spans="1:11" x14ac:dyDescent="0.25">
      <c r="A30" t="str">
        <f>"Z1413B0FCF"</f>
        <v>Z1413B0FCF</v>
      </c>
      <c r="B30" t="str">
        <f t="shared" si="0"/>
        <v>06363391001</v>
      </c>
      <c r="C30" t="s">
        <v>15</v>
      </c>
      <c r="D30" t="s">
        <v>99</v>
      </c>
      <c r="E30" t="s">
        <v>17</v>
      </c>
      <c r="F30" s="1" t="s">
        <v>100</v>
      </c>
      <c r="G30" t="s">
        <v>101</v>
      </c>
      <c r="H30">
        <v>2454.0500000000002</v>
      </c>
      <c r="I30" s="2">
        <v>42065</v>
      </c>
      <c r="J30" s="2">
        <v>42081</v>
      </c>
      <c r="K30">
        <v>2454.0500000000002</v>
      </c>
    </row>
    <row r="31" spans="1:11" x14ac:dyDescent="0.25">
      <c r="A31" t="str">
        <f>"6074145F02"</f>
        <v>6074145F02</v>
      </c>
      <c r="B31" t="str">
        <f t="shared" si="0"/>
        <v>06363391001</v>
      </c>
      <c r="C31" t="s">
        <v>15</v>
      </c>
      <c r="D31" t="s">
        <v>102</v>
      </c>
      <c r="E31" t="s">
        <v>48</v>
      </c>
      <c r="F31" s="1" t="s">
        <v>103</v>
      </c>
      <c r="G31" t="s">
        <v>104</v>
      </c>
      <c r="H31">
        <v>199200</v>
      </c>
      <c r="I31" s="2">
        <v>42065</v>
      </c>
      <c r="J31" s="2">
        <v>42430</v>
      </c>
      <c r="K31">
        <v>182600</v>
      </c>
    </row>
    <row r="32" spans="1:11" x14ac:dyDescent="0.25">
      <c r="A32" t="str">
        <f>"Z6613CA44B"</f>
        <v>Z6613CA44B</v>
      </c>
      <c r="B32" t="str">
        <f t="shared" si="0"/>
        <v>06363391001</v>
      </c>
      <c r="C32" t="s">
        <v>15</v>
      </c>
      <c r="D32" t="s">
        <v>105</v>
      </c>
      <c r="E32" t="s">
        <v>17</v>
      </c>
      <c r="F32" s="1" t="s">
        <v>106</v>
      </c>
      <c r="G32" t="s">
        <v>107</v>
      </c>
      <c r="H32">
        <v>260</v>
      </c>
      <c r="I32" s="2">
        <v>42025</v>
      </c>
      <c r="J32" s="2">
        <v>42369</v>
      </c>
      <c r="K32">
        <v>260</v>
      </c>
    </row>
    <row r="33" spans="1:11" x14ac:dyDescent="0.25">
      <c r="A33" t="str">
        <f>"Z7A13BA8CD"</f>
        <v>Z7A13BA8CD</v>
      </c>
      <c r="B33" t="str">
        <f t="shared" si="0"/>
        <v>06363391001</v>
      </c>
      <c r="C33" t="s">
        <v>15</v>
      </c>
      <c r="D33" t="s">
        <v>108</v>
      </c>
      <c r="E33" t="s">
        <v>17</v>
      </c>
      <c r="F33" s="1" t="s">
        <v>109</v>
      </c>
      <c r="G33" t="s">
        <v>110</v>
      </c>
      <c r="H33">
        <v>4572.26</v>
      </c>
      <c r="I33" s="2">
        <v>42093</v>
      </c>
      <c r="J33" s="2">
        <v>42111</v>
      </c>
      <c r="K33">
        <v>4572.26</v>
      </c>
    </row>
    <row r="34" spans="1:11" x14ac:dyDescent="0.25">
      <c r="A34" t="str">
        <f>"Z9D1399118"</f>
        <v>Z9D1399118</v>
      </c>
      <c r="B34" t="str">
        <f t="shared" si="0"/>
        <v>06363391001</v>
      </c>
      <c r="C34" t="s">
        <v>15</v>
      </c>
      <c r="D34" t="s">
        <v>111</v>
      </c>
      <c r="E34" t="s">
        <v>17</v>
      </c>
      <c r="F34" s="1" t="s">
        <v>112</v>
      </c>
      <c r="G34" t="s">
        <v>113</v>
      </c>
      <c r="H34">
        <v>318.8</v>
      </c>
      <c r="I34" s="2">
        <v>42075</v>
      </c>
      <c r="J34" s="2">
        <v>42075</v>
      </c>
      <c r="K34">
        <v>318.8</v>
      </c>
    </row>
    <row r="35" spans="1:11" x14ac:dyDescent="0.25">
      <c r="A35" t="str">
        <f>"Z4F1348853"</f>
        <v>Z4F1348853</v>
      </c>
      <c r="B35" t="str">
        <f t="shared" si="0"/>
        <v>06363391001</v>
      </c>
      <c r="C35" t="s">
        <v>15</v>
      </c>
      <c r="D35" t="s">
        <v>114</v>
      </c>
      <c r="E35" t="s">
        <v>17</v>
      </c>
      <c r="F35" s="1" t="s">
        <v>112</v>
      </c>
      <c r="G35" t="s">
        <v>113</v>
      </c>
      <c r="H35">
        <v>1244.4000000000001</v>
      </c>
      <c r="I35" s="2">
        <v>42083</v>
      </c>
      <c r="J35" s="2">
        <v>42102</v>
      </c>
      <c r="K35">
        <v>1244.4000000000001</v>
      </c>
    </row>
    <row r="36" spans="1:11" x14ac:dyDescent="0.25">
      <c r="A36" t="str">
        <f>"Z9E132E854"</f>
        <v>Z9E132E854</v>
      </c>
      <c r="B36" t="str">
        <f t="shared" si="0"/>
        <v>06363391001</v>
      </c>
      <c r="C36" t="s">
        <v>15</v>
      </c>
      <c r="D36" t="s">
        <v>115</v>
      </c>
      <c r="E36" t="s">
        <v>17</v>
      </c>
      <c r="F36" s="1" t="s">
        <v>116</v>
      </c>
      <c r="G36" t="s">
        <v>117</v>
      </c>
      <c r="H36">
        <v>100</v>
      </c>
      <c r="I36" s="2">
        <v>42031</v>
      </c>
      <c r="J36" s="2">
        <v>42031</v>
      </c>
      <c r="K36">
        <v>100</v>
      </c>
    </row>
    <row r="37" spans="1:11" x14ac:dyDescent="0.25">
      <c r="A37" t="str">
        <f>"ZF513D7E43"</f>
        <v>ZF513D7E43</v>
      </c>
      <c r="B37" t="str">
        <f t="shared" si="0"/>
        <v>06363391001</v>
      </c>
      <c r="C37" t="s">
        <v>15</v>
      </c>
      <c r="D37" t="s">
        <v>118</v>
      </c>
      <c r="E37" t="s">
        <v>17</v>
      </c>
      <c r="F37" s="1" t="s">
        <v>119</v>
      </c>
      <c r="G37" t="s">
        <v>46</v>
      </c>
      <c r="H37">
        <v>470</v>
      </c>
      <c r="I37" s="2">
        <v>42086</v>
      </c>
      <c r="J37" s="2">
        <v>42086</v>
      </c>
      <c r="K37">
        <v>470</v>
      </c>
    </row>
    <row r="38" spans="1:11" x14ac:dyDescent="0.25">
      <c r="A38" t="str">
        <f>"Z1A13F4405"</f>
        <v>Z1A13F4405</v>
      </c>
      <c r="B38" t="str">
        <f t="shared" si="0"/>
        <v>06363391001</v>
      </c>
      <c r="C38" t="s">
        <v>15</v>
      </c>
      <c r="D38" t="s">
        <v>120</v>
      </c>
      <c r="E38" t="s">
        <v>17</v>
      </c>
      <c r="F38" s="1" t="s">
        <v>121</v>
      </c>
      <c r="G38" t="s">
        <v>122</v>
      </c>
      <c r="H38">
        <v>137</v>
      </c>
      <c r="I38" s="2">
        <v>42095</v>
      </c>
      <c r="J38" s="2">
        <v>42095</v>
      </c>
      <c r="K38">
        <v>137</v>
      </c>
    </row>
    <row r="39" spans="1:11" x14ac:dyDescent="0.25">
      <c r="A39" t="str">
        <f>"Z3F13687BD"</f>
        <v>Z3F13687BD</v>
      </c>
      <c r="B39" t="str">
        <f t="shared" si="0"/>
        <v>06363391001</v>
      </c>
      <c r="C39" t="s">
        <v>15</v>
      </c>
      <c r="D39" t="s">
        <v>123</v>
      </c>
      <c r="E39" t="s">
        <v>17</v>
      </c>
      <c r="F39" s="1" t="s">
        <v>112</v>
      </c>
      <c r="G39" t="s">
        <v>113</v>
      </c>
      <c r="H39">
        <v>2973.76</v>
      </c>
      <c r="I39" s="2">
        <v>42072</v>
      </c>
      <c r="J39" s="2">
        <v>42079</v>
      </c>
      <c r="K39">
        <v>2973.36</v>
      </c>
    </row>
    <row r="40" spans="1:11" x14ac:dyDescent="0.25">
      <c r="A40" t="str">
        <f>"ZB413F435E"</f>
        <v>ZB413F435E</v>
      </c>
      <c r="B40" t="str">
        <f t="shared" si="0"/>
        <v>06363391001</v>
      </c>
      <c r="C40" t="s">
        <v>15</v>
      </c>
      <c r="D40" t="s">
        <v>124</v>
      </c>
      <c r="E40" t="s">
        <v>17</v>
      </c>
      <c r="F40" s="1" t="s">
        <v>125</v>
      </c>
      <c r="G40" t="s">
        <v>126</v>
      </c>
      <c r="H40">
        <v>350</v>
      </c>
      <c r="I40" s="2">
        <v>42098</v>
      </c>
      <c r="J40" s="2">
        <v>42095</v>
      </c>
      <c r="K40">
        <v>350</v>
      </c>
    </row>
    <row r="41" spans="1:11" x14ac:dyDescent="0.25">
      <c r="A41" t="str">
        <f>"Z9713B4F8D"</f>
        <v>Z9713B4F8D</v>
      </c>
      <c r="B41" t="str">
        <f t="shared" si="0"/>
        <v>06363391001</v>
      </c>
      <c r="C41" t="s">
        <v>15</v>
      </c>
      <c r="D41" t="s">
        <v>127</v>
      </c>
      <c r="E41" t="s">
        <v>128</v>
      </c>
      <c r="F41" s="1" t="s">
        <v>129</v>
      </c>
      <c r="G41" t="s">
        <v>130</v>
      </c>
      <c r="H41">
        <v>0</v>
      </c>
      <c r="I41" s="2">
        <v>42081</v>
      </c>
      <c r="K41">
        <v>4056.31</v>
      </c>
    </row>
    <row r="42" spans="1:11" x14ac:dyDescent="0.25">
      <c r="A42" t="str">
        <f>"ZD8141411C"</f>
        <v>ZD8141411C</v>
      </c>
      <c r="B42" t="str">
        <f t="shared" si="0"/>
        <v>06363391001</v>
      </c>
      <c r="C42" t="s">
        <v>15</v>
      </c>
      <c r="D42" t="s">
        <v>131</v>
      </c>
      <c r="E42" t="s">
        <v>17</v>
      </c>
      <c r="F42" s="1" t="s">
        <v>132</v>
      </c>
      <c r="G42" t="s">
        <v>40</v>
      </c>
      <c r="H42">
        <v>2390</v>
      </c>
      <c r="I42" s="2">
        <v>42114</v>
      </c>
      <c r="J42" s="2">
        <v>42118</v>
      </c>
      <c r="K42">
        <v>2390</v>
      </c>
    </row>
    <row r="43" spans="1:11" x14ac:dyDescent="0.25">
      <c r="A43" t="str">
        <f>"Z77125FE76"</f>
        <v>Z77125FE76</v>
      </c>
      <c r="B43" t="str">
        <f t="shared" si="0"/>
        <v>06363391001</v>
      </c>
      <c r="C43" t="s">
        <v>15</v>
      </c>
      <c r="D43" t="s">
        <v>133</v>
      </c>
      <c r="E43" t="s">
        <v>17</v>
      </c>
      <c r="F43" s="1" t="s">
        <v>134</v>
      </c>
      <c r="G43" t="s">
        <v>135</v>
      </c>
      <c r="H43">
        <v>265</v>
      </c>
      <c r="I43" s="2">
        <v>42027</v>
      </c>
      <c r="J43" s="2">
        <v>42027</v>
      </c>
      <c r="K43">
        <v>265</v>
      </c>
    </row>
    <row r="44" spans="1:11" x14ac:dyDescent="0.25">
      <c r="A44" t="str">
        <f>"ZF2125FE47"</f>
        <v>ZF2125FE47</v>
      </c>
      <c r="B44" t="str">
        <f t="shared" si="0"/>
        <v>06363391001</v>
      </c>
      <c r="C44" t="s">
        <v>15</v>
      </c>
      <c r="D44" t="s">
        <v>136</v>
      </c>
      <c r="E44" t="s">
        <v>17</v>
      </c>
      <c r="F44" s="1" t="s">
        <v>134</v>
      </c>
      <c r="G44" t="s">
        <v>135</v>
      </c>
      <c r="H44">
        <v>390</v>
      </c>
      <c r="I44" s="2">
        <v>42027</v>
      </c>
      <c r="J44" s="2">
        <v>42027</v>
      </c>
      <c r="K44">
        <v>390</v>
      </c>
    </row>
    <row r="45" spans="1:11" x14ac:dyDescent="0.25">
      <c r="A45" t="str">
        <f>"Z8113D5240"</f>
        <v>Z8113D5240</v>
      </c>
      <c r="B45" t="str">
        <f t="shared" si="0"/>
        <v>06363391001</v>
      </c>
      <c r="C45" t="s">
        <v>15</v>
      </c>
      <c r="D45" t="s">
        <v>137</v>
      </c>
      <c r="E45" t="s">
        <v>17</v>
      </c>
      <c r="F45" s="1" t="s">
        <v>138</v>
      </c>
      <c r="G45" t="s">
        <v>139</v>
      </c>
      <c r="H45">
        <v>840</v>
      </c>
      <c r="I45" s="2">
        <v>42120</v>
      </c>
      <c r="J45" s="2">
        <v>42103</v>
      </c>
      <c r="K45">
        <v>840</v>
      </c>
    </row>
    <row r="46" spans="1:11" x14ac:dyDescent="0.25">
      <c r="A46" t="str">
        <f>"Z26140A934"</f>
        <v>Z26140A934</v>
      </c>
      <c r="B46" t="str">
        <f t="shared" si="0"/>
        <v>06363391001</v>
      </c>
      <c r="C46" t="s">
        <v>15</v>
      </c>
      <c r="D46" t="s">
        <v>140</v>
      </c>
      <c r="E46" t="s">
        <v>17</v>
      </c>
      <c r="F46" s="1" t="s">
        <v>141</v>
      </c>
      <c r="G46" t="s">
        <v>142</v>
      </c>
      <c r="H46">
        <v>198</v>
      </c>
      <c r="I46" s="2">
        <v>42066</v>
      </c>
      <c r="J46" s="2">
        <v>42066</v>
      </c>
      <c r="K46">
        <v>198</v>
      </c>
    </row>
    <row r="47" spans="1:11" x14ac:dyDescent="0.25">
      <c r="A47" t="str">
        <f>"Z5C1414201"</f>
        <v>Z5C1414201</v>
      </c>
      <c r="B47" t="str">
        <f t="shared" si="0"/>
        <v>06363391001</v>
      </c>
      <c r="C47" t="s">
        <v>15</v>
      </c>
      <c r="D47" t="s">
        <v>143</v>
      </c>
      <c r="E47" t="s">
        <v>17</v>
      </c>
      <c r="F47" s="1" t="s">
        <v>144</v>
      </c>
      <c r="G47" t="s">
        <v>145</v>
      </c>
      <c r="H47">
        <v>1056.5</v>
      </c>
      <c r="I47" s="2">
        <v>42111</v>
      </c>
      <c r="J47" s="2">
        <v>42114</v>
      </c>
      <c r="K47">
        <v>1056.5</v>
      </c>
    </row>
    <row r="48" spans="1:11" x14ac:dyDescent="0.25">
      <c r="A48" t="str">
        <f>"ZD114061A3"</f>
        <v>ZD114061A3</v>
      </c>
      <c r="B48" t="str">
        <f t="shared" si="0"/>
        <v>06363391001</v>
      </c>
      <c r="C48" t="s">
        <v>15</v>
      </c>
      <c r="D48" t="s">
        <v>146</v>
      </c>
      <c r="E48" t="s">
        <v>17</v>
      </c>
      <c r="F48" s="1" t="s">
        <v>147</v>
      </c>
      <c r="G48" t="s">
        <v>68</v>
      </c>
      <c r="H48">
        <v>990</v>
      </c>
      <c r="I48" s="2">
        <v>42115</v>
      </c>
      <c r="J48" s="2">
        <v>42115</v>
      </c>
      <c r="K48">
        <v>990</v>
      </c>
    </row>
    <row r="49" spans="1:11" x14ac:dyDescent="0.25">
      <c r="A49" t="str">
        <f>"Z0F1421D77"</f>
        <v>Z0F1421D77</v>
      </c>
      <c r="B49" t="str">
        <f t="shared" si="0"/>
        <v>06363391001</v>
      </c>
      <c r="C49" t="s">
        <v>15</v>
      </c>
      <c r="D49" t="s">
        <v>148</v>
      </c>
      <c r="E49" t="s">
        <v>17</v>
      </c>
      <c r="F49" s="1" t="s">
        <v>18</v>
      </c>
      <c r="G49" t="s">
        <v>19</v>
      </c>
      <c r="H49">
        <v>70</v>
      </c>
      <c r="I49" s="2">
        <v>42095</v>
      </c>
      <c r="J49" s="2">
        <v>42095</v>
      </c>
      <c r="K49">
        <v>70</v>
      </c>
    </row>
    <row r="50" spans="1:11" x14ac:dyDescent="0.25">
      <c r="A50" t="str">
        <f>"ZCD141A809"</f>
        <v>ZCD141A809</v>
      </c>
      <c r="B50" t="str">
        <f t="shared" si="0"/>
        <v>06363391001</v>
      </c>
      <c r="C50" t="s">
        <v>15</v>
      </c>
      <c r="D50" t="s">
        <v>149</v>
      </c>
      <c r="E50" t="s">
        <v>17</v>
      </c>
      <c r="F50" s="1" t="s">
        <v>150</v>
      </c>
      <c r="G50" t="s">
        <v>151</v>
      </c>
      <c r="H50">
        <v>493</v>
      </c>
      <c r="I50" s="2">
        <v>42094</v>
      </c>
      <c r="J50" s="2">
        <v>42094</v>
      </c>
      <c r="K50">
        <v>493</v>
      </c>
    </row>
    <row r="51" spans="1:11" x14ac:dyDescent="0.25">
      <c r="A51" t="str">
        <f>"ZEF1396F4F"</f>
        <v>ZEF1396F4F</v>
      </c>
      <c r="B51" t="str">
        <f t="shared" si="0"/>
        <v>06363391001</v>
      </c>
      <c r="C51" t="s">
        <v>15</v>
      </c>
      <c r="D51" t="s">
        <v>152</v>
      </c>
      <c r="E51" t="s">
        <v>17</v>
      </c>
      <c r="F51" s="1" t="s">
        <v>153</v>
      </c>
      <c r="G51" t="s">
        <v>154</v>
      </c>
      <c r="H51">
        <v>240</v>
      </c>
      <c r="I51" s="2">
        <v>42066</v>
      </c>
      <c r="J51" s="2">
        <v>42066</v>
      </c>
      <c r="K51">
        <v>240</v>
      </c>
    </row>
    <row r="52" spans="1:11" x14ac:dyDescent="0.25">
      <c r="A52" t="str">
        <f>"Z51141A8EE"</f>
        <v>Z51141A8EE</v>
      </c>
      <c r="B52" t="str">
        <f t="shared" si="0"/>
        <v>06363391001</v>
      </c>
      <c r="C52" t="s">
        <v>15</v>
      </c>
      <c r="D52" t="s">
        <v>155</v>
      </c>
      <c r="E52" t="s">
        <v>17</v>
      </c>
      <c r="F52" s="1" t="s">
        <v>150</v>
      </c>
      <c r="G52" t="s">
        <v>151</v>
      </c>
      <c r="H52">
        <v>128</v>
      </c>
      <c r="I52" s="2">
        <v>42097</v>
      </c>
      <c r="J52" s="2">
        <v>42097</v>
      </c>
      <c r="K52">
        <v>128</v>
      </c>
    </row>
    <row r="53" spans="1:11" x14ac:dyDescent="0.25">
      <c r="A53" t="str">
        <f>"Z43141A914"</f>
        <v>Z43141A914</v>
      </c>
      <c r="B53" t="str">
        <f t="shared" si="0"/>
        <v>06363391001</v>
      </c>
      <c r="C53" t="s">
        <v>15</v>
      </c>
      <c r="D53" t="s">
        <v>156</v>
      </c>
      <c r="E53" t="s">
        <v>17</v>
      </c>
      <c r="F53" s="1" t="s">
        <v>150</v>
      </c>
      <c r="G53" t="s">
        <v>151</v>
      </c>
      <c r="H53">
        <v>470</v>
      </c>
      <c r="I53" s="2">
        <v>42096</v>
      </c>
      <c r="J53" s="2">
        <v>42096</v>
      </c>
      <c r="K53">
        <v>470</v>
      </c>
    </row>
    <row r="54" spans="1:11" x14ac:dyDescent="0.25">
      <c r="A54" t="str">
        <f>"Z8C13A9929"</f>
        <v>Z8C13A9929</v>
      </c>
      <c r="B54" t="str">
        <f t="shared" si="0"/>
        <v>06363391001</v>
      </c>
      <c r="C54" t="s">
        <v>15</v>
      </c>
      <c r="D54" t="s">
        <v>157</v>
      </c>
      <c r="E54" t="s">
        <v>17</v>
      </c>
      <c r="F54" s="1" t="s">
        <v>158</v>
      </c>
      <c r="G54" t="s">
        <v>159</v>
      </c>
      <c r="H54">
        <v>2850</v>
      </c>
      <c r="I54" s="2">
        <v>42095</v>
      </c>
      <c r="J54" s="2">
        <v>42369</v>
      </c>
      <c r="K54">
        <v>2850</v>
      </c>
    </row>
    <row r="55" spans="1:11" x14ac:dyDescent="0.25">
      <c r="A55" t="str">
        <f>"Z46140616E"</f>
        <v>Z46140616E</v>
      </c>
      <c r="B55" t="str">
        <f t="shared" si="0"/>
        <v>06363391001</v>
      </c>
      <c r="C55" t="s">
        <v>15</v>
      </c>
      <c r="D55" t="s">
        <v>160</v>
      </c>
      <c r="E55" t="s">
        <v>17</v>
      </c>
      <c r="F55" s="1" t="s">
        <v>161</v>
      </c>
      <c r="G55" t="s">
        <v>162</v>
      </c>
      <c r="H55">
        <v>102.5</v>
      </c>
      <c r="I55" s="2">
        <v>42068</v>
      </c>
      <c r="J55" s="2">
        <v>42068</v>
      </c>
      <c r="K55">
        <v>102.5</v>
      </c>
    </row>
    <row r="56" spans="1:11" x14ac:dyDescent="0.25">
      <c r="A56" t="str">
        <f>"Z1D12C14AE"</f>
        <v>Z1D12C14AE</v>
      </c>
      <c r="B56" t="str">
        <f t="shared" si="0"/>
        <v>06363391001</v>
      </c>
      <c r="C56" t="s">
        <v>15</v>
      </c>
      <c r="D56" t="s">
        <v>163</v>
      </c>
      <c r="E56" t="s">
        <v>17</v>
      </c>
      <c r="F56" s="1" t="s">
        <v>164</v>
      </c>
      <c r="G56" t="s">
        <v>165</v>
      </c>
      <c r="H56">
        <v>495</v>
      </c>
      <c r="I56" s="2">
        <v>42121</v>
      </c>
      <c r="J56" s="2">
        <v>42132</v>
      </c>
      <c r="K56">
        <v>495</v>
      </c>
    </row>
    <row r="57" spans="1:11" x14ac:dyDescent="0.25">
      <c r="A57" t="str">
        <f>"ZCD143914A"</f>
        <v>ZCD143914A</v>
      </c>
      <c r="B57" t="str">
        <f t="shared" si="0"/>
        <v>06363391001</v>
      </c>
      <c r="C57" t="s">
        <v>15</v>
      </c>
      <c r="D57" t="s">
        <v>166</v>
      </c>
      <c r="E57" t="s">
        <v>17</v>
      </c>
      <c r="F57" s="1" t="s">
        <v>167</v>
      </c>
      <c r="G57" t="s">
        <v>168</v>
      </c>
      <c r="H57">
        <v>478</v>
      </c>
      <c r="I57" s="2">
        <v>42045</v>
      </c>
      <c r="J57" s="2">
        <v>42046</v>
      </c>
      <c r="K57">
        <v>478</v>
      </c>
    </row>
    <row r="58" spans="1:11" x14ac:dyDescent="0.25">
      <c r="A58" t="str">
        <f>"Z5A144AFF7"</f>
        <v>Z5A144AFF7</v>
      </c>
      <c r="B58" t="str">
        <f t="shared" si="0"/>
        <v>06363391001</v>
      </c>
      <c r="C58" t="s">
        <v>15</v>
      </c>
      <c r="D58" t="s">
        <v>169</v>
      </c>
      <c r="E58" t="s">
        <v>17</v>
      </c>
      <c r="F58" s="1" t="s">
        <v>100</v>
      </c>
      <c r="G58" t="s">
        <v>101</v>
      </c>
      <c r="H58">
        <v>635.45000000000005</v>
      </c>
      <c r="I58" s="2">
        <v>42114</v>
      </c>
      <c r="J58" s="2">
        <v>42118</v>
      </c>
      <c r="K58">
        <v>635.45000000000005</v>
      </c>
    </row>
    <row r="59" spans="1:11" x14ac:dyDescent="0.25">
      <c r="A59" t="str">
        <f>"ZE71317CA4"</f>
        <v>ZE71317CA4</v>
      </c>
      <c r="B59" t="str">
        <f t="shared" si="0"/>
        <v>06363391001</v>
      </c>
      <c r="C59" t="s">
        <v>15</v>
      </c>
      <c r="D59" t="s">
        <v>170</v>
      </c>
      <c r="E59" t="s">
        <v>17</v>
      </c>
      <c r="F59" s="1" t="s">
        <v>171</v>
      </c>
      <c r="G59" t="s">
        <v>172</v>
      </c>
      <c r="H59">
        <v>1806.91</v>
      </c>
      <c r="I59" s="2">
        <v>42044</v>
      </c>
      <c r="J59" s="2">
        <v>42062</v>
      </c>
      <c r="K59">
        <v>1806.91</v>
      </c>
    </row>
    <row r="60" spans="1:11" x14ac:dyDescent="0.25">
      <c r="A60" t="str">
        <f>"Z4213BAA60"</f>
        <v>Z4213BAA60</v>
      </c>
      <c r="B60" t="str">
        <f t="shared" si="0"/>
        <v>06363391001</v>
      </c>
      <c r="C60" t="s">
        <v>15</v>
      </c>
      <c r="D60" t="s">
        <v>173</v>
      </c>
      <c r="E60" t="s">
        <v>17</v>
      </c>
      <c r="F60" s="1" t="s">
        <v>174</v>
      </c>
      <c r="G60" t="s">
        <v>175</v>
      </c>
      <c r="H60">
        <v>498</v>
      </c>
      <c r="I60" s="2">
        <v>42116</v>
      </c>
      <c r="J60" s="2">
        <v>42116</v>
      </c>
      <c r="K60">
        <v>498</v>
      </c>
    </row>
    <row r="61" spans="1:11" x14ac:dyDescent="0.25">
      <c r="A61" t="str">
        <f>"Z3B1369077"</f>
        <v>Z3B1369077</v>
      </c>
      <c r="B61" t="str">
        <f t="shared" si="0"/>
        <v>06363391001</v>
      </c>
      <c r="C61" t="s">
        <v>15</v>
      </c>
      <c r="D61" t="s">
        <v>176</v>
      </c>
      <c r="E61" t="s">
        <v>48</v>
      </c>
      <c r="F61" s="1" t="s">
        <v>177</v>
      </c>
      <c r="G61" t="s">
        <v>178</v>
      </c>
      <c r="H61">
        <v>2496</v>
      </c>
      <c r="I61" s="2">
        <v>42095</v>
      </c>
      <c r="J61" s="2">
        <v>42095</v>
      </c>
      <c r="K61">
        <v>2496</v>
      </c>
    </row>
    <row r="62" spans="1:11" x14ac:dyDescent="0.25">
      <c r="A62" t="str">
        <f>"Z78143F009"</f>
        <v>Z78143F009</v>
      </c>
      <c r="B62" t="str">
        <f t="shared" si="0"/>
        <v>06363391001</v>
      </c>
      <c r="C62" t="s">
        <v>15</v>
      </c>
      <c r="D62" t="s">
        <v>179</v>
      </c>
      <c r="E62" t="s">
        <v>17</v>
      </c>
      <c r="F62" s="1" t="s">
        <v>180</v>
      </c>
      <c r="G62" t="s">
        <v>181</v>
      </c>
      <c r="H62">
        <v>1050</v>
      </c>
      <c r="I62" s="2">
        <v>42122</v>
      </c>
      <c r="J62" s="2">
        <v>42139</v>
      </c>
      <c r="K62">
        <v>1050</v>
      </c>
    </row>
    <row r="63" spans="1:11" x14ac:dyDescent="0.25">
      <c r="A63" t="str">
        <f>"Z1E1442150"</f>
        <v>Z1E1442150</v>
      </c>
      <c r="B63" t="str">
        <f t="shared" si="0"/>
        <v>06363391001</v>
      </c>
      <c r="C63" t="s">
        <v>15</v>
      </c>
      <c r="D63" t="s">
        <v>182</v>
      </c>
      <c r="E63" t="s">
        <v>17</v>
      </c>
      <c r="F63" s="1" t="s">
        <v>183</v>
      </c>
      <c r="G63" t="s">
        <v>184</v>
      </c>
      <c r="H63">
        <v>499</v>
      </c>
      <c r="I63" s="2">
        <v>42110</v>
      </c>
      <c r="J63" s="2">
        <v>42110</v>
      </c>
      <c r="K63">
        <v>499</v>
      </c>
    </row>
    <row r="64" spans="1:11" x14ac:dyDescent="0.25">
      <c r="A64" t="str">
        <f>"ZF414142C6"</f>
        <v>ZF414142C6</v>
      </c>
      <c r="B64" t="str">
        <f t="shared" si="0"/>
        <v>06363391001</v>
      </c>
      <c r="C64" t="s">
        <v>15</v>
      </c>
      <c r="D64" t="s">
        <v>185</v>
      </c>
      <c r="E64" t="s">
        <v>17</v>
      </c>
      <c r="F64" s="1" t="s">
        <v>186</v>
      </c>
      <c r="G64" t="s">
        <v>187</v>
      </c>
      <c r="H64">
        <v>440</v>
      </c>
      <c r="I64" s="2">
        <v>42122</v>
      </c>
      <c r="J64" s="2">
        <v>42122</v>
      </c>
      <c r="K64">
        <v>440</v>
      </c>
    </row>
    <row r="65" spans="1:11" x14ac:dyDescent="0.25">
      <c r="A65" t="str">
        <f>"Z5D13D7E79"</f>
        <v>Z5D13D7E79</v>
      </c>
      <c r="B65" t="str">
        <f t="shared" si="0"/>
        <v>06363391001</v>
      </c>
      <c r="C65" t="s">
        <v>15</v>
      </c>
      <c r="D65" t="s">
        <v>188</v>
      </c>
      <c r="E65" t="s">
        <v>17</v>
      </c>
      <c r="F65" s="1" t="s">
        <v>189</v>
      </c>
      <c r="G65" t="s">
        <v>190</v>
      </c>
      <c r="H65">
        <v>182.5</v>
      </c>
      <c r="I65" s="2">
        <v>42074</v>
      </c>
      <c r="J65" s="2">
        <v>42074</v>
      </c>
      <c r="K65">
        <v>182.5</v>
      </c>
    </row>
    <row r="66" spans="1:11" x14ac:dyDescent="0.25">
      <c r="A66" t="str">
        <f>"Z3514541E3"</f>
        <v>Z3514541E3</v>
      </c>
      <c r="B66" t="str">
        <f t="shared" si="0"/>
        <v>06363391001</v>
      </c>
      <c r="C66" t="s">
        <v>15</v>
      </c>
      <c r="D66" t="s">
        <v>191</v>
      </c>
      <c r="E66" t="s">
        <v>17</v>
      </c>
      <c r="F66" s="1" t="s">
        <v>192</v>
      </c>
      <c r="G66" t="s">
        <v>193</v>
      </c>
      <c r="H66">
        <v>590</v>
      </c>
      <c r="I66" s="2">
        <v>42130</v>
      </c>
      <c r="J66" s="2">
        <v>42146</v>
      </c>
      <c r="K66">
        <v>590</v>
      </c>
    </row>
    <row r="67" spans="1:11" x14ac:dyDescent="0.25">
      <c r="A67" t="str">
        <f>"ZF21348FFB"</f>
        <v>ZF21348FFB</v>
      </c>
      <c r="B67" t="str">
        <f t="shared" ref="B67:B130" si="1">"06363391001"</f>
        <v>06363391001</v>
      </c>
      <c r="C67" t="s">
        <v>15</v>
      </c>
      <c r="D67" t="s">
        <v>194</v>
      </c>
      <c r="E67" t="s">
        <v>17</v>
      </c>
      <c r="F67" s="1" t="s">
        <v>195</v>
      </c>
      <c r="G67" t="s">
        <v>196</v>
      </c>
      <c r="H67">
        <v>167</v>
      </c>
      <c r="I67" s="2">
        <v>42058</v>
      </c>
      <c r="J67" s="2">
        <v>42369</v>
      </c>
      <c r="K67">
        <v>167</v>
      </c>
    </row>
    <row r="68" spans="1:11" x14ac:dyDescent="0.25">
      <c r="A68" t="str">
        <f>"ZAD1425F95"</f>
        <v>ZAD1425F95</v>
      </c>
      <c r="B68" t="str">
        <f t="shared" si="1"/>
        <v>06363391001</v>
      </c>
      <c r="C68" t="s">
        <v>15</v>
      </c>
      <c r="D68" t="s">
        <v>197</v>
      </c>
      <c r="E68" t="s">
        <v>17</v>
      </c>
      <c r="F68" s="1" t="s">
        <v>198</v>
      </c>
      <c r="G68" t="s">
        <v>199</v>
      </c>
      <c r="H68">
        <v>300</v>
      </c>
      <c r="I68" s="2">
        <v>42124</v>
      </c>
      <c r="J68" s="2">
        <v>42124</v>
      </c>
      <c r="K68">
        <v>300</v>
      </c>
    </row>
    <row r="69" spans="1:11" x14ac:dyDescent="0.25">
      <c r="A69" t="str">
        <f>"Z1D144726C"</f>
        <v>Z1D144726C</v>
      </c>
      <c r="B69" t="str">
        <f t="shared" si="1"/>
        <v>06363391001</v>
      </c>
      <c r="C69" t="s">
        <v>15</v>
      </c>
      <c r="D69" t="s">
        <v>200</v>
      </c>
      <c r="E69" t="s">
        <v>17</v>
      </c>
      <c r="F69" s="1" t="s">
        <v>201</v>
      </c>
      <c r="G69" t="s">
        <v>46</v>
      </c>
      <c r="H69">
        <v>650</v>
      </c>
      <c r="I69" s="2">
        <v>42129</v>
      </c>
      <c r="J69" s="2">
        <v>42129</v>
      </c>
      <c r="K69">
        <v>650</v>
      </c>
    </row>
    <row r="70" spans="1:11" x14ac:dyDescent="0.25">
      <c r="A70" t="str">
        <f>"ZC114718FD"</f>
        <v>ZC114718FD</v>
      </c>
      <c r="B70" t="str">
        <f t="shared" si="1"/>
        <v>06363391001</v>
      </c>
      <c r="C70" t="s">
        <v>15</v>
      </c>
      <c r="D70" t="s">
        <v>202</v>
      </c>
      <c r="E70" t="s">
        <v>17</v>
      </c>
      <c r="F70" s="1" t="s">
        <v>203</v>
      </c>
      <c r="G70" t="s">
        <v>204</v>
      </c>
      <c r="H70">
        <v>518.88</v>
      </c>
      <c r="I70" s="2">
        <v>42135</v>
      </c>
      <c r="J70" s="2">
        <v>42135</v>
      </c>
      <c r="K70">
        <v>518.88</v>
      </c>
    </row>
    <row r="71" spans="1:11" x14ac:dyDescent="0.25">
      <c r="A71" t="str">
        <f>"ZEF1478965"</f>
        <v>ZEF1478965</v>
      </c>
      <c r="B71" t="str">
        <f t="shared" si="1"/>
        <v>06363391001</v>
      </c>
      <c r="C71" t="s">
        <v>15</v>
      </c>
      <c r="D71" t="s">
        <v>205</v>
      </c>
      <c r="E71" t="s">
        <v>17</v>
      </c>
      <c r="F71" s="1" t="s">
        <v>206</v>
      </c>
      <c r="G71" t="s">
        <v>207</v>
      </c>
      <c r="H71">
        <v>192</v>
      </c>
      <c r="I71" s="2">
        <v>42131</v>
      </c>
      <c r="J71" s="2">
        <v>42131</v>
      </c>
      <c r="K71">
        <v>192</v>
      </c>
    </row>
    <row r="72" spans="1:11" x14ac:dyDescent="0.25">
      <c r="A72" t="str">
        <f>"Z101478919"</f>
        <v>Z101478919</v>
      </c>
      <c r="B72" t="str">
        <f t="shared" si="1"/>
        <v>06363391001</v>
      </c>
      <c r="C72" t="s">
        <v>15</v>
      </c>
      <c r="D72" t="s">
        <v>208</v>
      </c>
      <c r="E72" t="s">
        <v>17</v>
      </c>
      <c r="F72" s="1" t="s">
        <v>150</v>
      </c>
      <c r="G72" t="s">
        <v>151</v>
      </c>
      <c r="H72">
        <v>246.44</v>
      </c>
      <c r="I72" s="2">
        <v>42114</v>
      </c>
      <c r="J72" s="2">
        <v>42132</v>
      </c>
      <c r="K72">
        <v>202</v>
      </c>
    </row>
    <row r="73" spans="1:11" x14ac:dyDescent="0.25">
      <c r="A73" t="str">
        <f>"Z901471982"</f>
        <v>Z901471982</v>
      </c>
      <c r="B73" t="str">
        <f t="shared" si="1"/>
        <v>06363391001</v>
      </c>
      <c r="C73" t="s">
        <v>15</v>
      </c>
      <c r="D73" t="s">
        <v>209</v>
      </c>
      <c r="E73" t="s">
        <v>17</v>
      </c>
      <c r="F73" s="1" t="s">
        <v>210</v>
      </c>
      <c r="G73" t="s">
        <v>211</v>
      </c>
      <c r="H73">
        <v>6037.2</v>
      </c>
      <c r="I73" s="2">
        <v>42032</v>
      </c>
      <c r="J73" s="2">
        <v>42122</v>
      </c>
      <c r="K73">
        <v>6037.2</v>
      </c>
    </row>
    <row r="74" spans="1:11" x14ac:dyDescent="0.25">
      <c r="A74" t="str">
        <f>"Z4814718BB"</f>
        <v>Z4814718BB</v>
      </c>
      <c r="B74" t="str">
        <f t="shared" si="1"/>
        <v>06363391001</v>
      </c>
      <c r="C74" t="s">
        <v>15</v>
      </c>
      <c r="D74" t="s">
        <v>212</v>
      </c>
      <c r="E74" t="s">
        <v>17</v>
      </c>
      <c r="F74" s="1" t="s">
        <v>213</v>
      </c>
      <c r="G74" t="s">
        <v>214</v>
      </c>
      <c r="H74">
        <v>424</v>
      </c>
      <c r="I74" s="2">
        <v>42128</v>
      </c>
      <c r="J74" s="2">
        <v>42128</v>
      </c>
      <c r="K74">
        <v>424</v>
      </c>
    </row>
    <row r="75" spans="1:11" x14ac:dyDescent="0.25">
      <c r="A75" t="str">
        <f>"ZEB147188B"</f>
        <v>ZEB147188B</v>
      </c>
      <c r="B75" t="str">
        <f t="shared" si="1"/>
        <v>06363391001</v>
      </c>
      <c r="C75" t="s">
        <v>15</v>
      </c>
      <c r="D75" t="s">
        <v>215</v>
      </c>
      <c r="E75" t="s">
        <v>17</v>
      </c>
      <c r="F75" s="1" t="s">
        <v>216</v>
      </c>
      <c r="G75" t="s">
        <v>217</v>
      </c>
      <c r="H75">
        <v>650</v>
      </c>
      <c r="I75" s="2">
        <v>42139</v>
      </c>
      <c r="J75" s="2">
        <v>42143</v>
      </c>
      <c r="K75">
        <v>0</v>
      </c>
    </row>
    <row r="76" spans="1:11" x14ac:dyDescent="0.25">
      <c r="A76" t="str">
        <f>"ZA21440DFC"</f>
        <v>ZA21440DFC</v>
      </c>
      <c r="B76" t="str">
        <f t="shared" si="1"/>
        <v>06363391001</v>
      </c>
      <c r="C76" t="s">
        <v>15</v>
      </c>
      <c r="D76" t="s">
        <v>218</v>
      </c>
      <c r="E76" t="s">
        <v>17</v>
      </c>
      <c r="F76" s="1" t="s">
        <v>219</v>
      </c>
      <c r="G76" t="s">
        <v>220</v>
      </c>
      <c r="H76">
        <v>110.84</v>
      </c>
      <c r="I76" s="2">
        <v>42082</v>
      </c>
      <c r="J76" s="2">
        <v>42082</v>
      </c>
      <c r="K76">
        <v>110.84</v>
      </c>
    </row>
    <row r="77" spans="1:11" x14ac:dyDescent="0.25">
      <c r="A77" t="str">
        <f>"612277843E"</f>
        <v>612277843E</v>
      </c>
      <c r="B77" t="str">
        <f t="shared" si="1"/>
        <v>06363391001</v>
      </c>
      <c r="C77" t="s">
        <v>15</v>
      </c>
      <c r="D77" t="s">
        <v>221</v>
      </c>
      <c r="E77" t="s">
        <v>128</v>
      </c>
      <c r="F77" s="1" t="s">
        <v>222</v>
      </c>
      <c r="G77" t="s">
        <v>223</v>
      </c>
      <c r="H77">
        <v>0</v>
      </c>
      <c r="I77" s="2">
        <v>42095</v>
      </c>
      <c r="J77" s="2">
        <v>42460</v>
      </c>
      <c r="K77">
        <v>1638342.26</v>
      </c>
    </row>
    <row r="78" spans="1:11" x14ac:dyDescent="0.25">
      <c r="A78" t="str">
        <f>"Z6C1478867"</f>
        <v>Z6C1478867</v>
      </c>
      <c r="B78" t="str">
        <f t="shared" si="1"/>
        <v>06363391001</v>
      </c>
      <c r="C78" t="s">
        <v>15</v>
      </c>
      <c r="D78" t="s">
        <v>224</v>
      </c>
      <c r="E78" t="s">
        <v>17</v>
      </c>
      <c r="F78" s="1" t="s">
        <v>225</v>
      </c>
      <c r="G78" t="s">
        <v>226</v>
      </c>
      <c r="H78">
        <v>470</v>
      </c>
      <c r="I78" s="2">
        <v>42111</v>
      </c>
      <c r="J78" s="2">
        <v>42114</v>
      </c>
      <c r="K78">
        <v>470</v>
      </c>
    </row>
    <row r="79" spans="1:11" x14ac:dyDescent="0.25">
      <c r="A79" t="str">
        <f>"ZB414D3B23"</f>
        <v>ZB414D3B23</v>
      </c>
      <c r="B79" t="str">
        <f t="shared" si="1"/>
        <v>06363391001</v>
      </c>
      <c r="C79" t="s">
        <v>15</v>
      </c>
      <c r="D79" t="s">
        <v>227</v>
      </c>
      <c r="E79" t="s">
        <v>17</v>
      </c>
      <c r="F79" s="1" t="s">
        <v>228</v>
      </c>
      <c r="G79" t="s">
        <v>145</v>
      </c>
      <c r="H79">
        <v>1000</v>
      </c>
      <c r="I79" s="2">
        <v>42163</v>
      </c>
      <c r="J79" s="2">
        <v>42166</v>
      </c>
      <c r="K79">
        <v>1000</v>
      </c>
    </row>
    <row r="80" spans="1:11" x14ac:dyDescent="0.25">
      <c r="A80" t="str">
        <f>"Z7E1489ECE"</f>
        <v>Z7E1489ECE</v>
      </c>
      <c r="B80" t="str">
        <f t="shared" si="1"/>
        <v>06363391001</v>
      </c>
      <c r="C80" t="s">
        <v>15</v>
      </c>
      <c r="D80" t="s">
        <v>229</v>
      </c>
      <c r="E80" t="s">
        <v>17</v>
      </c>
      <c r="F80" s="1" t="s">
        <v>230</v>
      </c>
      <c r="G80" t="s">
        <v>231</v>
      </c>
      <c r="H80">
        <v>449.5</v>
      </c>
      <c r="I80" s="2">
        <v>42132</v>
      </c>
      <c r="J80" s="2">
        <v>42132</v>
      </c>
      <c r="K80">
        <v>449.5</v>
      </c>
    </row>
    <row r="81" spans="1:11" x14ac:dyDescent="0.25">
      <c r="A81" t="str">
        <f>"ZA71489F12"</f>
        <v>ZA71489F12</v>
      </c>
      <c r="B81" t="str">
        <f t="shared" si="1"/>
        <v>06363391001</v>
      </c>
      <c r="C81" t="s">
        <v>15</v>
      </c>
      <c r="D81" t="s">
        <v>232</v>
      </c>
      <c r="E81" t="s">
        <v>17</v>
      </c>
      <c r="F81" s="1" t="s">
        <v>100</v>
      </c>
      <c r="G81" t="s">
        <v>101</v>
      </c>
      <c r="H81">
        <v>2687.55</v>
      </c>
      <c r="I81" s="2">
        <v>42088</v>
      </c>
      <c r="J81" s="2">
        <v>42136</v>
      </c>
      <c r="K81">
        <v>2687.55</v>
      </c>
    </row>
    <row r="82" spans="1:11" x14ac:dyDescent="0.25">
      <c r="A82" t="str">
        <f>"ZDE14143B5"</f>
        <v>ZDE14143B5</v>
      </c>
      <c r="B82" t="str">
        <f t="shared" si="1"/>
        <v>06363391001</v>
      </c>
      <c r="C82" t="s">
        <v>15</v>
      </c>
      <c r="D82" t="s">
        <v>233</v>
      </c>
      <c r="E82" t="s">
        <v>17</v>
      </c>
      <c r="F82" s="1" t="s">
        <v>112</v>
      </c>
      <c r="G82" t="s">
        <v>113</v>
      </c>
      <c r="H82">
        <v>255.04</v>
      </c>
      <c r="I82" s="2">
        <v>42145</v>
      </c>
      <c r="J82" s="2">
        <v>42145</v>
      </c>
      <c r="K82">
        <v>255.04</v>
      </c>
    </row>
    <row r="83" spans="1:11" x14ac:dyDescent="0.25">
      <c r="A83" t="str">
        <f>"Z89144F099"</f>
        <v>Z89144F099</v>
      </c>
      <c r="B83" t="str">
        <f t="shared" si="1"/>
        <v>06363391001</v>
      </c>
      <c r="C83" t="s">
        <v>15</v>
      </c>
      <c r="D83" t="s">
        <v>234</v>
      </c>
      <c r="E83" t="s">
        <v>48</v>
      </c>
      <c r="F83" s="1" t="s">
        <v>235</v>
      </c>
      <c r="G83" t="s">
        <v>236</v>
      </c>
      <c r="H83">
        <v>2380</v>
      </c>
      <c r="I83" s="2">
        <v>42143</v>
      </c>
      <c r="J83" s="2">
        <v>42174</v>
      </c>
      <c r="K83">
        <v>2380</v>
      </c>
    </row>
    <row r="84" spans="1:11" x14ac:dyDescent="0.25">
      <c r="A84" t="str">
        <f>"ZCF14AF71D"</f>
        <v>ZCF14AF71D</v>
      </c>
      <c r="B84" t="str">
        <f t="shared" si="1"/>
        <v>06363391001</v>
      </c>
      <c r="C84" t="s">
        <v>15</v>
      </c>
      <c r="D84" t="s">
        <v>237</v>
      </c>
      <c r="E84" t="s">
        <v>17</v>
      </c>
      <c r="F84" s="1" t="s">
        <v>238</v>
      </c>
      <c r="G84" t="s">
        <v>239</v>
      </c>
      <c r="H84">
        <v>278.3</v>
      </c>
      <c r="I84" s="2">
        <v>42062</v>
      </c>
      <c r="J84" s="2">
        <v>42062</v>
      </c>
      <c r="K84">
        <v>278.3</v>
      </c>
    </row>
    <row r="85" spans="1:11" x14ac:dyDescent="0.25">
      <c r="A85" t="str">
        <f>"Z5914AF6AF"</f>
        <v>Z5914AF6AF</v>
      </c>
      <c r="B85" t="str">
        <f t="shared" si="1"/>
        <v>06363391001</v>
      </c>
      <c r="C85" t="s">
        <v>15</v>
      </c>
      <c r="D85" t="s">
        <v>240</v>
      </c>
      <c r="E85" t="s">
        <v>17</v>
      </c>
      <c r="F85" s="1" t="s">
        <v>238</v>
      </c>
      <c r="G85" t="s">
        <v>239</v>
      </c>
      <c r="H85">
        <v>211</v>
      </c>
      <c r="I85" s="2">
        <v>42096</v>
      </c>
      <c r="J85" s="2">
        <v>42096</v>
      </c>
      <c r="K85">
        <v>211</v>
      </c>
    </row>
    <row r="86" spans="1:11" x14ac:dyDescent="0.25">
      <c r="A86" t="str">
        <f>"ZAA14A1E43"</f>
        <v>ZAA14A1E43</v>
      </c>
      <c r="B86" t="str">
        <f t="shared" si="1"/>
        <v>06363391001</v>
      </c>
      <c r="C86" t="s">
        <v>15</v>
      </c>
      <c r="D86" t="s">
        <v>241</v>
      </c>
      <c r="E86" t="s">
        <v>17</v>
      </c>
      <c r="F86" s="1" t="s">
        <v>242</v>
      </c>
      <c r="G86" t="s">
        <v>243</v>
      </c>
      <c r="H86">
        <v>146.25</v>
      </c>
      <c r="I86" s="2">
        <v>42130</v>
      </c>
      <c r="J86" s="2">
        <v>42130</v>
      </c>
      <c r="K86">
        <v>146.25</v>
      </c>
    </row>
    <row r="87" spans="1:11" x14ac:dyDescent="0.25">
      <c r="A87" t="str">
        <f>"Z5914AF8A5"</f>
        <v>Z5914AF8A5</v>
      </c>
      <c r="B87" t="str">
        <f t="shared" si="1"/>
        <v>06363391001</v>
      </c>
      <c r="C87" t="s">
        <v>15</v>
      </c>
      <c r="D87" t="s">
        <v>244</v>
      </c>
      <c r="E87" t="s">
        <v>17</v>
      </c>
      <c r="F87" s="1" t="s">
        <v>150</v>
      </c>
      <c r="G87" t="s">
        <v>151</v>
      </c>
      <c r="H87">
        <v>176</v>
      </c>
      <c r="I87" s="2">
        <v>42139</v>
      </c>
      <c r="J87" s="2">
        <v>42139</v>
      </c>
      <c r="K87">
        <v>176</v>
      </c>
    </row>
    <row r="88" spans="1:11" x14ac:dyDescent="0.25">
      <c r="A88" t="str">
        <f>"ZDF17BCF6C"</f>
        <v>ZDF17BCF6C</v>
      </c>
      <c r="B88" t="str">
        <f t="shared" si="1"/>
        <v>06363391001</v>
      </c>
      <c r="C88" t="s">
        <v>15</v>
      </c>
      <c r="D88" t="s">
        <v>245</v>
      </c>
      <c r="E88" t="s">
        <v>17</v>
      </c>
      <c r="F88" s="1" t="s">
        <v>246</v>
      </c>
      <c r="G88" t="s">
        <v>247</v>
      </c>
      <c r="H88">
        <v>113</v>
      </c>
      <c r="I88" s="2">
        <v>42361</v>
      </c>
      <c r="K88">
        <v>113</v>
      </c>
    </row>
    <row r="89" spans="1:11" x14ac:dyDescent="0.25">
      <c r="A89" t="str">
        <f>"Z731309E2F"</f>
        <v>Z731309E2F</v>
      </c>
      <c r="B89" t="str">
        <f t="shared" si="1"/>
        <v>06363391001</v>
      </c>
      <c r="C89" t="s">
        <v>15</v>
      </c>
      <c r="D89" t="s">
        <v>248</v>
      </c>
      <c r="E89" t="s">
        <v>17</v>
      </c>
      <c r="F89" s="1" t="s">
        <v>249</v>
      </c>
      <c r="G89" t="s">
        <v>250</v>
      </c>
      <c r="H89">
        <v>18000</v>
      </c>
      <c r="I89" s="2">
        <v>42065</v>
      </c>
      <c r="J89" s="2">
        <v>42430</v>
      </c>
      <c r="K89">
        <v>11005.5</v>
      </c>
    </row>
    <row r="90" spans="1:11" x14ac:dyDescent="0.25">
      <c r="A90" t="str">
        <f>"Z2B14B7292"</f>
        <v>Z2B14B7292</v>
      </c>
      <c r="B90" t="str">
        <f t="shared" si="1"/>
        <v>06363391001</v>
      </c>
      <c r="C90" t="s">
        <v>15</v>
      </c>
      <c r="D90" t="s">
        <v>251</v>
      </c>
      <c r="E90" t="s">
        <v>17</v>
      </c>
      <c r="F90" s="1" t="s">
        <v>252</v>
      </c>
      <c r="G90" t="s">
        <v>253</v>
      </c>
      <c r="H90">
        <v>690</v>
      </c>
      <c r="I90" s="2">
        <v>42118</v>
      </c>
      <c r="J90" s="2">
        <v>42118</v>
      </c>
      <c r="K90">
        <v>690</v>
      </c>
    </row>
    <row r="91" spans="1:11" x14ac:dyDescent="0.25">
      <c r="A91" t="str">
        <f>"Z6614BCCFD"</f>
        <v>Z6614BCCFD</v>
      </c>
      <c r="B91" t="str">
        <f t="shared" si="1"/>
        <v>06363391001</v>
      </c>
      <c r="C91" t="s">
        <v>15</v>
      </c>
      <c r="D91" t="s">
        <v>254</v>
      </c>
      <c r="E91" t="s">
        <v>17</v>
      </c>
      <c r="F91" s="1" t="s">
        <v>125</v>
      </c>
      <c r="G91" t="s">
        <v>126</v>
      </c>
      <c r="H91">
        <v>1180</v>
      </c>
      <c r="I91" s="2">
        <v>42132</v>
      </c>
      <c r="J91" s="2">
        <v>42152</v>
      </c>
      <c r="K91">
        <v>1180</v>
      </c>
    </row>
    <row r="92" spans="1:11" x14ac:dyDescent="0.25">
      <c r="A92" t="str">
        <f>"Z1A14B71E9"</f>
        <v>Z1A14B71E9</v>
      </c>
      <c r="B92" t="str">
        <f t="shared" si="1"/>
        <v>06363391001</v>
      </c>
      <c r="C92" t="s">
        <v>15</v>
      </c>
      <c r="D92" t="s">
        <v>255</v>
      </c>
      <c r="E92" t="s">
        <v>17</v>
      </c>
      <c r="F92" s="1" t="s">
        <v>256</v>
      </c>
      <c r="G92" t="s">
        <v>257</v>
      </c>
      <c r="H92">
        <v>835</v>
      </c>
      <c r="I92" s="2">
        <v>42128</v>
      </c>
      <c r="J92" s="2">
        <v>42146</v>
      </c>
      <c r="K92">
        <v>835</v>
      </c>
    </row>
    <row r="93" spans="1:11" x14ac:dyDescent="0.25">
      <c r="A93" t="str">
        <f>"ZEA12DB0D3"</f>
        <v>ZEA12DB0D3</v>
      </c>
      <c r="B93" t="str">
        <f t="shared" si="1"/>
        <v>06363391001</v>
      </c>
      <c r="C93" t="s">
        <v>15</v>
      </c>
      <c r="D93" t="s">
        <v>258</v>
      </c>
      <c r="E93" t="s">
        <v>17</v>
      </c>
      <c r="F93" s="1" t="s">
        <v>259</v>
      </c>
      <c r="G93" t="s">
        <v>260</v>
      </c>
      <c r="H93">
        <v>120</v>
      </c>
      <c r="I93" s="2">
        <v>42037</v>
      </c>
      <c r="J93" s="2">
        <v>42037</v>
      </c>
      <c r="K93">
        <v>120</v>
      </c>
    </row>
    <row r="94" spans="1:11" x14ac:dyDescent="0.25">
      <c r="A94" t="str">
        <f>"ZB913602EC"</f>
        <v>ZB913602EC</v>
      </c>
      <c r="B94" t="str">
        <f t="shared" si="1"/>
        <v>06363391001</v>
      </c>
      <c r="C94" t="s">
        <v>15</v>
      </c>
      <c r="D94" t="s">
        <v>261</v>
      </c>
      <c r="E94" t="s">
        <v>17</v>
      </c>
      <c r="F94" s="1" t="s">
        <v>262</v>
      </c>
      <c r="G94" t="s">
        <v>145</v>
      </c>
      <c r="H94">
        <v>62</v>
      </c>
      <c r="I94" s="2">
        <v>42065</v>
      </c>
      <c r="J94" s="2">
        <v>42065</v>
      </c>
      <c r="K94">
        <v>62</v>
      </c>
    </row>
    <row r="95" spans="1:11" x14ac:dyDescent="0.25">
      <c r="A95" t="str">
        <f>"Z0A14D7444"</f>
        <v>Z0A14D7444</v>
      </c>
      <c r="B95" t="str">
        <f t="shared" si="1"/>
        <v>06363391001</v>
      </c>
      <c r="C95" t="s">
        <v>15</v>
      </c>
      <c r="D95" t="s">
        <v>263</v>
      </c>
      <c r="E95" t="s">
        <v>17</v>
      </c>
      <c r="F95" s="1" t="s">
        <v>264</v>
      </c>
      <c r="G95" t="s">
        <v>19</v>
      </c>
      <c r="H95">
        <v>97.35</v>
      </c>
      <c r="I95" s="2">
        <v>42153</v>
      </c>
      <c r="J95" s="2">
        <v>42153</v>
      </c>
      <c r="K95">
        <v>97.35</v>
      </c>
    </row>
    <row r="96" spans="1:11" x14ac:dyDescent="0.25">
      <c r="A96" t="str">
        <f>"Z4114D3C7F"</f>
        <v>Z4114D3C7F</v>
      </c>
      <c r="B96" t="str">
        <f t="shared" si="1"/>
        <v>06363391001</v>
      </c>
      <c r="C96" t="s">
        <v>15</v>
      </c>
      <c r="D96" t="s">
        <v>265</v>
      </c>
      <c r="E96" t="s">
        <v>17</v>
      </c>
      <c r="F96" s="1" t="s">
        <v>125</v>
      </c>
      <c r="G96" t="s">
        <v>126</v>
      </c>
      <c r="H96">
        <v>375</v>
      </c>
      <c r="I96" s="2">
        <v>42154</v>
      </c>
      <c r="J96" s="2">
        <v>42154</v>
      </c>
      <c r="K96">
        <v>375</v>
      </c>
    </row>
    <row r="97" spans="1:11" x14ac:dyDescent="0.25">
      <c r="A97" t="str">
        <f>"Z4914D3CB1"</f>
        <v>Z4914D3CB1</v>
      </c>
      <c r="B97" t="str">
        <f t="shared" si="1"/>
        <v>06363391001</v>
      </c>
      <c r="C97" t="s">
        <v>15</v>
      </c>
      <c r="D97" t="s">
        <v>266</v>
      </c>
      <c r="E97" t="s">
        <v>17</v>
      </c>
      <c r="F97" s="1" t="s">
        <v>100</v>
      </c>
      <c r="G97" t="s">
        <v>101</v>
      </c>
      <c r="H97">
        <v>656.5</v>
      </c>
      <c r="I97" s="2">
        <v>42150</v>
      </c>
      <c r="J97" s="2">
        <v>42152</v>
      </c>
      <c r="K97">
        <v>656.5</v>
      </c>
    </row>
    <row r="98" spans="1:11" x14ac:dyDescent="0.25">
      <c r="A98" t="str">
        <f>"ZED14BCD19"</f>
        <v>ZED14BCD19</v>
      </c>
      <c r="B98" t="str">
        <f t="shared" si="1"/>
        <v>06363391001</v>
      </c>
      <c r="C98" t="s">
        <v>15</v>
      </c>
      <c r="D98" t="s">
        <v>267</v>
      </c>
      <c r="E98" t="s">
        <v>17</v>
      </c>
      <c r="F98" s="1" t="s">
        <v>268</v>
      </c>
      <c r="G98" t="s">
        <v>269</v>
      </c>
      <c r="H98">
        <v>400</v>
      </c>
      <c r="I98" s="2">
        <v>42143</v>
      </c>
      <c r="J98" s="2">
        <v>42143</v>
      </c>
      <c r="K98">
        <v>400</v>
      </c>
    </row>
    <row r="99" spans="1:11" x14ac:dyDescent="0.25">
      <c r="A99" t="str">
        <f>"Z4214DE568"</f>
        <v>Z4214DE568</v>
      </c>
      <c r="B99" t="str">
        <f t="shared" si="1"/>
        <v>06363391001</v>
      </c>
      <c r="C99" t="s">
        <v>15</v>
      </c>
      <c r="D99" t="s">
        <v>270</v>
      </c>
      <c r="E99" t="s">
        <v>17</v>
      </c>
      <c r="F99" s="1" t="s">
        <v>180</v>
      </c>
      <c r="G99" t="s">
        <v>181</v>
      </c>
      <c r="H99">
        <v>560</v>
      </c>
      <c r="I99" s="2">
        <v>42163</v>
      </c>
      <c r="J99" s="2">
        <v>42185</v>
      </c>
      <c r="K99">
        <v>560</v>
      </c>
    </row>
    <row r="100" spans="1:11" x14ac:dyDescent="0.25">
      <c r="A100" t="str">
        <f>"ZCC14DE558"</f>
        <v>ZCC14DE558</v>
      </c>
      <c r="B100" t="str">
        <f t="shared" si="1"/>
        <v>06363391001</v>
      </c>
      <c r="C100" t="s">
        <v>15</v>
      </c>
      <c r="D100" t="s">
        <v>271</v>
      </c>
      <c r="E100" t="s">
        <v>17</v>
      </c>
      <c r="F100" s="1" t="s">
        <v>272</v>
      </c>
      <c r="G100" t="s">
        <v>273</v>
      </c>
      <c r="H100">
        <v>995</v>
      </c>
      <c r="I100" s="2">
        <v>42163</v>
      </c>
      <c r="J100" s="2">
        <v>42185</v>
      </c>
      <c r="K100">
        <v>995</v>
      </c>
    </row>
    <row r="101" spans="1:11" x14ac:dyDescent="0.25">
      <c r="A101" t="str">
        <f>"ZC314D3B42"</f>
        <v>ZC314D3B42</v>
      </c>
      <c r="B101" t="str">
        <f t="shared" si="1"/>
        <v>06363391001</v>
      </c>
      <c r="C101" t="s">
        <v>15</v>
      </c>
      <c r="D101" t="s">
        <v>274</v>
      </c>
      <c r="E101" t="s">
        <v>17</v>
      </c>
      <c r="F101" s="1" t="s">
        <v>275</v>
      </c>
      <c r="G101" t="s">
        <v>276</v>
      </c>
      <c r="H101">
        <v>2300</v>
      </c>
      <c r="I101" s="2">
        <v>42166</v>
      </c>
      <c r="J101" s="2">
        <v>42170</v>
      </c>
      <c r="K101">
        <v>2300</v>
      </c>
    </row>
    <row r="102" spans="1:11" x14ac:dyDescent="0.25">
      <c r="A102" t="str">
        <f>"Z4514ED66E"</f>
        <v>Z4514ED66E</v>
      </c>
      <c r="B102" t="str">
        <f t="shared" si="1"/>
        <v>06363391001</v>
      </c>
      <c r="C102" t="s">
        <v>15</v>
      </c>
      <c r="D102" t="s">
        <v>277</v>
      </c>
      <c r="E102" t="s">
        <v>17</v>
      </c>
      <c r="F102" s="1" t="s">
        <v>278</v>
      </c>
      <c r="G102" t="s">
        <v>279</v>
      </c>
      <c r="H102">
        <v>2660</v>
      </c>
      <c r="I102" s="2">
        <v>42166</v>
      </c>
      <c r="J102" s="2">
        <v>42185</v>
      </c>
      <c r="K102">
        <v>2660</v>
      </c>
    </row>
    <row r="103" spans="1:11" x14ac:dyDescent="0.25">
      <c r="A103" t="str">
        <f>"Z3114ED5F1"</f>
        <v>Z3114ED5F1</v>
      </c>
      <c r="B103" t="str">
        <f t="shared" si="1"/>
        <v>06363391001</v>
      </c>
      <c r="C103" t="s">
        <v>15</v>
      </c>
      <c r="D103" t="s">
        <v>280</v>
      </c>
      <c r="E103" t="s">
        <v>17</v>
      </c>
      <c r="F103" s="1" t="s">
        <v>281</v>
      </c>
      <c r="G103" t="s">
        <v>282</v>
      </c>
      <c r="H103">
        <v>78.5</v>
      </c>
      <c r="I103" s="2">
        <v>42137</v>
      </c>
      <c r="J103" s="2">
        <v>42137</v>
      </c>
      <c r="K103">
        <v>78.5</v>
      </c>
    </row>
    <row r="104" spans="1:11" x14ac:dyDescent="0.25">
      <c r="A104" t="str">
        <f>"Z1B14D73F2"</f>
        <v>Z1B14D73F2</v>
      </c>
      <c r="B104" t="str">
        <f t="shared" si="1"/>
        <v>06363391001</v>
      </c>
      <c r="C104" t="s">
        <v>15</v>
      </c>
      <c r="D104" t="s">
        <v>283</v>
      </c>
      <c r="E104" t="s">
        <v>17</v>
      </c>
      <c r="F104" s="1" t="s">
        <v>183</v>
      </c>
      <c r="G104" t="s">
        <v>184</v>
      </c>
      <c r="H104">
        <v>50</v>
      </c>
      <c r="I104" s="2">
        <v>42153</v>
      </c>
      <c r="J104" s="2">
        <v>42153</v>
      </c>
      <c r="K104">
        <v>50</v>
      </c>
    </row>
    <row r="105" spans="1:11" x14ac:dyDescent="0.25">
      <c r="A105" t="str">
        <f>"ZC81447173"</f>
        <v>ZC81447173</v>
      </c>
      <c r="B105" t="str">
        <f t="shared" si="1"/>
        <v>06363391001</v>
      </c>
      <c r="C105" t="s">
        <v>15</v>
      </c>
      <c r="D105" t="s">
        <v>284</v>
      </c>
      <c r="E105" t="s">
        <v>17</v>
      </c>
      <c r="F105" s="1" t="s">
        <v>285</v>
      </c>
      <c r="G105" t="s">
        <v>286</v>
      </c>
      <c r="H105">
        <v>11750</v>
      </c>
      <c r="I105" s="2">
        <v>42139</v>
      </c>
      <c r="J105" s="2">
        <v>42153</v>
      </c>
      <c r="K105">
        <v>11750</v>
      </c>
    </row>
    <row r="106" spans="1:11" x14ac:dyDescent="0.25">
      <c r="A106" t="str">
        <f>"Z5E14F5F92"</f>
        <v>Z5E14F5F92</v>
      </c>
      <c r="B106" t="str">
        <f t="shared" si="1"/>
        <v>06363391001</v>
      </c>
      <c r="C106" t="s">
        <v>15</v>
      </c>
      <c r="D106" t="s">
        <v>287</v>
      </c>
      <c r="E106" t="s">
        <v>17</v>
      </c>
      <c r="F106" s="1" t="s">
        <v>210</v>
      </c>
      <c r="G106" t="s">
        <v>211</v>
      </c>
      <c r="H106">
        <v>1861</v>
      </c>
      <c r="I106" s="2">
        <v>42121</v>
      </c>
      <c r="J106" s="2">
        <v>42164</v>
      </c>
      <c r="K106">
        <v>1861</v>
      </c>
    </row>
    <row r="107" spans="1:11" x14ac:dyDescent="0.25">
      <c r="A107" t="str">
        <f>"Z2F1427873"</f>
        <v>Z2F1427873</v>
      </c>
      <c r="B107" t="str">
        <f t="shared" si="1"/>
        <v>06363391001</v>
      </c>
      <c r="C107" t="s">
        <v>15</v>
      </c>
      <c r="D107" t="s">
        <v>288</v>
      </c>
      <c r="E107" t="s">
        <v>17</v>
      </c>
      <c r="F107" s="1" t="s">
        <v>246</v>
      </c>
      <c r="G107" t="s">
        <v>247</v>
      </c>
      <c r="H107">
        <v>113</v>
      </c>
      <c r="I107" s="2">
        <v>42051</v>
      </c>
      <c r="J107" s="2">
        <v>42051</v>
      </c>
      <c r="K107">
        <v>113</v>
      </c>
    </row>
    <row r="108" spans="1:11" x14ac:dyDescent="0.25">
      <c r="A108" t="str">
        <f>"Z3714D3CBE"</f>
        <v>Z3714D3CBE</v>
      </c>
      <c r="B108" t="str">
        <f t="shared" si="1"/>
        <v>06363391001</v>
      </c>
      <c r="C108" t="s">
        <v>15</v>
      </c>
      <c r="D108" t="s">
        <v>289</v>
      </c>
      <c r="E108" t="s">
        <v>17</v>
      </c>
      <c r="F108" s="1" t="s">
        <v>100</v>
      </c>
      <c r="G108" t="s">
        <v>101</v>
      </c>
      <c r="H108">
        <v>285</v>
      </c>
      <c r="I108" s="2">
        <v>42144</v>
      </c>
      <c r="J108" s="2">
        <v>42144</v>
      </c>
      <c r="K108">
        <v>285</v>
      </c>
    </row>
    <row r="109" spans="1:11" x14ac:dyDescent="0.25">
      <c r="A109" t="str">
        <f>"Z8013C65B0"</f>
        <v>Z8013C65B0</v>
      </c>
      <c r="B109" t="str">
        <f t="shared" si="1"/>
        <v>06363391001</v>
      </c>
      <c r="C109" t="s">
        <v>15</v>
      </c>
      <c r="D109" t="s">
        <v>290</v>
      </c>
      <c r="E109" t="s">
        <v>17</v>
      </c>
      <c r="F109" s="1" t="s">
        <v>291</v>
      </c>
      <c r="G109" t="s">
        <v>292</v>
      </c>
      <c r="H109">
        <v>622</v>
      </c>
      <c r="I109" s="2">
        <v>42139</v>
      </c>
      <c r="J109" s="2">
        <v>42139</v>
      </c>
      <c r="K109">
        <v>622</v>
      </c>
    </row>
    <row r="110" spans="1:11" x14ac:dyDescent="0.25">
      <c r="A110" t="str">
        <f>"ZA313BA911"</f>
        <v>ZA313BA911</v>
      </c>
      <c r="B110" t="str">
        <f t="shared" si="1"/>
        <v>06363391001</v>
      </c>
      <c r="C110" t="s">
        <v>15</v>
      </c>
      <c r="D110" t="s">
        <v>293</v>
      </c>
      <c r="E110" t="s">
        <v>17</v>
      </c>
      <c r="F110" s="1" t="s">
        <v>294</v>
      </c>
      <c r="G110" t="s">
        <v>295</v>
      </c>
      <c r="H110">
        <v>1200</v>
      </c>
      <c r="I110" s="2">
        <v>42128</v>
      </c>
      <c r="J110" s="2">
        <v>42135</v>
      </c>
      <c r="K110">
        <v>1200</v>
      </c>
    </row>
    <row r="111" spans="1:11" x14ac:dyDescent="0.25">
      <c r="A111" t="str">
        <f>"Z0914FB96A"</f>
        <v>Z0914FB96A</v>
      </c>
      <c r="B111" t="str">
        <f t="shared" si="1"/>
        <v>06363391001</v>
      </c>
      <c r="C111" t="s">
        <v>15</v>
      </c>
      <c r="D111" t="s">
        <v>296</v>
      </c>
      <c r="E111" t="s">
        <v>17</v>
      </c>
      <c r="F111" s="1" t="s">
        <v>150</v>
      </c>
      <c r="G111" t="s">
        <v>151</v>
      </c>
      <c r="H111">
        <v>497</v>
      </c>
      <c r="I111" s="2">
        <v>42160</v>
      </c>
      <c r="J111" s="2">
        <v>42160</v>
      </c>
      <c r="K111">
        <v>497</v>
      </c>
    </row>
    <row r="112" spans="1:11" x14ac:dyDescent="0.25">
      <c r="A112" t="str">
        <f>"Z9E15163E1"</f>
        <v>Z9E15163E1</v>
      </c>
      <c r="B112" t="str">
        <f t="shared" si="1"/>
        <v>06363391001</v>
      </c>
      <c r="C112" t="s">
        <v>15</v>
      </c>
      <c r="D112" t="s">
        <v>297</v>
      </c>
      <c r="E112" t="s">
        <v>17</v>
      </c>
      <c r="F112" s="1" t="s">
        <v>298</v>
      </c>
      <c r="G112" t="s">
        <v>299</v>
      </c>
      <c r="H112">
        <v>250</v>
      </c>
      <c r="I112" s="2">
        <v>42179</v>
      </c>
      <c r="J112" s="2">
        <v>42202</v>
      </c>
      <c r="K112">
        <v>250</v>
      </c>
    </row>
    <row r="113" spans="1:11" x14ac:dyDescent="0.25">
      <c r="A113" t="str">
        <f>"ZC914AF870"</f>
        <v>ZC914AF870</v>
      </c>
      <c r="B113" t="str">
        <f t="shared" si="1"/>
        <v>06363391001</v>
      </c>
      <c r="C113" t="s">
        <v>15</v>
      </c>
      <c r="D113" t="s">
        <v>300</v>
      </c>
      <c r="E113" t="s">
        <v>17</v>
      </c>
      <c r="F113" s="1" t="s">
        <v>301</v>
      </c>
      <c r="G113" t="s">
        <v>302</v>
      </c>
      <c r="H113">
        <v>7403.4</v>
      </c>
      <c r="I113" s="2">
        <v>42179</v>
      </c>
      <c r="J113" s="2">
        <v>42216</v>
      </c>
      <c r="K113">
        <v>7403.4</v>
      </c>
    </row>
    <row r="114" spans="1:11" x14ac:dyDescent="0.25">
      <c r="A114" t="str">
        <f>"ZBA151C0BA"</f>
        <v>ZBA151C0BA</v>
      </c>
      <c r="B114" t="str">
        <f t="shared" si="1"/>
        <v>06363391001</v>
      </c>
      <c r="C114" t="s">
        <v>15</v>
      </c>
      <c r="D114" t="s">
        <v>303</v>
      </c>
      <c r="E114" t="s">
        <v>17</v>
      </c>
      <c r="F114" s="1" t="s">
        <v>304</v>
      </c>
      <c r="G114" t="s">
        <v>305</v>
      </c>
      <c r="H114">
        <v>255</v>
      </c>
      <c r="I114" s="2">
        <v>42179</v>
      </c>
      <c r="J114" s="2">
        <v>42185</v>
      </c>
      <c r="K114">
        <v>255</v>
      </c>
    </row>
    <row r="115" spans="1:11" x14ac:dyDescent="0.25">
      <c r="A115" t="str">
        <f>"ZA1151C0DA"</f>
        <v>ZA1151C0DA</v>
      </c>
      <c r="B115" t="str">
        <f t="shared" si="1"/>
        <v>06363391001</v>
      </c>
      <c r="C115" t="s">
        <v>15</v>
      </c>
      <c r="D115" t="s">
        <v>306</v>
      </c>
      <c r="E115" t="s">
        <v>17</v>
      </c>
      <c r="F115" s="1" t="s">
        <v>164</v>
      </c>
      <c r="G115" t="s">
        <v>165</v>
      </c>
      <c r="H115">
        <v>150</v>
      </c>
      <c r="I115" s="2">
        <v>42171</v>
      </c>
      <c r="J115" s="2">
        <v>42171</v>
      </c>
      <c r="K115">
        <v>150</v>
      </c>
    </row>
    <row r="116" spans="1:11" x14ac:dyDescent="0.25">
      <c r="A116" t="str">
        <f>"ZD8151C0F8"</f>
        <v>ZD8151C0F8</v>
      </c>
      <c r="B116" t="str">
        <f t="shared" si="1"/>
        <v>06363391001</v>
      </c>
      <c r="C116" t="s">
        <v>15</v>
      </c>
      <c r="D116" t="s">
        <v>307</v>
      </c>
      <c r="E116" t="s">
        <v>17</v>
      </c>
      <c r="F116" s="1" t="s">
        <v>206</v>
      </c>
      <c r="G116" t="s">
        <v>207</v>
      </c>
      <c r="H116">
        <v>2429</v>
      </c>
      <c r="I116" s="2">
        <v>42143</v>
      </c>
      <c r="J116" s="2">
        <v>42177</v>
      </c>
      <c r="K116">
        <v>2429</v>
      </c>
    </row>
    <row r="117" spans="1:11" x14ac:dyDescent="0.25">
      <c r="A117" t="str">
        <f>"Z861528F51"</f>
        <v>Z861528F51</v>
      </c>
      <c r="B117" t="str">
        <f t="shared" si="1"/>
        <v>06363391001</v>
      </c>
      <c r="C117" t="s">
        <v>15</v>
      </c>
      <c r="D117" t="s">
        <v>308</v>
      </c>
      <c r="E117" t="s">
        <v>17</v>
      </c>
      <c r="F117" s="1" t="s">
        <v>18</v>
      </c>
      <c r="G117" t="s">
        <v>19</v>
      </c>
      <c r="H117">
        <v>320</v>
      </c>
      <c r="I117" s="2">
        <v>42180</v>
      </c>
      <c r="J117" s="2">
        <v>42180</v>
      </c>
      <c r="K117">
        <v>320</v>
      </c>
    </row>
    <row r="118" spans="1:11" x14ac:dyDescent="0.25">
      <c r="A118" t="str">
        <f>"Z4A14ED6CC"</f>
        <v>Z4A14ED6CC</v>
      </c>
      <c r="B118" t="str">
        <f t="shared" si="1"/>
        <v>06363391001</v>
      </c>
      <c r="C118" t="s">
        <v>15</v>
      </c>
      <c r="D118" t="s">
        <v>309</v>
      </c>
      <c r="E118" t="s">
        <v>17</v>
      </c>
      <c r="F118" s="1" t="s">
        <v>310</v>
      </c>
      <c r="G118" t="s">
        <v>311</v>
      </c>
      <c r="H118">
        <v>741</v>
      </c>
      <c r="I118" s="2">
        <v>42114</v>
      </c>
      <c r="J118" s="2">
        <v>42139</v>
      </c>
      <c r="K118">
        <v>741</v>
      </c>
    </row>
    <row r="119" spans="1:11" x14ac:dyDescent="0.25">
      <c r="A119" t="str">
        <f>"ZB314F5FEE"</f>
        <v>ZB314F5FEE</v>
      </c>
      <c r="B119" t="str">
        <f t="shared" si="1"/>
        <v>06363391001</v>
      </c>
      <c r="C119" t="s">
        <v>15</v>
      </c>
      <c r="D119" t="s">
        <v>312</v>
      </c>
      <c r="E119" t="s">
        <v>17</v>
      </c>
      <c r="F119" s="1" t="s">
        <v>112</v>
      </c>
      <c r="G119" t="s">
        <v>113</v>
      </c>
      <c r="H119">
        <v>350</v>
      </c>
      <c r="I119" s="2">
        <v>42172</v>
      </c>
      <c r="J119" s="2">
        <v>42172</v>
      </c>
      <c r="K119">
        <v>350</v>
      </c>
    </row>
    <row r="120" spans="1:11" x14ac:dyDescent="0.25">
      <c r="A120" t="str">
        <f>"Z5A14D7347"</f>
        <v>Z5A14D7347</v>
      </c>
      <c r="B120" t="str">
        <f t="shared" si="1"/>
        <v>06363391001</v>
      </c>
      <c r="C120" t="s">
        <v>15</v>
      </c>
      <c r="D120" t="s">
        <v>313</v>
      </c>
      <c r="E120" t="s">
        <v>17</v>
      </c>
      <c r="F120" s="1" t="s">
        <v>314</v>
      </c>
      <c r="G120" t="s">
        <v>113</v>
      </c>
      <c r="H120">
        <v>6650</v>
      </c>
      <c r="I120" s="2">
        <v>42163</v>
      </c>
      <c r="J120" s="2">
        <v>42181</v>
      </c>
      <c r="K120">
        <v>6650</v>
      </c>
    </row>
    <row r="121" spans="1:11" x14ac:dyDescent="0.25">
      <c r="A121" t="str">
        <f>"Z0E14D774E"</f>
        <v>Z0E14D774E</v>
      </c>
      <c r="B121" t="str">
        <f t="shared" si="1"/>
        <v>06363391001</v>
      </c>
      <c r="C121" t="s">
        <v>15</v>
      </c>
      <c r="D121" t="s">
        <v>315</v>
      </c>
      <c r="E121" t="s">
        <v>17</v>
      </c>
      <c r="F121" s="1" t="s">
        <v>112</v>
      </c>
      <c r="G121" t="s">
        <v>113</v>
      </c>
      <c r="H121">
        <v>550</v>
      </c>
      <c r="I121" s="2">
        <v>42164</v>
      </c>
      <c r="J121" s="2">
        <v>42164</v>
      </c>
      <c r="K121">
        <v>550</v>
      </c>
    </row>
    <row r="122" spans="1:11" x14ac:dyDescent="0.25">
      <c r="A122" t="str">
        <f>"Z8114A763D"</f>
        <v>Z8114A763D</v>
      </c>
      <c r="B122" t="str">
        <f t="shared" si="1"/>
        <v>06363391001</v>
      </c>
      <c r="C122" t="s">
        <v>15</v>
      </c>
      <c r="D122" t="s">
        <v>316</v>
      </c>
      <c r="E122" t="s">
        <v>17</v>
      </c>
      <c r="F122" s="1" t="s">
        <v>317</v>
      </c>
      <c r="G122" t="s">
        <v>113</v>
      </c>
      <c r="H122">
        <v>1310</v>
      </c>
      <c r="I122" s="2">
        <v>42149</v>
      </c>
      <c r="J122" s="2">
        <v>42167</v>
      </c>
      <c r="K122">
        <v>1310</v>
      </c>
    </row>
    <row r="123" spans="1:11" x14ac:dyDescent="0.25">
      <c r="A123" t="str">
        <f>"ZC814D9CB1"</f>
        <v>ZC814D9CB1</v>
      </c>
      <c r="B123" t="str">
        <f t="shared" si="1"/>
        <v>06363391001</v>
      </c>
      <c r="C123" t="s">
        <v>15</v>
      </c>
      <c r="D123" t="s">
        <v>318</v>
      </c>
      <c r="E123" t="s">
        <v>17</v>
      </c>
      <c r="F123" s="1" t="s">
        <v>319</v>
      </c>
      <c r="G123" t="s">
        <v>113</v>
      </c>
      <c r="H123">
        <v>3880</v>
      </c>
      <c r="I123" s="2">
        <v>42163</v>
      </c>
      <c r="J123" s="2">
        <v>42181</v>
      </c>
      <c r="K123">
        <v>3880</v>
      </c>
    </row>
    <row r="124" spans="1:11" x14ac:dyDescent="0.25">
      <c r="A124" t="str">
        <f>"ZBA1521120"</f>
        <v>ZBA1521120</v>
      </c>
      <c r="B124" t="str">
        <f t="shared" si="1"/>
        <v>06363391001</v>
      </c>
      <c r="C124" t="s">
        <v>15</v>
      </c>
      <c r="D124" t="s">
        <v>320</v>
      </c>
      <c r="E124" t="s">
        <v>17</v>
      </c>
      <c r="F124" s="1" t="s">
        <v>112</v>
      </c>
      <c r="G124" t="s">
        <v>113</v>
      </c>
      <c r="H124">
        <v>650</v>
      </c>
      <c r="I124" s="2">
        <v>42111</v>
      </c>
      <c r="J124" s="2">
        <v>42111</v>
      </c>
      <c r="K124">
        <v>650</v>
      </c>
    </row>
    <row r="125" spans="1:11" x14ac:dyDescent="0.25">
      <c r="A125" t="str">
        <f>"Z0B14F5FC0"</f>
        <v>Z0B14F5FC0</v>
      </c>
      <c r="B125" t="str">
        <f t="shared" si="1"/>
        <v>06363391001</v>
      </c>
      <c r="C125" t="s">
        <v>15</v>
      </c>
      <c r="D125" t="s">
        <v>321</v>
      </c>
      <c r="E125" t="s">
        <v>17</v>
      </c>
      <c r="F125" s="1" t="s">
        <v>42</v>
      </c>
      <c r="G125" t="s">
        <v>43</v>
      </c>
      <c r="H125">
        <v>705</v>
      </c>
      <c r="I125" s="2">
        <v>42213</v>
      </c>
      <c r="J125" s="2">
        <v>42247</v>
      </c>
      <c r="K125">
        <v>705</v>
      </c>
    </row>
    <row r="126" spans="1:11" x14ac:dyDescent="0.25">
      <c r="A126" t="str">
        <f>"Z5314B7582"</f>
        <v>Z5314B7582</v>
      </c>
      <c r="B126" t="str">
        <f t="shared" si="1"/>
        <v>06363391001</v>
      </c>
      <c r="C126" t="s">
        <v>15</v>
      </c>
      <c r="D126" t="s">
        <v>322</v>
      </c>
      <c r="E126" t="s">
        <v>48</v>
      </c>
      <c r="F126" s="1" t="s">
        <v>323</v>
      </c>
      <c r="G126" t="s">
        <v>324</v>
      </c>
      <c r="H126">
        <v>20150</v>
      </c>
      <c r="I126" s="2">
        <v>42178</v>
      </c>
      <c r="J126" s="2">
        <v>42193</v>
      </c>
      <c r="K126">
        <v>20150</v>
      </c>
    </row>
    <row r="127" spans="1:11" x14ac:dyDescent="0.25">
      <c r="A127" t="str">
        <f>"Z4A14A150E"</f>
        <v>Z4A14A150E</v>
      </c>
      <c r="B127" t="str">
        <f t="shared" si="1"/>
        <v>06363391001</v>
      </c>
      <c r="C127" t="s">
        <v>15</v>
      </c>
      <c r="D127" t="s">
        <v>325</v>
      </c>
      <c r="E127" t="s">
        <v>17</v>
      </c>
      <c r="F127" s="1" t="s">
        <v>326</v>
      </c>
      <c r="G127" t="s">
        <v>327</v>
      </c>
      <c r="H127">
        <v>39800</v>
      </c>
      <c r="I127" s="2">
        <v>42145</v>
      </c>
      <c r="J127" s="2">
        <v>42185</v>
      </c>
      <c r="K127">
        <v>39800</v>
      </c>
    </row>
    <row r="128" spans="1:11" x14ac:dyDescent="0.25">
      <c r="A128" t="str">
        <f>"Z4E153C2CC"</f>
        <v>Z4E153C2CC</v>
      </c>
      <c r="B128" t="str">
        <f t="shared" si="1"/>
        <v>06363391001</v>
      </c>
      <c r="C128" t="s">
        <v>15</v>
      </c>
      <c r="D128" t="s">
        <v>328</v>
      </c>
      <c r="E128" t="s">
        <v>17</v>
      </c>
      <c r="F128" s="1" t="s">
        <v>329</v>
      </c>
      <c r="G128" t="s">
        <v>330</v>
      </c>
      <c r="H128">
        <v>1729.2</v>
      </c>
      <c r="I128" s="2">
        <v>42191</v>
      </c>
      <c r="J128" s="2">
        <v>42216</v>
      </c>
      <c r="K128">
        <v>1729.2</v>
      </c>
    </row>
    <row r="129" spans="1:11" x14ac:dyDescent="0.25">
      <c r="A129" t="str">
        <f>"Z6E153C394"</f>
        <v>Z6E153C394</v>
      </c>
      <c r="B129" t="str">
        <f t="shared" si="1"/>
        <v>06363391001</v>
      </c>
      <c r="C129" t="s">
        <v>15</v>
      </c>
      <c r="D129" t="s">
        <v>331</v>
      </c>
      <c r="E129" t="s">
        <v>17</v>
      </c>
      <c r="F129" s="1" t="s">
        <v>332</v>
      </c>
      <c r="G129" t="s">
        <v>333</v>
      </c>
      <c r="H129">
        <v>4755</v>
      </c>
      <c r="I129" s="2">
        <v>42191</v>
      </c>
      <c r="J129" s="2">
        <v>42230</v>
      </c>
      <c r="K129">
        <v>4755</v>
      </c>
    </row>
    <row r="130" spans="1:11" x14ac:dyDescent="0.25">
      <c r="A130" t="str">
        <f>"Z271541D46"</f>
        <v>Z271541D46</v>
      </c>
      <c r="B130" t="str">
        <f t="shared" si="1"/>
        <v>06363391001</v>
      </c>
      <c r="C130" t="s">
        <v>15</v>
      </c>
      <c r="D130" t="s">
        <v>334</v>
      </c>
      <c r="E130" t="s">
        <v>17</v>
      </c>
      <c r="F130" s="1" t="s">
        <v>335</v>
      </c>
      <c r="G130" t="s">
        <v>89</v>
      </c>
      <c r="H130">
        <v>940</v>
      </c>
      <c r="I130" s="2">
        <v>42191</v>
      </c>
      <c r="J130" s="2">
        <v>42209</v>
      </c>
      <c r="K130">
        <v>940</v>
      </c>
    </row>
    <row r="131" spans="1:11" x14ac:dyDescent="0.25">
      <c r="A131" t="str">
        <f>"Z6214A1E77"</f>
        <v>Z6214A1E77</v>
      </c>
      <c r="B131" t="str">
        <f t="shared" ref="B131:B194" si="2">"06363391001"</f>
        <v>06363391001</v>
      </c>
      <c r="C131" t="s">
        <v>15</v>
      </c>
      <c r="D131" t="s">
        <v>336</v>
      </c>
      <c r="E131" t="s">
        <v>17</v>
      </c>
      <c r="F131" s="1" t="s">
        <v>337</v>
      </c>
      <c r="G131" t="s">
        <v>338</v>
      </c>
      <c r="H131">
        <v>105</v>
      </c>
      <c r="I131" s="2">
        <v>42122</v>
      </c>
      <c r="J131" s="2">
        <v>42122</v>
      </c>
      <c r="K131">
        <v>105</v>
      </c>
    </row>
    <row r="132" spans="1:11" x14ac:dyDescent="0.25">
      <c r="A132" t="str">
        <f>"6102552139"</f>
        <v>6102552139</v>
      </c>
      <c r="B132" t="str">
        <f t="shared" si="2"/>
        <v>06363391001</v>
      </c>
      <c r="C132" t="s">
        <v>15</v>
      </c>
      <c r="D132" t="s">
        <v>339</v>
      </c>
      <c r="E132" t="s">
        <v>128</v>
      </c>
      <c r="F132" s="1" t="s">
        <v>340</v>
      </c>
      <c r="G132" t="s">
        <v>341</v>
      </c>
      <c r="H132">
        <v>0</v>
      </c>
      <c r="I132" s="2">
        <v>42095</v>
      </c>
      <c r="J132" s="2">
        <v>42460</v>
      </c>
      <c r="K132">
        <v>649816.09</v>
      </c>
    </row>
    <row r="133" spans="1:11" x14ac:dyDescent="0.25">
      <c r="A133" t="str">
        <f>"Z1F1545BD4"</f>
        <v>Z1F1545BD4</v>
      </c>
      <c r="B133" t="str">
        <f t="shared" si="2"/>
        <v>06363391001</v>
      </c>
      <c r="C133" t="s">
        <v>15</v>
      </c>
      <c r="D133" t="s">
        <v>342</v>
      </c>
      <c r="E133" t="s">
        <v>17</v>
      </c>
      <c r="F133" s="1" t="s">
        <v>262</v>
      </c>
      <c r="G133" t="s">
        <v>145</v>
      </c>
      <c r="H133">
        <v>655.15</v>
      </c>
      <c r="I133" s="2">
        <v>42046</v>
      </c>
      <c r="J133" s="2">
        <v>42114</v>
      </c>
      <c r="K133">
        <v>655.15</v>
      </c>
    </row>
    <row r="134" spans="1:11" x14ac:dyDescent="0.25">
      <c r="A134" t="str">
        <f>"ZDA1541D7A"</f>
        <v>ZDA1541D7A</v>
      </c>
      <c r="B134" t="str">
        <f t="shared" si="2"/>
        <v>06363391001</v>
      </c>
      <c r="C134" t="s">
        <v>15</v>
      </c>
      <c r="D134" t="s">
        <v>343</v>
      </c>
      <c r="E134" t="s">
        <v>17</v>
      </c>
      <c r="F134" s="1" t="s">
        <v>344</v>
      </c>
      <c r="G134" t="s">
        <v>345</v>
      </c>
      <c r="H134">
        <v>450</v>
      </c>
      <c r="I134" s="2">
        <v>42181</v>
      </c>
      <c r="J134" s="2">
        <v>42181</v>
      </c>
      <c r="K134">
        <v>450</v>
      </c>
    </row>
    <row r="135" spans="1:11" x14ac:dyDescent="0.25">
      <c r="A135" t="str">
        <f>"ZC614F5F2B"</f>
        <v>ZC614F5F2B</v>
      </c>
      <c r="B135" t="str">
        <f t="shared" si="2"/>
        <v>06363391001</v>
      </c>
      <c r="C135" t="s">
        <v>15</v>
      </c>
      <c r="D135" t="s">
        <v>346</v>
      </c>
      <c r="E135" t="s">
        <v>17</v>
      </c>
      <c r="F135" s="1" t="s">
        <v>347</v>
      </c>
      <c r="G135" t="s">
        <v>113</v>
      </c>
      <c r="H135">
        <v>5277</v>
      </c>
      <c r="I135" s="2">
        <v>42170</v>
      </c>
      <c r="J135" s="2">
        <v>42185</v>
      </c>
      <c r="K135">
        <v>5277</v>
      </c>
    </row>
    <row r="136" spans="1:11" x14ac:dyDescent="0.25">
      <c r="A136" t="str">
        <f>"Z2915579E1"</f>
        <v>Z2915579E1</v>
      </c>
      <c r="B136" t="str">
        <f t="shared" si="2"/>
        <v>06363391001</v>
      </c>
      <c r="C136" t="s">
        <v>15</v>
      </c>
      <c r="D136" t="s">
        <v>348</v>
      </c>
      <c r="E136" t="s">
        <v>17</v>
      </c>
      <c r="F136" s="1" t="s">
        <v>206</v>
      </c>
      <c r="G136" t="s">
        <v>207</v>
      </c>
      <c r="H136">
        <v>480</v>
      </c>
      <c r="I136" s="2">
        <v>42192</v>
      </c>
      <c r="J136" s="2">
        <v>42194</v>
      </c>
      <c r="K136">
        <v>480</v>
      </c>
    </row>
    <row r="137" spans="1:11" x14ac:dyDescent="0.25">
      <c r="A137" t="str">
        <f>"Z5614FDBE5"</f>
        <v>Z5614FDBE5</v>
      </c>
      <c r="B137" t="str">
        <f t="shared" si="2"/>
        <v>06363391001</v>
      </c>
      <c r="C137" t="s">
        <v>15</v>
      </c>
      <c r="D137" t="s">
        <v>349</v>
      </c>
      <c r="E137" t="s">
        <v>17</v>
      </c>
      <c r="F137" s="1" t="s">
        <v>350</v>
      </c>
      <c r="G137" t="s">
        <v>351</v>
      </c>
      <c r="H137">
        <v>1400</v>
      </c>
      <c r="I137" s="2">
        <v>42180</v>
      </c>
      <c r="J137" s="2">
        <v>42180</v>
      </c>
      <c r="K137">
        <v>1400</v>
      </c>
    </row>
    <row r="138" spans="1:11" x14ac:dyDescent="0.25">
      <c r="A138" t="str">
        <f>"Z45152ED92"</f>
        <v>Z45152ED92</v>
      </c>
      <c r="B138" t="str">
        <f t="shared" si="2"/>
        <v>06363391001</v>
      </c>
      <c r="C138" t="s">
        <v>15</v>
      </c>
      <c r="D138" t="s">
        <v>352</v>
      </c>
      <c r="E138" t="s">
        <v>17</v>
      </c>
      <c r="F138" s="1" t="s">
        <v>138</v>
      </c>
      <c r="G138" t="s">
        <v>139</v>
      </c>
      <c r="H138">
        <v>5320</v>
      </c>
      <c r="I138" s="2">
        <v>42192</v>
      </c>
      <c r="J138" s="2">
        <v>42192</v>
      </c>
      <c r="K138">
        <v>5320</v>
      </c>
    </row>
    <row r="139" spans="1:11" x14ac:dyDescent="0.25">
      <c r="A139" t="str">
        <f>"Z8C14EE24B"</f>
        <v>Z8C14EE24B</v>
      </c>
      <c r="B139" t="str">
        <f t="shared" si="2"/>
        <v>06363391001</v>
      </c>
      <c r="C139" t="s">
        <v>15</v>
      </c>
      <c r="D139" t="s">
        <v>353</v>
      </c>
      <c r="E139" t="s">
        <v>17</v>
      </c>
      <c r="F139" s="1" t="s">
        <v>138</v>
      </c>
      <c r="G139" t="s">
        <v>139</v>
      </c>
      <c r="H139">
        <v>26078</v>
      </c>
      <c r="I139" s="2">
        <v>42170</v>
      </c>
      <c r="J139" s="2">
        <v>42171</v>
      </c>
      <c r="K139">
        <v>26078</v>
      </c>
    </row>
    <row r="140" spans="1:11" x14ac:dyDescent="0.25">
      <c r="A140" t="str">
        <f>"Z43140357B"</f>
        <v>Z43140357B</v>
      </c>
      <c r="B140" t="str">
        <f t="shared" si="2"/>
        <v>06363391001</v>
      </c>
      <c r="C140" t="s">
        <v>15</v>
      </c>
      <c r="D140" t="s">
        <v>354</v>
      </c>
      <c r="E140" t="s">
        <v>17</v>
      </c>
      <c r="F140" s="1" t="s">
        <v>355</v>
      </c>
      <c r="G140" t="s">
        <v>356</v>
      </c>
      <c r="H140">
        <v>12500</v>
      </c>
      <c r="I140" s="2">
        <v>42157</v>
      </c>
      <c r="J140" s="2">
        <v>42158</v>
      </c>
      <c r="K140">
        <v>12500</v>
      </c>
    </row>
    <row r="141" spans="1:11" x14ac:dyDescent="0.25">
      <c r="A141" t="str">
        <f>"ZDF15100B9"</f>
        <v>ZDF15100B9</v>
      </c>
      <c r="B141" t="str">
        <f t="shared" si="2"/>
        <v>06363391001</v>
      </c>
      <c r="C141" t="s">
        <v>15</v>
      </c>
      <c r="D141" t="s">
        <v>357</v>
      </c>
      <c r="E141" t="s">
        <v>17</v>
      </c>
      <c r="F141" s="1" t="s">
        <v>358</v>
      </c>
      <c r="G141" t="s">
        <v>359</v>
      </c>
      <c r="H141">
        <v>3280</v>
      </c>
      <c r="I141" s="2">
        <v>42186</v>
      </c>
      <c r="J141" s="2">
        <v>42186</v>
      </c>
      <c r="K141">
        <v>3280</v>
      </c>
    </row>
    <row r="142" spans="1:11" x14ac:dyDescent="0.25">
      <c r="A142" t="str">
        <f>"Z3914834F2"</f>
        <v>Z3914834F2</v>
      </c>
      <c r="B142" t="str">
        <f t="shared" si="2"/>
        <v>06363391001</v>
      </c>
      <c r="C142" t="s">
        <v>15</v>
      </c>
      <c r="D142" t="s">
        <v>360</v>
      </c>
      <c r="E142" t="s">
        <v>17</v>
      </c>
      <c r="F142" s="1" t="s">
        <v>134</v>
      </c>
      <c r="G142" t="s">
        <v>135</v>
      </c>
      <c r="H142">
        <v>230</v>
      </c>
      <c r="I142" s="2">
        <v>42136</v>
      </c>
      <c r="J142" s="2">
        <v>42136</v>
      </c>
      <c r="K142">
        <v>230</v>
      </c>
    </row>
    <row r="143" spans="1:11" x14ac:dyDescent="0.25">
      <c r="A143" t="str">
        <f>"Z871483561"</f>
        <v>Z871483561</v>
      </c>
      <c r="B143" t="str">
        <f t="shared" si="2"/>
        <v>06363391001</v>
      </c>
      <c r="C143" t="s">
        <v>15</v>
      </c>
      <c r="D143" t="s">
        <v>361</v>
      </c>
      <c r="E143" t="s">
        <v>17</v>
      </c>
      <c r="F143" s="1" t="s">
        <v>134</v>
      </c>
      <c r="G143" t="s">
        <v>135</v>
      </c>
      <c r="H143">
        <v>330</v>
      </c>
      <c r="I143" s="2">
        <v>42136</v>
      </c>
      <c r="J143" s="2">
        <v>42136</v>
      </c>
      <c r="K143">
        <v>330</v>
      </c>
    </row>
    <row r="144" spans="1:11" x14ac:dyDescent="0.25">
      <c r="A144" t="str">
        <f>"ZD414B11F4"</f>
        <v>ZD414B11F4</v>
      </c>
      <c r="B144" t="str">
        <f t="shared" si="2"/>
        <v>06363391001</v>
      </c>
      <c r="C144" t="s">
        <v>15</v>
      </c>
      <c r="D144" t="s">
        <v>362</v>
      </c>
      <c r="E144" t="s">
        <v>17</v>
      </c>
      <c r="F144" s="1" t="s">
        <v>134</v>
      </c>
      <c r="G144" t="s">
        <v>135</v>
      </c>
      <c r="H144">
        <v>230</v>
      </c>
      <c r="I144" s="2">
        <v>42166</v>
      </c>
      <c r="J144" s="2">
        <v>42166</v>
      </c>
      <c r="K144">
        <v>230</v>
      </c>
    </row>
    <row r="145" spans="1:11" x14ac:dyDescent="0.25">
      <c r="A145" t="str">
        <f>"ZDA1547B9A"</f>
        <v>ZDA1547B9A</v>
      </c>
      <c r="B145" t="str">
        <f t="shared" si="2"/>
        <v>06363391001</v>
      </c>
      <c r="C145" t="s">
        <v>15</v>
      </c>
      <c r="D145" t="s">
        <v>363</v>
      </c>
      <c r="E145" t="s">
        <v>17</v>
      </c>
      <c r="F145" s="1" t="s">
        <v>134</v>
      </c>
      <c r="G145" t="s">
        <v>135</v>
      </c>
      <c r="H145">
        <v>330</v>
      </c>
      <c r="I145" s="2">
        <v>42192</v>
      </c>
      <c r="J145" s="2">
        <v>42192</v>
      </c>
      <c r="K145">
        <v>330</v>
      </c>
    </row>
    <row r="146" spans="1:11" x14ac:dyDescent="0.25">
      <c r="A146" t="str">
        <f>"ZD01532E7D"</f>
        <v>ZD01532E7D</v>
      </c>
      <c r="B146" t="str">
        <f t="shared" si="2"/>
        <v>06363391001</v>
      </c>
      <c r="C146" t="s">
        <v>15</v>
      </c>
      <c r="D146" t="s">
        <v>364</v>
      </c>
      <c r="E146" t="s">
        <v>17</v>
      </c>
      <c r="F146" s="1" t="s">
        <v>18</v>
      </c>
      <c r="G146" t="s">
        <v>19</v>
      </c>
      <c r="H146">
        <v>418.1</v>
      </c>
      <c r="I146" s="2">
        <v>42186</v>
      </c>
      <c r="J146" s="2">
        <v>42216</v>
      </c>
      <c r="K146">
        <v>418.1</v>
      </c>
    </row>
    <row r="147" spans="1:11" x14ac:dyDescent="0.25">
      <c r="A147" t="str">
        <f>"Z861567C4C"</f>
        <v>Z861567C4C</v>
      </c>
      <c r="B147" t="str">
        <f t="shared" si="2"/>
        <v>06363391001</v>
      </c>
      <c r="C147" t="s">
        <v>15</v>
      </c>
      <c r="D147" t="s">
        <v>365</v>
      </c>
      <c r="E147" t="s">
        <v>17</v>
      </c>
      <c r="F147" s="1" t="s">
        <v>366</v>
      </c>
      <c r="G147" t="s">
        <v>367</v>
      </c>
      <c r="H147">
        <v>93.6</v>
      </c>
      <c r="I147" s="2">
        <v>42200</v>
      </c>
      <c r="K147">
        <v>93.6</v>
      </c>
    </row>
    <row r="148" spans="1:11" x14ac:dyDescent="0.25">
      <c r="A148" t="str">
        <f>"Z0A1545C0D"</f>
        <v>Z0A1545C0D</v>
      </c>
      <c r="B148" t="str">
        <f t="shared" si="2"/>
        <v>06363391001</v>
      </c>
      <c r="C148" t="s">
        <v>15</v>
      </c>
      <c r="D148" t="s">
        <v>368</v>
      </c>
      <c r="E148" t="s">
        <v>17</v>
      </c>
      <c r="F148" s="1" t="s">
        <v>112</v>
      </c>
      <c r="G148" t="s">
        <v>113</v>
      </c>
      <c r="H148">
        <v>2428.5700000000002</v>
      </c>
      <c r="I148" s="2">
        <v>42023</v>
      </c>
      <c r="J148" s="2">
        <v>42027</v>
      </c>
      <c r="K148">
        <v>2428.5700000000002</v>
      </c>
    </row>
    <row r="149" spans="1:11" x14ac:dyDescent="0.25">
      <c r="A149" t="str">
        <f>"Z9A14C6D18"</f>
        <v>Z9A14C6D18</v>
      </c>
      <c r="B149" t="str">
        <f t="shared" si="2"/>
        <v>06363391001</v>
      </c>
      <c r="C149" t="s">
        <v>15</v>
      </c>
      <c r="D149" t="s">
        <v>369</v>
      </c>
      <c r="E149" t="s">
        <v>17</v>
      </c>
      <c r="F149" s="1" t="s">
        <v>112</v>
      </c>
      <c r="G149" t="s">
        <v>113</v>
      </c>
      <c r="H149">
        <v>5998.57</v>
      </c>
      <c r="I149" s="2">
        <v>42186</v>
      </c>
      <c r="J149" s="2">
        <v>42188</v>
      </c>
      <c r="K149">
        <v>5998.57</v>
      </c>
    </row>
    <row r="150" spans="1:11" x14ac:dyDescent="0.25">
      <c r="A150" t="str">
        <f>"Z1114C6D6D"</f>
        <v>Z1114C6D6D</v>
      </c>
      <c r="B150" t="str">
        <f t="shared" si="2"/>
        <v>06363391001</v>
      </c>
      <c r="C150" t="s">
        <v>15</v>
      </c>
      <c r="D150" t="s">
        <v>370</v>
      </c>
      <c r="E150" t="s">
        <v>17</v>
      </c>
      <c r="F150" s="1" t="s">
        <v>112</v>
      </c>
      <c r="G150" t="s">
        <v>113</v>
      </c>
      <c r="H150">
        <v>6080</v>
      </c>
      <c r="I150" s="2">
        <v>42199</v>
      </c>
      <c r="J150" s="2">
        <v>42199</v>
      </c>
      <c r="K150">
        <v>6080</v>
      </c>
    </row>
    <row r="151" spans="1:11" x14ac:dyDescent="0.25">
      <c r="A151" t="str">
        <f>"Z9C1572BD9"</f>
        <v>Z9C1572BD9</v>
      </c>
      <c r="B151" t="str">
        <f t="shared" si="2"/>
        <v>06363391001</v>
      </c>
      <c r="C151" t="s">
        <v>15</v>
      </c>
      <c r="D151" t="s">
        <v>371</v>
      </c>
      <c r="E151" t="s">
        <v>17</v>
      </c>
      <c r="F151" s="1" t="s">
        <v>372</v>
      </c>
      <c r="G151" t="s">
        <v>199</v>
      </c>
      <c r="H151">
        <v>790</v>
      </c>
      <c r="I151" s="2">
        <v>42212</v>
      </c>
      <c r="J151" s="2">
        <v>42216</v>
      </c>
      <c r="K151">
        <v>790</v>
      </c>
    </row>
    <row r="152" spans="1:11" x14ac:dyDescent="0.25">
      <c r="A152" t="str">
        <f>"Z13157F919"</f>
        <v>Z13157F919</v>
      </c>
      <c r="B152" t="str">
        <f t="shared" si="2"/>
        <v>06363391001</v>
      </c>
      <c r="C152" t="s">
        <v>15</v>
      </c>
      <c r="D152" t="s">
        <v>373</v>
      </c>
      <c r="E152" t="s">
        <v>17</v>
      </c>
      <c r="F152" s="1" t="s">
        <v>262</v>
      </c>
      <c r="G152" t="s">
        <v>145</v>
      </c>
      <c r="H152">
        <v>114</v>
      </c>
      <c r="I152" s="2">
        <v>42212</v>
      </c>
      <c r="J152" s="2">
        <v>42247</v>
      </c>
      <c r="K152">
        <v>114</v>
      </c>
    </row>
    <row r="153" spans="1:11" x14ac:dyDescent="0.25">
      <c r="A153" t="str">
        <f>"Z17140A915"</f>
        <v>Z17140A915</v>
      </c>
      <c r="B153" t="str">
        <f t="shared" si="2"/>
        <v>06363391001</v>
      </c>
      <c r="C153" t="s">
        <v>15</v>
      </c>
      <c r="D153" t="s">
        <v>374</v>
      </c>
      <c r="E153" t="s">
        <v>17</v>
      </c>
      <c r="F153" s="1" t="s">
        <v>161</v>
      </c>
      <c r="G153" t="s">
        <v>162</v>
      </c>
      <c r="H153">
        <v>242.84</v>
      </c>
      <c r="I153" s="2">
        <v>42105</v>
      </c>
      <c r="J153" s="2">
        <v>42105</v>
      </c>
      <c r="K153">
        <v>242.84</v>
      </c>
    </row>
    <row r="154" spans="1:11" x14ac:dyDescent="0.25">
      <c r="A154" t="str">
        <f>"Z5015921F4"</f>
        <v>Z5015921F4</v>
      </c>
      <c r="B154" t="str">
        <f t="shared" si="2"/>
        <v>06363391001</v>
      </c>
      <c r="C154" t="s">
        <v>15</v>
      </c>
      <c r="D154" t="s">
        <v>375</v>
      </c>
      <c r="E154" t="s">
        <v>17</v>
      </c>
      <c r="F154" s="1" t="s">
        <v>55</v>
      </c>
      <c r="G154" t="s">
        <v>56</v>
      </c>
      <c r="H154">
        <v>1100</v>
      </c>
      <c r="I154" s="2">
        <v>42216</v>
      </c>
      <c r="J154" s="2">
        <v>42223</v>
      </c>
      <c r="K154">
        <v>1100</v>
      </c>
    </row>
    <row r="155" spans="1:11" x14ac:dyDescent="0.25">
      <c r="A155" t="str">
        <f>"Z32158E005"</f>
        <v>Z32158E005</v>
      </c>
      <c r="B155" t="str">
        <f t="shared" si="2"/>
        <v>06363391001</v>
      </c>
      <c r="C155" t="s">
        <v>15</v>
      </c>
      <c r="D155" t="s">
        <v>376</v>
      </c>
      <c r="E155" t="s">
        <v>17</v>
      </c>
      <c r="F155" s="1" t="s">
        <v>210</v>
      </c>
      <c r="G155" t="s">
        <v>211</v>
      </c>
      <c r="H155">
        <v>529</v>
      </c>
      <c r="I155" s="2">
        <v>42209</v>
      </c>
      <c r="J155" s="2">
        <v>42209</v>
      </c>
      <c r="K155">
        <v>529</v>
      </c>
    </row>
    <row r="156" spans="1:11" x14ac:dyDescent="0.25">
      <c r="A156" t="str">
        <f>"Z2B154F222"</f>
        <v>Z2B154F222</v>
      </c>
      <c r="B156" t="str">
        <f t="shared" si="2"/>
        <v>06363391001</v>
      </c>
      <c r="C156" t="s">
        <v>15</v>
      </c>
      <c r="D156" t="s">
        <v>296</v>
      </c>
      <c r="E156" t="s">
        <v>17</v>
      </c>
      <c r="F156" s="1" t="s">
        <v>150</v>
      </c>
      <c r="G156" t="s">
        <v>151</v>
      </c>
      <c r="H156">
        <v>1293.2</v>
      </c>
      <c r="I156" s="2">
        <v>42198</v>
      </c>
      <c r="J156" s="2">
        <v>42202</v>
      </c>
      <c r="K156">
        <v>1060</v>
      </c>
    </row>
    <row r="157" spans="1:11" x14ac:dyDescent="0.25">
      <c r="A157" t="str">
        <f>"Z94154CCBE"</f>
        <v>Z94154CCBE</v>
      </c>
      <c r="B157" t="str">
        <f t="shared" si="2"/>
        <v>06363391001</v>
      </c>
      <c r="C157" t="s">
        <v>15</v>
      </c>
      <c r="D157" t="s">
        <v>377</v>
      </c>
      <c r="E157" t="s">
        <v>17</v>
      </c>
      <c r="F157" s="1" t="s">
        <v>378</v>
      </c>
      <c r="G157" t="s">
        <v>187</v>
      </c>
      <c r="H157">
        <v>140</v>
      </c>
      <c r="I157" s="2">
        <v>42198</v>
      </c>
      <c r="J157" s="2">
        <v>42202</v>
      </c>
      <c r="K157">
        <v>140</v>
      </c>
    </row>
    <row r="158" spans="1:11" x14ac:dyDescent="0.25">
      <c r="A158" t="str">
        <f>"Z831597550"</f>
        <v>Z831597550</v>
      </c>
      <c r="B158" t="str">
        <f t="shared" si="2"/>
        <v>06363391001</v>
      </c>
      <c r="C158" t="s">
        <v>15</v>
      </c>
      <c r="D158" t="s">
        <v>379</v>
      </c>
      <c r="E158" t="s">
        <v>17</v>
      </c>
      <c r="F158" s="1" t="s">
        <v>380</v>
      </c>
      <c r="G158" t="s">
        <v>381</v>
      </c>
      <c r="H158">
        <v>176</v>
      </c>
      <c r="I158" s="2">
        <v>42193</v>
      </c>
      <c r="J158" s="2">
        <v>42193</v>
      </c>
      <c r="K158">
        <v>176</v>
      </c>
    </row>
    <row r="159" spans="1:11" x14ac:dyDescent="0.25">
      <c r="A159" t="str">
        <f>"Z7F158E02F"</f>
        <v>Z7F158E02F</v>
      </c>
      <c r="B159" t="str">
        <f t="shared" si="2"/>
        <v>06363391001</v>
      </c>
      <c r="C159" t="s">
        <v>15</v>
      </c>
      <c r="D159" t="s">
        <v>382</v>
      </c>
      <c r="E159" t="s">
        <v>17</v>
      </c>
      <c r="F159" s="1" t="s">
        <v>45</v>
      </c>
      <c r="G159" t="s">
        <v>46</v>
      </c>
      <c r="H159">
        <v>1250</v>
      </c>
      <c r="I159" s="2">
        <v>42220</v>
      </c>
      <c r="J159" s="2">
        <v>42223</v>
      </c>
      <c r="K159">
        <v>1250</v>
      </c>
    </row>
    <row r="160" spans="1:11" x14ac:dyDescent="0.25">
      <c r="A160" t="str">
        <f>"Z5E141428B"</f>
        <v>Z5E141428B</v>
      </c>
      <c r="B160" t="str">
        <f t="shared" si="2"/>
        <v>06363391001</v>
      </c>
      <c r="C160" t="s">
        <v>15</v>
      </c>
      <c r="D160" t="s">
        <v>383</v>
      </c>
      <c r="E160" t="s">
        <v>17</v>
      </c>
      <c r="F160" s="1" t="s">
        <v>384</v>
      </c>
      <c r="G160" t="s">
        <v>385</v>
      </c>
      <c r="H160">
        <v>500</v>
      </c>
      <c r="I160" s="2">
        <v>42114</v>
      </c>
      <c r="J160" s="2">
        <v>42369</v>
      </c>
      <c r="K160">
        <v>500</v>
      </c>
    </row>
    <row r="161" spans="1:11" x14ac:dyDescent="0.25">
      <c r="A161" t="str">
        <f>"Z21159755F"</f>
        <v>Z21159755F</v>
      </c>
      <c r="B161" t="str">
        <f t="shared" si="2"/>
        <v>06363391001</v>
      </c>
      <c r="C161" t="s">
        <v>15</v>
      </c>
      <c r="D161" t="s">
        <v>386</v>
      </c>
      <c r="E161" t="s">
        <v>17</v>
      </c>
      <c r="F161" s="1" t="s">
        <v>125</v>
      </c>
      <c r="G161" t="s">
        <v>126</v>
      </c>
      <c r="H161">
        <v>3150</v>
      </c>
      <c r="I161" s="2">
        <v>42180</v>
      </c>
      <c r="J161" s="2">
        <v>42180</v>
      </c>
      <c r="K161">
        <v>3150</v>
      </c>
    </row>
    <row r="162" spans="1:11" x14ac:dyDescent="0.25">
      <c r="A162" t="str">
        <f>"Z26148145F"</f>
        <v>Z26148145F</v>
      </c>
      <c r="B162" t="str">
        <f t="shared" si="2"/>
        <v>06363391001</v>
      </c>
      <c r="C162" t="s">
        <v>15</v>
      </c>
      <c r="D162" t="s">
        <v>387</v>
      </c>
      <c r="E162" t="s">
        <v>17</v>
      </c>
      <c r="F162" s="1" t="s">
        <v>388</v>
      </c>
      <c r="G162" t="s">
        <v>113</v>
      </c>
      <c r="H162">
        <v>23207.14</v>
      </c>
      <c r="I162" s="2">
        <v>42163</v>
      </c>
      <c r="J162" s="2">
        <v>42185</v>
      </c>
      <c r="K162">
        <v>23207.14</v>
      </c>
    </row>
    <row r="163" spans="1:11" x14ac:dyDescent="0.25">
      <c r="A163" t="str">
        <f>"Z4515A4A08"</f>
        <v>Z4515A4A08</v>
      </c>
      <c r="B163" t="str">
        <f t="shared" si="2"/>
        <v>06363391001</v>
      </c>
      <c r="C163" t="s">
        <v>15</v>
      </c>
      <c r="D163" t="s">
        <v>389</v>
      </c>
      <c r="E163" t="s">
        <v>17</v>
      </c>
      <c r="F163" s="1" t="s">
        <v>390</v>
      </c>
      <c r="G163" t="s">
        <v>391</v>
      </c>
      <c r="H163">
        <v>7500</v>
      </c>
      <c r="I163" s="2">
        <v>42226</v>
      </c>
      <c r="J163" s="2">
        <v>42247</v>
      </c>
      <c r="K163">
        <v>7500</v>
      </c>
    </row>
    <row r="164" spans="1:11" x14ac:dyDescent="0.25">
      <c r="A164" t="str">
        <f>"Z3614814C3"</f>
        <v>Z3614814C3</v>
      </c>
      <c r="B164" t="str">
        <f t="shared" si="2"/>
        <v>06363391001</v>
      </c>
      <c r="C164" t="s">
        <v>15</v>
      </c>
      <c r="D164" t="s">
        <v>392</v>
      </c>
      <c r="E164" t="s">
        <v>17</v>
      </c>
      <c r="F164" s="1" t="s">
        <v>393</v>
      </c>
      <c r="G164" t="s">
        <v>394</v>
      </c>
      <c r="H164">
        <v>550</v>
      </c>
      <c r="I164" s="2">
        <v>42185</v>
      </c>
      <c r="J164" s="2">
        <v>42185</v>
      </c>
      <c r="K164">
        <v>550</v>
      </c>
    </row>
    <row r="165" spans="1:11" x14ac:dyDescent="0.25">
      <c r="A165" t="str">
        <f>"Z18156ECD1"</f>
        <v>Z18156ECD1</v>
      </c>
      <c r="B165" t="str">
        <f t="shared" si="2"/>
        <v>06363391001</v>
      </c>
      <c r="C165" t="s">
        <v>15</v>
      </c>
      <c r="D165" t="s">
        <v>395</v>
      </c>
      <c r="E165" t="s">
        <v>17</v>
      </c>
      <c r="F165" s="1" t="s">
        <v>138</v>
      </c>
      <c r="G165" t="s">
        <v>139</v>
      </c>
      <c r="H165">
        <v>10372</v>
      </c>
      <c r="I165" s="2">
        <v>42203</v>
      </c>
      <c r="J165" s="2">
        <v>42203</v>
      </c>
      <c r="K165">
        <v>10372</v>
      </c>
    </row>
    <row r="166" spans="1:11" x14ac:dyDescent="0.25">
      <c r="A166" t="str">
        <f>"Z8414EE282"</f>
        <v>Z8414EE282</v>
      </c>
      <c r="B166" t="str">
        <f t="shared" si="2"/>
        <v>06363391001</v>
      </c>
      <c r="C166" t="s">
        <v>15</v>
      </c>
      <c r="D166" t="s">
        <v>396</v>
      </c>
      <c r="E166" t="s">
        <v>17</v>
      </c>
      <c r="F166" s="1" t="s">
        <v>397</v>
      </c>
      <c r="G166" t="s">
        <v>398</v>
      </c>
      <c r="H166">
        <v>240</v>
      </c>
      <c r="I166" s="2">
        <v>42167</v>
      </c>
      <c r="J166" s="2">
        <v>42167</v>
      </c>
      <c r="K166">
        <v>240</v>
      </c>
    </row>
    <row r="167" spans="1:11" x14ac:dyDescent="0.25">
      <c r="A167" t="str">
        <f>"ZCB15AA704"</f>
        <v>ZCB15AA704</v>
      </c>
      <c r="B167" t="str">
        <f t="shared" si="2"/>
        <v>06363391001</v>
      </c>
      <c r="C167" t="s">
        <v>15</v>
      </c>
      <c r="D167" t="s">
        <v>399</v>
      </c>
      <c r="E167" t="s">
        <v>17</v>
      </c>
      <c r="F167" s="1" t="s">
        <v>400</v>
      </c>
      <c r="G167" t="s">
        <v>401</v>
      </c>
      <c r="H167">
        <v>4007.9</v>
      </c>
      <c r="I167" s="2">
        <v>42192</v>
      </c>
      <c r="J167" s="2">
        <v>42205</v>
      </c>
      <c r="K167">
        <v>4007.9</v>
      </c>
    </row>
    <row r="168" spans="1:11" x14ac:dyDescent="0.25">
      <c r="A168" t="str">
        <f>"Z0415AA74E"</f>
        <v>Z0415AA74E</v>
      </c>
      <c r="B168" t="str">
        <f t="shared" si="2"/>
        <v>06363391001</v>
      </c>
      <c r="C168" t="s">
        <v>15</v>
      </c>
      <c r="D168" t="s">
        <v>402</v>
      </c>
      <c r="E168" t="s">
        <v>17</v>
      </c>
      <c r="F168" s="1" t="s">
        <v>45</v>
      </c>
      <c r="G168" t="s">
        <v>46</v>
      </c>
      <c r="H168">
        <v>560</v>
      </c>
      <c r="I168" s="2">
        <v>42223</v>
      </c>
      <c r="J168" s="2">
        <v>42227</v>
      </c>
      <c r="K168">
        <v>560</v>
      </c>
    </row>
    <row r="169" spans="1:11" x14ac:dyDescent="0.25">
      <c r="A169" t="str">
        <f>"Z6D137FFE4"</f>
        <v>Z6D137FFE4</v>
      </c>
      <c r="B169" t="str">
        <f t="shared" si="2"/>
        <v>06363391001</v>
      </c>
      <c r="C169" t="s">
        <v>15</v>
      </c>
      <c r="D169" t="s">
        <v>403</v>
      </c>
      <c r="E169" t="s">
        <v>128</v>
      </c>
      <c r="F169" s="1" t="s">
        <v>404</v>
      </c>
      <c r="G169" t="s">
        <v>405</v>
      </c>
      <c r="H169">
        <v>0</v>
      </c>
      <c r="I169" s="2">
        <v>42068</v>
      </c>
      <c r="J169" s="2">
        <v>42369</v>
      </c>
      <c r="K169">
        <v>715.94</v>
      </c>
    </row>
    <row r="170" spans="1:11" x14ac:dyDescent="0.25">
      <c r="A170" t="str">
        <f>"ZB21362F1E"</f>
        <v>ZB21362F1E</v>
      </c>
      <c r="B170" t="str">
        <f t="shared" si="2"/>
        <v>06363391001</v>
      </c>
      <c r="C170" t="s">
        <v>15</v>
      </c>
      <c r="D170" t="s">
        <v>406</v>
      </c>
      <c r="E170" t="s">
        <v>17</v>
      </c>
      <c r="F170" s="1" t="s">
        <v>380</v>
      </c>
      <c r="G170" t="s">
        <v>381</v>
      </c>
      <c r="H170">
        <v>500</v>
      </c>
      <c r="I170" s="2">
        <v>42291</v>
      </c>
      <c r="J170" s="2">
        <v>42292</v>
      </c>
      <c r="K170">
        <v>500</v>
      </c>
    </row>
    <row r="171" spans="1:11" x14ac:dyDescent="0.25">
      <c r="A171" t="str">
        <f>"Z7B15CFE17"</f>
        <v>Z7B15CFE17</v>
      </c>
      <c r="B171" t="str">
        <f t="shared" si="2"/>
        <v>06363391001</v>
      </c>
      <c r="C171" t="s">
        <v>15</v>
      </c>
      <c r="D171" t="s">
        <v>407</v>
      </c>
      <c r="E171" t="s">
        <v>17</v>
      </c>
      <c r="F171" s="1" t="s">
        <v>408</v>
      </c>
      <c r="G171" t="s">
        <v>19</v>
      </c>
      <c r="H171">
        <v>1100</v>
      </c>
      <c r="I171" s="2">
        <v>42251</v>
      </c>
      <c r="J171" s="2">
        <v>42265</v>
      </c>
      <c r="K171">
        <v>1100</v>
      </c>
    </row>
    <row r="172" spans="1:11" x14ac:dyDescent="0.25">
      <c r="A172" t="str">
        <f>"ZCF15D17AC"</f>
        <v>ZCF15D17AC</v>
      </c>
      <c r="B172" t="str">
        <f t="shared" si="2"/>
        <v>06363391001</v>
      </c>
      <c r="C172" t="s">
        <v>15</v>
      </c>
      <c r="D172" t="s">
        <v>409</v>
      </c>
      <c r="E172" t="s">
        <v>17</v>
      </c>
      <c r="F172" s="1" t="s">
        <v>410</v>
      </c>
      <c r="G172" t="s">
        <v>411</v>
      </c>
      <c r="H172">
        <v>2789</v>
      </c>
      <c r="I172" s="2">
        <v>42248</v>
      </c>
      <c r="J172" s="2">
        <v>42258</v>
      </c>
      <c r="K172">
        <v>2789</v>
      </c>
    </row>
    <row r="173" spans="1:11" x14ac:dyDescent="0.25">
      <c r="A173" t="str">
        <f>"Z0714C6DAC"</f>
        <v>Z0714C6DAC</v>
      </c>
      <c r="B173" t="str">
        <f t="shared" si="2"/>
        <v>06363391001</v>
      </c>
      <c r="C173" t="s">
        <v>15</v>
      </c>
      <c r="D173" t="s">
        <v>412</v>
      </c>
      <c r="E173" t="s">
        <v>17</v>
      </c>
      <c r="F173" s="1" t="s">
        <v>413</v>
      </c>
      <c r="G173" t="s">
        <v>414</v>
      </c>
      <c r="H173">
        <v>860</v>
      </c>
      <c r="I173" s="2">
        <v>42163</v>
      </c>
      <c r="J173" s="2">
        <v>42163</v>
      </c>
      <c r="K173">
        <v>860</v>
      </c>
    </row>
    <row r="174" spans="1:11" x14ac:dyDescent="0.25">
      <c r="A174" t="str">
        <f>"Z0F15C346B"</f>
        <v>Z0F15C346B</v>
      </c>
      <c r="B174" t="str">
        <f t="shared" si="2"/>
        <v>06363391001</v>
      </c>
      <c r="C174" t="s">
        <v>15</v>
      </c>
      <c r="D174" t="s">
        <v>415</v>
      </c>
      <c r="E174" t="s">
        <v>17</v>
      </c>
      <c r="F174" s="1" t="s">
        <v>416</v>
      </c>
      <c r="G174" t="s">
        <v>204</v>
      </c>
      <c r="H174">
        <v>5720.49</v>
      </c>
      <c r="I174" s="2">
        <v>42240</v>
      </c>
      <c r="J174" s="2">
        <v>42251</v>
      </c>
      <c r="K174">
        <v>5720.49</v>
      </c>
    </row>
    <row r="175" spans="1:11" x14ac:dyDescent="0.25">
      <c r="A175" t="str">
        <f>"ZB6161C5EE"</f>
        <v>ZB6161C5EE</v>
      </c>
      <c r="B175" t="str">
        <f t="shared" si="2"/>
        <v>06363391001</v>
      </c>
      <c r="C175" t="s">
        <v>15</v>
      </c>
      <c r="D175" t="s">
        <v>417</v>
      </c>
      <c r="E175" t="s">
        <v>17</v>
      </c>
      <c r="F175" s="1" t="s">
        <v>418</v>
      </c>
      <c r="G175" t="s">
        <v>113</v>
      </c>
      <c r="H175">
        <v>2100</v>
      </c>
      <c r="I175" s="2">
        <v>42271</v>
      </c>
      <c r="J175" s="2">
        <v>42277</v>
      </c>
      <c r="K175">
        <v>2100</v>
      </c>
    </row>
    <row r="176" spans="1:11" x14ac:dyDescent="0.25">
      <c r="A176" t="str">
        <f>"ZEF15BE97D"</f>
        <v>ZEF15BE97D</v>
      </c>
      <c r="B176" t="str">
        <f t="shared" si="2"/>
        <v>06363391001</v>
      </c>
      <c r="C176" t="s">
        <v>15</v>
      </c>
      <c r="D176" t="s">
        <v>419</v>
      </c>
      <c r="E176" t="s">
        <v>17</v>
      </c>
      <c r="F176" s="1" t="s">
        <v>420</v>
      </c>
      <c r="G176" t="s">
        <v>187</v>
      </c>
      <c r="H176">
        <v>516</v>
      </c>
      <c r="I176" s="2">
        <v>42250</v>
      </c>
      <c r="J176" s="2">
        <v>42250</v>
      </c>
      <c r="K176">
        <v>387.33</v>
      </c>
    </row>
    <row r="177" spans="1:11" x14ac:dyDescent="0.25">
      <c r="A177" t="str">
        <f>"Z7415DA3DD"</f>
        <v>Z7415DA3DD</v>
      </c>
      <c r="B177" t="str">
        <f t="shared" si="2"/>
        <v>06363391001</v>
      </c>
      <c r="C177" t="s">
        <v>15</v>
      </c>
      <c r="D177" t="s">
        <v>421</v>
      </c>
      <c r="E177" t="s">
        <v>17</v>
      </c>
      <c r="F177" s="1" t="s">
        <v>150</v>
      </c>
      <c r="G177" t="s">
        <v>151</v>
      </c>
      <c r="H177">
        <v>378</v>
      </c>
      <c r="I177" s="2">
        <v>42251</v>
      </c>
      <c r="J177" s="2">
        <v>42251</v>
      </c>
      <c r="K177">
        <v>378</v>
      </c>
    </row>
    <row r="178" spans="1:11" x14ac:dyDescent="0.25">
      <c r="A178" t="str">
        <f>"Z7015BDDCF"</f>
        <v>Z7015BDDCF</v>
      </c>
      <c r="B178" t="str">
        <f t="shared" si="2"/>
        <v>06363391001</v>
      </c>
      <c r="C178" t="s">
        <v>15</v>
      </c>
      <c r="D178" t="s">
        <v>422</v>
      </c>
      <c r="E178" t="s">
        <v>17</v>
      </c>
      <c r="F178" s="1" t="s">
        <v>344</v>
      </c>
      <c r="G178" t="s">
        <v>345</v>
      </c>
      <c r="H178">
        <v>500</v>
      </c>
      <c r="I178" s="2">
        <v>42228</v>
      </c>
      <c r="J178" s="2">
        <v>42228</v>
      </c>
      <c r="K178">
        <v>500</v>
      </c>
    </row>
    <row r="179" spans="1:11" x14ac:dyDescent="0.25">
      <c r="A179" t="str">
        <f>"Z8F15F315E"</f>
        <v>Z8F15F315E</v>
      </c>
      <c r="B179" t="str">
        <f t="shared" si="2"/>
        <v>06363391001</v>
      </c>
      <c r="C179" t="s">
        <v>15</v>
      </c>
      <c r="D179" t="s">
        <v>423</v>
      </c>
      <c r="E179" t="s">
        <v>17</v>
      </c>
      <c r="F179" s="1" t="s">
        <v>424</v>
      </c>
      <c r="G179" t="s">
        <v>425</v>
      </c>
      <c r="H179">
        <v>260</v>
      </c>
      <c r="I179" s="2">
        <v>42212</v>
      </c>
      <c r="J179" s="2">
        <v>42212</v>
      </c>
      <c r="K179">
        <v>260</v>
      </c>
    </row>
    <row r="180" spans="1:11" x14ac:dyDescent="0.25">
      <c r="A180" t="str">
        <f>"Z4214B72E3"</f>
        <v>Z4214B72E3</v>
      </c>
      <c r="B180" t="str">
        <f t="shared" si="2"/>
        <v>06363391001</v>
      </c>
      <c r="C180" t="s">
        <v>15</v>
      </c>
      <c r="D180" t="s">
        <v>426</v>
      </c>
      <c r="E180" t="s">
        <v>17</v>
      </c>
      <c r="F180" s="1" t="s">
        <v>427</v>
      </c>
      <c r="G180" t="s">
        <v>428</v>
      </c>
      <c r="H180">
        <v>5186.6000000000004</v>
      </c>
      <c r="I180" s="2">
        <v>42172</v>
      </c>
      <c r="J180" s="2">
        <v>42174</v>
      </c>
      <c r="K180">
        <v>5186.6000000000004</v>
      </c>
    </row>
    <row r="181" spans="1:11" x14ac:dyDescent="0.25">
      <c r="A181" t="str">
        <f>"ZEC1686CDA"</f>
        <v>ZEC1686CDA</v>
      </c>
      <c r="B181" t="str">
        <f t="shared" si="2"/>
        <v>06363391001</v>
      </c>
      <c r="C181" t="s">
        <v>15</v>
      </c>
      <c r="D181" t="s">
        <v>429</v>
      </c>
      <c r="E181" t="s">
        <v>17</v>
      </c>
      <c r="F181" s="1" t="s">
        <v>206</v>
      </c>
      <c r="G181" t="s">
        <v>207</v>
      </c>
      <c r="H181">
        <v>809.5</v>
      </c>
      <c r="I181" s="2">
        <v>42264</v>
      </c>
      <c r="J181" s="2">
        <v>42265</v>
      </c>
      <c r="K181">
        <v>809.5</v>
      </c>
    </row>
    <row r="182" spans="1:11" x14ac:dyDescent="0.25">
      <c r="A182" t="str">
        <f>"Z6615CC863"</f>
        <v>Z6615CC863</v>
      </c>
      <c r="B182" t="str">
        <f t="shared" si="2"/>
        <v>06363391001</v>
      </c>
      <c r="C182" t="s">
        <v>15</v>
      </c>
      <c r="D182" t="s">
        <v>430</v>
      </c>
      <c r="E182" t="s">
        <v>17</v>
      </c>
      <c r="F182" s="1" t="s">
        <v>112</v>
      </c>
      <c r="G182" t="s">
        <v>113</v>
      </c>
      <c r="H182">
        <v>500</v>
      </c>
      <c r="I182" s="2">
        <v>42235</v>
      </c>
      <c r="J182" s="2">
        <v>42235</v>
      </c>
      <c r="K182">
        <v>500</v>
      </c>
    </row>
    <row r="183" spans="1:11" x14ac:dyDescent="0.25">
      <c r="A183" t="str">
        <f>"Z8C15A4B85"</f>
        <v>Z8C15A4B85</v>
      </c>
      <c r="B183" t="str">
        <f t="shared" si="2"/>
        <v>06363391001</v>
      </c>
      <c r="C183" t="s">
        <v>15</v>
      </c>
      <c r="D183" t="s">
        <v>431</v>
      </c>
      <c r="E183" t="s">
        <v>17</v>
      </c>
      <c r="F183" s="1" t="s">
        <v>112</v>
      </c>
      <c r="G183" t="s">
        <v>113</v>
      </c>
      <c r="H183">
        <v>450</v>
      </c>
      <c r="I183" s="2">
        <v>42216</v>
      </c>
      <c r="J183" s="2">
        <v>42216</v>
      </c>
      <c r="K183">
        <v>450</v>
      </c>
    </row>
    <row r="184" spans="1:11" x14ac:dyDescent="0.25">
      <c r="A184" t="str">
        <f>"Z0115A4B50"</f>
        <v>Z0115A4B50</v>
      </c>
      <c r="B184" t="str">
        <f t="shared" si="2"/>
        <v>06363391001</v>
      </c>
      <c r="C184" t="s">
        <v>15</v>
      </c>
      <c r="D184" t="s">
        <v>432</v>
      </c>
      <c r="E184" t="s">
        <v>17</v>
      </c>
      <c r="F184" s="1" t="s">
        <v>112</v>
      </c>
      <c r="G184" t="s">
        <v>113</v>
      </c>
      <c r="H184">
        <v>780</v>
      </c>
      <c r="I184" s="2">
        <v>42219</v>
      </c>
      <c r="J184" s="2">
        <v>42219</v>
      </c>
      <c r="K184">
        <v>780</v>
      </c>
    </row>
    <row r="185" spans="1:11" x14ac:dyDescent="0.25">
      <c r="A185" t="str">
        <f>"ZA015CC855"</f>
        <v>ZA015CC855</v>
      </c>
      <c r="B185" t="str">
        <f t="shared" si="2"/>
        <v>06363391001</v>
      </c>
      <c r="C185" t="s">
        <v>15</v>
      </c>
      <c r="D185" t="s">
        <v>433</v>
      </c>
      <c r="E185" t="s">
        <v>17</v>
      </c>
      <c r="F185" s="1" t="s">
        <v>112</v>
      </c>
      <c r="G185" t="s">
        <v>113</v>
      </c>
      <c r="H185">
        <v>500</v>
      </c>
      <c r="I185" s="2">
        <v>42233</v>
      </c>
      <c r="J185" s="2">
        <v>42233</v>
      </c>
      <c r="K185">
        <v>500</v>
      </c>
    </row>
    <row r="186" spans="1:11" x14ac:dyDescent="0.25">
      <c r="A186" t="str">
        <f>"Z4B15CFDE6"</f>
        <v>Z4B15CFDE6</v>
      </c>
      <c r="B186" t="str">
        <f t="shared" si="2"/>
        <v>06363391001</v>
      </c>
      <c r="C186" t="s">
        <v>15</v>
      </c>
      <c r="D186" t="s">
        <v>434</v>
      </c>
      <c r="E186" t="s">
        <v>17</v>
      </c>
      <c r="F186" s="1" t="s">
        <v>112</v>
      </c>
      <c r="G186" t="s">
        <v>113</v>
      </c>
      <c r="H186">
        <v>350</v>
      </c>
      <c r="I186" s="2">
        <v>42244</v>
      </c>
      <c r="J186" s="2">
        <v>42244</v>
      </c>
      <c r="K186">
        <v>350</v>
      </c>
    </row>
    <row r="187" spans="1:11" x14ac:dyDescent="0.25">
      <c r="A187" t="str">
        <f>"Z2C15CC871"</f>
        <v>Z2C15CC871</v>
      </c>
      <c r="B187" t="str">
        <f t="shared" si="2"/>
        <v>06363391001</v>
      </c>
      <c r="C187" t="s">
        <v>15</v>
      </c>
      <c r="D187" t="s">
        <v>435</v>
      </c>
      <c r="E187" t="s">
        <v>17</v>
      </c>
      <c r="F187" s="1" t="s">
        <v>112</v>
      </c>
      <c r="G187" t="s">
        <v>113</v>
      </c>
      <c r="H187">
        <v>486.37</v>
      </c>
      <c r="I187" s="2">
        <v>42179</v>
      </c>
      <c r="J187" s="2">
        <v>42244</v>
      </c>
      <c r="K187">
        <v>486.37</v>
      </c>
    </row>
    <row r="188" spans="1:11" x14ac:dyDescent="0.25">
      <c r="A188" t="str">
        <f>"Z2A15D0E7F"</f>
        <v>Z2A15D0E7F</v>
      </c>
      <c r="B188" t="str">
        <f t="shared" si="2"/>
        <v>06363391001</v>
      </c>
      <c r="C188" t="s">
        <v>15</v>
      </c>
      <c r="D188" t="s">
        <v>436</v>
      </c>
      <c r="E188" t="s">
        <v>17</v>
      </c>
      <c r="F188" s="1" t="s">
        <v>112</v>
      </c>
      <c r="G188" t="s">
        <v>113</v>
      </c>
      <c r="H188">
        <v>450</v>
      </c>
      <c r="I188" s="2">
        <v>42243</v>
      </c>
      <c r="J188" s="2">
        <v>42244</v>
      </c>
      <c r="K188">
        <v>450</v>
      </c>
    </row>
    <row r="189" spans="1:11" x14ac:dyDescent="0.25">
      <c r="A189" t="str">
        <f>"Z19159752D"</f>
        <v>Z19159752D</v>
      </c>
      <c r="B189" t="str">
        <f t="shared" si="2"/>
        <v>06363391001</v>
      </c>
      <c r="C189" t="s">
        <v>15</v>
      </c>
      <c r="D189" t="s">
        <v>437</v>
      </c>
      <c r="E189" t="s">
        <v>17</v>
      </c>
      <c r="F189" s="1" t="s">
        <v>112</v>
      </c>
      <c r="G189" t="s">
        <v>113</v>
      </c>
      <c r="H189">
        <v>250</v>
      </c>
      <c r="I189" s="2">
        <v>42213</v>
      </c>
      <c r="J189" s="2">
        <v>42213</v>
      </c>
      <c r="K189">
        <v>250</v>
      </c>
    </row>
    <row r="190" spans="1:11" x14ac:dyDescent="0.25">
      <c r="A190" t="str">
        <f>"ZC815F11AB"</f>
        <v>ZC815F11AB</v>
      </c>
      <c r="B190" t="str">
        <f t="shared" si="2"/>
        <v>06363391001</v>
      </c>
      <c r="C190" t="s">
        <v>15</v>
      </c>
      <c r="D190" t="s">
        <v>438</v>
      </c>
      <c r="E190" t="s">
        <v>17</v>
      </c>
      <c r="F190" s="1" t="s">
        <v>439</v>
      </c>
      <c r="G190" t="s">
        <v>440</v>
      </c>
      <c r="H190">
        <v>349</v>
      </c>
      <c r="I190" s="2">
        <v>42263</v>
      </c>
      <c r="J190" s="2">
        <v>42263</v>
      </c>
      <c r="K190">
        <v>349</v>
      </c>
    </row>
    <row r="191" spans="1:11" x14ac:dyDescent="0.25">
      <c r="A191" t="str">
        <f>"Z0C138F06F"</f>
        <v>Z0C138F06F</v>
      </c>
      <c r="B191" t="str">
        <f t="shared" si="2"/>
        <v>06363391001</v>
      </c>
      <c r="C191" t="s">
        <v>15</v>
      </c>
      <c r="D191" t="s">
        <v>441</v>
      </c>
      <c r="E191" t="s">
        <v>17</v>
      </c>
      <c r="F191" s="1" t="s">
        <v>442</v>
      </c>
      <c r="G191" t="s">
        <v>443</v>
      </c>
      <c r="H191">
        <v>2375</v>
      </c>
      <c r="I191" s="2">
        <v>42095</v>
      </c>
      <c r="J191" s="2">
        <v>42256</v>
      </c>
      <c r="K191">
        <v>2375</v>
      </c>
    </row>
    <row r="192" spans="1:11" x14ac:dyDescent="0.25">
      <c r="A192" t="str">
        <f>"ZCD14D7ABE"</f>
        <v>ZCD14D7ABE</v>
      </c>
      <c r="B192" t="str">
        <f t="shared" si="2"/>
        <v>06363391001</v>
      </c>
      <c r="C192" t="s">
        <v>15</v>
      </c>
      <c r="D192" t="s">
        <v>444</v>
      </c>
      <c r="E192" t="s">
        <v>17</v>
      </c>
      <c r="F192" s="1" t="s">
        <v>445</v>
      </c>
      <c r="G192" t="s">
        <v>446</v>
      </c>
      <c r="H192">
        <v>2120</v>
      </c>
      <c r="I192" s="2">
        <v>42163</v>
      </c>
      <c r="J192" s="2">
        <v>42167</v>
      </c>
      <c r="K192">
        <v>2120</v>
      </c>
    </row>
    <row r="193" spans="1:11" x14ac:dyDescent="0.25">
      <c r="A193" t="str">
        <f>"ZC815BF296"</f>
        <v>ZC815BF296</v>
      </c>
      <c r="B193" t="str">
        <f t="shared" si="2"/>
        <v>06363391001</v>
      </c>
      <c r="C193" t="s">
        <v>15</v>
      </c>
      <c r="D193" t="s">
        <v>447</v>
      </c>
      <c r="E193" t="s">
        <v>17</v>
      </c>
      <c r="F193" s="1" t="s">
        <v>448</v>
      </c>
      <c r="G193" t="s">
        <v>449</v>
      </c>
      <c r="H193">
        <v>1194</v>
      </c>
      <c r="I193" s="2">
        <v>42248</v>
      </c>
      <c r="J193" s="2">
        <v>42257</v>
      </c>
      <c r="K193">
        <v>1194</v>
      </c>
    </row>
    <row r="194" spans="1:11" x14ac:dyDescent="0.25">
      <c r="A194" t="str">
        <f>"Z631602F37"</f>
        <v>Z631602F37</v>
      </c>
      <c r="B194" t="str">
        <f t="shared" si="2"/>
        <v>06363391001</v>
      </c>
      <c r="C194" t="s">
        <v>15</v>
      </c>
      <c r="D194" t="s">
        <v>450</v>
      </c>
      <c r="E194" t="s">
        <v>17</v>
      </c>
      <c r="F194" s="1" t="s">
        <v>451</v>
      </c>
      <c r="G194" t="s">
        <v>452</v>
      </c>
      <c r="H194">
        <v>490</v>
      </c>
      <c r="I194" s="2">
        <v>42265</v>
      </c>
      <c r="J194" s="2">
        <v>42308</v>
      </c>
      <c r="K194">
        <v>490</v>
      </c>
    </row>
    <row r="195" spans="1:11" x14ac:dyDescent="0.25">
      <c r="A195" t="str">
        <f>"ZB01620601"</f>
        <v>ZB01620601</v>
      </c>
      <c r="B195" t="str">
        <f t="shared" ref="B195:B258" si="3">"06363391001"</f>
        <v>06363391001</v>
      </c>
      <c r="C195" t="s">
        <v>15</v>
      </c>
      <c r="D195" t="s">
        <v>453</v>
      </c>
      <c r="E195" t="s">
        <v>17</v>
      </c>
      <c r="F195" s="1" t="s">
        <v>454</v>
      </c>
      <c r="G195" t="s">
        <v>455</v>
      </c>
      <c r="H195">
        <v>1335.87</v>
      </c>
      <c r="I195" s="2">
        <v>42268</v>
      </c>
      <c r="J195" s="2">
        <v>42277</v>
      </c>
      <c r="K195">
        <v>1335.87</v>
      </c>
    </row>
    <row r="196" spans="1:11" x14ac:dyDescent="0.25">
      <c r="A196" t="str">
        <f>"Z3415DA443"</f>
        <v>Z3415DA443</v>
      </c>
      <c r="B196" t="str">
        <f t="shared" si="3"/>
        <v>06363391001</v>
      </c>
      <c r="C196" t="s">
        <v>15</v>
      </c>
      <c r="D196" t="s">
        <v>456</v>
      </c>
      <c r="E196" t="s">
        <v>17</v>
      </c>
      <c r="F196" s="1" t="s">
        <v>457</v>
      </c>
      <c r="G196" t="s">
        <v>458</v>
      </c>
      <c r="H196">
        <v>2660</v>
      </c>
      <c r="I196" s="2">
        <v>42268</v>
      </c>
      <c r="J196" s="2">
        <v>42293</v>
      </c>
      <c r="K196">
        <v>2660</v>
      </c>
    </row>
    <row r="197" spans="1:11" x14ac:dyDescent="0.25">
      <c r="A197" t="str">
        <f>"Z9B15F30AE"</f>
        <v>Z9B15F30AE</v>
      </c>
      <c r="B197" t="str">
        <f t="shared" si="3"/>
        <v>06363391001</v>
      </c>
      <c r="C197" t="s">
        <v>15</v>
      </c>
      <c r="D197" t="s">
        <v>459</v>
      </c>
      <c r="E197" t="s">
        <v>17</v>
      </c>
      <c r="F197" s="1" t="s">
        <v>460</v>
      </c>
      <c r="G197" t="s">
        <v>461</v>
      </c>
      <c r="H197">
        <v>2550</v>
      </c>
      <c r="I197" s="2">
        <v>42255</v>
      </c>
      <c r="J197" s="2">
        <v>42369</v>
      </c>
      <c r="K197">
        <v>2550</v>
      </c>
    </row>
    <row r="198" spans="1:11" x14ac:dyDescent="0.25">
      <c r="A198" t="str">
        <f>"ZCE161C589"</f>
        <v>ZCE161C589</v>
      </c>
      <c r="B198" t="str">
        <f t="shared" si="3"/>
        <v>06363391001</v>
      </c>
      <c r="C198" t="s">
        <v>15</v>
      </c>
      <c r="D198" t="s">
        <v>462</v>
      </c>
      <c r="E198" t="s">
        <v>17</v>
      </c>
      <c r="F198" s="1" t="s">
        <v>463</v>
      </c>
      <c r="G198" t="s">
        <v>464</v>
      </c>
      <c r="H198">
        <v>267</v>
      </c>
      <c r="I198" s="2">
        <v>42263</v>
      </c>
      <c r="J198" s="2">
        <v>42263</v>
      </c>
      <c r="K198">
        <v>267</v>
      </c>
    </row>
    <row r="199" spans="1:11" x14ac:dyDescent="0.25">
      <c r="A199" t="str">
        <f>"ZA41605844"</f>
        <v>ZA41605844</v>
      </c>
      <c r="B199" t="str">
        <f t="shared" si="3"/>
        <v>06363391001</v>
      </c>
      <c r="C199" t="s">
        <v>15</v>
      </c>
      <c r="D199" t="s">
        <v>465</v>
      </c>
      <c r="E199" t="s">
        <v>17</v>
      </c>
      <c r="F199" s="1" t="s">
        <v>134</v>
      </c>
      <c r="G199" t="s">
        <v>135</v>
      </c>
      <c r="H199">
        <v>2250</v>
      </c>
      <c r="I199" s="2">
        <v>42261</v>
      </c>
      <c r="J199" s="2">
        <v>42261</v>
      </c>
      <c r="K199">
        <v>2250</v>
      </c>
    </row>
    <row r="200" spans="1:11" x14ac:dyDescent="0.25">
      <c r="A200" t="str">
        <f>"Z5F1611A6E"</f>
        <v>Z5F1611A6E</v>
      </c>
      <c r="B200" t="str">
        <f t="shared" si="3"/>
        <v>06363391001</v>
      </c>
      <c r="C200" t="s">
        <v>15</v>
      </c>
      <c r="D200" t="s">
        <v>466</v>
      </c>
      <c r="E200" t="s">
        <v>17</v>
      </c>
      <c r="F200" s="1" t="s">
        <v>467</v>
      </c>
      <c r="G200" t="s">
        <v>468</v>
      </c>
      <c r="H200">
        <v>2094.02</v>
      </c>
      <c r="I200" s="2">
        <v>42270</v>
      </c>
      <c r="J200" s="2">
        <v>42276</v>
      </c>
      <c r="K200">
        <v>2094.02</v>
      </c>
    </row>
    <row r="201" spans="1:11" x14ac:dyDescent="0.25">
      <c r="A201" t="str">
        <f>"ZEA161C53D"</f>
        <v>ZEA161C53D</v>
      </c>
      <c r="B201" t="str">
        <f t="shared" si="3"/>
        <v>06363391001</v>
      </c>
      <c r="C201" t="s">
        <v>15</v>
      </c>
      <c r="D201" t="s">
        <v>469</v>
      </c>
      <c r="E201" t="s">
        <v>17</v>
      </c>
      <c r="F201" s="1" t="s">
        <v>180</v>
      </c>
      <c r="G201" t="s">
        <v>181</v>
      </c>
      <c r="H201">
        <v>420</v>
      </c>
      <c r="I201" s="2">
        <v>42270</v>
      </c>
      <c r="J201" s="2">
        <v>42293</v>
      </c>
      <c r="K201">
        <v>420</v>
      </c>
    </row>
    <row r="202" spans="1:11" x14ac:dyDescent="0.25">
      <c r="A202" t="str">
        <f>"Z801638FF6"</f>
        <v>Z801638FF6</v>
      </c>
      <c r="B202" t="str">
        <f t="shared" si="3"/>
        <v>06363391001</v>
      </c>
      <c r="C202" t="s">
        <v>15</v>
      </c>
      <c r="D202" t="s">
        <v>470</v>
      </c>
      <c r="E202" t="s">
        <v>17</v>
      </c>
      <c r="F202" s="1" t="s">
        <v>471</v>
      </c>
      <c r="G202" t="s">
        <v>472</v>
      </c>
      <c r="H202">
        <v>485</v>
      </c>
      <c r="I202" s="2">
        <v>42276</v>
      </c>
      <c r="J202" s="2">
        <v>42277</v>
      </c>
      <c r="K202">
        <v>485</v>
      </c>
    </row>
    <row r="203" spans="1:11" x14ac:dyDescent="0.25">
      <c r="A203" t="str">
        <f>"Z4215DDEF1"</f>
        <v>Z4215DDEF1</v>
      </c>
      <c r="B203" t="str">
        <f t="shared" si="3"/>
        <v>06363391001</v>
      </c>
      <c r="C203" t="s">
        <v>15</v>
      </c>
      <c r="D203" t="s">
        <v>473</v>
      </c>
      <c r="E203" t="s">
        <v>17</v>
      </c>
      <c r="F203" s="1" t="s">
        <v>474</v>
      </c>
      <c r="G203" t="s">
        <v>475</v>
      </c>
      <c r="H203">
        <v>168.5</v>
      </c>
      <c r="I203" s="2">
        <v>42251</v>
      </c>
      <c r="J203" s="2">
        <v>42251</v>
      </c>
      <c r="K203">
        <v>168.5</v>
      </c>
    </row>
    <row r="204" spans="1:11" x14ac:dyDescent="0.25">
      <c r="A204" t="str">
        <f>"Z431602F6A"</f>
        <v>Z431602F6A</v>
      </c>
      <c r="B204" t="str">
        <f t="shared" si="3"/>
        <v>06363391001</v>
      </c>
      <c r="C204" t="s">
        <v>15</v>
      </c>
      <c r="D204" t="s">
        <v>476</v>
      </c>
      <c r="E204" t="s">
        <v>17</v>
      </c>
      <c r="F204" s="1" t="s">
        <v>477</v>
      </c>
      <c r="G204" t="s">
        <v>411</v>
      </c>
      <c r="H204">
        <v>680</v>
      </c>
      <c r="I204" s="2">
        <v>42248</v>
      </c>
      <c r="J204" s="2">
        <v>42257</v>
      </c>
      <c r="K204">
        <v>680</v>
      </c>
    </row>
    <row r="205" spans="1:11" x14ac:dyDescent="0.25">
      <c r="A205" t="str">
        <f>"ZC21572B4E"</f>
        <v>ZC21572B4E</v>
      </c>
      <c r="B205" t="str">
        <f t="shared" si="3"/>
        <v>06363391001</v>
      </c>
      <c r="C205" t="s">
        <v>15</v>
      </c>
      <c r="D205" t="s">
        <v>478</v>
      </c>
      <c r="E205" t="s">
        <v>17</v>
      </c>
      <c r="F205" s="1" t="s">
        <v>479</v>
      </c>
      <c r="G205" t="s">
        <v>480</v>
      </c>
      <c r="H205">
        <v>350</v>
      </c>
      <c r="I205" s="2">
        <v>42024</v>
      </c>
      <c r="J205" s="2">
        <v>42024</v>
      </c>
      <c r="K205">
        <v>350</v>
      </c>
    </row>
    <row r="206" spans="1:11" x14ac:dyDescent="0.25">
      <c r="A206" t="str">
        <f>"Z431602F6A"</f>
        <v>Z431602F6A</v>
      </c>
      <c r="B206" t="str">
        <f t="shared" si="3"/>
        <v>06363391001</v>
      </c>
      <c r="C206" t="s">
        <v>15</v>
      </c>
      <c r="D206" t="s">
        <v>481</v>
      </c>
      <c r="E206" t="s">
        <v>17</v>
      </c>
      <c r="F206" s="1" t="s">
        <v>477</v>
      </c>
      <c r="G206" t="s">
        <v>411</v>
      </c>
      <c r="H206">
        <v>770</v>
      </c>
      <c r="I206" s="2">
        <v>42254</v>
      </c>
      <c r="J206" s="2">
        <v>42256</v>
      </c>
      <c r="K206">
        <v>770</v>
      </c>
    </row>
    <row r="207" spans="1:11" x14ac:dyDescent="0.25">
      <c r="A207" t="str">
        <f>"Z461639004"</f>
        <v>Z461639004</v>
      </c>
      <c r="B207" t="str">
        <f t="shared" si="3"/>
        <v>06363391001</v>
      </c>
      <c r="C207" t="s">
        <v>15</v>
      </c>
      <c r="D207" t="s">
        <v>482</v>
      </c>
      <c r="E207" t="s">
        <v>17</v>
      </c>
      <c r="F207" s="1" t="s">
        <v>380</v>
      </c>
      <c r="G207" t="s">
        <v>381</v>
      </c>
      <c r="H207">
        <v>330</v>
      </c>
      <c r="I207" s="2">
        <v>42268</v>
      </c>
      <c r="J207" s="2">
        <v>42307</v>
      </c>
      <c r="K207">
        <v>330</v>
      </c>
    </row>
    <row r="208" spans="1:11" x14ac:dyDescent="0.25">
      <c r="A208" t="str">
        <f>"ZC41638FA9"</f>
        <v>ZC41638FA9</v>
      </c>
      <c r="B208" t="str">
        <f t="shared" si="3"/>
        <v>06363391001</v>
      </c>
      <c r="C208" t="s">
        <v>15</v>
      </c>
      <c r="D208" t="s">
        <v>483</v>
      </c>
      <c r="E208" t="s">
        <v>17</v>
      </c>
      <c r="F208" s="1" t="s">
        <v>484</v>
      </c>
      <c r="G208" t="s">
        <v>485</v>
      </c>
      <c r="H208">
        <v>931</v>
      </c>
      <c r="I208" s="2">
        <v>42149</v>
      </c>
      <c r="J208" s="2">
        <v>42223</v>
      </c>
      <c r="K208">
        <v>931</v>
      </c>
    </row>
    <row r="209" spans="1:11" x14ac:dyDescent="0.25">
      <c r="A209" t="str">
        <f>"Z2D1654E41"</f>
        <v>Z2D1654E41</v>
      </c>
      <c r="B209" t="str">
        <f t="shared" si="3"/>
        <v>06363391001</v>
      </c>
      <c r="C209" t="s">
        <v>15</v>
      </c>
      <c r="D209" t="s">
        <v>486</v>
      </c>
      <c r="E209" t="s">
        <v>17</v>
      </c>
      <c r="F209" s="1" t="s">
        <v>164</v>
      </c>
      <c r="G209" t="s">
        <v>165</v>
      </c>
      <c r="H209">
        <v>100</v>
      </c>
      <c r="I209" s="2">
        <v>42207</v>
      </c>
      <c r="J209" s="2">
        <v>42271</v>
      </c>
      <c r="K209">
        <v>100</v>
      </c>
    </row>
    <row r="210" spans="1:11" x14ac:dyDescent="0.25">
      <c r="A210" t="str">
        <f>"ZF41638FDA"</f>
        <v>ZF41638FDA</v>
      </c>
      <c r="B210" t="str">
        <f t="shared" si="3"/>
        <v>06363391001</v>
      </c>
      <c r="C210" t="s">
        <v>15</v>
      </c>
      <c r="D210" t="s">
        <v>487</v>
      </c>
      <c r="E210" t="s">
        <v>17</v>
      </c>
      <c r="F210" s="1" t="s">
        <v>488</v>
      </c>
      <c r="G210" t="s">
        <v>71</v>
      </c>
      <c r="H210">
        <v>16475.650000000001</v>
      </c>
      <c r="I210" s="2">
        <v>42277</v>
      </c>
      <c r="J210" s="2">
        <v>42293</v>
      </c>
      <c r="K210">
        <v>16475.650000000001</v>
      </c>
    </row>
    <row r="211" spans="1:11" x14ac:dyDescent="0.25">
      <c r="A211" t="str">
        <f>"Z971600653"</f>
        <v>Z971600653</v>
      </c>
      <c r="B211" t="str">
        <f t="shared" si="3"/>
        <v>06363391001</v>
      </c>
      <c r="C211" t="s">
        <v>15</v>
      </c>
      <c r="D211" t="s">
        <v>489</v>
      </c>
      <c r="E211" t="s">
        <v>17</v>
      </c>
      <c r="F211" s="1" t="s">
        <v>490</v>
      </c>
      <c r="G211" t="s">
        <v>491</v>
      </c>
      <c r="H211">
        <v>810</v>
      </c>
      <c r="I211" s="2">
        <v>42263</v>
      </c>
      <c r="J211" s="2">
        <v>42268</v>
      </c>
      <c r="K211">
        <v>810</v>
      </c>
    </row>
    <row r="212" spans="1:11" x14ac:dyDescent="0.25">
      <c r="A212" t="str">
        <f>"ZBD15CF75E"</f>
        <v>ZBD15CF75E</v>
      </c>
      <c r="B212" t="str">
        <f t="shared" si="3"/>
        <v>06363391001</v>
      </c>
      <c r="C212" t="s">
        <v>15</v>
      </c>
      <c r="D212" t="s">
        <v>492</v>
      </c>
      <c r="E212" t="s">
        <v>17</v>
      </c>
      <c r="F212" s="1" t="s">
        <v>493</v>
      </c>
      <c r="G212" t="s">
        <v>494</v>
      </c>
      <c r="H212">
        <v>220</v>
      </c>
      <c r="I212" s="2">
        <v>42275</v>
      </c>
      <c r="J212" s="2">
        <v>42275</v>
      </c>
      <c r="K212">
        <v>220</v>
      </c>
    </row>
    <row r="213" spans="1:11" x14ac:dyDescent="0.25">
      <c r="A213" t="str">
        <f>"ZE8165F941"</f>
        <v>ZE8165F941</v>
      </c>
      <c r="B213" t="str">
        <f t="shared" si="3"/>
        <v>06363391001</v>
      </c>
      <c r="C213" t="s">
        <v>15</v>
      </c>
      <c r="D213" t="s">
        <v>495</v>
      </c>
      <c r="E213" t="s">
        <v>17</v>
      </c>
      <c r="F213" s="1" t="s">
        <v>100</v>
      </c>
      <c r="G213" t="s">
        <v>101</v>
      </c>
      <c r="H213">
        <v>1031.25</v>
      </c>
      <c r="I213" s="2">
        <v>42240</v>
      </c>
      <c r="J213" s="2">
        <v>42272</v>
      </c>
      <c r="K213">
        <v>1031.25</v>
      </c>
    </row>
    <row r="214" spans="1:11" x14ac:dyDescent="0.25">
      <c r="A214" t="str">
        <f>"Z711654DF4"</f>
        <v>Z711654DF4</v>
      </c>
      <c r="B214" t="str">
        <f t="shared" si="3"/>
        <v>06363391001</v>
      </c>
      <c r="C214" t="s">
        <v>15</v>
      </c>
      <c r="D214" t="s">
        <v>496</v>
      </c>
      <c r="E214" t="s">
        <v>17</v>
      </c>
      <c r="F214" s="1" t="s">
        <v>457</v>
      </c>
      <c r="G214" t="s">
        <v>181</v>
      </c>
      <c r="H214">
        <v>5580</v>
      </c>
      <c r="I214" s="2">
        <v>42289</v>
      </c>
      <c r="J214" s="2">
        <v>42307</v>
      </c>
      <c r="K214">
        <v>5580</v>
      </c>
    </row>
    <row r="215" spans="1:11" x14ac:dyDescent="0.25">
      <c r="A215" t="str">
        <f>"Z551668BEC"</f>
        <v>Z551668BEC</v>
      </c>
      <c r="B215" t="str">
        <f t="shared" si="3"/>
        <v>06363391001</v>
      </c>
      <c r="C215" t="s">
        <v>15</v>
      </c>
      <c r="D215" t="s">
        <v>497</v>
      </c>
      <c r="E215" t="s">
        <v>17</v>
      </c>
      <c r="F215" s="1" t="s">
        <v>498</v>
      </c>
      <c r="G215" t="s">
        <v>499</v>
      </c>
      <c r="H215">
        <v>1039.0999999999999</v>
      </c>
      <c r="I215" s="2">
        <v>42100</v>
      </c>
      <c r="J215" s="2">
        <v>42265</v>
      </c>
      <c r="K215">
        <v>1039.0899999999999</v>
      </c>
    </row>
    <row r="216" spans="1:11" x14ac:dyDescent="0.25">
      <c r="A216" t="str">
        <f>"ZF8159ED17"</f>
        <v>ZF8159ED17</v>
      </c>
      <c r="B216" t="str">
        <f t="shared" si="3"/>
        <v>06363391001</v>
      </c>
      <c r="C216" t="s">
        <v>15</v>
      </c>
      <c r="D216" t="s">
        <v>500</v>
      </c>
      <c r="E216" t="s">
        <v>17</v>
      </c>
      <c r="F216" s="1" t="s">
        <v>501</v>
      </c>
      <c r="G216" t="s">
        <v>113</v>
      </c>
      <c r="H216">
        <v>4698</v>
      </c>
      <c r="I216" s="2">
        <v>42269</v>
      </c>
      <c r="J216" s="2">
        <v>42269</v>
      </c>
      <c r="K216">
        <v>4698</v>
      </c>
    </row>
    <row r="217" spans="1:11" x14ac:dyDescent="0.25">
      <c r="A217" t="str">
        <f>"Z5F16657B6"</f>
        <v>Z5F16657B6</v>
      </c>
      <c r="B217" t="str">
        <f t="shared" si="3"/>
        <v>06363391001</v>
      </c>
      <c r="C217" t="s">
        <v>15</v>
      </c>
      <c r="D217" t="s">
        <v>502</v>
      </c>
      <c r="E217" t="s">
        <v>17</v>
      </c>
      <c r="F217" s="1" t="s">
        <v>503</v>
      </c>
      <c r="G217" t="s">
        <v>504</v>
      </c>
      <c r="H217">
        <v>400</v>
      </c>
      <c r="I217" s="2">
        <v>42289</v>
      </c>
      <c r="J217" s="2">
        <v>42307</v>
      </c>
      <c r="K217">
        <v>400</v>
      </c>
    </row>
    <row r="218" spans="1:11" x14ac:dyDescent="0.25">
      <c r="A218" t="str">
        <f>"Z251572A2B"</f>
        <v>Z251572A2B</v>
      </c>
      <c r="B218" t="str">
        <f t="shared" si="3"/>
        <v>06363391001</v>
      </c>
      <c r="C218" t="s">
        <v>15</v>
      </c>
      <c r="D218" t="s">
        <v>505</v>
      </c>
      <c r="E218" t="s">
        <v>17</v>
      </c>
      <c r="F218" s="1" t="s">
        <v>506</v>
      </c>
      <c r="G218" t="s">
        <v>507</v>
      </c>
      <c r="H218">
        <v>1350</v>
      </c>
      <c r="I218" s="2">
        <v>42262</v>
      </c>
      <c r="J218" s="2">
        <v>42262</v>
      </c>
      <c r="K218">
        <v>1350</v>
      </c>
    </row>
    <row r="219" spans="1:11" x14ac:dyDescent="0.25">
      <c r="A219" t="str">
        <f>"Z2A15AE292"</f>
        <v>Z2A15AE292</v>
      </c>
      <c r="B219" t="str">
        <f t="shared" si="3"/>
        <v>06363391001</v>
      </c>
      <c r="C219" t="s">
        <v>15</v>
      </c>
      <c r="D219" t="s">
        <v>508</v>
      </c>
      <c r="E219" t="s">
        <v>17</v>
      </c>
      <c r="F219" s="1" t="s">
        <v>390</v>
      </c>
      <c r="G219" t="s">
        <v>113</v>
      </c>
      <c r="H219">
        <v>1870</v>
      </c>
      <c r="I219" s="2">
        <v>42226</v>
      </c>
      <c r="J219" s="2">
        <v>42226</v>
      </c>
      <c r="K219">
        <v>1870</v>
      </c>
    </row>
    <row r="220" spans="1:11" x14ac:dyDescent="0.25">
      <c r="A220" t="str">
        <f>"Z5B15F3114"</f>
        <v>Z5B15F3114</v>
      </c>
      <c r="B220" t="str">
        <f t="shared" si="3"/>
        <v>06363391001</v>
      </c>
      <c r="C220" t="s">
        <v>15</v>
      </c>
      <c r="D220" t="s">
        <v>509</v>
      </c>
      <c r="E220" t="s">
        <v>17</v>
      </c>
      <c r="F220" s="1" t="s">
        <v>510</v>
      </c>
      <c r="G220" t="s">
        <v>113</v>
      </c>
      <c r="H220">
        <v>1750</v>
      </c>
      <c r="I220" s="2">
        <v>42277</v>
      </c>
      <c r="J220" s="2">
        <v>42277</v>
      </c>
      <c r="K220">
        <v>1750</v>
      </c>
    </row>
    <row r="221" spans="1:11" x14ac:dyDescent="0.25">
      <c r="A221" t="str">
        <f>"ZC51597574"</f>
        <v>ZC51597574</v>
      </c>
      <c r="B221" t="str">
        <f t="shared" si="3"/>
        <v>06363391001</v>
      </c>
      <c r="C221" t="s">
        <v>15</v>
      </c>
      <c r="D221" t="s">
        <v>511</v>
      </c>
      <c r="E221" t="s">
        <v>17</v>
      </c>
      <c r="F221" s="1" t="s">
        <v>512</v>
      </c>
      <c r="G221" t="s">
        <v>113</v>
      </c>
      <c r="H221">
        <v>16929</v>
      </c>
      <c r="I221" s="2">
        <v>42250</v>
      </c>
      <c r="J221" s="2">
        <v>42255</v>
      </c>
      <c r="K221">
        <v>16929</v>
      </c>
    </row>
    <row r="222" spans="1:11" x14ac:dyDescent="0.25">
      <c r="A222" t="str">
        <f>"Z5B1638FCB"</f>
        <v>Z5B1638FCB</v>
      </c>
      <c r="B222" t="str">
        <f t="shared" si="3"/>
        <v>06363391001</v>
      </c>
      <c r="C222" t="s">
        <v>15</v>
      </c>
      <c r="D222" t="s">
        <v>513</v>
      </c>
      <c r="E222" t="s">
        <v>17</v>
      </c>
      <c r="F222" s="1" t="s">
        <v>514</v>
      </c>
      <c r="G222" t="s">
        <v>181</v>
      </c>
      <c r="H222">
        <v>560</v>
      </c>
      <c r="I222" s="2">
        <v>42275</v>
      </c>
      <c r="J222" s="2">
        <v>42279</v>
      </c>
      <c r="K222">
        <v>560</v>
      </c>
    </row>
    <row r="223" spans="1:11" x14ac:dyDescent="0.25">
      <c r="A223" t="str">
        <f>"ZD41686C44"</f>
        <v>ZD41686C44</v>
      </c>
      <c r="B223" t="str">
        <f t="shared" si="3"/>
        <v>06363391001</v>
      </c>
      <c r="C223" t="s">
        <v>15</v>
      </c>
      <c r="D223" t="s">
        <v>515</v>
      </c>
      <c r="E223" t="s">
        <v>17</v>
      </c>
      <c r="F223" s="1" t="s">
        <v>180</v>
      </c>
      <c r="G223" t="s">
        <v>181</v>
      </c>
      <c r="H223">
        <v>380</v>
      </c>
      <c r="I223" s="2">
        <v>42291</v>
      </c>
      <c r="J223" s="2">
        <v>42291</v>
      </c>
      <c r="K223">
        <v>380</v>
      </c>
    </row>
    <row r="224" spans="1:11" x14ac:dyDescent="0.25">
      <c r="A224" t="str">
        <f>"ZA71687F83"</f>
        <v>ZA71687F83</v>
      </c>
      <c r="B224" t="str">
        <f t="shared" si="3"/>
        <v>06363391001</v>
      </c>
      <c r="C224" t="s">
        <v>15</v>
      </c>
      <c r="D224" t="s">
        <v>516</v>
      </c>
      <c r="E224" t="s">
        <v>17</v>
      </c>
      <c r="F224" s="1" t="s">
        <v>517</v>
      </c>
      <c r="G224" t="s">
        <v>518</v>
      </c>
      <c r="H224">
        <v>445</v>
      </c>
      <c r="I224" s="2">
        <v>42270</v>
      </c>
      <c r="J224" s="2">
        <v>42270</v>
      </c>
      <c r="K224">
        <v>445</v>
      </c>
    </row>
    <row r="225" spans="1:11" x14ac:dyDescent="0.25">
      <c r="A225" t="str">
        <f>"Z0515CA85C"</f>
        <v>Z0515CA85C</v>
      </c>
      <c r="B225" t="str">
        <f t="shared" si="3"/>
        <v>06363391001</v>
      </c>
      <c r="C225" t="s">
        <v>15</v>
      </c>
      <c r="D225" t="s">
        <v>519</v>
      </c>
      <c r="E225" t="s">
        <v>17</v>
      </c>
      <c r="F225" s="1" t="s">
        <v>520</v>
      </c>
      <c r="G225" t="s">
        <v>521</v>
      </c>
      <c r="H225">
        <v>1780</v>
      </c>
      <c r="I225" s="2">
        <v>42243</v>
      </c>
      <c r="J225" s="2">
        <v>42247</v>
      </c>
      <c r="K225">
        <v>1780</v>
      </c>
    </row>
    <row r="226" spans="1:11" x14ac:dyDescent="0.25">
      <c r="A226" t="str">
        <f>"ZAD15BC803"</f>
        <v>ZAD15BC803</v>
      </c>
      <c r="B226" t="str">
        <f t="shared" si="3"/>
        <v>06363391001</v>
      </c>
      <c r="C226" t="s">
        <v>15</v>
      </c>
      <c r="D226" t="s">
        <v>522</v>
      </c>
      <c r="E226" t="s">
        <v>17</v>
      </c>
      <c r="F226" s="1" t="s">
        <v>523</v>
      </c>
      <c r="G226" t="s">
        <v>524</v>
      </c>
      <c r="H226">
        <v>190</v>
      </c>
      <c r="I226" s="2">
        <v>42235</v>
      </c>
      <c r="J226" s="2">
        <v>42297</v>
      </c>
      <c r="K226">
        <v>190</v>
      </c>
    </row>
    <row r="227" spans="1:11" x14ac:dyDescent="0.25">
      <c r="A227" t="str">
        <f>"ZAD1651592"</f>
        <v>ZAD1651592</v>
      </c>
      <c r="B227" t="str">
        <f t="shared" si="3"/>
        <v>06363391001</v>
      </c>
      <c r="C227" t="s">
        <v>15</v>
      </c>
      <c r="D227" t="s">
        <v>525</v>
      </c>
      <c r="E227" t="s">
        <v>17</v>
      </c>
      <c r="F227" s="1" t="s">
        <v>355</v>
      </c>
      <c r="G227" t="s">
        <v>356</v>
      </c>
      <c r="H227">
        <v>2000</v>
      </c>
      <c r="I227" s="2">
        <v>42292</v>
      </c>
      <c r="J227" s="2">
        <v>42369</v>
      </c>
      <c r="K227">
        <v>2000</v>
      </c>
    </row>
    <row r="228" spans="1:11" x14ac:dyDescent="0.25">
      <c r="A228" t="str">
        <f>"Z8316ADF81"</f>
        <v>Z8316ADF81</v>
      </c>
      <c r="B228" t="str">
        <f t="shared" si="3"/>
        <v>06363391001</v>
      </c>
      <c r="C228" t="s">
        <v>15</v>
      </c>
      <c r="D228" t="s">
        <v>526</v>
      </c>
      <c r="E228" t="s">
        <v>17</v>
      </c>
      <c r="F228" s="1" t="s">
        <v>527</v>
      </c>
      <c r="G228" t="s">
        <v>528</v>
      </c>
      <c r="H228">
        <v>560</v>
      </c>
      <c r="I228" s="2">
        <v>42296</v>
      </c>
      <c r="J228" s="2">
        <v>42369</v>
      </c>
      <c r="K228">
        <v>560</v>
      </c>
    </row>
    <row r="229" spans="1:11" x14ac:dyDescent="0.25">
      <c r="A229" t="str">
        <f>"Z0A12D31C7"</f>
        <v>Z0A12D31C7</v>
      </c>
      <c r="B229" t="str">
        <f t="shared" si="3"/>
        <v>06363391001</v>
      </c>
      <c r="C229" t="s">
        <v>15</v>
      </c>
      <c r="D229" t="s">
        <v>529</v>
      </c>
      <c r="E229" t="s">
        <v>128</v>
      </c>
      <c r="F229" s="1" t="s">
        <v>530</v>
      </c>
      <c r="G229" t="s">
        <v>531</v>
      </c>
      <c r="H229">
        <v>35898.800000000003</v>
      </c>
      <c r="I229" s="2">
        <v>42270</v>
      </c>
      <c r="J229" s="2">
        <v>42270</v>
      </c>
      <c r="K229">
        <v>35898.800000000003</v>
      </c>
    </row>
    <row r="230" spans="1:11" x14ac:dyDescent="0.25">
      <c r="A230" t="str">
        <f>"Z8F14DBB69"</f>
        <v>Z8F14DBB69</v>
      </c>
      <c r="B230" t="str">
        <f t="shared" si="3"/>
        <v>06363391001</v>
      </c>
      <c r="C230" t="s">
        <v>15</v>
      </c>
      <c r="D230" t="s">
        <v>532</v>
      </c>
      <c r="E230" t="s">
        <v>128</v>
      </c>
      <c r="F230" s="1" t="s">
        <v>530</v>
      </c>
      <c r="G230" t="s">
        <v>531</v>
      </c>
      <c r="H230">
        <v>10814.5</v>
      </c>
      <c r="I230" s="2">
        <v>42185</v>
      </c>
      <c r="J230" s="2">
        <v>42187</v>
      </c>
      <c r="K230">
        <v>10814.5</v>
      </c>
    </row>
    <row r="231" spans="1:11" x14ac:dyDescent="0.25">
      <c r="A231" t="str">
        <f>"ZF01638FC1"</f>
        <v>ZF01638FC1</v>
      </c>
      <c r="B231" t="str">
        <f t="shared" si="3"/>
        <v>06363391001</v>
      </c>
      <c r="C231" t="s">
        <v>15</v>
      </c>
      <c r="D231" t="s">
        <v>533</v>
      </c>
      <c r="E231" t="s">
        <v>17</v>
      </c>
      <c r="F231" s="1" t="s">
        <v>329</v>
      </c>
      <c r="G231" t="s">
        <v>330</v>
      </c>
      <c r="H231">
        <v>369.6</v>
      </c>
      <c r="I231" s="2">
        <v>42278</v>
      </c>
      <c r="J231" s="2">
        <v>42293</v>
      </c>
      <c r="K231">
        <v>369.6</v>
      </c>
    </row>
    <row r="232" spans="1:11" x14ac:dyDescent="0.25">
      <c r="A232" t="str">
        <f>"Z111686BAC"</f>
        <v>Z111686BAC</v>
      </c>
      <c r="B232" t="str">
        <f t="shared" si="3"/>
        <v>06363391001</v>
      </c>
      <c r="C232" t="s">
        <v>15</v>
      </c>
      <c r="D232" t="s">
        <v>534</v>
      </c>
      <c r="E232" t="s">
        <v>17</v>
      </c>
      <c r="F232" s="1" t="s">
        <v>535</v>
      </c>
      <c r="G232" t="s">
        <v>273</v>
      </c>
      <c r="H232">
        <v>175</v>
      </c>
      <c r="I232" s="2">
        <v>42130</v>
      </c>
      <c r="J232" s="2">
        <v>42130</v>
      </c>
      <c r="K232">
        <v>175</v>
      </c>
    </row>
    <row r="233" spans="1:11" x14ac:dyDescent="0.25">
      <c r="A233" t="str">
        <f>"ZB91665775"</f>
        <v>ZB91665775</v>
      </c>
      <c r="B233" t="str">
        <f t="shared" si="3"/>
        <v>06363391001</v>
      </c>
      <c r="C233" t="s">
        <v>15</v>
      </c>
      <c r="D233" t="s">
        <v>536</v>
      </c>
      <c r="E233" t="s">
        <v>17</v>
      </c>
      <c r="F233" s="1" t="s">
        <v>112</v>
      </c>
      <c r="G233" t="s">
        <v>113</v>
      </c>
      <c r="H233">
        <v>500</v>
      </c>
      <c r="I233" s="2">
        <v>42261</v>
      </c>
      <c r="J233" s="2">
        <v>42261</v>
      </c>
      <c r="K233">
        <v>500</v>
      </c>
    </row>
    <row r="234" spans="1:11" x14ac:dyDescent="0.25">
      <c r="A234" t="str">
        <f>"Z7416B36A5"</f>
        <v>Z7416B36A5</v>
      </c>
      <c r="B234" t="str">
        <f t="shared" si="3"/>
        <v>06363391001</v>
      </c>
      <c r="C234" t="s">
        <v>15</v>
      </c>
      <c r="D234" t="s">
        <v>537</v>
      </c>
      <c r="E234" t="s">
        <v>17</v>
      </c>
      <c r="F234" s="1" t="s">
        <v>538</v>
      </c>
      <c r="G234" t="s">
        <v>239</v>
      </c>
      <c r="H234">
        <v>536</v>
      </c>
      <c r="I234" s="2">
        <v>42303</v>
      </c>
      <c r="J234" s="2">
        <v>42307</v>
      </c>
      <c r="K234">
        <v>536</v>
      </c>
    </row>
    <row r="235" spans="1:11" x14ac:dyDescent="0.25">
      <c r="A235" t="str">
        <f>"Z0A130E6DF"</f>
        <v>Z0A130E6DF</v>
      </c>
      <c r="B235" t="str">
        <f t="shared" si="3"/>
        <v>06363391001</v>
      </c>
      <c r="C235" t="s">
        <v>15</v>
      </c>
      <c r="D235" t="s">
        <v>539</v>
      </c>
      <c r="E235" t="s">
        <v>17</v>
      </c>
      <c r="F235" s="1" t="s">
        <v>242</v>
      </c>
      <c r="G235" t="s">
        <v>243</v>
      </c>
      <c r="H235">
        <v>470</v>
      </c>
      <c r="I235" s="2">
        <v>42180</v>
      </c>
      <c r="J235" s="2">
        <v>42180</v>
      </c>
      <c r="K235">
        <v>470</v>
      </c>
    </row>
    <row r="236" spans="1:11" x14ac:dyDescent="0.25">
      <c r="A236" t="str">
        <f>"Z1F16C45E0"</f>
        <v>Z1F16C45E0</v>
      </c>
      <c r="B236" t="str">
        <f t="shared" si="3"/>
        <v>06363391001</v>
      </c>
      <c r="C236" t="s">
        <v>15</v>
      </c>
      <c r="D236" t="s">
        <v>540</v>
      </c>
      <c r="E236" t="s">
        <v>17</v>
      </c>
      <c r="F236" s="1" t="s">
        <v>541</v>
      </c>
      <c r="G236" t="s">
        <v>542</v>
      </c>
      <c r="H236">
        <v>5600</v>
      </c>
      <c r="I236" s="2">
        <v>42310</v>
      </c>
      <c r="J236" s="2">
        <v>42318</v>
      </c>
      <c r="K236">
        <v>5600</v>
      </c>
    </row>
    <row r="237" spans="1:11" x14ac:dyDescent="0.25">
      <c r="A237" t="str">
        <f>"Z3E16B36CC"</f>
        <v>Z3E16B36CC</v>
      </c>
      <c r="B237" t="str">
        <f t="shared" si="3"/>
        <v>06363391001</v>
      </c>
      <c r="C237" t="s">
        <v>15</v>
      </c>
      <c r="D237" t="s">
        <v>543</v>
      </c>
      <c r="E237" t="s">
        <v>17</v>
      </c>
      <c r="F237" s="1" t="s">
        <v>206</v>
      </c>
      <c r="G237" t="s">
        <v>207</v>
      </c>
      <c r="H237">
        <v>680.5</v>
      </c>
      <c r="I237" s="2">
        <v>42257</v>
      </c>
      <c r="J237" s="2">
        <v>42258</v>
      </c>
      <c r="K237">
        <v>680.5</v>
      </c>
    </row>
    <row r="238" spans="1:11" x14ac:dyDescent="0.25">
      <c r="A238" t="str">
        <f>"Z7F16B7375"</f>
        <v>Z7F16B7375</v>
      </c>
      <c r="B238" t="str">
        <f t="shared" si="3"/>
        <v>06363391001</v>
      </c>
      <c r="C238" t="s">
        <v>15</v>
      </c>
      <c r="D238" t="s">
        <v>544</v>
      </c>
      <c r="E238" t="s">
        <v>17</v>
      </c>
      <c r="F238" s="1" t="s">
        <v>460</v>
      </c>
      <c r="G238" t="s">
        <v>461</v>
      </c>
      <c r="H238">
        <v>4465</v>
      </c>
      <c r="I238" s="2">
        <v>42303</v>
      </c>
      <c r="J238" s="2">
        <v>42369</v>
      </c>
      <c r="K238">
        <v>4465</v>
      </c>
    </row>
    <row r="239" spans="1:11" x14ac:dyDescent="0.25">
      <c r="A239" t="str">
        <f>"Z5216E74C3"</f>
        <v>Z5216E74C3</v>
      </c>
      <c r="B239" t="str">
        <f t="shared" si="3"/>
        <v>06363391001</v>
      </c>
      <c r="C239" t="s">
        <v>15</v>
      </c>
      <c r="D239" t="s">
        <v>545</v>
      </c>
      <c r="E239" t="s">
        <v>17</v>
      </c>
      <c r="F239" s="1" t="s">
        <v>64</v>
      </c>
      <c r="G239" t="s">
        <v>65</v>
      </c>
      <c r="H239">
        <v>410</v>
      </c>
      <c r="I239" s="2">
        <v>42299</v>
      </c>
      <c r="J239" s="2">
        <v>42300</v>
      </c>
      <c r="K239">
        <v>410</v>
      </c>
    </row>
    <row r="240" spans="1:11" x14ac:dyDescent="0.25">
      <c r="A240" t="str">
        <f>"ZA914A1DFE"</f>
        <v>ZA914A1DFE</v>
      </c>
      <c r="B240" t="str">
        <f t="shared" si="3"/>
        <v>06363391001</v>
      </c>
      <c r="C240" t="s">
        <v>15</v>
      </c>
      <c r="D240" t="s">
        <v>546</v>
      </c>
      <c r="E240" t="s">
        <v>17</v>
      </c>
      <c r="F240" s="1" t="s">
        <v>547</v>
      </c>
      <c r="G240" t="s">
        <v>68</v>
      </c>
      <c r="H240">
        <v>540</v>
      </c>
      <c r="I240" s="2">
        <v>42212</v>
      </c>
      <c r="J240" s="2">
        <v>42212</v>
      </c>
      <c r="K240">
        <v>540</v>
      </c>
    </row>
    <row r="241" spans="1:11" x14ac:dyDescent="0.25">
      <c r="A241" t="str">
        <f>"Z0F169E2A7"</f>
        <v>Z0F169E2A7</v>
      </c>
      <c r="B241" t="str">
        <f t="shared" si="3"/>
        <v>06363391001</v>
      </c>
      <c r="C241" t="s">
        <v>15</v>
      </c>
      <c r="D241" t="s">
        <v>548</v>
      </c>
      <c r="E241" t="s">
        <v>17</v>
      </c>
      <c r="F241" s="1" t="s">
        <v>549</v>
      </c>
      <c r="G241" t="s">
        <v>411</v>
      </c>
      <c r="H241">
        <v>5330</v>
      </c>
      <c r="I241" s="2">
        <v>42312</v>
      </c>
      <c r="J241" s="2">
        <v>42331</v>
      </c>
      <c r="K241">
        <v>5330</v>
      </c>
    </row>
    <row r="242" spans="1:11" x14ac:dyDescent="0.25">
      <c r="A242" t="str">
        <f>"Z6216EF1AC"</f>
        <v>Z6216EF1AC</v>
      </c>
      <c r="B242" t="str">
        <f t="shared" si="3"/>
        <v>06363391001</v>
      </c>
      <c r="C242" t="s">
        <v>15</v>
      </c>
      <c r="D242" t="s">
        <v>550</v>
      </c>
      <c r="E242" t="s">
        <v>17</v>
      </c>
      <c r="F242" s="1" t="s">
        <v>551</v>
      </c>
      <c r="G242" t="s">
        <v>552</v>
      </c>
      <c r="H242">
        <v>1456</v>
      </c>
      <c r="I242" s="2">
        <v>42313</v>
      </c>
      <c r="J242" s="2">
        <v>42313</v>
      </c>
      <c r="K242">
        <v>1456</v>
      </c>
    </row>
    <row r="243" spans="1:11" x14ac:dyDescent="0.25">
      <c r="A243" t="str">
        <f>"ZD51688120"</f>
        <v>ZD51688120</v>
      </c>
      <c r="B243" t="str">
        <f t="shared" si="3"/>
        <v>06363391001</v>
      </c>
      <c r="C243" t="s">
        <v>15</v>
      </c>
      <c r="D243" t="s">
        <v>553</v>
      </c>
      <c r="E243" t="s">
        <v>17</v>
      </c>
      <c r="F243" s="1" t="s">
        <v>310</v>
      </c>
      <c r="G243" t="s">
        <v>311</v>
      </c>
      <c r="H243">
        <v>67</v>
      </c>
      <c r="I243" s="2">
        <v>42279</v>
      </c>
      <c r="J243" s="2">
        <v>42279</v>
      </c>
      <c r="K243">
        <v>0</v>
      </c>
    </row>
    <row r="244" spans="1:11" x14ac:dyDescent="0.25">
      <c r="A244" t="str">
        <f>"ZC116E7449"</f>
        <v>ZC116E7449</v>
      </c>
      <c r="B244" t="str">
        <f t="shared" si="3"/>
        <v>06363391001</v>
      </c>
      <c r="C244" t="s">
        <v>15</v>
      </c>
      <c r="D244" t="s">
        <v>554</v>
      </c>
      <c r="E244" t="s">
        <v>17</v>
      </c>
      <c r="F244" s="1" t="s">
        <v>555</v>
      </c>
      <c r="G244" t="s">
        <v>485</v>
      </c>
      <c r="H244">
        <v>345</v>
      </c>
      <c r="I244" s="2">
        <v>42313</v>
      </c>
      <c r="J244" s="2">
        <v>42317</v>
      </c>
      <c r="K244">
        <v>345</v>
      </c>
    </row>
    <row r="245" spans="1:11" x14ac:dyDescent="0.25">
      <c r="A245" t="str">
        <f>"Z3116E75AC"</f>
        <v>Z3116E75AC</v>
      </c>
      <c r="B245" t="str">
        <f t="shared" si="3"/>
        <v>06363391001</v>
      </c>
      <c r="C245" t="s">
        <v>15</v>
      </c>
      <c r="D245" t="s">
        <v>556</v>
      </c>
      <c r="E245" t="s">
        <v>17</v>
      </c>
      <c r="F245" s="1" t="s">
        <v>557</v>
      </c>
      <c r="G245" t="s">
        <v>68</v>
      </c>
      <c r="H245">
        <v>1930</v>
      </c>
      <c r="I245" s="2">
        <v>42317</v>
      </c>
      <c r="J245" s="2">
        <v>42328</v>
      </c>
      <c r="K245">
        <v>1880</v>
      </c>
    </row>
    <row r="246" spans="1:11" x14ac:dyDescent="0.25">
      <c r="A246" t="str">
        <f>"Z0A16E74F7"</f>
        <v>Z0A16E74F7</v>
      </c>
      <c r="B246" t="str">
        <f t="shared" si="3"/>
        <v>06363391001</v>
      </c>
      <c r="C246" t="s">
        <v>15</v>
      </c>
      <c r="D246" t="s">
        <v>558</v>
      </c>
      <c r="E246" t="s">
        <v>17</v>
      </c>
      <c r="F246" s="1" t="s">
        <v>559</v>
      </c>
      <c r="G246" t="s">
        <v>151</v>
      </c>
      <c r="H246">
        <v>792</v>
      </c>
      <c r="I246" s="2">
        <v>42324</v>
      </c>
      <c r="J246" s="2">
        <v>42328</v>
      </c>
      <c r="K246">
        <v>792</v>
      </c>
    </row>
    <row r="247" spans="1:11" x14ac:dyDescent="0.25">
      <c r="A247" t="str">
        <f>"Z5716F14F2"</f>
        <v>Z5716F14F2</v>
      </c>
      <c r="B247" t="str">
        <f t="shared" si="3"/>
        <v>06363391001</v>
      </c>
      <c r="C247" t="s">
        <v>15</v>
      </c>
      <c r="D247" t="s">
        <v>560</v>
      </c>
      <c r="E247" t="s">
        <v>17</v>
      </c>
      <c r="F247" s="1" t="s">
        <v>506</v>
      </c>
      <c r="G247" t="s">
        <v>507</v>
      </c>
      <c r="H247">
        <v>125</v>
      </c>
      <c r="I247" s="2">
        <v>42312</v>
      </c>
      <c r="J247" s="2">
        <v>42369</v>
      </c>
      <c r="K247">
        <v>125</v>
      </c>
    </row>
    <row r="248" spans="1:11" x14ac:dyDescent="0.25">
      <c r="A248" t="str">
        <f>"Z8D12D32C5"</f>
        <v>Z8D12D32C5</v>
      </c>
      <c r="B248" t="str">
        <f t="shared" si="3"/>
        <v>06363391001</v>
      </c>
      <c r="C248" t="s">
        <v>15</v>
      </c>
      <c r="D248" t="s">
        <v>529</v>
      </c>
      <c r="E248" t="s">
        <v>128</v>
      </c>
      <c r="F248" s="1" t="s">
        <v>530</v>
      </c>
      <c r="G248" t="s">
        <v>531</v>
      </c>
      <c r="H248">
        <v>17949.400000000001</v>
      </c>
      <c r="I248" s="2">
        <v>42275</v>
      </c>
      <c r="J248" s="2">
        <v>42276</v>
      </c>
      <c r="K248">
        <v>17949.400000000001</v>
      </c>
    </row>
    <row r="249" spans="1:11" x14ac:dyDescent="0.25">
      <c r="A249" t="str">
        <f>"Z5516EF11C"</f>
        <v>Z5516EF11C</v>
      </c>
      <c r="B249" t="str">
        <f t="shared" si="3"/>
        <v>06363391001</v>
      </c>
      <c r="C249" t="s">
        <v>15</v>
      </c>
      <c r="D249" t="s">
        <v>561</v>
      </c>
      <c r="E249" t="s">
        <v>17</v>
      </c>
      <c r="F249" s="1" t="s">
        <v>562</v>
      </c>
      <c r="G249" t="s">
        <v>563</v>
      </c>
      <c r="H249">
        <v>40</v>
      </c>
      <c r="I249" s="2">
        <v>42317</v>
      </c>
      <c r="J249" s="2">
        <v>42318</v>
      </c>
      <c r="K249">
        <v>40</v>
      </c>
    </row>
    <row r="250" spans="1:11" x14ac:dyDescent="0.25">
      <c r="A250" t="str">
        <f>"Z9F16C4514"</f>
        <v>Z9F16C4514</v>
      </c>
      <c r="B250" t="str">
        <f t="shared" si="3"/>
        <v>06363391001</v>
      </c>
      <c r="C250" t="s">
        <v>15</v>
      </c>
      <c r="D250" t="s">
        <v>564</v>
      </c>
      <c r="E250" t="s">
        <v>17</v>
      </c>
      <c r="F250" s="1" t="s">
        <v>565</v>
      </c>
      <c r="G250" t="s">
        <v>566</v>
      </c>
      <c r="H250">
        <v>490</v>
      </c>
      <c r="I250" s="2">
        <v>42299</v>
      </c>
      <c r="J250" s="2">
        <v>42303</v>
      </c>
      <c r="K250">
        <v>490</v>
      </c>
    </row>
    <row r="251" spans="1:11" x14ac:dyDescent="0.25">
      <c r="A251" t="str">
        <f>"ZA116E7577"</f>
        <v>ZA116E7577</v>
      </c>
      <c r="B251" t="str">
        <f t="shared" si="3"/>
        <v>06363391001</v>
      </c>
      <c r="C251" t="s">
        <v>15</v>
      </c>
      <c r="D251" t="s">
        <v>567</v>
      </c>
      <c r="E251" t="s">
        <v>17</v>
      </c>
      <c r="F251" s="1" t="s">
        <v>568</v>
      </c>
      <c r="G251" t="s">
        <v>68</v>
      </c>
      <c r="H251">
        <v>500</v>
      </c>
      <c r="I251" s="2">
        <v>42320</v>
      </c>
      <c r="K251">
        <v>500</v>
      </c>
    </row>
    <row r="252" spans="1:11" x14ac:dyDescent="0.25">
      <c r="A252" t="str">
        <f>"Z0D170778A"</f>
        <v>Z0D170778A</v>
      </c>
      <c r="B252" t="str">
        <f t="shared" si="3"/>
        <v>06363391001</v>
      </c>
      <c r="C252" t="s">
        <v>15</v>
      </c>
      <c r="D252" t="s">
        <v>569</v>
      </c>
      <c r="E252" t="s">
        <v>17</v>
      </c>
      <c r="F252" s="1" t="s">
        <v>150</v>
      </c>
      <c r="G252" t="s">
        <v>151</v>
      </c>
      <c r="H252">
        <v>492</v>
      </c>
      <c r="I252" s="2">
        <v>42313</v>
      </c>
      <c r="J252" s="2">
        <v>42313</v>
      </c>
      <c r="K252">
        <v>492</v>
      </c>
    </row>
    <row r="253" spans="1:11" x14ac:dyDescent="0.25">
      <c r="A253" t="str">
        <f>"Z201694E48"</f>
        <v>Z201694E48</v>
      </c>
      <c r="B253" t="str">
        <f t="shared" si="3"/>
        <v>06363391001</v>
      </c>
      <c r="C253" t="s">
        <v>15</v>
      </c>
      <c r="D253" t="s">
        <v>570</v>
      </c>
      <c r="E253" t="s">
        <v>17</v>
      </c>
      <c r="F253" s="1" t="s">
        <v>571</v>
      </c>
      <c r="G253" t="s">
        <v>572</v>
      </c>
      <c r="H253">
        <v>552</v>
      </c>
      <c r="I253" s="2">
        <v>42324</v>
      </c>
      <c r="J253" s="2">
        <v>42338</v>
      </c>
      <c r="K253">
        <v>0</v>
      </c>
    </row>
    <row r="254" spans="1:11" x14ac:dyDescent="0.25">
      <c r="A254" t="str">
        <f>"Z8F12D3254"</f>
        <v>Z8F12D3254</v>
      </c>
      <c r="B254" t="str">
        <f t="shared" si="3"/>
        <v>06363391001</v>
      </c>
      <c r="C254" t="s">
        <v>15</v>
      </c>
      <c r="D254" t="s">
        <v>529</v>
      </c>
      <c r="E254" t="s">
        <v>128</v>
      </c>
      <c r="F254" s="1" t="s">
        <v>530</v>
      </c>
      <c r="G254" t="s">
        <v>531</v>
      </c>
      <c r="H254">
        <v>35898.800000000003</v>
      </c>
      <c r="I254" s="2">
        <v>42275</v>
      </c>
      <c r="J254" s="2">
        <v>42276</v>
      </c>
      <c r="K254">
        <v>35898.800000000003</v>
      </c>
    </row>
    <row r="255" spans="1:11" x14ac:dyDescent="0.25">
      <c r="A255" t="str">
        <f>"Z6D1643571"</f>
        <v>Z6D1643571</v>
      </c>
      <c r="B255" t="str">
        <f t="shared" si="3"/>
        <v>06363391001</v>
      </c>
      <c r="C255" t="s">
        <v>15</v>
      </c>
      <c r="D255" t="s">
        <v>573</v>
      </c>
      <c r="E255" t="s">
        <v>17</v>
      </c>
      <c r="F255" s="1" t="s">
        <v>574</v>
      </c>
      <c r="G255" t="s">
        <v>126</v>
      </c>
      <c r="H255">
        <v>36217</v>
      </c>
      <c r="I255" s="2">
        <v>42305</v>
      </c>
      <c r="J255" s="2">
        <v>42366</v>
      </c>
      <c r="K255">
        <v>32458</v>
      </c>
    </row>
    <row r="256" spans="1:11" x14ac:dyDescent="0.25">
      <c r="A256" t="str">
        <f>"ZBC1704A8B"</f>
        <v>ZBC1704A8B</v>
      </c>
      <c r="B256" t="str">
        <f t="shared" si="3"/>
        <v>06363391001</v>
      </c>
      <c r="C256" t="s">
        <v>15</v>
      </c>
      <c r="D256" t="s">
        <v>575</v>
      </c>
      <c r="E256" t="s">
        <v>17</v>
      </c>
      <c r="F256" s="1" t="s">
        <v>61</v>
      </c>
      <c r="G256" t="s">
        <v>62</v>
      </c>
      <c r="H256">
        <v>489</v>
      </c>
      <c r="I256" s="2">
        <v>42298</v>
      </c>
      <c r="J256" s="2">
        <v>42298</v>
      </c>
      <c r="K256">
        <v>489</v>
      </c>
    </row>
    <row r="257" spans="1:11" x14ac:dyDescent="0.25">
      <c r="A257" t="str">
        <f>"Z871707811"</f>
        <v>Z871707811</v>
      </c>
      <c r="B257" t="str">
        <f t="shared" si="3"/>
        <v>06363391001</v>
      </c>
      <c r="C257" t="s">
        <v>15</v>
      </c>
      <c r="D257" t="s">
        <v>576</v>
      </c>
      <c r="E257" t="s">
        <v>17</v>
      </c>
      <c r="F257" s="1" t="s">
        <v>577</v>
      </c>
      <c r="G257" t="s">
        <v>578</v>
      </c>
      <c r="H257">
        <v>483</v>
      </c>
      <c r="I257" s="2">
        <v>42321</v>
      </c>
      <c r="K257">
        <v>483</v>
      </c>
    </row>
    <row r="258" spans="1:11" x14ac:dyDescent="0.25">
      <c r="A258" t="str">
        <f>"Z431730C39"</f>
        <v>Z431730C39</v>
      </c>
      <c r="B258" t="str">
        <f t="shared" si="3"/>
        <v>06363391001</v>
      </c>
      <c r="C258" t="s">
        <v>15</v>
      </c>
      <c r="D258" t="s">
        <v>579</v>
      </c>
      <c r="E258" t="s">
        <v>17</v>
      </c>
      <c r="F258" s="1" t="s">
        <v>91</v>
      </c>
      <c r="G258" t="s">
        <v>92</v>
      </c>
      <c r="H258">
        <v>1675</v>
      </c>
      <c r="I258" s="2">
        <v>42327</v>
      </c>
      <c r="J258" s="2">
        <v>42333</v>
      </c>
      <c r="K258">
        <v>1675</v>
      </c>
    </row>
    <row r="259" spans="1:11" x14ac:dyDescent="0.25">
      <c r="A259" t="str">
        <f>"Z411604F3B"</f>
        <v>Z411604F3B</v>
      </c>
      <c r="B259" t="str">
        <f t="shared" ref="B259:B322" si="4">"06363391001"</f>
        <v>06363391001</v>
      </c>
      <c r="C259" t="s">
        <v>15</v>
      </c>
      <c r="D259" t="s">
        <v>580</v>
      </c>
      <c r="E259" t="s">
        <v>17</v>
      </c>
      <c r="F259" s="1" t="s">
        <v>581</v>
      </c>
      <c r="G259" t="s">
        <v>113</v>
      </c>
      <c r="H259">
        <v>1100</v>
      </c>
      <c r="I259" s="2">
        <v>42262</v>
      </c>
      <c r="J259" s="2">
        <v>42265</v>
      </c>
      <c r="K259">
        <v>1100</v>
      </c>
    </row>
    <row r="260" spans="1:11" x14ac:dyDescent="0.25">
      <c r="A260" t="str">
        <f>"Z9317417E2"</f>
        <v>Z9317417E2</v>
      </c>
      <c r="B260" t="str">
        <f t="shared" si="4"/>
        <v>06363391001</v>
      </c>
      <c r="C260" t="s">
        <v>15</v>
      </c>
      <c r="D260" t="s">
        <v>582</v>
      </c>
      <c r="E260" t="s">
        <v>17</v>
      </c>
      <c r="F260" s="1" t="s">
        <v>91</v>
      </c>
      <c r="G260" t="s">
        <v>92</v>
      </c>
      <c r="H260">
        <v>456</v>
      </c>
      <c r="I260" s="2">
        <v>42313</v>
      </c>
      <c r="J260" s="2">
        <v>42313</v>
      </c>
      <c r="K260">
        <v>456</v>
      </c>
    </row>
    <row r="261" spans="1:11" x14ac:dyDescent="0.25">
      <c r="A261" t="str">
        <f>"Z951730BC6"</f>
        <v>Z951730BC6</v>
      </c>
      <c r="B261" t="str">
        <f t="shared" si="4"/>
        <v>06363391001</v>
      </c>
      <c r="C261" t="s">
        <v>15</v>
      </c>
      <c r="D261" t="s">
        <v>583</v>
      </c>
      <c r="E261" t="s">
        <v>17</v>
      </c>
      <c r="F261" s="1" t="s">
        <v>584</v>
      </c>
      <c r="G261" t="s">
        <v>585</v>
      </c>
      <c r="H261">
        <v>120</v>
      </c>
      <c r="I261" s="2">
        <v>42327</v>
      </c>
      <c r="K261">
        <v>120</v>
      </c>
    </row>
    <row r="262" spans="1:11" x14ac:dyDescent="0.25">
      <c r="A262" t="str">
        <f>"Z1A1638FEC"</f>
        <v>Z1A1638FEC</v>
      </c>
      <c r="B262" t="str">
        <f t="shared" si="4"/>
        <v>06363391001</v>
      </c>
      <c r="C262" t="s">
        <v>15</v>
      </c>
      <c r="D262" t="s">
        <v>586</v>
      </c>
      <c r="E262" t="s">
        <v>17</v>
      </c>
      <c r="F262" s="1" t="s">
        <v>587</v>
      </c>
      <c r="G262" t="s">
        <v>588</v>
      </c>
      <c r="H262">
        <v>90</v>
      </c>
      <c r="I262" s="2">
        <v>42297</v>
      </c>
      <c r="K262">
        <v>90</v>
      </c>
    </row>
    <row r="263" spans="1:11" x14ac:dyDescent="0.25">
      <c r="A263" t="str">
        <f>"Z941730B81"</f>
        <v>Z941730B81</v>
      </c>
      <c r="B263" t="str">
        <f t="shared" si="4"/>
        <v>06363391001</v>
      </c>
      <c r="C263" t="s">
        <v>15</v>
      </c>
      <c r="D263" t="s">
        <v>589</v>
      </c>
      <c r="E263" t="s">
        <v>17</v>
      </c>
      <c r="F263" s="1" t="s">
        <v>590</v>
      </c>
      <c r="G263" t="s">
        <v>591</v>
      </c>
      <c r="H263">
        <v>300</v>
      </c>
      <c r="I263" s="2">
        <v>42304</v>
      </c>
      <c r="J263" s="2">
        <v>42304</v>
      </c>
      <c r="K263">
        <v>300</v>
      </c>
    </row>
    <row r="264" spans="1:11" x14ac:dyDescent="0.25">
      <c r="A264" t="str">
        <f>"Z4D1714219"</f>
        <v>Z4D1714219</v>
      </c>
      <c r="B264" t="str">
        <f t="shared" si="4"/>
        <v>06363391001</v>
      </c>
      <c r="C264" t="s">
        <v>15</v>
      </c>
      <c r="D264" t="s">
        <v>592</v>
      </c>
      <c r="E264" t="s">
        <v>17</v>
      </c>
      <c r="F264" s="1" t="s">
        <v>593</v>
      </c>
      <c r="G264" t="s">
        <v>594</v>
      </c>
      <c r="H264">
        <v>832</v>
      </c>
      <c r="I264" s="2">
        <v>42292</v>
      </c>
      <c r="J264" s="2">
        <v>42314</v>
      </c>
      <c r="K264">
        <v>832</v>
      </c>
    </row>
    <row r="265" spans="1:11" x14ac:dyDescent="0.25">
      <c r="A265" t="str">
        <f>"ZA715F854B"</f>
        <v>ZA715F854B</v>
      </c>
      <c r="B265" t="str">
        <f t="shared" si="4"/>
        <v>06363391001</v>
      </c>
      <c r="C265" t="s">
        <v>15</v>
      </c>
      <c r="D265" t="s">
        <v>595</v>
      </c>
      <c r="E265" t="s">
        <v>17</v>
      </c>
      <c r="F265" s="1" t="s">
        <v>596</v>
      </c>
      <c r="G265" t="s">
        <v>172</v>
      </c>
      <c r="H265">
        <v>6147.89</v>
      </c>
      <c r="I265" s="2">
        <v>42268</v>
      </c>
      <c r="J265" s="2">
        <v>42272</v>
      </c>
      <c r="K265">
        <v>6147.89</v>
      </c>
    </row>
    <row r="266" spans="1:11" x14ac:dyDescent="0.25">
      <c r="A266" t="str">
        <f>"Z661787C1E"</f>
        <v>Z661787C1E</v>
      </c>
      <c r="B266" t="str">
        <f t="shared" si="4"/>
        <v>06363391001</v>
      </c>
      <c r="C266" t="s">
        <v>15</v>
      </c>
      <c r="D266" t="s">
        <v>597</v>
      </c>
      <c r="E266" t="s">
        <v>17</v>
      </c>
      <c r="F266" s="1" t="s">
        <v>206</v>
      </c>
      <c r="G266" t="s">
        <v>207</v>
      </c>
      <c r="H266">
        <v>2485.5</v>
      </c>
      <c r="I266" s="2">
        <v>42284</v>
      </c>
      <c r="J266" s="2">
        <v>42303</v>
      </c>
      <c r="K266">
        <v>2485.5</v>
      </c>
    </row>
    <row r="267" spans="1:11" x14ac:dyDescent="0.25">
      <c r="A267" t="str">
        <f>"Z6E17417B7"</f>
        <v>Z6E17417B7</v>
      </c>
      <c r="B267" t="str">
        <f t="shared" si="4"/>
        <v>06363391001</v>
      </c>
      <c r="C267" t="s">
        <v>15</v>
      </c>
      <c r="D267" t="s">
        <v>598</v>
      </c>
      <c r="E267" t="s">
        <v>17</v>
      </c>
      <c r="F267" s="1" t="s">
        <v>599</v>
      </c>
      <c r="G267" t="s">
        <v>600</v>
      </c>
      <c r="H267">
        <v>1673.17</v>
      </c>
      <c r="I267" s="2">
        <v>42340</v>
      </c>
      <c r="K267">
        <v>1673.17</v>
      </c>
    </row>
    <row r="268" spans="1:11" x14ac:dyDescent="0.25">
      <c r="A268" t="str">
        <f>"Z49173A2DF"</f>
        <v>Z49173A2DF</v>
      </c>
      <c r="B268" t="str">
        <f t="shared" si="4"/>
        <v>06363391001</v>
      </c>
      <c r="C268" t="s">
        <v>15</v>
      </c>
      <c r="D268" t="s">
        <v>601</v>
      </c>
      <c r="E268" t="s">
        <v>17</v>
      </c>
      <c r="F268" s="1" t="s">
        <v>134</v>
      </c>
      <c r="G268" t="s">
        <v>135</v>
      </c>
      <c r="H268">
        <v>340</v>
      </c>
      <c r="I268" s="2">
        <v>42340</v>
      </c>
      <c r="K268">
        <v>340</v>
      </c>
    </row>
    <row r="269" spans="1:11" x14ac:dyDescent="0.25">
      <c r="A269" t="str">
        <f>"Z46176779C"</f>
        <v>Z46176779C</v>
      </c>
      <c r="B269" t="str">
        <f t="shared" si="4"/>
        <v>06363391001</v>
      </c>
      <c r="C269" t="s">
        <v>15</v>
      </c>
      <c r="D269" t="s">
        <v>602</v>
      </c>
      <c r="E269" t="s">
        <v>17</v>
      </c>
      <c r="F269" s="1" t="s">
        <v>603</v>
      </c>
      <c r="G269" t="s">
        <v>604</v>
      </c>
      <c r="H269">
        <v>850</v>
      </c>
      <c r="I269" s="2">
        <v>42340</v>
      </c>
      <c r="K269">
        <v>850</v>
      </c>
    </row>
    <row r="270" spans="1:11" x14ac:dyDescent="0.25">
      <c r="A270" t="str">
        <f>"ZA9164BD3B"</f>
        <v>ZA9164BD3B</v>
      </c>
      <c r="B270" t="str">
        <f t="shared" si="4"/>
        <v>06363391001</v>
      </c>
      <c r="C270" t="s">
        <v>15</v>
      </c>
      <c r="D270" t="s">
        <v>605</v>
      </c>
      <c r="E270" t="s">
        <v>17</v>
      </c>
      <c r="F270" s="1" t="s">
        <v>606</v>
      </c>
      <c r="G270" t="s">
        <v>607</v>
      </c>
      <c r="H270">
        <v>612.20000000000005</v>
      </c>
      <c r="I270" s="2">
        <v>42278</v>
      </c>
      <c r="J270" s="2">
        <v>42335</v>
      </c>
      <c r="K270">
        <v>612.20000000000005</v>
      </c>
    </row>
    <row r="271" spans="1:11" x14ac:dyDescent="0.25">
      <c r="A271" t="str">
        <f>"ZA01742436"</f>
        <v>ZA01742436</v>
      </c>
      <c r="B271" t="str">
        <f t="shared" si="4"/>
        <v>06363391001</v>
      </c>
      <c r="C271" t="s">
        <v>15</v>
      </c>
      <c r="D271" t="s">
        <v>608</v>
      </c>
      <c r="E271" t="s">
        <v>17</v>
      </c>
      <c r="F271" s="1" t="s">
        <v>609</v>
      </c>
      <c r="G271" t="s">
        <v>610</v>
      </c>
      <c r="H271">
        <v>4160</v>
      </c>
      <c r="I271" s="2">
        <v>42345</v>
      </c>
      <c r="J271" s="2">
        <v>42369</v>
      </c>
      <c r="K271">
        <v>4160</v>
      </c>
    </row>
    <row r="272" spans="1:11" x14ac:dyDescent="0.25">
      <c r="A272" t="str">
        <f>"Z4817593B3"</f>
        <v>Z4817593B3</v>
      </c>
      <c r="B272" t="str">
        <f t="shared" si="4"/>
        <v>06363391001</v>
      </c>
      <c r="C272" t="s">
        <v>15</v>
      </c>
      <c r="D272" t="s">
        <v>611</v>
      </c>
      <c r="E272" t="s">
        <v>17</v>
      </c>
      <c r="F272" s="1" t="s">
        <v>612</v>
      </c>
      <c r="G272" t="s">
        <v>613</v>
      </c>
      <c r="H272">
        <v>1000</v>
      </c>
      <c r="I272" s="2">
        <v>42342</v>
      </c>
      <c r="K272">
        <v>1000</v>
      </c>
    </row>
    <row r="273" spans="1:11" x14ac:dyDescent="0.25">
      <c r="A273" t="str">
        <f>"Z4B17677FA"</f>
        <v>Z4B17677FA</v>
      </c>
      <c r="B273" t="str">
        <f t="shared" si="4"/>
        <v>06363391001</v>
      </c>
      <c r="C273" t="s">
        <v>15</v>
      </c>
      <c r="D273" t="s">
        <v>614</v>
      </c>
      <c r="E273" t="s">
        <v>17</v>
      </c>
      <c r="F273" s="1" t="s">
        <v>153</v>
      </c>
      <c r="G273" t="s">
        <v>154</v>
      </c>
      <c r="H273">
        <v>295</v>
      </c>
      <c r="I273" s="2">
        <v>42342</v>
      </c>
      <c r="K273">
        <v>295</v>
      </c>
    </row>
    <row r="274" spans="1:11" x14ac:dyDescent="0.25">
      <c r="A274" t="str">
        <f>"Z8B174246F"</f>
        <v>Z8B174246F</v>
      </c>
      <c r="B274" t="str">
        <f t="shared" si="4"/>
        <v>06363391001</v>
      </c>
      <c r="C274" t="s">
        <v>15</v>
      </c>
      <c r="D274" t="s">
        <v>615</v>
      </c>
      <c r="E274" t="s">
        <v>17</v>
      </c>
      <c r="F274" s="1" t="s">
        <v>616</v>
      </c>
      <c r="G274" t="s">
        <v>617</v>
      </c>
      <c r="H274">
        <v>229.51</v>
      </c>
      <c r="I274" s="2">
        <v>42345</v>
      </c>
      <c r="J274" s="2">
        <v>42349</v>
      </c>
      <c r="K274">
        <v>229.51</v>
      </c>
    </row>
    <row r="275" spans="1:11" x14ac:dyDescent="0.25">
      <c r="A275" t="str">
        <f>"ZD11694DF2"</f>
        <v>ZD11694DF2</v>
      </c>
      <c r="B275" t="str">
        <f t="shared" si="4"/>
        <v>06363391001</v>
      </c>
      <c r="C275" t="s">
        <v>15</v>
      </c>
      <c r="D275" t="s">
        <v>618</v>
      </c>
      <c r="E275" t="s">
        <v>17</v>
      </c>
      <c r="F275" s="1" t="s">
        <v>619</v>
      </c>
      <c r="G275" t="s">
        <v>620</v>
      </c>
      <c r="H275">
        <v>1200</v>
      </c>
      <c r="I275" s="2">
        <v>42300</v>
      </c>
      <c r="J275" s="2">
        <v>42300</v>
      </c>
      <c r="K275">
        <v>1200</v>
      </c>
    </row>
    <row r="276" spans="1:11" x14ac:dyDescent="0.25">
      <c r="A276" t="str">
        <f>"Z381758A7C"</f>
        <v>Z381758A7C</v>
      </c>
      <c r="B276" t="str">
        <f t="shared" si="4"/>
        <v>06363391001</v>
      </c>
      <c r="C276" t="s">
        <v>15</v>
      </c>
      <c r="D276" t="s">
        <v>621</v>
      </c>
      <c r="E276" t="s">
        <v>17</v>
      </c>
      <c r="F276" s="1" t="s">
        <v>622</v>
      </c>
      <c r="G276" t="s">
        <v>187</v>
      </c>
      <c r="H276">
        <v>990</v>
      </c>
      <c r="I276" s="2">
        <v>42349</v>
      </c>
      <c r="J276" s="2">
        <v>42369</v>
      </c>
      <c r="K276">
        <v>990</v>
      </c>
    </row>
    <row r="277" spans="1:11" x14ac:dyDescent="0.25">
      <c r="A277" t="str">
        <f>"Z2112FD4A8"</f>
        <v>Z2112FD4A8</v>
      </c>
      <c r="B277" t="str">
        <f t="shared" si="4"/>
        <v>06363391001</v>
      </c>
      <c r="C277" t="s">
        <v>15</v>
      </c>
      <c r="D277" t="s">
        <v>623</v>
      </c>
      <c r="E277" t="s">
        <v>17</v>
      </c>
      <c r="F277" s="1" t="s">
        <v>624</v>
      </c>
      <c r="G277" t="s">
        <v>625</v>
      </c>
      <c r="H277">
        <v>8508</v>
      </c>
      <c r="I277" s="2">
        <v>42107</v>
      </c>
      <c r="J277" s="2">
        <v>42272</v>
      </c>
      <c r="K277">
        <v>8508</v>
      </c>
    </row>
    <row r="278" spans="1:11" x14ac:dyDescent="0.25">
      <c r="A278" t="str">
        <f>"ZB7177B653"</f>
        <v>ZB7177B653</v>
      </c>
      <c r="B278" t="str">
        <f t="shared" si="4"/>
        <v>06363391001</v>
      </c>
      <c r="C278" t="s">
        <v>15</v>
      </c>
      <c r="D278" t="s">
        <v>626</v>
      </c>
      <c r="E278" t="s">
        <v>128</v>
      </c>
      <c r="F278" s="1" t="s">
        <v>129</v>
      </c>
      <c r="G278" t="s">
        <v>130</v>
      </c>
      <c r="H278">
        <v>0</v>
      </c>
      <c r="I278" s="2">
        <v>42347</v>
      </c>
      <c r="J278" s="2">
        <v>42369</v>
      </c>
      <c r="K278">
        <v>3890.54</v>
      </c>
    </row>
    <row r="279" spans="1:11" x14ac:dyDescent="0.25">
      <c r="A279" t="str">
        <f>"Z2D13488F7"</f>
        <v>Z2D13488F7</v>
      </c>
      <c r="B279" t="str">
        <f t="shared" si="4"/>
        <v>06363391001</v>
      </c>
      <c r="C279" t="s">
        <v>15</v>
      </c>
      <c r="D279" t="s">
        <v>627</v>
      </c>
      <c r="E279" t="s">
        <v>17</v>
      </c>
      <c r="F279" s="1" t="s">
        <v>112</v>
      </c>
      <c r="G279" t="s">
        <v>113</v>
      </c>
      <c r="H279">
        <v>488</v>
      </c>
      <c r="I279" s="2">
        <v>42061</v>
      </c>
      <c r="J279" s="2">
        <v>42061</v>
      </c>
      <c r="K279">
        <v>488</v>
      </c>
    </row>
    <row r="280" spans="1:11" x14ac:dyDescent="0.25">
      <c r="A280" t="str">
        <f>"ZA61787BB8"</f>
        <v>ZA61787BB8</v>
      </c>
      <c r="B280" t="str">
        <f t="shared" si="4"/>
        <v>06363391001</v>
      </c>
      <c r="C280" t="s">
        <v>15</v>
      </c>
      <c r="D280" t="s">
        <v>628</v>
      </c>
      <c r="E280" t="s">
        <v>17</v>
      </c>
      <c r="F280" s="1" t="s">
        <v>629</v>
      </c>
      <c r="G280" t="s">
        <v>630</v>
      </c>
      <c r="H280">
        <v>870</v>
      </c>
      <c r="I280" s="2">
        <v>42359</v>
      </c>
      <c r="J280" s="2">
        <v>42361</v>
      </c>
      <c r="K280">
        <v>870</v>
      </c>
    </row>
    <row r="281" spans="1:11" x14ac:dyDescent="0.25">
      <c r="A281" t="str">
        <f>"ZE016B3752"</f>
        <v>ZE016B3752</v>
      </c>
      <c r="B281" t="str">
        <f t="shared" si="4"/>
        <v>06363391001</v>
      </c>
      <c r="C281" t="s">
        <v>15</v>
      </c>
      <c r="D281" t="s">
        <v>631</v>
      </c>
      <c r="E281" t="s">
        <v>17</v>
      </c>
      <c r="F281" s="1" t="s">
        <v>112</v>
      </c>
      <c r="G281" t="s">
        <v>113</v>
      </c>
      <c r="H281">
        <v>2925</v>
      </c>
      <c r="I281" s="2">
        <v>42300</v>
      </c>
      <c r="K281">
        <v>2925</v>
      </c>
    </row>
    <row r="282" spans="1:11" x14ac:dyDescent="0.25">
      <c r="A282" t="str">
        <f>"Z4116A5037"</f>
        <v>Z4116A5037</v>
      </c>
      <c r="B282" t="str">
        <f t="shared" si="4"/>
        <v>06363391001</v>
      </c>
      <c r="C282" t="s">
        <v>15</v>
      </c>
      <c r="D282" t="s">
        <v>632</v>
      </c>
      <c r="E282" t="s">
        <v>17</v>
      </c>
      <c r="F282" s="1" t="s">
        <v>633</v>
      </c>
      <c r="G282" t="s">
        <v>113</v>
      </c>
      <c r="H282">
        <v>3790</v>
      </c>
      <c r="I282" s="2">
        <v>42319</v>
      </c>
      <c r="J282" s="2">
        <v>42324</v>
      </c>
      <c r="K282">
        <v>3790</v>
      </c>
    </row>
    <row r="283" spans="1:11" x14ac:dyDescent="0.25">
      <c r="A283" t="str">
        <f>"Z081759419"</f>
        <v>Z081759419</v>
      </c>
      <c r="B283" t="str">
        <f t="shared" si="4"/>
        <v>06363391001</v>
      </c>
      <c r="C283" t="s">
        <v>15</v>
      </c>
      <c r="D283" t="s">
        <v>634</v>
      </c>
      <c r="E283" t="s">
        <v>17</v>
      </c>
      <c r="F283" s="1" t="s">
        <v>635</v>
      </c>
      <c r="G283" t="s">
        <v>243</v>
      </c>
      <c r="H283">
        <v>1763.2</v>
      </c>
      <c r="I283" s="2">
        <v>42354</v>
      </c>
      <c r="K283">
        <v>1763.2</v>
      </c>
    </row>
    <row r="284" spans="1:11" x14ac:dyDescent="0.25">
      <c r="A284" t="str">
        <f>"ZD31555D2F"</f>
        <v>ZD31555D2F</v>
      </c>
      <c r="B284" t="str">
        <f t="shared" si="4"/>
        <v>06363391001</v>
      </c>
      <c r="C284" t="s">
        <v>15</v>
      </c>
      <c r="D284" t="s">
        <v>636</v>
      </c>
      <c r="E284" t="s">
        <v>128</v>
      </c>
      <c r="F284" s="1" t="s">
        <v>637</v>
      </c>
      <c r="G284" t="s">
        <v>638</v>
      </c>
      <c r="H284">
        <v>5526.6</v>
      </c>
      <c r="I284" s="2">
        <v>42263</v>
      </c>
      <c r="J284" s="2">
        <v>44089</v>
      </c>
      <c r="K284">
        <v>3592.03</v>
      </c>
    </row>
    <row r="285" spans="1:11" x14ac:dyDescent="0.25">
      <c r="A285" t="str">
        <f>"ZB01456CD8"</f>
        <v>ZB01456CD8</v>
      </c>
      <c r="B285" t="str">
        <f t="shared" si="4"/>
        <v>06363391001</v>
      </c>
      <c r="C285" t="s">
        <v>15</v>
      </c>
      <c r="D285" t="s">
        <v>639</v>
      </c>
      <c r="E285" t="s">
        <v>17</v>
      </c>
      <c r="F285" s="1" t="s">
        <v>640</v>
      </c>
      <c r="G285" t="s">
        <v>641</v>
      </c>
      <c r="H285">
        <v>660</v>
      </c>
      <c r="I285" s="2">
        <v>42065</v>
      </c>
      <c r="J285" s="2">
        <v>42353</v>
      </c>
      <c r="K285">
        <v>660</v>
      </c>
    </row>
    <row r="286" spans="1:11" x14ac:dyDescent="0.25">
      <c r="A286" t="str">
        <f>"ZB417ADA7B"</f>
        <v>ZB417ADA7B</v>
      </c>
      <c r="B286" t="str">
        <f t="shared" si="4"/>
        <v>06363391001</v>
      </c>
      <c r="C286" t="s">
        <v>15</v>
      </c>
      <c r="D286" t="s">
        <v>642</v>
      </c>
      <c r="E286" t="s">
        <v>17</v>
      </c>
      <c r="F286" s="1" t="s">
        <v>643</v>
      </c>
      <c r="G286" t="s">
        <v>644</v>
      </c>
      <c r="H286">
        <v>550</v>
      </c>
      <c r="I286" s="2">
        <v>42355</v>
      </c>
      <c r="J286" s="2">
        <v>42355</v>
      </c>
      <c r="K286">
        <v>550</v>
      </c>
    </row>
    <row r="287" spans="1:11" x14ac:dyDescent="0.25">
      <c r="A287" t="str">
        <f>"Z0717ADAEA"</f>
        <v>Z0717ADAEA</v>
      </c>
      <c r="B287" t="str">
        <f t="shared" si="4"/>
        <v>06363391001</v>
      </c>
      <c r="C287" t="s">
        <v>15</v>
      </c>
      <c r="D287" t="s">
        <v>645</v>
      </c>
      <c r="E287" t="s">
        <v>17</v>
      </c>
      <c r="F287" s="1" t="s">
        <v>646</v>
      </c>
      <c r="G287" t="s">
        <v>647</v>
      </c>
      <c r="H287">
        <v>1165</v>
      </c>
      <c r="I287" s="2">
        <v>42291</v>
      </c>
      <c r="J287" s="2">
        <v>42341</v>
      </c>
      <c r="K287">
        <v>1165</v>
      </c>
    </row>
    <row r="288" spans="1:11" x14ac:dyDescent="0.25">
      <c r="A288" t="str">
        <f>"Z191545B31"</f>
        <v>Z191545B31</v>
      </c>
      <c r="B288" t="str">
        <f t="shared" si="4"/>
        <v>06363391001</v>
      </c>
      <c r="C288" t="s">
        <v>15</v>
      </c>
      <c r="D288" t="s">
        <v>648</v>
      </c>
      <c r="E288" t="s">
        <v>17</v>
      </c>
      <c r="F288" s="1" t="s">
        <v>112</v>
      </c>
      <c r="G288" t="s">
        <v>113</v>
      </c>
      <c r="H288">
        <v>5084</v>
      </c>
      <c r="I288" s="2">
        <v>42249</v>
      </c>
      <c r="J288" s="2">
        <v>42282</v>
      </c>
      <c r="K288">
        <v>0</v>
      </c>
    </row>
    <row r="289" spans="1:11" x14ac:dyDescent="0.25">
      <c r="A289" t="str">
        <f>"Z51173C65D"</f>
        <v>Z51173C65D</v>
      </c>
      <c r="B289" t="str">
        <f t="shared" si="4"/>
        <v>06363391001</v>
      </c>
      <c r="C289" t="s">
        <v>15</v>
      </c>
      <c r="D289" t="s">
        <v>649</v>
      </c>
      <c r="E289" t="s">
        <v>17</v>
      </c>
      <c r="F289" s="1" t="s">
        <v>112</v>
      </c>
      <c r="G289" t="s">
        <v>113</v>
      </c>
      <c r="H289">
        <v>468</v>
      </c>
      <c r="I289" s="2">
        <v>42359</v>
      </c>
      <c r="J289" s="2">
        <v>42359</v>
      </c>
      <c r="K289">
        <v>468</v>
      </c>
    </row>
    <row r="290" spans="1:11" x14ac:dyDescent="0.25">
      <c r="A290" t="str">
        <f>"ZC617ADB69"</f>
        <v>ZC617ADB69</v>
      </c>
      <c r="B290" t="str">
        <f t="shared" si="4"/>
        <v>06363391001</v>
      </c>
      <c r="C290" t="s">
        <v>15</v>
      </c>
      <c r="D290" t="s">
        <v>650</v>
      </c>
      <c r="E290" t="s">
        <v>17</v>
      </c>
      <c r="F290" s="1" t="s">
        <v>651</v>
      </c>
      <c r="G290" t="s">
        <v>588</v>
      </c>
      <c r="H290">
        <v>2925</v>
      </c>
      <c r="I290" s="2">
        <v>42366</v>
      </c>
      <c r="J290" s="2">
        <v>42369</v>
      </c>
      <c r="K290">
        <v>2925</v>
      </c>
    </row>
    <row r="291" spans="1:11" x14ac:dyDescent="0.25">
      <c r="A291" t="str">
        <f>"Z0A17BCAF5"</f>
        <v>Z0A17BCAF5</v>
      </c>
      <c r="B291" t="str">
        <f t="shared" si="4"/>
        <v>06363391001</v>
      </c>
      <c r="C291" t="s">
        <v>15</v>
      </c>
      <c r="D291" t="s">
        <v>652</v>
      </c>
      <c r="E291" t="s">
        <v>17</v>
      </c>
      <c r="F291" s="1" t="s">
        <v>653</v>
      </c>
      <c r="G291" t="s">
        <v>89</v>
      </c>
      <c r="H291">
        <v>2470.4</v>
      </c>
      <c r="I291" s="2">
        <v>42361</v>
      </c>
      <c r="K291">
        <v>2470.4</v>
      </c>
    </row>
    <row r="292" spans="1:11" x14ac:dyDescent="0.25">
      <c r="A292" t="str">
        <f>"ZB117BED2F"</f>
        <v>ZB117BED2F</v>
      </c>
      <c r="B292" t="str">
        <f t="shared" si="4"/>
        <v>06363391001</v>
      </c>
      <c r="C292" t="s">
        <v>15</v>
      </c>
      <c r="D292" t="s">
        <v>654</v>
      </c>
      <c r="E292" t="s">
        <v>17</v>
      </c>
      <c r="F292" s="1" t="s">
        <v>655</v>
      </c>
      <c r="G292" t="s">
        <v>610</v>
      </c>
      <c r="H292">
        <v>2488</v>
      </c>
      <c r="I292" s="2">
        <v>42360</v>
      </c>
      <c r="K292">
        <v>2268.2399999999998</v>
      </c>
    </row>
    <row r="293" spans="1:11" x14ac:dyDescent="0.25">
      <c r="A293" t="str">
        <f>"ZBD17BEC7F"</f>
        <v>ZBD17BEC7F</v>
      </c>
      <c r="B293" t="str">
        <f t="shared" si="4"/>
        <v>06363391001</v>
      </c>
      <c r="C293" t="s">
        <v>15</v>
      </c>
      <c r="D293" t="s">
        <v>656</v>
      </c>
      <c r="E293" t="s">
        <v>17</v>
      </c>
      <c r="F293" s="1" t="s">
        <v>657</v>
      </c>
      <c r="G293" t="s">
        <v>610</v>
      </c>
      <c r="H293">
        <v>6130</v>
      </c>
      <c r="I293" s="2">
        <v>42360</v>
      </c>
      <c r="K293">
        <v>6130</v>
      </c>
    </row>
    <row r="294" spans="1:11" x14ac:dyDescent="0.25">
      <c r="A294" t="str">
        <f>"ZD617592C1"</f>
        <v>ZD617592C1</v>
      </c>
      <c r="B294" t="str">
        <f t="shared" si="4"/>
        <v>06363391001</v>
      </c>
      <c r="C294" t="s">
        <v>15</v>
      </c>
      <c r="D294" t="s">
        <v>658</v>
      </c>
      <c r="E294" t="s">
        <v>17</v>
      </c>
      <c r="F294" s="1" t="s">
        <v>659</v>
      </c>
      <c r="G294" t="s">
        <v>113</v>
      </c>
      <c r="H294">
        <v>546</v>
      </c>
      <c r="I294" s="2">
        <v>42342</v>
      </c>
      <c r="K294">
        <v>546</v>
      </c>
    </row>
    <row r="295" spans="1:11" x14ac:dyDescent="0.25">
      <c r="A295" t="str">
        <f>"Z5416ADF95"</f>
        <v>Z5416ADF95</v>
      </c>
      <c r="B295" t="str">
        <f t="shared" si="4"/>
        <v>06363391001</v>
      </c>
      <c r="C295" t="s">
        <v>15</v>
      </c>
      <c r="D295" t="s">
        <v>660</v>
      </c>
      <c r="E295" t="s">
        <v>17</v>
      </c>
      <c r="F295" s="1" t="s">
        <v>493</v>
      </c>
      <c r="G295" t="s">
        <v>494</v>
      </c>
      <c r="H295">
        <v>210</v>
      </c>
      <c r="I295" s="2">
        <v>42303</v>
      </c>
      <c r="K295">
        <v>210</v>
      </c>
    </row>
    <row r="296" spans="1:11" x14ac:dyDescent="0.25">
      <c r="A296" t="str">
        <f>"Z0517BECE8"</f>
        <v>Z0517BECE8</v>
      </c>
      <c r="B296" t="str">
        <f t="shared" si="4"/>
        <v>06363391001</v>
      </c>
      <c r="C296" t="s">
        <v>15</v>
      </c>
      <c r="D296" t="s">
        <v>661</v>
      </c>
      <c r="E296" t="s">
        <v>17</v>
      </c>
      <c r="F296" s="1" t="s">
        <v>662</v>
      </c>
      <c r="G296" t="s">
        <v>172</v>
      </c>
      <c r="H296">
        <v>775</v>
      </c>
      <c r="I296" s="2">
        <v>42361</v>
      </c>
      <c r="J296" s="2">
        <v>42369</v>
      </c>
      <c r="K296">
        <v>775</v>
      </c>
    </row>
    <row r="297" spans="1:11" x14ac:dyDescent="0.25">
      <c r="A297" t="str">
        <f>"Z5316EE3D3"</f>
        <v>Z5316EE3D3</v>
      </c>
      <c r="B297" t="str">
        <f t="shared" si="4"/>
        <v>06363391001</v>
      </c>
      <c r="C297" t="s">
        <v>15</v>
      </c>
      <c r="D297" t="s">
        <v>663</v>
      </c>
      <c r="E297" t="s">
        <v>17</v>
      </c>
      <c r="F297" s="1" t="s">
        <v>285</v>
      </c>
      <c r="G297" t="s">
        <v>286</v>
      </c>
      <c r="H297">
        <v>22735</v>
      </c>
      <c r="I297" s="2">
        <v>42339</v>
      </c>
      <c r="J297" s="2">
        <v>42369</v>
      </c>
      <c r="K297">
        <v>20235</v>
      </c>
    </row>
    <row r="298" spans="1:11" x14ac:dyDescent="0.25">
      <c r="A298" t="str">
        <f>"Z0917BCCA6"</f>
        <v>Z0917BCCA6</v>
      </c>
      <c r="B298" t="str">
        <f t="shared" si="4"/>
        <v>06363391001</v>
      </c>
      <c r="C298" t="s">
        <v>15</v>
      </c>
      <c r="D298" t="s">
        <v>664</v>
      </c>
      <c r="E298" t="s">
        <v>17</v>
      </c>
      <c r="F298" s="1" t="s">
        <v>665</v>
      </c>
      <c r="G298" t="s">
        <v>666</v>
      </c>
      <c r="H298">
        <v>450</v>
      </c>
      <c r="I298" s="2">
        <v>42360</v>
      </c>
      <c r="K298">
        <v>450</v>
      </c>
    </row>
    <row r="299" spans="1:11" x14ac:dyDescent="0.25">
      <c r="A299" t="str">
        <f>"ZB117E6D6E"</f>
        <v>ZB117E6D6E</v>
      </c>
      <c r="B299" t="str">
        <f t="shared" si="4"/>
        <v>06363391001</v>
      </c>
      <c r="C299" t="s">
        <v>15</v>
      </c>
      <c r="D299" t="s">
        <v>667</v>
      </c>
      <c r="E299" t="s">
        <v>17</v>
      </c>
      <c r="F299" s="1" t="s">
        <v>668</v>
      </c>
      <c r="G299" t="s">
        <v>669</v>
      </c>
      <c r="H299">
        <v>411</v>
      </c>
      <c r="I299" s="2">
        <v>42352</v>
      </c>
      <c r="J299" s="2">
        <v>42352</v>
      </c>
      <c r="K299">
        <v>411</v>
      </c>
    </row>
    <row r="300" spans="1:11" x14ac:dyDescent="0.25">
      <c r="A300" t="str">
        <f>"Z2417C5C36"</f>
        <v>Z2417C5C36</v>
      </c>
      <c r="B300" t="str">
        <f t="shared" si="4"/>
        <v>06363391001</v>
      </c>
      <c r="C300" t="s">
        <v>15</v>
      </c>
      <c r="D300" t="s">
        <v>670</v>
      </c>
      <c r="E300" t="s">
        <v>17</v>
      </c>
      <c r="F300" s="1" t="s">
        <v>671</v>
      </c>
      <c r="G300" t="s">
        <v>92</v>
      </c>
      <c r="H300">
        <v>2350</v>
      </c>
      <c r="I300" s="2">
        <v>42361</v>
      </c>
      <c r="K300">
        <v>785</v>
      </c>
    </row>
    <row r="301" spans="1:11" x14ac:dyDescent="0.25">
      <c r="A301" t="str">
        <f>"Z171714240"</f>
        <v>Z171714240</v>
      </c>
      <c r="B301" t="str">
        <f t="shared" si="4"/>
        <v>06363391001</v>
      </c>
      <c r="C301" t="s">
        <v>15</v>
      </c>
      <c r="D301" t="s">
        <v>672</v>
      </c>
      <c r="E301" t="s">
        <v>17</v>
      </c>
      <c r="F301" s="1" t="s">
        <v>673</v>
      </c>
      <c r="G301" t="s">
        <v>674</v>
      </c>
      <c r="H301">
        <v>240</v>
      </c>
      <c r="I301" s="2">
        <v>42332</v>
      </c>
      <c r="J301" s="2">
        <v>42332</v>
      </c>
      <c r="K301">
        <v>240</v>
      </c>
    </row>
    <row r="302" spans="1:11" x14ac:dyDescent="0.25">
      <c r="A302" t="str">
        <f>"ZD617DF7F1"</f>
        <v>ZD617DF7F1</v>
      </c>
      <c r="B302" t="str">
        <f t="shared" si="4"/>
        <v>06363391001</v>
      </c>
      <c r="C302" t="s">
        <v>15</v>
      </c>
      <c r="D302" t="s">
        <v>675</v>
      </c>
      <c r="E302" t="s">
        <v>17</v>
      </c>
      <c r="F302" s="1" t="s">
        <v>676</v>
      </c>
      <c r="G302" t="s">
        <v>28</v>
      </c>
      <c r="H302">
        <v>23800</v>
      </c>
      <c r="I302" s="2">
        <v>42369</v>
      </c>
      <c r="K302">
        <v>23800</v>
      </c>
    </row>
    <row r="303" spans="1:11" x14ac:dyDescent="0.25">
      <c r="A303" t="str">
        <f>"Z2E1397137"</f>
        <v>Z2E1397137</v>
      </c>
      <c r="B303" t="str">
        <f t="shared" si="4"/>
        <v>06363391001</v>
      </c>
      <c r="C303" t="s">
        <v>15</v>
      </c>
      <c r="D303" t="s">
        <v>677</v>
      </c>
      <c r="E303" t="s">
        <v>17</v>
      </c>
      <c r="F303" s="1" t="s">
        <v>678</v>
      </c>
      <c r="G303" t="s">
        <v>679</v>
      </c>
      <c r="H303">
        <v>1400</v>
      </c>
      <c r="I303" s="2">
        <v>42115</v>
      </c>
      <c r="J303" s="2">
        <v>42115</v>
      </c>
      <c r="K303">
        <v>1400</v>
      </c>
    </row>
    <row r="304" spans="1:11" x14ac:dyDescent="0.25">
      <c r="A304" t="str">
        <f>"59691255C6"</f>
        <v>59691255C6</v>
      </c>
      <c r="B304" t="str">
        <f t="shared" si="4"/>
        <v>06363391001</v>
      </c>
      <c r="C304" t="s">
        <v>15</v>
      </c>
      <c r="D304" t="s">
        <v>680</v>
      </c>
      <c r="E304" t="s">
        <v>48</v>
      </c>
      <c r="F304" s="1" t="s">
        <v>681</v>
      </c>
      <c r="G304" t="s">
        <v>461</v>
      </c>
      <c r="H304">
        <v>149500</v>
      </c>
      <c r="I304" s="2">
        <v>42110</v>
      </c>
      <c r="J304" s="2">
        <v>42472</v>
      </c>
      <c r="K304">
        <v>89469.34</v>
      </c>
    </row>
    <row r="305" spans="1:11" x14ac:dyDescent="0.25">
      <c r="A305" t="str">
        <f>"ZD3137E866"</f>
        <v>ZD3137E866</v>
      </c>
      <c r="B305" t="str">
        <f t="shared" si="4"/>
        <v>06363391001</v>
      </c>
      <c r="C305" t="s">
        <v>15</v>
      </c>
      <c r="D305" t="s">
        <v>682</v>
      </c>
      <c r="E305" t="s">
        <v>17</v>
      </c>
      <c r="F305" s="1" t="s">
        <v>683</v>
      </c>
      <c r="G305" t="s">
        <v>684</v>
      </c>
      <c r="H305">
        <v>2000</v>
      </c>
      <c r="I305" s="2">
        <v>42072</v>
      </c>
      <c r="J305" s="2">
        <v>42369</v>
      </c>
      <c r="K305">
        <v>1863.1</v>
      </c>
    </row>
    <row r="306" spans="1:11" x14ac:dyDescent="0.25">
      <c r="A306" t="str">
        <f>"Z3012C14E6"</f>
        <v>Z3012C14E6</v>
      </c>
      <c r="B306" t="str">
        <f t="shared" si="4"/>
        <v>06363391001</v>
      </c>
      <c r="C306" t="s">
        <v>15</v>
      </c>
      <c r="D306" t="s">
        <v>685</v>
      </c>
      <c r="E306" t="s">
        <v>17</v>
      </c>
      <c r="F306" s="1" t="s">
        <v>484</v>
      </c>
      <c r="G306" t="s">
        <v>485</v>
      </c>
      <c r="H306">
        <v>60</v>
      </c>
      <c r="I306" s="2">
        <v>42016</v>
      </c>
      <c r="J306" s="2">
        <v>42016</v>
      </c>
      <c r="K306">
        <v>60</v>
      </c>
    </row>
    <row r="307" spans="1:11" x14ac:dyDescent="0.25">
      <c r="A307" t="str">
        <f>"Z3512C94BA"</f>
        <v>Z3512C94BA</v>
      </c>
      <c r="B307" t="str">
        <f t="shared" si="4"/>
        <v>06363391001</v>
      </c>
      <c r="C307" t="s">
        <v>15</v>
      </c>
      <c r="D307" t="s">
        <v>686</v>
      </c>
      <c r="E307" t="s">
        <v>17</v>
      </c>
      <c r="F307" s="1" t="s">
        <v>687</v>
      </c>
      <c r="G307" t="s">
        <v>688</v>
      </c>
      <c r="H307">
        <v>1400</v>
      </c>
      <c r="I307" s="2">
        <v>42030</v>
      </c>
      <c r="J307" s="2">
        <v>42030</v>
      </c>
      <c r="K307">
        <v>1400</v>
      </c>
    </row>
    <row r="308" spans="1:11" x14ac:dyDescent="0.25">
      <c r="A308" t="str">
        <f>"Z951580B78"</f>
        <v>Z951580B78</v>
      </c>
      <c r="B308" t="str">
        <f t="shared" si="4"/>
        <v>06363391001</v>
      </c>
      <c r="C308" t="s">
        <v>15</v>
      </c>
      <c r="D308" t="s">
        <v>689</v>
      </c>
      <c r="E308" t="s">
        <v>128</v>
      </c>
      <c r="F308" s="1" t="s">
        <v>637</v>
      </c>
      <c r="G308" t="s">
        <v>638</v>
      </c>
      <c r="H308">
        <v>5526.6</v>
      </c>
      <c r="I308" s="2">
        <v>42276</v>
      </c>
      <c r="J308" s="2">
        <v>44467</v>
      </c>
      <c r="K308">
        <v>3592.03</v>
      </c>
    </row>
    <row r="309" spans="1:11" x14ac:dyDescent="0.25">
      <c r="A309" t="str">
        <f>"ZE0165A1CC"</f>
        <v>ZE0165A1CC</v>
      </c>
      <c r="B309" t="str">
        <f t="shared" si="4"/>
        <v>06363391001</v>
      </c>
      <c r="C309" t="s">
        <v>15</v>
      </c>
      <c r="D309" t="s">
        <v>690</v>
      </c>
      <c r="E309" t="s">
        <v>17</v>
      </c>
      <c r="F309" s="1" t="s">
        <v>112</v>
      </c>
      <c r="G309" t="s">
        <v>113</v>
      </c>
      <c r="H309">
        <v>250</v>
      </c>
      <c r="I309" s="2">
        <v>42283</v>
      </c>
      <c r="J309" s="2">
        <v>42283</v>
      </c>
      <c r="K309">
        <v>250</v>
      </c>
    </row>
    <row r="310" spans="1:11" x14ac:dyDescent="0.25">
      <c r="A310" t="str">
        <f>"Z1016D44AD"</f>
        <v>Z1016D44AD</v>
      </c>
      <c r="B310" t="str">
        <f t="shared" si="4"/>
        <v>06363391001</v>
      </c>
      <c r="C310" t="s">
        <v>15</v>
      </c>
      <c r="D310" t="s">
        <v>691</v>
      </c>
      <c r="E310" t="s">
        <v>128</v>
      </c>
      <c r="F310" s="1" t="s">
        <v>129</v>
      </c>
      <c r="G310" t="s">
        <v>130</v>
      </c>
      <c r="H310">
        <v>0</v>
      </c>
      <c r="I310" s="2">
        <v>42312</v>
      </c>
      <c r="J310" s="2">
        <v>42369</v>
      </c>
      <c r="K310">
        <v>3654.91</v>
      </c>
    </row>
    <row r="311" spans="1:11" x14ac:dyDescent="0.25">
      <c r="A311" t="str">
        <f>"Z67177F31F"</f>
        <v>Z67177F31F</v>
      </c>
      <c r="B311" t="str">
        <f t="shared" si="4"/>
        <v>06363391001</v>
      </c>
      <c r="C311" t="s">
        <v>15</v>
      </c>
      <c r="D311" t="s">
        <v>692</v>
      </c>
      <c r="E311" t="s">
        <v>17</v>
      </c>
      <c r="F311" s="1" t="s">
        <v>693</v>
      </c>
      <c r="G311" t="s">
        <v>694</v>
      </c>
      <c r="H311">
        <v>2570</v>
      </c>
      <c r="I311" s="2">
        <v>42359</v>
      </c>
      <c r="J311" s="2">
        <v>42359</v>
      </c>
      <c r="K311">
        <v>550</v>
      </c>
    </row>
    <row r="312" spans="1:11" x14ac:dyDescent="0.25">
      <c r="A312" t="str">
        <f>"ZF314C6D8D"</f>
        <v>ZF314C6D8D</v>
      </c>
      <c r="B312" t="str">
        <f t="shared" si="4"/>
        <v>06363391001</v>
      </c>
      <c r="C312" t="s">
        <v>15</v>
      </c>
      <c r="D312" t="s">
        <v>695</v>
      </c>
      <c r="E312" t="s">
        <v>17</v>
      </c>
      <c r="F312" s="1" t="s">
        <v>696</v>
      </c>
      <c r="G312" t="s">
        <v>697</v>
      </c>
      <c r="H312">
        <v>450</v>
      </c>
      <c r="I312" s="2">
        <v>42163</v>
      </c>
      <c r="J312" s="2">
        <v>42335</v>
      </c>
      <c r="K312">
        <v>450</v>
      </c>
    </row>
    <row r="313" spans="1:11" x14ac:dyDescent="0.25">
      <c r="A313" t="str">
        <f>"Z5215DA481"</f>
        <v>Z5215DA481</v>
      </c>
      <c r="B313" t="str">
        <f t="shared" si="4"/>
        <v>06363391001</v>
      </c>
      <c r="C313" t="s">
        <v>15</v>
      </c>
      <c r="D313" t="s">
        <v>698</v>
      </c>
      <c r="E313" t="s">
        <v>17</v>
      </c>
      <c r="F313" s="1" t="s">
        <v>699</v>
      </c>
      <c r="G313" t="s">
        <v>700</v>
      </c>
      <c r="H313">
        <v>3200</v>
      </c>
      <c r="I313" s="2">
        <v>42282</v>
      </c>
      <c r="J313" s="2">
        <v>42319</v>
      </c>
      <c r="K313">
        <v>3200</v>
      </c>
    </row>
    <row r="314" spans="1:11" x14ac:dyDescent="0.25">
      <c r="A314" t="str">
        <f>"Z8416657E1"</f>
        <v>Z8416657E1</v>
      </c>
      <c r="B314" t="str">
        <f t="shared" si="4"/>
        <v>06363391001</v>
      </c>
      <c r="C314" t="s">
        <v>15</v>
      </c>
      <c r="D314" t="s">
        <v>701</v>
      </c>
      <c r="E314" t="s">
        <v>17</v>
      </c>
      <c r="F314" s="1" t="s">
        <v>702</v>
      </c>
      <c r="G314" t="s">
        <v>703</v>
      </c>
      <c r="H314">
        <v>150</v>
      </c>
      <c r="I314" s="2">
        <v>42382</v>
      </c>
      <c r="J314" s="2">
        <v>42382</v>
      </c>
      <c r="K314">
        <v>150</v>
      </c>
    </row>
    <row r="315" spans="1:11" x14ac:dyDescent="0.25">
      <c r="A315" t="str">
        <f>"Z501767858"</f>
        <v>Z501767858</v>
      </c>
      <c r="B315" t="str">
        <f t="shared" si="4"/>
        <v>06363391001</v>
      </c>
      <c r="C315" t="s">
        <v>15</v>
      </c>
      <c r="D315" t="s">
        <v>704</v>
      </c>
      <c r="E315" t="s">
        <v>17</v>
      </c>
      <c r="F315" s="1" t="s">
        <v>705</v>
      </c>
      <c r="G315" t="s">
        <v>411</v>
      </c>
      <c r="H315">
        <v>2400</v>
      </c>
      <c r="I315" s="2">
        <v>42359</v>
      </c>
      <c r="J315" s="2">
        <v>42369</v>
      </c>
      <c r="K315">
        <v>2400</v>
      </c>
    </row>
    <row r="316" spans="1:11" x14ac:dyDescent="0.25">
      <c r="A316" t="str">
        <f>"Z5D1352FD6"</f>
        <v>Z5D1352FD6</v>
      </c>
      <c r="B316" t="str">
        <f t="shared" si="4"/>
        <v>06363391001</v>
      </c>
      <c r="C316" t="s">
        <v>15</v>
      </c>
      <c r="D316" t="s">
        <v>706</v>
      </c>
      <c r="E316" t="s">
        <v>17</v>
      </c>
      <c r="F316" s="1" t="s">
        <v>707</v>
      </c>
      <c r="G316" t="s">
        <v>708</v>
      </c>
      <c r="H316">
        <v>800</v>
      </c>
      <c r="I316" s="2">
        <v>42068</v>
      </c>
      <c r="J316" s="2">
        <v>42068</v>
      </c>
      <c r="K316">
        <v>800</v>
      </c>
    </row>
    <row r="317" spans="1:11" x14ac:dyDescent="0.25">
      <c r="A317" t="str">
        <f>"Z3F1314A75"</f>
        <v>Z3F1314A75</v>
      </c>
      <c r="B317" t="str">
        <f t="shared" si="4"/>
        <v>06363391001</v>
      </c>
      <c r="C317" t="s">
        <v>15</v>
      </c>
      <c r="D317" t="s">
        <v>709</v>
      </c>
      <c r="E317" t="s">
        <v>17</v>
      </c>
      <c r="F317" s="1" t="s">
        <v>710</v>
      </c>
      <c r="G317" t="s">
        <v>711</v>
      </c>
      <c r="H317">
        <v>185</v>
      </c>
      <c r="I317" s="2">
        <v>42032</v>
      </c>
      <c r="J317" s="2">
        <v>42032</v>
      </c>
      <c r="K317">
        <v>185</v>
      </c>
    </row>
    <row r="318" spans="1:11" x14ac:dyDescent="0.25">
      <c r="A318" t="str">
        <f>"Z5F1396EBC"</f>
        <v>Z5F1396EBC</v>
      </c>
      <c r="B318" t="str">
        <f t="shared" si="4"/>
        <v>06363391001</v>
      </c>
      <c r="C318" t="s">
        <v>15</v>
      </c>
      <c r="D318" t="s">
        <v>712</v>
      </c>
      <c r="E318" t="s">
        <v>17</v>
      </c>
      <c r="F318" s="1" t="s">
        <v>141</v>
      </c>
      <c r="G318" t="s">
        <v>142</v>
      </c>
      <c r="H318">
        <v>900</v>
      </c>
      <c r="I318" s="2">
        <v>42041</v>
      </c>
      <c r="J318" s="2">
        <v>42087</v>
      </c>
      <c r="K318">
        <v>900</v>
      </c>
    </row>
    <row r="319" spans="1:11" x14ac:dyDescent="0.25">
      <c r="A319" t="str">
        <f>"Z0E1372BFF"</f>
        <v>Z0E1372BFF</v>
      </c>
      <c r="B319" t="str">
        <f t="shared" si="4"/>
        <v>06363391001</v>
      </c>
      <c r="C319" t="s">
        <v>15</v>
      </c>
      <c r="D319" t="s">
        <v>713</v>
      </c>
      <c r="E319" t="s">
        <v>17</v>
      </c>
      <c r="F319" s="1" t="s">
        <v>484</v>
      </c>
      <c r="G319" t="s">
        <v>485</v>
      </c>
      <c r="H319">
        <v>120</v>
      </c>
      <c r="I319" s="2">
        <v>42045</v>
      </c>
      <c r="J319" s="2">
        <v>42045</v>
      </c>
      <c r="K319">
        <v>120</v>
      </c>
    </row>
    <row r="320" spans="1:11" x14ac:dyDescent="0.25">
      <c r="A320" t="str">
        <f>"Z06133E28F"</f>
        <v>Z06133E28F</v>
      </c>
      <c r="B320" t="str">
        <f t="shared" si="4"/>
        <v>06363391001</v>
      </c>
      <c r="C320" t="s">
        <v>15</v>
      </c>
      <c r="D320" t="s">
        <v>714</v>
      </c>
      <c r="E320" t="s">
        <v>17</v>
      </c>
      <c r="F320" s="1" t="s">
        <v>715</v>
      </c>
      <c r="G320" t="s">
        <v>716</v>
      </c>
      <c r="H320">
        <v>3000</v>
      </c>
      <c r="I320" s="2">
        <v>42221</v>
      </c>
      <c r="J320" s="2">
        <v>42221</v>
      </c>
      <c r="K320">
        <v>3000</v>
      </c>
    </row>
    <row r="321" spans="1:11" x14ac:dyDescent="0.25">
      <c r="A321" t="str">
        <f>"Z721414403"</f>
        <v>Z721414403</v>
      </c>
      <c r="B321" t="str">
        <f t="shared" si="4"/>
        <v>06363391001</v>
      </c>
      <c r="C321" t="s">
        <v>15</v>
      </c>
      <c r="D321" t="s">
        <v>717</v>
      </c>
      <c r="E321" t="s">
        <v>17</v>
      </c>
      <c r="F321" s="1" t="s">
        <v>718</v>
      </c>
      <c r="G321" t="s">
        <v>719</v>
      </c>
      <c r="H321">
        <v>850</v>
      </c>
      <c r="I321" s="2">
        <v>42109</v>
      </c>
      <c r="J321" s="2">
        <v>42121</v>
      </c>
      <c r="K321">
        <v>850</v>
      </c>
    </row>
    <row r="322" spans="1:11" x14ac:dyDescent="0.25">
      <c r="A322" t="str">
        <f>"Z4713BA9C3"</f>
        <v>Z4713BA9C3</v>
      </c>
      <c r="B322" t="str">
        <f t="shared" si="4"/>
        <v>06363391001</v>
      </c>
      <c r="C322" t="s">
        <v>15</v>
      </c>
      <c r="D322" t="s">
        <v>720</v>
      </c>
      <c r="E322" t="s">
        <v>17</v>
      </c>
      <c r="F322" s="1" t="s">
        <v>721</v>
      </c>
      <c r="G322" t="s">
        <v>279</v>
      </c>
      <c r="H322">
        <v>1300</v>
      </c>
      <c r="I322" s="2">
        <v>42089</v>
      </c>
      <c r="J322" s="2">
        <v>42089</v>
      </c>
      <c r="K322">
        <v>1300</v>
      </c>
    </row>
    <row r="323" spans="1:11" x14ac:dyDescent="0.25">
      <c r="A323" t="str">
        <f>"Z86168806C"</f>
        <v>Z86168806C</v>
      </c>
      <c r="B323" t="str">
        <f t="shared" ref="B323:B386" si="5">"06363391001"</f>
        <v>06363391001</v>
      </c>
      <c r="C323" t="s">
        <v>15</v>
      </c>
      <c r="D323" t="s">
        <v>722</v>
      </c>
      <c r="E323" t="s">
        <v>17</v>
      </c>
      <c r="F323" s="1" t="s">
        <v>517</v>
      </c>
      <c r="G323" t="s">
        <v>518</v>
      </c>
      <c r="H323">
        <v>1130</v>
      </c>
      <c r="I323" s="2">
        <v>42181</v>
      </c>
      <c r="J323" s="2">
        <v>42185</v>
      </c>
      <c r="K323">
        <v>1130</v>
      </c>
    </row>
    <row r="324" spans="1:11" x14ac:dyDescent="0.25">
      <c r="A324" t="str">
        <f>"Z2C13BA959"</f>
        <v>Z2C13BA959</v>
      </c>
      <c r="B324" t="str">
        <f t="shared" si="5"/>
        <v>06363391001</v>
      </c>
      <c r="C324" t="s">
        <v>15</v>
      </c>
      <c r="D324" t="s">
        <v>723</v>
      </c>
      <c r="E324" t="s">
        <v>17</v>
      </c>
      <c r="F324" s="1" t="s">
        <v>724</v>
      </c>
      <c r="G324" t="s">
        <v>142</v>
      </c>
      <c r="H324">
        <v>1540</v>
      </c>
      <c r="I324" s="2">
        <v>42096</v>
      </c>
      <c r="J324" s="2">
        <v>42122</v>
      </c>
      <c r="K324">
        <v>1540</v>
      </c>
    </row>
    <row r="325" spans="1:11" x14ac:dyDescent="0.25">
      <c r="A325" t="str">
        <f>"ZF6147169B"</f>
        <v>ZF6147169B</v>
      </c>
      <c r="B325" t="str">
        <f t="shared" si="5"/>
        <v>06363391001</v>
      </c>
      <c r="C325" t="s">
        <v>15</v>
      </c>
      <c r="D325" t="s">
        <v>725</v>
      </c>
      <c r="E325" t="s">
        <v>17</v>
      </c>
      <c r="F325" s="1" t="s">
        <v>726</v>
      </c>
      <c r="G325" t="s">
        <v>727</v>
      </c>
      <c r="H325">
        <v>117</v>
      </c>
      <c r="I325" s="2">
        <v>42128</v>
      </c>
      <c r="J325" s="2">
        <v>42128</v>
      </c>
      <c r="K325">
        <v>117</v>
      </c>
    </row>
    <row r="326" spans="1:11" x14ac:dyDescent="0.25">
      <c r="A326" t="str">
        <f>"Z27143D161"</f>
        <v>Z27143D161</v>
      </c>
      <c r="B326" t="str">
        <f t="shared" si="5"/>
        <v>06363391001</v>
      </c>
      <c r="C326" t="s">
        <v>15</v>
      </c>
      <c r="D326" t="s">
        <v>728</v>
      </c>
      <c r="E326" t="s">
        <v>17</v>
      </c>
      <c r="F326" s="1" t="s">
        <v>112</v>
      </c>
      <c r="G326" t="s">
        <v>113</v>
      </c>
      <c r="H326">
        <v>1280</v>
      </c>
      <c r="I326" s="2">
        <v>42122</v>
      </c>
      <c r="J326" s="2">
        <v>42122</v>
      </c>
      <c r="K326">
        <v>1280</v>
      </c>
    </row>
    <row r="327" spans="1:11" x14ac:dyDescent="0.25">
      <c r="A327" t="str">
        <f>"ZE61474256"</f>
        <v>ZE61474256</v>
      </c>
      <c r="B327" t="str">
        <f t="shared" si="5"/>
        <v>06363391001</v>
      </c>
      <c r="C327" t="s">
        <v>15</v>
      </c>
      <c r="D327" t="s">
        <v>729</v>
      </c>
      <c r="E327" t="s">
        <v>17</v>
      </c>
      <c r="F327" s="1" t="s">
        <v>730</v>
      </c>
      <c r="G327" t="s">
        <v>521</v>
      </c>
      <c r="H327">
        <v>499.98</v>
      </c>
      <c r="I327" s="2">
        <v>42122</v>
      </c>
      <c r="J327" s="2">
        <v>42122</v>
      </c>
      <c r="K327">
        <v>499.98</v>
      </c>
    </row>
    <row r="328" spans="1:11" x14ac:dyDescent="0.25">
      <c r="A328" t="str">
        <f>"Z54143BB31"</f>
        <v>Z54143BB31</v>
      </c>
      <c r="B328" t="str">
        <f t="shared" si="5"/>
        <v>06363391001</v>
      </c>
      <c r="C328" t="s">
        <v>15</v>
      </c>
      <c r="D328" t="s">
        <v>731</v>
      </c>
      <c r="E328" t="s">
        <v>17</v>
      </c>
      <c r="F328" s="1" t="s">
        <v>732</v>
      </c>
      <c r="G328" t="s">
        <v>733</v>
      </c>
      <c r="H328">
        <v>3869.03</v>
      </c>
      <c r="I328" s="2">
        <v>42117</v>
      </c>
      <c r="J328" s="2">
        <v>42277</v>
      </c>
      <c r="K328">
        <v>3869.03</v>
      </c>
    </row>
    <row r="329" spans="1:11" x14ac:dyDescent="0.25">
      <c r="A329" t="str">
        <f>"Z7D1628477"</f>
        <v>Z7D1628477</v>
      </c>
      <c r="B329" t="str">
        <f t="shared" si="5"/>
        <v>06363391001</v>
      </c>
      <c r="C329" t="s">
        <v>15</v>
      </c>
      <c r="D329" t="s">
        <v>734</v>
      </c>
      <c r="E329" t="s">
        <v>17</v>
      </c>
      <c r="F329" s="1" t="s">
        <v>735</v>
      </c>
      <c r="G329" t="s">
        <v>736</v>
      </c>
      <c r="H329">
        <v>1085</v>
      </c>
      <c r="I329" s="2">
        <v>42272</v>
      </c>
      <c r="J329" s="2">
        <v>42277</v>
      </c>
      <c r="K329">
        <v>1085</v>
      </c>
    </row>
    <row r="330" spans="1:11" x14ac:dyDescent="0.25">
      <c r="A330" t="str">
        <f>"ZC8157F8DC"</f>
        <v>ZC8157F8DC</v>
      </c>
      <c r="B330" t="str">
        <f t="shared" si="5"/>
        <v>06363391001</v>
      </c>
      <c r="C330" t="s">
        <v>15</v>
      </c>
      <c r="D330" t="s">
        <v>545</v>
      </c>
      <c r="E330" t="s">
        <v>17</v>
      </c>
      <c r="F330" s="1" t="s">
        <v>64</v>
      </c>
      <c r="G330" t="s">
        <v>65</v>
      </c>
      <c r="H330">
        <v>398</v>
      </c>
      <c r="I330" s="2">
        <v>42192</v>
      </c>
      <c r="J330" s="2">
        <v>42192</v>
      </c>
      <c r="K330">
        <v>398</v>
      </c>
    </row>
    <row r="331" spans="1:11" x14ac:dyDescent="0.25">
      <c r="A331" t="str">
        <f>"Z1E1654E22"</f>
        <v>Z1E1654E22</v>
      </c>
      <c r="B331" t="str">
        <f t="shared" si="5"/>
        <v>06363391001</v>
      </c>
      <c r="C331" t="s">
        <v>15</v>
      </c>
      <c r="D331" t="s">
        <v>737</v>
      </c>
      <c r="E331" t="s">
        <v>17</v>
      </c>
      <c r="F331" s="1" t="s">
        <v>310</v>
      </c>
      <c r="G331" t="s">
        <v>311</v>
      </c>
      <c r="H331">
        <v>67</v>
      </c>
      <c r="I331" s="2">
        <v>42199</v>
      </c>
      <c r="J331" s="2">
        <v>42199</v>
      </c>
      <c r="K331">
        <v>67</v>
      </c>
    </row>
    <row r="332" spans="1:11" x14ac:dyDescent="0.25">
      <c r="A332" t="str">
        <f>"Z531620573"</f>
        <v>Z531620573</v>
      </c>
      <c r="B332" t="str">
        <f t="shared" si="5"/>
        <v>06363391001</v>
      </c>
      <c r="C332" t="s">
        <v>15</v>
      </c>
      <c r="D332" t="s">
        <v>738</v>
      </c>
      <c r="E332" t="s">
        <v>17</v>
      </c>
      <c r="F332" s="1" t="s">
        <v>739</v>
      </c>
      <c r="G332" t="s">
        <v>740</v>
      </c>
      <c r="H332">
        <v>500</v>
      </c>
      <c r="I332" s="2">
        <v>42255</v>
      </c>
      <c r="J332" s="2">
        <v>42255</v>
      </c>
      <c r="K332">
        <v>500</v>
      </c>
    </row>
    <row r="333" spans="1:11" x14ac:dyDescent="0.25">
      <c r="A333" t="str">
        <f>"ZA915CE24A"</f>
        <v>ZA915CE24A</v>
      </c>
      <c r="B333" t="str">
        <f t="shared" si="5"/>
        <v>06363391001</v>
      </c>
      <c r="C333" t="s">
        <v>15</v>
      </c>
      <c r="D333" t="s">
        <v>741</v>
      </c>
      <c r="E333" t="s">
        <v>17</v>
      </c>
      <c r="F333" s="1" t="s">
        <v>262</v>
      </c>
      <c r="G333" t="s">
        <v>145</v>
      </c>
      <c r="H333">
        <v>485</v>
      </c>
      <c r="I333" s="2">
        <v>42228</v>
      </c>
      <c r="J333" s="2">
        <v>42228</v>
      </c>
      <c r="K333">
        <v>485</v>
      </c>
    </row>
    <row r="334" spans="1:11" x14ac:dyDescent="0.25">
      <c r="A334" t="str">
        <f>"Z31169AA20"</f>
        <v>Z31169AA20</v>
      </c>
      <c r="B334" t="str">
        <f t="shared" si="5"/>
        <v>06363391001</v>
      </c>
      <c r="C334" t="s">
        <v>15</v>
      </c>
      <c r="D334" t="s">
        <v>742</v>
      </c>
      <c r="E334" t="s">
        <v>17</v>
      </c>
      <c r="F334" s="1" t="s">
        <v>141</v>
      </c>
      <c r="G334" t="s">
        <v>142</v>
      </c>
      <c r="H334">
        <v>419</v>
      </c>
      <c r="I334" s="2">
        <v>42250</v>
      </c>
      <c r="J334" s="2">
        <v>42250</v>
      </c>
      <c r="K334">
        <v>419</v>
      </c>
    </row>
    <row r="335" spans="1:11" x14ac:dyDescent="0.25">
      <c r="A335" t="str">
        <f>"Z6E16657D5"</f>
        <v>Z6E16657D5</v>
      </c>
      <c r="B335" t="str">
        <f t="shared" si="5"/>
        <v>06363391001</v>
      </c>
      <c r="C335" t="s">
        <v>15</v>
      </c>
      <c r="D335" t="s">
        <v>743</v>
      </c>
      <c r="E335" t="s">
        <v>17</v>
      </c>
      <c r="F335" s="1" t="s">
        <v>744</v>
      </c>
      <c r="G335" t="s">
        <v>745</v>
      </c>
      <c r="H335">
        <v>497</v>
      </c>
      <c r="I335" s="2">
        <v>42292</v>
      </c>
      <c r="J335" s="2">
        <v>42296</v>
      </c>
      <c r="K335">
        <v>497</v>
      </c>
    </row>
    <row r="336" spans="1:11" x14ac:dyDescent="0.25">
      <c r="A336" t="str">
        <f>"Z681687F33"</f>
        <v>Z681687F33</v>
      </c>
      <c r="B336" t="str">
        <f t="shared" si="5"/>
        <v>06363391001</v>
      </c>
      <c r="C336" t="s">
        <v>15</v>
      </c>
      <c r="D336" t="s">
        <v>746</v>
      </c>
      <c r="E336" t="s">
        <v>17</v>
      </c>
      <c r="F336" s="1" t="s">
        <v>747</v>
      </c>
      <c r="G336" t="s">
        <v>748</v>
      </c>
      <c r="H336">
        <v>1120</v>
      </c>
      <c r="I336" s="2">
        <v>42300</v>
      </c>
      <c r="J336" s="2">
        <v>42349</v>
      </c>
      <c r="K336">
        <v>1120</v>
      </c>
    </row>
    <row r="337" spans="1:11" x14ac:dyDescent="0.25">
      <c r="A337" t="str">
        <f>"ZD416C469E"</f>
        <v>ZD416C469E</v>
      </c>
      <c r="B337" t="str">
        <f t="shared" si="5"/>
        <v>06363391001</v>
      </c>
      <c r="C337" t="s">
        <v>15</v>
      </c>
      <c r="D337" t="s">
        <v>749</v>
      </c>
      <c r="E337" t="s">
        <v>17</v>
      </c>
      <c r="F337" s="1" t="s">
        <v>750</v>
      </c>
      <c r="G337" t="s">
        <v>28</v>
      </c>
      <c r="H337">
        <v>2237.6999999999998</v>
      </c>
      <c r="I337" s="2">
        <v>42327</v>
      </c>
      <c r="J337" s="2">
        <v>42331</v>
      </c>
      <c r="K337">
        <v>2237.6999999999998</v>
      </c>
    </row>
    <row r="338" spans="1:11" x14ac:dyDescent="0.25">
      <c r="A338" t="str">
        <f>"ZDE16C465F"</f>
        <v>ZDE16C465F</v>
      </c>
      <c r="B338" t="str">
        <f t="shared" si="5"/>
        <v>06363391001</v>
      </c>
      <c r="C338" t="s">
        <v>15</v>
      </c>
      <c r="D338" t="s">
        <v>751</v>
      </c>
      <c r="E338" t="s">
        <v>17</v>
      </c>
      <c r="F338" s="1" t="s">
        <v>752</v>
      </c>
      <c r="G338" t="s">
        <v>753</v>
      </c>
      <c r="H338">
        <v>1080</v>
      </c>
      <c r="I338" s="2">
        <v>42313</v>
      </c>
      <c r="J338" s="2">
        <v>42338</v>
      </c>
      <c r="K338">
        <v>1080</v>
      </c>
    </row>
    <row r="339" spans="1:11" x14ac:dyDescent="0.25">
      <c r="A339" t="str">
        <f>"Z35165F812"</f>
        <v>Z35165F812</v>
      </c>
      <c r="B339" t="str">
        <f t="shared" si="5"/>
        <v>06363391001</v>
      </c>
      <c r="C339" t="s">
        <v>15</v>
      </c>
      <c r="D339" t="s">
        <v>754</v>
      </c>
      <c r="E339" t="s">
        <v>17</v>
      </c>
      <c r="F339" s="1" t="s">
        <v>198</v>
      </c>
      <c r="G339" t="s">
        <v>199</v>
      </c>
      <c r="H339">
        <v>140</v>
      </c>
      <c r="I339" s="2">
        <v>42296</v>
      </c>
      <c r="J339" s="2">
        <v>42296</v>
      </c>
      <c r="K339">
        <v>140</v>
      </c>
    </row>
    <row r="340" spans="1:11" x14ac:dyDescent="0.25">
      <c r="A340" t="str">
        <f>"Z8A17BCC1F"</f>
        <v>Z8A17BCC1F</v>
      </c>
      <c r="B340" t="str">
        <f t="shared" si="5"/>
        <v>06363391001</v>
      </c>
      <c r="C340" t="s">
        <v>15</v>
      </c>
      <c r="D340" t="s">
        <v>755</v>
      </c>
      <c r="E340" t="s">
        <v>17</v>
      </c>
      <c r="F340" s="1" t="s">
        <v>756</v>
      </c>
      <c r="G340" t="s">
        <v>181</v>
      </c>
      <c r="H340">
        <v>80</v>
      </c>
      <c r="I340" s="2">
        <v>42352</v>
      </c>
      <c r="K340">
        <v>80</v>
      </c>
    </row>
    <row r="341" spans="1:11" x14ac:dyDescent="0.25">
      <c r="A341" t="str">
        <f>"Z97177F350"</f>
        <v>Z97177F350</v>
      </c>
      <c r="B341" t="str">
        <f t="shared" si="5"/>
        <v>06363391001</v>
      </c>
      <c r="C341" t="s">
        <v>15</v>
      </c>
      <c r="D341" t="s">
        <v>757</v>
      </c>
      <c r="E341" t="s">
        <v>17</v>
      </c>
      <c r="F341" s="1" t="s">
        <v>758</v>
      </c>
      <c r="G341" t="s">
        <v>759</v>
      </c>
      <c r="H341">
        <v>250</v>
      </c>
      <c r="I341" s="2">
        <v>42342</v>
      </c>
      <c r="J341" s="2">
        <v>42342</v>
      </c>
      <c r="K341">
        <v>250</v>
      </c>
    </row>
    <row r="342" spans="1:11" x14ac:dyDescent="0.25">
      <c r="A342" t="str">
        <f>"Z811301D98"</f>
        <v>Z811301D98</v>
      </c>
      <c r="B342" t="str">
        <f t="shared" si="5"/>
        <v>06363391001</v>
      </c>
      <c r="C342" t="s">
        <v>15</v>
      </c>
      <c r="D342" t="s">
        <v>760</v>
      </c>
      <c r="E342" t="s">
        <v>17</v>
      </c>
      <c r="F342" s="1" t="s">
        <v>91</v>
      </c>
      <c r="G342" t="s">
        <v>92</v>
      </c>
      <c r="H342">
        <v>690</v>
      </c>
      <c r="I342" s="2">
        <v>42031</v>
      </c>
      <c r="K342">
        <v>690</v>
      </c>
    </row>
    <row r="343" spans="1:11" x14ac:dyDescent="0.25">
      <c r="A343" t="str">
        <f>"Z6F130E79F"</f>
        <v>Z6F130E79F</v>
      </c>
      <c r="B343" t="str">
        <f t="shared" si="5"/>
        <v>06363391001</v>
      </c>
      <c r="C343" t="s">
        <v>15</v>
      </c>
      <c r="D343" t="s">
        <v>761</v>
      </c>
      <c r="E343" t="s">
        <v>17</v>
      </c>
      <c r="F343" s="1" t="s">
        <v>58</v>
      </c>
      <c r="G343" t="s">
        <v>59</v>
      </c>
      <c r="H343">
        <v>270</v>
      </c>
      <c r="I343" s="2">
        <v>42034</v>
      </c>
      <c r="J343" s="2">
        <v>42034</v>
      </c>
      <c r="K343">
        <v>270</v>
      </c>
    </row>
    <row r="344" spans="1:11" x14ac:dyDescent="0.25">
      <c r="A344" t="str">
        <f>"Z11131382D"</f>
        <v>Z11131382D</v>
      </c>
      <c r="B344" t="str">
        <f t="shared" si="5"/>
        <v>06363391001</v>
      </c>
      <c r="C344" t="s">
        <v>15</v>
      </c>
      <c r="D344" t="s">
        <v>762</v>
      </c>
      <c r="E344" t="s">
        <v>17</v>
      </c>
      <c r="F344" s="1" t="s">
        <v>763</v>
      </c>
      <c r="G344" t="s">
        <v>269</v>
      </c>
      <c r="H344">
        <v>250</v>
      </c>
      <c r="I344" s="2">
        <v>42031</v>
      </c>
      <c r="J344" s="2">
        <v>42031</v>
      </c>
      <c r="K344">
        <v>250</v>
      </c>
    </row>
    <row r="345" spans="1:11" x14ac:dyDescent="0.25">
      <c r="A345" t="str">
        <f>"Z1E1302C17"</f>
        <v>Z1E1302C17</v>
      </c>
      <c r="B345" t="str">
        <f t="shared" si="5"/>
        <v>06363391001</v>
      </c>
      <c r="C345" t="s">
        <v>15</v>
      </c>
      <c r="D345" t="s">
        <v>764</v>
      </c>
      <c r="E345" t="s">
        <v>17</v>
      </c>
      <c r="F345" s="1" t="s">
        <v>45</v>
      </c>
      <c r="G345" t="s">
        <v>46</v>
      </c>
      <c r="H345">
        <v>1142</v>
      </c>
      <c r="I345" s="2">
        <v>42044</v>
      </c>
      <c r="J345" s="2">
        <v>42044</v>
      </c>
      <c r="K345">
        <v>1142</v>
      </c>
    </row>
    <row r="346" spans="1:11" x14ac:dyDescent="0.25">
      <c r="A346" t="str">
        <f>"Z2A133E275"</f>
        <v>Z2A133E275</v>
      </c>
      <c r="B346" t="str">
        <f t="shared" si="5"/>
        <v>06363391001</v>
      </c>
      <c r="C346" t="s">
        <v>15</v>
      </c>
      <c r="D346" t="s">
        <v>765</v>
      </c>
      <c r="E346" t="s">
        <v>17</v>
      </c>
      <c r="F346" s="1" t="s">
        <v>180</v>
      </c>
      <c r="G346" t="s">
        <v>181</v>
      </c>
      <c r="H346">
        <v>700</v>
      </c>
      <c r="I346" s="2">
        <v>42045</v>
      </c>
      <c r="J346" s="2">
        <v>42045</v>
      </c>
      <c r="K346">
        <v>700</v>
      </c>
    </row>
    <row r="347" spans="1:11" x14ac:dyDescent="0.25">
      <c r="A347" t="str">
        <f>"ZF51317892"</f>
        <v>ZF51317892</v>
      </c>
      <c r="B347" t="str">
        <f t="shared" si="5"/>
        <v>06363391001</v>
      </c>
      <c r="C347" t="s">
        <v>15</v>
      </c>
      <c r="D347" t="s">
        <v>766</v>
      </c>
      <c r="E347" t="s">
        <v>17</v>
      </c>
      <c r="F347" s="1" t="s">
        <v>767</v>
      </c>
      <c r="G347" t="s">
        <v>768</v>
      </c>
      <c r="H347">
        <v>138</v>
      </c>
      <c r="I347" s="2">
        <v>42044</v>
      </c>
      <c r="J347" s="2">
        <v>42044</v>
      </c>
      <c r="K347">
        <v>138</v>
      </c>
    </row>
    <row r="348" spans="1:11" x14ac:dyDescent="0.25">
      <c r="A348" t="str">
        <f>"Z4D13B1077"</f>
        <v>Z4D13B1077</v>
      </c>
      <c r="B348" t="str">
        <f t="shared" si="5"/>
        <v>06363391001</v>
      </c>
      <c r="C348" t="s">
        <v>15</v>
      </c>
      <c r="D348" t="s">
        <v>769</v>
      </c>
      <c r="E348" t="s">
        <v>17</v>
      </c>
      <c r="F348" s="1" t="s">
        <v>770</v>
      </c>
      <c r="G348" t="s">
        <v>491</v>
      </c>
      <c r="H348">
        <v>115.2</v>
      </c>
      <c r="I348" s="2">
        <v>42067</v>
      </c>
      <c r="J348" s="2">
        <v>42067</v>
      </c>
      <c r="K348">
        <v>115.2</v>
      </c>
    </row>
    <row r="349" spans="1:11" x14ac:dyDescent="0.25">
      <c r="A349" t="str">
        <f>"Z10136017E"</f>
        <v>Z10136017E</v>
      </c>
      <c r="B349" t="str">
        <f t="shared" si="5"/>
        <v>06363391001</v>
      </c>
      <c r="C349" t="s">
        <v>15</v>
      </c>
      <c r="D349" t="s">
        <v>771</v>
      </c>
      <c r="E349" t="s">
        <v>17</v>
      </c>
      <c r="F349" s="1" t="s">
        <v>772</v>
      </c>
      <c r="G349" t="s">
        <v>333</v>
      </c>
      <c r="H349">
        <v>12400</v>
      </c>
      <c r="I349" s="2">
        <v>42086</v>
      </c>
      <c r="J349" s="2">
        <v>42185</v>
      </c>
      <c r="K349">
        <v>12400</v>
      </c>
    </row>
    <row r="350" spans="1:11" x14ac:dyDescent="0.25">
      <c r="A350" t="str">
        <f>"ZB21362F1E"</f>
        <v>ZB21362F1E</v>
      </c>
      <c r="B350" t="str">
        <f t="shared" si="5"/>
        <v>06363391001</v>
      </c>
      <c r="C350" t="s">
        <v>15</v>
      </c>
      <c r="D350" t="s">
        <v>773</v>
      </c>
      <c r="E350" t="s">
        <v>17</v>
      </c>
      <c r="F350" s="1" t="s">
        <v>774</v>
      </c>
      <c r="G350" t="s">
        <v>458</v>
      </c>
      <c r="H350">
        <v>251.6</v>
      </c>
      <c r="I350" s="2">
        <v>42072</v>
      </c>
      <c r="J350" s="2">
        <v>42153</v>
      </c>
      <c r="K350">
        <v>0</v>
      </c>
    </row>
    <row r="351" spans="1:11" x14ac:dyDescent="0.25">
      <c r="A351" t="str">
        <f>"ZF1137A5F8"</f>
        <v>ZF1137A5F8</v>
      </c>
      <c r="B351" t="str">
        <f t="shared" si="5"/>
        <v>06363391001</v>
      </c>
      <c r="C351" t="s">
        <v>15</v>
      </c>
      <c r="D351" t="s">
        <v>775</v>
      </c>
      <c r="E351" t="s">
        <v>17</v>
      </c>
      <c r="F351" s="1" t="s">
        <v>776</v>
      </c>
      <c r="G351" t="s">
        <v>777</v>
      </c>
      <c r="H351">
        <v>100</v>
      </c>
      <c r="I351" s="2">
        <v>42067</v>
      </c>
      <c r="J351" s="2">
        <v>42067</v>
      </c>
      <c r="K351">
        <v>100</v>
      </c>
    </row>
    <row r="352" spans="1:11" x14ac:dyDescent="0.25">
      <c r="A352" t="str">
        <f>"Z4E1413C45"</f>
        <v>Z4E1413C45</v>
      </c>
      <c r="B352" t="str">
        <f t="shared" si="5"/>
        <v>06363391001</v>
      </c>
      <c r="C352" t="s">
        <v>15</v>
      </c>
      <c r="D352" t="s">
        <v>778</v>
      </c>
      <c r="E352" t="s">
        <v>17</v>
      </c>
      <c r="F352" s="1" t="s">
        <v>183</v>
      </c>
      <c r="G352" t="s">
        <v>184</v>
      </c>
      <c r="H352">
        <v>484</v>
      </c>
      <c r="I352" s="2">
        <v>42072</v>
      </c>
      <c r="J352" s="2">
        <v>42072</v>
      </c>
      <c r="K352">
        <v>484</v>
      </c>
    </row>
    <row r="353" spans="1:11" x14ac:dyDescent="0.25">
      <c r="A353" t="str">
        <f>"ZE21372D40"</f>
        <v>ZE21372D40</v>
      </c>
      <c r="B353" t="str">
        <f t="shared" si="5"/>
        <v>06363391001</v>
      </c>
      <c r="C353" t="s">
        <v>15</v>
      </c>
      <c r="D353" t="s">
        <v>779</v>
      </c>
      <c r="E353" t="s">
        <v>17</v>
      </c>
      <c r="F353" s="1" t="s">
        <v>780</v>
      </c>
      <c r="G353" t="s">
        <v>781</v>
      </c>
      <c r="H353">
        <v>262</v>
      </c>
      <c r="I353" s="2">
        <v>42065</v>
      </c>
      <c r="J353" s="2">
        <v>42066</v>
      </c>
      <c r="K353">
        <v>262</v>
      </c>
    </row>
    <row r="354" spans="1:11" x14ac:dyDescent="0.25">
      <c r="A354" t="str">
        <f>"ZF113A99E9"</f>
        <v>ZF113A99E9</v>
      </c>
      <c r="B354" t="str">
        <f t="shared" si="5"/>
        <v>06363391001</v>
      </c>
      <c r="C354" t="s">
        <v>15</v>
      </c>
      <c r="D354" t="s">
        <v>782</v>
      </c>
      <c r="E354" t="s">
        <v>17</v>
      </c>
      <c r="F354" s="1" t="s">
        <v>783</v>
      </c>
      <c r="G354" t="s">
        <v>784</v>
      </c>
      <c r="H354">
        <v>1400</v>
      </c>
      <c r="I354" s="2">
        <v>42095</v>
      </c>
      <c r="J354" s="2">
        <v>42369</v>
      </c>
      <c r="K354">
        <v>700</v>
      </c>
    </row>
    <row r="355" spans="1:11" x14ac:dyDescent="0.25">
      <c r="A355" t="str">
        <f>"ZE413F0F98"</f>
        <v>ZE413F0F98</v>
      </c>
      <c r="B355" t="str">
        <f t="shared" si="5"/>
        <v>06363391001</v>
      </c>
      <c r="C355" t="s">
        <v>15</v>
      </c>
      <c r="D355" t="s">
        <v>785</v>
      </c>
      <c r="E355" t="s">
        <v>17</v>
      </c>
      <c r="F355" s="1" t="s">
        <v>100</v>
      </c>
      <c r="G355" t="s">
        <v>101</v>
      </c>
      <c r="H355">
        <v>4301.8</v>
      </c>
      <c r="I355" s="2">
        <v>42060</v>
      </c>
      <c r="J355" s="2">
        <v>42090</v>
      </c>
      <c r="K355">
        <v>4301.8</v>
      </c>
    </row>
    <row r="356" spans="1:11" x14ac:dyDescent="0.25">
      <c r="A356" t="str">
        <f>"Z7113BA856"</f>
        <v>Z7113BA856</v>
      </c>
      <c r="B356" t="str">
        <f t="shared" si="5"/>
        <v>06363391001</v>
      </c>
      <c r="C356" t="s">
        <v>15</v>
      </c>
      <c r="D356" t="s">
        <v>786</v>
      </c>
      <c r="E356" t="s">
        <v>17</v>
      </c>
      <c r="F356" s="1" t="s">
        <v>206</v>
      </c>
      <c r="G356" t="s">
        <v>207</v>
      </c>
      <c r="H356">
        <v>624</v>
      </c>
      <c r="I356" s="2">
        <v>42066</v>
      </c>
      <c r="J356" s="2">
        <v>42079</v>
      </c>
      <c r="K356">
        <v>624</v>
      </c>
    </row>
    <row r="357" spans="1:11" x14ac:dyDescent="0.25">
      <c r="A357" t="str">
        <f>"Z691372DF9"</f>
        <v>Z691372DF9</v>
      </c>
      <c r="B357" t="str">
        <f t="shared" si="5"/>
        <v>06363391001</v>
      </c>
      <c r="C357" t="s">
        <v>15</v>
      </c>
      <c r="D357" t="s">
        <v>787</v>
      </c>
      <c r="E357" t="s">
        <v>17</v>
      </c>
      <c r="F357" s="1" t="s">
        <v>164</v>
      </c>
      <c r="G357" t="s">
        <v>165</v>
      </c>
      <c r="H357">
        <v>295</v>
      </c>
      <c r="I357" s="2">
        <v>42058</v>
      </c>
      <c r="J357" s="2">
        <v>42058</v>
      </c>
      <c r="K357">
        <v>295</v>
      </c>
    </row>
    <row r="358" spans="1:11" x14ac:dyDescent="0.25">
      <c r="A358" t="str">
        <f>"ZA213C6607"</f>
        <v>ZA213C6607</v>
      </c>
      <c r="B358" t="str">
        <f t="shared" si="5"/>
        <v>06363391001</v>
      </c>
      <c r="C358" t="s">
        <v>15</v>
      </c>
      <c r="D358" t="s">
        <v>788</v>
      </c>
      <c r="E358" t="s">
        <v>17</v>
      </c>
      <c r="F358" s="1" t="s">
        <v>230</v>
      </c>
      <c r="G358" t="s">
        <v>231</v>
      </c>
      <c r="H358">
        <v>143</v>
      </c>
      <c r="I358" s="2">
        <v>42076</v>
      </c>
      <c r="J358" s="2">
        <v>42076</v>
      </c>
      <c r="K358">
        <v>143</v>
      </c>
    </row>
    <row r="359" spans="1:11" x14ac:dyDescent="0.25">
      <c r="A359" t="str">
        <f>"ZCF13D7DD3"</f>
        <v>ZCF13D7DD3</v>
      </c>
      <c r="B359" t="str">
        <f t="shared" si="5"/>
        <v>06363391001</v>
      </c>
      <c r="C359" t="s">
        <v>15</v>
      </c>
      <c r="D359" t="s">
        <v>789</v>
      </c>
      <c r="E359" t="s">
        <v>17</v>
      </c>
      <c r="F359" s="1" t="s">
        <v>790</v>
      </c>
      <c r="G359" t="s">
        <v>791</v>
      </c>
      <c r="H359">
        <v>145</v>
      </c>
      <c r="I359" s="2">
        <v>42069</v>
      </c>
      <c r="J359" s="2">
        <v>42069</v>
      </c>
      <c r="K359">
        <v>145</v>
      </c>
    </row>
    <row r="360" spans="1:11" x14ac:dyDescent="0.25">
      <c r="A360" t="str">
        <f>"ZDF139913C"</f>
        <v>ZDF139913C</v>
      </c>
      <c r="B360" t="str">
        <f t="shared" si="5"/>
        <v>06363391001</v>
      </c>
      <c r="C360" t="s">
        <v>15</v>
      </c>
      <c r="D360" t="s">
        <v>792</v>
      </c>
      <c r="E360" t="s">
        <v>17</v>
      </c>
      <c r="F360" s="1" t="s">
        <v>112</v>
      </c>
      <c r="G360" t="s">
        <v>113</v>
      </c>
      <c r="H360">
        <v>500</v>
      </c>
      <c r="I360" s="2">
        <v>42080</v>
      </c>
      <c r="J360" s="2">
        <v>42094</v>
      </c>
      <c r="K360">
        <v>500</v>
      </c>
    </row>
    <row r="361" spans="1:11" x14ac:dyDescent="0.25">
      <c r="A361" t="str">
        <f>"Z1813C1D89"</f>
        <v>Z1813C1D89</v>
      </c>
      <c r="B361" t="str">
        <f t="shared" si="5"/>
        <v>06363391001</v>
      </c>
      <c r="C361" t="s">
        <v>15</v>
      </c>
      <c r="D361" t="s">
        <v>793</v>
      </c>
      <c r="E361" t="s">
        <v>17</v>
      </c>
      <c r="F361" s="1" t="s">
        <v>206</v>
      </c>
      <c r="G361" t="s">
        <v>207</v>
      </c>
      <c r="H361">
        <v>228</v>
      </c>
      <c r="I361" s="2">
        <v>42083</v>
      </c>
      <c r="J361" s="2">
        <v>42083</v>
      </c>
      <c r="K361">
        <v>228</v>
      </c>
    </row>
    <row r="362" spans="1:11" x14ac:dyDescent="0.25">
      <c r="A362" t="str">
        <f>"Z5C13CB72B"</f>
        <v>Z5C13CB72B</v>
      </c>
      <c r="B362" t="str">
        <f t="shared" si="5"/>
        <v>06363391001</v>
      </c>
      <c r="C362" t="s">
        <v>15</v>
      </c>
      <c r="D362" t="s">
        <v>794</v>
      </c>
      <c r="E362" t="s">
        <v>17</v>
      </c>
      <c r="F362" s="1" t="s">
        <v>795</v>
      </c>
      <c r="G362" t="s">
        <v>796</v>
      </c>
      <c r="H362">
        <v>245.2</v>
      </c>
      <c r="I362" s="2">
        <v>42086</v>
      </c>
      <c r="J362" s="2">
        <v>42086</v>
      </c>
      <c r="K362">
        <v>0</v>
      </c>
    </row>
    <row r="363" spans="1:11" x14ac:dyDescent="0.25">
      <c r="A363" t="str">
        <f>"Z801413C05"</f>
        <v>Z801413C05</v>
      </c>
      <c r="B363" t="str">
        <f t="shared" si="5"/>
        <v>06363391001</v>
      </c>
      <c r="C363" t="s">
        <v>15</v>
      </c>
      <c r="D363" t="s">
        <v>797</v>
      </c>
      <c r="E363" t="s">
        <v>17</v>
      </c>
      <c r="F363" s="1" t="s">
        <v>206</v>
      </c>
      <c r="G363" t="s">
        <v>207</v>
      </c>
      <c r="H363">
        <v>145</v>
      </c>
      <c r="I363" s="2">
        <v>42101</v>
      </c>
      <c r="J363" s="2">
        <v>42101</v>
      </c>
      <c r="K363">
        <v>145</v>
      </c>
    </row>
    <row r="364" spans="1:11" x14ac:dyDescent="0.25">
      <c r="A364" t="str">
        <f>"Z6113C1D9A"</f>
        <v>Z6113C1D9A</v>
      </c>
      <c r="B364" t="str">
        <f t="shared" si="5"/>
        <v>06363391001</v>
      </c>
      <c r="C364" t="s">
        <v>15</v>
      </c>
      <c r="D364" t="s">
        <v>798</v>
      </c>
      <c r="E364" t="s">
        <v>17</v>
      </c>
      <c r="F364" s="1" t="s">
        <v>799</v>
      </c>
      <c r="G364" t="s">
        <v>800</v>
      </c>
      <c r="H364">
        <v>2250</v>
      </c>
      <c r="I364" s="2">
        <v>42087</v>
      </c>
      <c r="J364" s="2">
        <v>42090</v>
      </c>
      <c r="K364">
        <v>2250</v>
      </c>
    </row>
    <row r="365" spans="1:11" x14ac:dyDescent="0.25">
      <c r="A365" t="str">
        <f>"Z9B141A849"</f>
        <v>Z9B141A849</v>
      </c>
      <c r="B365" t="str">
        <f t="shared" si="5"/>
        <v>06363391001</v>
      </c>
      <c r="C365" t="s">
        <v>15</v>
      </c>
      <c r="D365" t="s">
        <v>801</v>
      </c>
      <c r="E365" t="s">
        <v>17</v>
      </c>
      <c r="F365" s="1" t="s">
        <v>802</v>
      </c>
      <c r="G365" t="s">
        <v>679</v>
      </c>
      <c r="H365">
        <v>200</v>
      </c>
      <c r="I365" s="2">
        <v>42101</v>
      </c>
      <c r="J365" s="2">
        <v>42101</v>
      </c>
      <c r="K365">
        <v>200</v>
      </c>
    </row>
    <row r="366" spans="1:11" x14ac:dyDescent="0.25">
      <c r="A366" t="str">
        <f>"Z7314578D6"</f>
        <v>Z7314578D6</v>
      </c>
      <c r="B366" t="str">
        <f t="shared" si="5"/>
        <v>06363391001</v>
      </c>
      <c r="C366" t="s">
        <v>15</v>
      </c>
      <c r="D366" t="s">
        <v>803</v>
      </c>
      <c r="E366" t="s">
        <v>17</v>
      </c>
      <c r="F366" s="1" t="s">
        <v>804</v>
      </c>
      <c r="G366" t="s">
        <v>600</v>
      </c>
      <c r="H366">
        <v>1320</v>
      </c>
      <c r="I366" s="2">
        <v>42128</v>
      </c>
      <c r="J366" s="2">
        <v>42185</v>
      </c>
      <c r="K366">
        <v>1320</v>
      </c>
    </row>
    <row r="367" spans="1:11" x14ac:dyDescent="0.25">
      <c r="A367" t="str">
        <f>"Z331457B32"</f>
        <v>Z331457B32</v>
      </c>
      <c r="B367" t="str">
        <f t="shared" si="5"/>
        <v>06363391001</v>
      </c>
      <c r="C367" t="s">
        <v>15</v>
      </c>
      <c r="D367" t="s">
        <v>805</v>
      </c>
      <c r="E367" t="s">
        <v>17</v>
      </c>
      <c r="F367" s="1" t="s">
        <v>206</v>
      </c>
      <c r="G367" t="s">
        <v>207</v>
      </c>
      <c r="H367">
        <v>347</v>
      </c>
      <c r="I367" s="2">
        <v>42123</v>
      </c>
      <c r="J367" s="2">
        <v>42128</v>
      </c>
      <c r="K367">
        <v>347</v>
      </c>
    </row>
    <row r="368" spans="1:11" x14ac:dyDescent="0.25">
      <c r="A368" t="str">
        <f>"Z6F14861E5"</f>
        <v>Z6F14861E5</v>
      </c>
      <c r="B368" t="str">
        <f t="shared" si="5"/>
        <v>06363391001</v>
      </c>
      <c r="C368" t="s">
        <v>15</v>
      </c>
      <c r="D368" t="s">
        <v>806</v>
      </c>
      <c r="E368" t="s">
        <v>17</v>
      </c>
      <c r="F368" s="1" t="s">
        <v>807</v>
      </c>
      <c r="G368" t="s">
        <v>600</v>
      </c>
      <c r="H368">
        <v>1240</v>
      </c>
      <c r="I368" s="2">
        <v>42142</v>
      </c>
      <c r="J368" s="2">
        <v>42216</v>
      </c>
      <c r="K368">
        <v>1240</v>
      </c>
    </row>
    <row r="369" spans="1:11" x14ac:dyDescent="0.25">
      <c r="A369" t="str">
        <f>"Z1E147192D"</f>
        <v>Z1E147192D</v>
      </c>
      <c r="B369" t="str">
        <f t="shared" si="5"/>
        <v>06363391001</v>
      </c>
      <c r="C369" t="s">
        <v>15</v>
      </c>
      <c r="D369" t="s">
        <v>808</v>
      </c>
      <c r="E369" t="s">
        <v>17</v>
      </c>
      <c r="F369" s="1" t="s">
        <v>809</v>
      </c>
      <c r="G369" t="s">
        <v>810</v>
      </c>
      <c r="H369">
        <v>300</v>
      </c>
      <c r="I369" s="2">
        <v>42131</v>
      </c>
      <c r="J369" s="2">
        <v>42181</v>
      </c>
      <c r="K369">
        <v>300</v>
      </c>
    </row>
    <row r="370" spans="1:11" x14ac:dyDescent="0.25">
      <c r="A370" t="str">
        <f>"Z5014F5EBD"</f>
        <v>Z5014F5EBD</v>
      </c>
      <c r="B370" t="str">
        <f t="shared" si="5"/>
        <v>06363391001</v>
      </c>
      <c r="C370" t="s">
        <v>15</v>
      </c>
      <c r="D370" t="s">
        <v>811</v>
      </c>
      <c r="E370" t="s">
        <v>17</v>
      </c>
      <c r="F370" s="1" t="s">
        <v>91</v>
      </c>
      <c r="G370" t="s">
        <v>92</v>
      </c>
      <c r="H370">
        <v>1157</v>
      </c>
      <c r="I370" s="2">
        <v>42147</v>
      </c>
      <c r="J370" s="2">
        <v>42147</v>
      </c>
      <c r="K370">
        <v>0</v>
      </c>
    </row>
    <row r="371" spans="1:11" x14ac:dyDescent="0.25">
      <c r="A371" t="str">
        <f>"Z50155E670"</f>
        <v>Z50155E670</v>
      </c>
      <c r="B371" t="str">
        <f t="shared" si="5"/>
        <v>06363391001</v>
      </c>
      <c r="C371" t="s">
        <v>15</v>
      </c>
      <c r="D371" t="s">
        <v>812</v>
      </c>
      <c r="E371" t="s">
        <v>17</v>
      </c>
      <c r="F371" s="1" t="s">
        <v>813</v>
      </c>
      <c r="G371" t="s">
        <v>600</v>
      </c>
      <c r="H371">
        <v>467.76</v>
      </c>
      <c r="I371" s="2">
        <v>42181</v>
      </c>
      <c r="J371" s="2">
        <v>42181</v>
      </c>
      <c r="K371">
        <v>467.76</v>
      </c>
    </row>
    <row r="372" spans="1:11" x14ac:dyDescent="0.25">
      <c r="A372" t="str">
        <f>"Z9B1532DEE"</f>
        <v>Z9B1532DEE</v>
      </c>
      <c r="B372" t="str">
        <f t="shared" si="5"/>
        <v>06363391001</v>
      </c>
      <c r="C372" t="s">
        <v>15</v>
      </c>
      <c r="D372" t="s">
        <v>814</v>
      </c>
      <c r="E372" t="s">
        <v>17</v>
      </c>
      <c r="F372" s="1" t="s">
        <v>91</v>
      </c>
      <c r="G372" t="s">
        <v>92</v>
      </c>
      <c r="H372">
        <v>700</v>
      </c>
      <c r="I372" s="2">
        <v>42191</v>
      </c>
      <c r="J372" s="2">
        <v>42195</v>
      </c>
      <c r="K372">
        <v>700</v>
      </c>
    </row>
    <row r="373" spans="1:11" x14ac:dyDescent="0.25">
      <c r="A373" t="str">
        <f>"ZF71532E37"</f>
        <v>ZF71532E37</v>
      </c>
      <c r="B373" t="str">
        <f t="shared" si="5"/>
        <v>06363391001</v>
      </c>
      <c r="C373" t="s">
        <v>15</v>
      </c>
      <c r="D373" t="s">
        <v>815</v>
      </c>
      <c r="E373" t="s">
        <v>17</v>
      </c>
      <c r="F373" s="1" t="s">
        <v>18</v>
      </c>
      <c r="G373" t="s">
        <v>19</v>
      </c>
      <c r="H373">
        <v>460</v>
      </c>
      <c r="I373" s="2">
        <v>42188</v>
      </c>
      <c r="J373" s="2">
        <v>42188</v>
      </c>
      <c r="K373">
        <v>460</v>
      </c>
    </row>
    <row r="374" spans="1:11" x14ac:dyDescent="0.25">
      <c r="A374" t="str">
        <f>"ZC215ADA84"</f>
        <v>ZC215ADA84</v>
      </c>
      <c r="B374" t="str">
        <f t="shared" si="5"/>
        <v>06363391001</v>
      </c>
      <c r="C374" t="s">
        <v>15</v>
      </c>
      <c r="D374" t="s">
        <v>816</v>
      </c>
      <c r="E374" t="s">
        <v>17</v>
      </c>
      <c r="F374" s="1" t="s">
        <v>390</v>
      </c>
      <c r="G374" t="s">
        <v>113</v>
      </c>
      <c r="H374">
        <v>2500</v>
      </c>
      <c r="I374" s="2">
        <v>42240</v>
      </c>
      <c r="J374" s="2">
        <v>42272</v>
      </c>
      <c r="K374">
        <v>2500</v>
      </c>
    </row>
    <row r="375" spans="1:11" x14ac:dyDescent="0.25">
      <c r="A375" t="str">
        <f>"Z4215C3470"</f>
        <v>Z4215C3470</v>
      </c>
      <c r="B375" t="str">
        <f t="shared" si="5"/>
        <v>06363391001</v>
      </c>
      <c r="C375" t="s">
        <v>15</v>
      </c>
      <c r="D375" t="s">
        <v>817</v>
      </c>
      <c r="E375" t="s">
        <v>17</v>
      </c>
      <c r="F375" s="1" t="s">
        <v>818</v>
      </c>
      <c r="G375" t="s">
        <v>800</v>
      </c>
      <c r="H375">
        <v>3350</v>
      </c>
      <c r="I375" s="2">
        <v>42243</v>
      </c>
      <c r="J375" s="2">
        <v>42258</v>
      </c>
      <c r="K375">
        <v>3350</v>
      </c>
    </row>
    <row r="376" spans="1:11" x14ac:dyDescent="0.25">
      <c r="A376" t="str">
        <f>"Z7415BDDE8"</f>
        <v>Z7415BDDE8</v>
      </c>
      <c r="B376" t="str">
        <f t="shared" si="5"/>
        <v>06363391001</v>
      </c>
      <c r="C376" t="s">
        <v>15</v>
      </c>
      <c r="D376" t="s">
        <v>819</v>
      </c>
      <c r="E376" t="s">
        <v>17</v>
      </c>
      <c r="F376" s="1" t="s">
        <v>541</v>
      </c>
      <c r="G376" t="s">
        <v>542</v>
      </c>
      <c r="H376">
        <v>550</v>
      </c>
      <c r="I376" s="2">
        <v>42341</v>
      </c>
      <c r="J376" s="2">
        <v>42348</v>
      </c>
      <c r="K376">
        <v>550</v>
      </c>
    </row>
    <row r="377" spans="1:11" x14ac:dyDescent="0.25">
      <c r="A377" t="str">
        <f>"ZC515C3473"</f>
        <v>ZC515C3473</v>
      </c>
      <c r="B377" t="str">
        <f t="shared" si="5"/>
        <v>06363391001</v>
      </c>
      <c r="C377" t="s">
        <v>15</v>
      </c>
      <c r="D377" t="s">
        <v>820</v>
      </c>
      <c r="E377" t="s">
        <v>17</v>
      </c>
      <c r="F377" s="1" t="s">
        <v>112</v>
      </c>
      <c r="G377" t="s">
        <v>113</v>
      </c>
      <c r="H377">
        <v>3480</v>
      </c>
      <c r="I377" s="2">
        <v>42248</v>
      </c>
      <c r="J377" s="2">
        <v>42277</v>
      </c>
      <c r="K377">
        <v>1634</v>
      </c>
    </row>
    <row r="378" spans="1:11" x14ac:dyDescent="0.25">
      <c r="A378" t="str">
        <f>"Z3F15ECE59"</f>
        <v>Z3F15ECE59</v>
      </c>
      <c r="B378" t="str">
        <f t="shared" si="5"/>
        <v>06363391001</v>
      </c>
      <c r="C378" t="s">
        <v>15</v>
      </c>
      <c r="D378" t="s">
        <v>821</v>
      </c>
      <c r="E378" t="s">
        <v>17</v>
      </c>
      <c r="F378" s="1" t="s">
        <v>206</v>
      </c>
      <c r="G378" t="s">
        <v>207</v>
      </c>
      <c r="H378">
        <v>584</v>
      </c>
      <c r="I378" s="2">
        <v>42244</v>
      </c>
      <c r="J378" s="2">
        <v>42251</v>
      </c>
      <c r="K378">
        <v>584</v>
      </c>
    </row>
    <row r="379" spans="1:11" x14ac:dyDescent="0.25">
      <c r="A379" t="str">
        <f>"Z181741811"</f>
        <v>Z181741811</v>
      </c>
      <c r="B379" t="str">
        <f t="shared" si="5"/>
        <v>06363391001</v>
      </c>
      <c r="C379" t="s">
        <v>15</v>
      </c>
      <c r="D379" t="s">
        <v>822</v>
      </c>
      <c r="E379" t="s">
        <v>17</v>
      </c>
      <c r="F379" s="1" t="s">
        <v>150</v>
      </c>
      <c r="G379" t="s">
        <v>151</v>
      </c>
      <c r="H379">
        <v>233</v>
      </c>
      <c r="I379" s="2">
        <v>42333</v>
      </c>
      <c r="J379" s="2">
        <v>42335</v>
      </c>
      <c r="K379">
        <v>233</v>
      </c>
    </row>
    <row r="380" spans="1:11" x14ac:dyDescent="0.25">
      <c r="A380" t="str">
        <f>"ZC81686908"</f>
        <v>ZC81686908</v>
      </c>
      <c r="B380" t="str">
        <f t="shared" si="5"/>
        <v>06363391001</v>
      </c>
      <c r="C380" t="s">
        <v>15</v>
      </c>
      <c r="D380" t="s">
        <v>823</v>
      </c>
      <c r="E380" t="s">
        <v>17</v>
      </c>
      <c r="F380" s="1" t="s">
        <v>18</v>
      </c>
      <c r="G380" t="s">
        <v>19</v>
      </c>
      <c r="H380">
        <v>440</v>
      </c>
      <c r="I380" s="2">
        <v>42296</v>
      </c>
      <c r="J380" s="2">
        <v>42298</v>
      </c>
      <c r="K380">
        <v>440</v>
      </c>
    </row>
    <row r="381" spans="1:11" x14ac:dyDescent="0.25">
      <c r="A381" t="str">
        <f>"XC616B372D"</f>
        <v>XC616B372D</v>
      </c>
      <c r="B381" t="str">
        <f t="shared" si="5"/>
        <v>06363391001</v>
      </c>
      <c r="C381" t="s">
        <v>15</v>
      </c>
      <c r="D381" t="s">
        <v>824</v>
      </c>
      <c r="E381" t="s">
        <v>17</v>
      </c>
      <c r="F381" s="1" t="s">
        <v>825</v>
      </c>
      <c r="G381" t="s">
        <v>113</v>
      </c>
      <c r="H381">
        <v>875</v>
      </c>
      <c r="I381" s="2">
        <v>42279</v>
      </c>
      <c r="K381">
        <v>875</v>
      </c>
    </row>
    <row r="382" spans="1:11" x14ac:dyDescent="0.25">
      <c r="A382" t="str">
        <f>"Z2F1758B00"</f>
        <v>Z2F1758B00</v>
      </c>
      <c r="B382" t="str">
        <f t="shared" si="5"/>
        <v>06363391001</v>
      </c>
      <c r="C382" t="s">
        <v>15</v>
      </c>
      <c r="D382" t="s">
        <v>826</v>
      </c>
      <c r="E382" t="s">
        <v>17</v>
      </c>
      <c r="F382" s="1" t="s">
        <v>827</v>
      </c>
      <c r="G382" t="s">
        <v>828</v>
      </c>
      <c r="H382">
        <v>180</v>
      </c>
      <c r="I382" s="2">
        <v>42341</v>
      </c>
      <c r="K382">
        <v>180</v>
      </c>
    </row>
    <row r="383" spans="1:11" x14ac:dyDescent="0.25">
      <c r="A383" t="str">
        <f>"Z0E1787BEE"</f>
        <v>Z0E1787BEE</v>
      </c>
      <c r="B383" t="str">
        <f t="shared" si="5"/>
        <v>06363391001</v>
      </c>
      <c r="C383" t="s">
        <v>15</v>
      </c>
      <c r="D383" t="s">
        <v>829</v>
      </c>
      <c r="E383" t="s">
        <v>17</v>
      </c>
      <c r="F383" s="1" t="s">
        <v>577</v>
      </c>
      <c r="G383" t="s">
        <v>578</v>
      </c>
      <c r="H383">
        <v>848.5</v>
      </c>
      <c r="I383" s="2">
        <v>42312</v>
      </c>
      <c r="J383" s="2">
        <v>42320</v>
      </c>
      <c r="K383">
        <v>848.5</v>
      </c>
    </row>
    <row r="384" spans="1:11" x14ac:dyDescent="0.25">
      <c r="A384" t="str">
        <f>"ZAE1730BA6"</f>
        <v>ZAE1730BA6</v>
      </c>
      <c r="B384" t="str">
        <f t="shared" si="5"/>
        <v>06363391001</v>
      </c>
      <c r="C384" t="s">
        <v>15</v>
      </c>
      <c r="D384" t="s">
        <v>830</v>
      </c>
      <c r="E384" t="s">
        <v>17</v>
      </c>
      <c r="F384" s="1" t="s">
        <v>831</v>
      </c>
      <c r="G384" t="s">
        <v>832</v>
      </c>
      <c r="H384">
        <v>2073.5</v>
      </c>
      <c r="I384" s="2">
        <v>42328</v>
      </c>
      <c r="J384" s="2">
        <v>42328</v>
      </c>
      <c r="K384">
        <v>2073.5</v>
      </c>
    </row>
    <row r="385" spans="1:11" x14ac:dyDescent="0.25">
      <c r="A385" t="str">
        <f>"ZA91787C87"</f>
        <v>ZA91787C87</v>
      </c>
      <c r="B385" t="str">
        <f t="shared" si="5"/>
        <v>06363391001</v>
      </c>
      <c r="C385" t="s">
        <v>15</v>
      </c>
      <c r="D385" t="s">
        <v>833</v>
      </c>
      <c r="E385" t="s">
        <v>17</v>
      </c>
      <c r="F385" s="1" t="s">
        <v>834</v>
      </c>
      <c r="G385" t="s">
        <v>835</v>
      </c>
      <c r="H385">
        <v>489</v>
      </c>
      <c r="I385" s="2">
        <v>42353</v>
      </c>
      <c r="K385">
        <v>489</v>
      </c>
    </row>
    <row r="386" spans="1:11" x14ac:dyDescent="0.25">
      <c r="A386" t="str">
        <f>"Z2D173A32B"</f>
        <v>Z2D173A32B</v>
      </c>
      <c r="B386" t="str">
        <f t="shared" si="5"/>
        <v>06363391001</v>
      </c>
      <c r="C386" t="s">
        <v>15</v>
      </c>
      <c r="D386" t="s">
        <v>836</v>
      </c>
      <c r="E386" t="s">
        <v>17</v>
      </c>
      <c r="F386" s="1" t="s">
        <v>150</v>
      </c>
      <c r="G386" t="s">
        <v>151</v>
      </c>
      <c r="H386">
        <v>304</v>
      </c>
      <c r="I386" s="2">
        <v>42324</v>
      </c>
      <c r="J386" s="2">
        <v>42324</v>
      </c>
      <c r="K386">
        <v>304</v>
      </c>
    </row>
    <row r="387" spans="1:11" x14ac:dyDescent="0.25">
      <c r="A387" t="str">
        <f>"ZD9157FF67"</f>
        <v>ZD9157FF67</v>
      </c>
      <c r="B387" t="str">
        <f t="shared" ref="B387:B449" si="6">"06363391001"</f>
        <v>06363391001</v>
      </c>
      <c r="C387" t="s">
        <v>15</v>
      </c>
      <c r="D387" t="s">
        <v>837</v>
      </c>
      <c r="E387" t="s">
        <v>128</v>
      </c>
      <c r="F387" s="1" t="s">
        <v>637</v>
      </c>
      <c r="G387" t="s">
        <v>638</v>
      </c>
      <c r="H387">
        <v>5526.6</v>
      </c>
      <c r="I387" s="2">
        <v>42268</v>
      </c>
      <c r="J387" s="2">
        <v>44094</v>
      </c>
      <c r="K387">
        <v>3592.03</v>
      </c>
    </row>
    <row r="388" spans="1:11" x14ac:dyDescent="0.25">
      <c r="A388" t="str">
        <f>"Z7115801C4"</f>
        <v>Z7115801C4</v>
      </c>
      <c r="B388" t="str">
        <f t="shared" si="6"/>
        <v>06363391001</v>
      </c>
      <c r="C388" t="s">
        <v>15</v>
      </c>
      <c r="D388" t="s">
        <v>838</v>
      </c>
      <c r="E388" t="s">
        <v>128</v>
      </c>
      <c r="F388" s="1" t="s">
        <v>637</v>
      </c>
      <c r="G388" t="s">
        <v>638</v>
      </c>
      <c r="H388">
        <v>8001</v>
      </c>
      <c r="I388" s="2">
        <v>42268</v>
      </c>
      <c r="J388" s="2">
        <v>44094</v>
      </c>
      <c r="K388">
        <v>5200.6499999999996</v>
      </c>
    </row>
    <row r="389" spans="1:11" x14ac:dyDescent="0.25">
      <c r="A389" t="str">
        <f>"Z4B1414253"</f>
        <v>Z4B1414253</v>
      </c>
      <c r="B389" t="str">
        <f t="shared" si="6"/>
        <v>06363391001</v>
      </c>
      <c r="C389" t="s">
        <v>15</v>
      </c>
      <c r="D389" t="s">
        <v>839</v>
      </c>
      <c r="E389" t="s">
        <v>17</v>
      </c>
      <c r="F389" s="1" t="s">
        <v>840</v>
      </c>
      <c r="G389" t="s">
        <v>841</v>
      </c>
      <c r="H389">
        <v>1282</v>
      </c>
      <c r="I389" s="2">
        <v>42107</v>
      </c>
      <c r="J389" s="2">
        <v>42347</v>
      </c>
      <c r="K389">
        <v>1282</v>
      </c>
    </row>
    <row r="390" spans="1:11" x14ac:dyDescent="0.25">
      <c r="A390" t="str">
        <f>"ZOE14D3A84"</f>
        <v>ZOE14D3A84</v>
      </c>
      <c r="B390" t="str">
        <f t="shared" si="6"/>
        <v>06363391001</v>
      </c>
      <c r="C390" t="s">
        <v>15</v>
      </c>
      <c r="D390" t="s">
        <v>842</v>
      </c>
      <c r="E390" t="s">
        <v>17</v>
      </c>
      <c r="F390" s="1" t="s">
        <v>843</v>
      </c>
      <c r="G390" t="s">
        <v>844</v>
      </c>
      <c r="H390">
        <v>255.33</v>
      </c>
      <c r="I390" s="2">
        <v>42160</v>
      </c>
      <c r="K390">
        <v>255.33</v>
      </c>
    </row>
    <row r="391" spans="1:11" x14ac:dyDescent="0.25">
      <c r="A391" t="str">
        <f>"Z8217C4C5E"</f>
        <v>Z8217C4C5E</v>
      </c>
      <c r="B391" t="str">
        <f t="shared" si="6"/>
        <v>06363391001</v>
      </c>
      <c r="C391" t="s">
        <v>15</v>
      </c>
      <c r="D391" t="s">
        <v>845</v>
      </c>
      <c r="E391" t="s">
        <v>17</v>
      </c>
      <c r="F391" s="1" t="s">
        <v>846</v>
      </c>
      <c r="G391" t="s">
        <v>847</v>
      </c>
      <c r="H391">
        <v>1560</v>
      </c>
      <c r="I391" s="2">
        <v>42366</v>
      </c>
      <c r="J391" s="2">
        <v>42367</v>
      </c>
      <c r="K391">
        <v>1560</v>
      </c>
    </row>
    <row r="392" spans="1:11" x14ac:dyDescent="0.25">
      <c r="A392" t="str">
        <f>"Z1D13B0F4B"</f>
        <v>Z1D13B0F4B</v>
      </c>
      <c r="B392" t="str">
        <f t="shared" si="6"/>
        <v>06363391001</v>
      </c>
      <c r="C392" t="s">
        <v>15</v>
      </c>
      <c r="D392" t="s">
        <v>848</v>
      </c>
      <c r="E392" t="s">
        <v>17</v>
      </c>
      <c r="F392" s="1" t="s">
        <v>849</v>
      </c>
      <c r="G392" t="s">
        <v>850</v>
      </c>
      <c r="H392">
        <v>5615</v>
      </c>
      <c r="I392" s="2">
        <v>42086</v>
      </c>
      <c r="J392" s="2">
        <v>42094</v>
      </c>
      <c r="K392">
        <v>5615</v>
      </c>
    </row>
    <row r="393" spans="1:11" x14ac:dyDescent="0.25">
      <c r="A393" t="str">
        <f>"Z0117AE029"</f>
        <v>Z0117AE029</v>
      </c>
      <c r="B393" t="str">
        <f t="shared" si="6"/>
        <v>06363391001</v>
      </c>
      <c r="C393" t="s">
        <v>15</v>
      </c>
      <c r="D393" t="s">
        <v>851</v>
      </c>
      <c r="E393" t="s">
        <v>17</v>
      </c>
      <c r="F393" s="1" t="s">
        <v>852</v>
      </c>
      <c r="G393" t="s">
        <v>113</v>
      </c>
      <c r="H393">
        <v>832</v>
      </c>
      <c r="I393" s="2">
        <v>42383</v>
      </c>
      <c r="J393" s="2">
        <v>42383</v>
      </c>
      <c r="K393">
        <v>832</v>
      </c>
    </row>
    <row r="394" spans="1:11" x14ac:dyDescent="0.25">
      <c r="A394" t="str">
        <f>"ZAD1759F3C"</f>
        <v>ZAD1759F3C</v>
      </c>
      <c r="B394" t="str">
        <f t="shared" si="6"/>
        <v>06363391001</v>
      </c>
      <c r="C394" t="s">
        <v>15</v>
      </c>
      <c r="D394" t="s">
        <v>853</v>
      </c>
      <c r="E394" t="s">
        <v>17</v>
      </c>
      <c r="F394" s="1" t="s">
        <v>854</v>
      </c>
      <c r="G394" t="s">
        <v>855</v>
      </c>
      <c r="H394">
        <v>3100</v>
      </c>
      <c r="I394" s="2">
        <v>42374</v>
      </c>
      <c r="J394" s="2">
        <v>42381</v>
      </c>
      <c r="K394">
        <v>3100</v>
      </c>
    </row>
    <row r="395" spans="1:11" x14ac:dyDescent="0.25">
      <c r="A395" t="str">
        <f>"Z0413321D9"</f>
        <v>Z0413321D9</v>
      </c>
      <c r="B395" t="str">
        <f t="shared" si="6"/>
        <v>06363391001</v>
      </c>
      <c r="C395" t="s">
        <v>15</v>
      </c>
      <c r="D395" t="s">
        <v>856</v>
      </c>
      <c r="E395" t="s">
        <v>17</v>
      </c>
      <c r="F395" s="1" t="s">
        <v>857</v>
      </c>
      <c r="G395" t="s">
        <v>858</v>
      </c>
      <c r="H395">
        <v>826</v>
      </c>
      <c r="I395" s="2">
        <v>42094</v>
      </c>
      <c r="J395" s="2">
        <v>42094</v>
      </c>
      <c r="K395">
        <v>826</v>
      </c>
    </row>
    <row r="396" spans="1:11" x14ac:dyDescent="0.25">
      <c r="A396" t="str">
        <f>"ZE314D7CC0"</f>
        <v>ZE314D7CC0</v>
      </c>
      <c r="B396" t="str">
        <f t="shared" si="6"/>
        <v>06363391001</v>
      </c>
      <c r="C396" t="s">
        <v>15</v>
      </c>
      <c r="D396" t="s">
        <v>811</v>
      </c>
      <c r="E396" t="s">
        <v>17</v>
      </c>
      <c r="F396" s="1" t="s">
        <v>91</v>
      </c>
      <c r="G396" t="s">
        <v>92</v>
      </c>
      <c r="H396">
        <v>1157</v>
      </c>
      <c r="I396" s="2">
        <v>42147</v>
      </c>
      <c r="J396" s="2">
        <v>42147</v>
      </c>
      <c r="K396">
        <v>1157</v>
      </c>
    </row>
    <row r="397" spans="1:11" x14ac:dyDescent="0.25">
      <c r="A397" t="str">
        <f>"Z1013687D1"</f>
        <v>Z1013687D1</v>
      </c>
      <c r="B397" t="str">
        <f t="shared" si="6"/>
        <v>06363391001</v>
      </c>
      <c r="C397" t="s">
        <v>15</v>
      </c>
      <c r="D397" t="s">
        <v>859</v>
      </c>
      <c r="E397" t="s">
        <v>17</v>
      </c>
      <c r="F397" s="1" t="s">
        <v>860</v>
      </c>
      <c r="G397" t="s">
        <v>604</v>
      </c>
      <c r="H397">
        <v>1338</v>
      </c>
      <c r="I397" s="2">
        <v>42090</v>
      </c>
      <c r="J397" s="2">
        <v>42111</v>
      </c>
      <c r="K397">
        <v>1338</v>
      </c>
    </row>
    <row r="398" spans="1:11" x14ac:dyDescent="0.25">
      <c r="A398" t="str">
        <f>"Z1714861B5"</f>
        <v>Z1714861B5</v>
      </c>
      <c r="B398" t="str">
        <f t="shared" si="6"/>
        <v>06363391001</v>
      </c>
      <c r="C398" t="s">
        <v>15</v>
      </c>
      <c r="D398" t="s">
        <v>861</v>
      </c>
      <c r="E398" t="s">
        <v>17</v>
      </c>
      <c r="F398" s="1" t="s">
        <v>862</v>
      </c>
      <c r="G398" t="s">
        <v>863</v>
      </c>
      <c r="H398">
        <v>5100</v>
      </c>
      <c r="I398" s="2">
        <v>42142</v>
      </c>
      <c r="J398" s="2">
        <v>42174</v>
      </c>
      <c r="K398">
        <v>5100</v>
      </c>
    </row>
    <row r="399" spans="1:11" x14ac:dyDescent="0.25">
      <c r="A399" t="str">
        <f>"Z7514F6BA7"</f>
        <v>Z7514F6BA7</v>
      </c>
      <c r="B399" t="str">
        <f t="shared" si="6"/>
        <v>06363391001</v>
      </c>
      <c r="C399" t="s">
        <v>15</v>
      </c>
      <c r="D399" t="s">
        <v>864</v>
      </c>
      <c r="E399" t="s">
        <v>17</v>
      </c>
      <c r="F399" s="1" t="s">
        <v>865</v>
      </c>
      <c r="G399" t="s">
        <v>832</v>
      </c>
      <c r="H399">
        <v>6194.5</v>
      </c>
      <c r="I399" s="2">
        <v>42186</v>
      </c>
      <c r="J399" s="2">
        <v>42247</v>
      </c>
      <c r="K399">
        <v>6194.5</v>
      </c>
    </row>
    <row r="400" spans="1:11" x14ac:dyDescent="0.25">
      <c r="A400" t="str">
        <f>"Z4313BA6B9"</f>
        <v>Z4313BA6B9</v>
      </c>
      <c r="B400" t="str">
        <f t="shared" si="6"/>
        <v>06363391001</v>
      </c>
      <c r="C400" t="s">
        <v>15</v>
      </c>
      <c r="D400" t="s">
        <v>866</v>
      </c>
      <c r="E400" t="s">
        <v>17</v>
      </c>
      <c r="F400" s="1" t="s">
        <v>867</v>
      </c>
      <c r="G400" t="s">
        <v>211</v>
      </c>
      <c r="H400">
        <v>6741.48</v>
      </c>
      <c r="I400" s="2">
        <v>42095</v>
      </c>
      <c r="J400" s="2">
        <v>42155</v>
      </c>
      <c r="K400">
        <v>6741.48</v>
      </c>
    </row>
    <row r="401" spans="1:11" x14ac:dyDescent="0.25">
      <c r="A401" t="str">
        <f>"Z47154C4BC"</f>
        <v>Z47154C4BC</v>
      </c>
      <c r="B401" t="str">
        <f t="shared" si="6"/>
        <v>06363391001</v>
      </c>
      <c r="C401" t="s">
        <v>15</v>
      </c>
      <c r="D401" t="s">
        <v>868</v>
      </c>
      <c r="E401" t="s">
        <v>17</v>
      </c>
      <c r="F401" s="1" t="s">
        <v>153</v>
      </c>
      <c r="G401" t="s">
        <v>154</v>
      </c>
      <c r="H401">
        <v>575</v>
      </c>
      <c r="I401" s="2">
        <v>42195</v>
      </c>
      <c r="J401" s="2">
        <v>42216</v>
      </c>
      <c r="K401">
        <v>575</v>
      </c>
    </row>
    <row r="402" spans="1:11" x14ac:dyDescent="0.25">
      <c r="A402" t="str">
        <f>"Z111372DC9"</f>
        <v>Z111372DC9</v>
      </c>
      <c r="B402" t="str">
        <f t="shared" si="6"/>
        <v>06363391001</v>
      </c>
      <c r="C402" t="s">
        <v>15</v>
      </c>
      <c r="D402" t="s">
        <v>869</v>
      </c>
      <c r="E402" t="s">
        <v>17</v>
      </c>
      <c r="F402" s="1" t="s">
        <v>870</v>
      </c>
      <c r="G402" t="s">
        <v>159</v>
      </c>
      <c r="H402">
        <v>400</v>
      </c>
      <c r="I402" s="2">
        <v>42067</v>
      </c>
      <c r="J402" s="2">
        <v>42067</v>
      </c>
      <c r="K402">
        <v>400</v>
      </c>
    </row>
    <row r="403" spans="1:11" x14ac:dyDescent="0.25">
      <c r="A403" t="str">
        <f>"ZFA1600689"</f>
        <v>ZFA1600689</v>
      </c>
      <c r="B403" t="str">
        <f t="shared" si="6"/>
        <v>06363391001</v>
      </c>
      <c r="C403" t="s">
        <v>15</v>
      </c>
      <c r="D403" t="s">
        <v>871</v>
      </c>
      <c r="E403" t="s">
        <v>17</v>
      </c>
      <c r="F403" s="1" t="s">
        <v>872</v>
      </c>
      <c r="G403" t="s">
        <v>145</v>
      </c>
      <c r="H403">
        <v>702.5</v>
      </c>
      <c r="I403" s="2">
        <v>42269</v>
      </c>
      <c r="J403" s="2">
        <v>42272</v>
      </c>
      <c r="K403">
        <v>702.5</v>
      </c>
    </row>
    <row r="404" spans="1:11" x14ac:dyDescent="0.25">
      <c r="A404" t="str">
        <f>"Z5D17BD0A9"</f>
        <v>Z5D17BD0A9</v>
      </c>
      <c r="B404" t="str">
        <f t="shared" si="6"/>
        <v>06363391001</v>
      </c>
      <c r="C404" t="s">
        <v>15</v>
      </c>
      <c r="D404" t="s">
        <v>873</v>
      </c>
      <c r="E404" t="s">
        <v>17</v>
      </c>
      <c r="F404" s="1" t="s">
        <v>874</v>
      </c>
      <c r="G404" t="s">
        <v>113</v>
      </c>
      <c r="H404">
        <v>4074.43</v>
      </c>
      <c r="I404" s="2">
        <v>42361</v>
      </c>
      <c r="K404">
        <v>4074.43</v>
      </c>
    </row>
    <row r="405" spans="1:11" x14ac:dyDescent="0.25">
      <c r="A405" t="str">
        <f>"ZA617ADE8D"</f>
        <v>ZA617ADE8D</v>
      </c>
      <c r="B405" t="str">
        <f t="shared" si="6"/>
        <v>06363391001</v>
      </c>
      <c r="C405" t="s">
        <v>15</v>
      </c>
      <c r="D405" t="s">
        <v>875</v>
      </c>
      <c r="E405" t="s">
        <v>17</v>
      </c>
      <c r="F405" s="1" t="s">
        <v>39</v>
      </c>
      <c r="G405" t="s">
        <v>40</v>
      </c>
      <c r="H405">
        <v>570</v>
      </c>
      <c r="I405" s="2">
        <v>42360</v>
      </c>
      <c r="K405">
        <v>569.6</v>
      </c>
    </row>
    <row r="406" spans="1:11" x14ac:dyDescent="0.25">
      <c r="A406" t="str">
        <f>"ZDE16D2104"</f>
        <v>ZDE16D2104</v>
      </c>
      <c r="B406" t="str">
        <f t="shared" si="6"/>
        <v>06363391001</v>
      </c>
      <c r="C406" t="s">
        <v>15</v>
      </c>
      <c r="D406" t="s">
        <v>876</v>
      </c>
      <c r="E406" t="s">
        <v>17</v>
      </c>
      <c r="F406" s="1" t="s">
        <v>877</v>
      </c>
      <c r="G406" t="s">
        <v>113</v>
      </c>
      <c r="H406">
        <v>6270</v>
      </c>
      <c r="I406" s="2">
        <v>42318</v>
      </c>
      <c r="K406">
        <v>6270</v>
      </c>
    </row>
    <row r="407" spans="1:11" x14ac:dyDescent="0.25">
      <c r="A407" t="str">
        <f>"Z4916877D3"</f>
        <v>Z4916877D3</v>
      </c>
      <c r="B407" t="str">
        <f t="shared" si="6"/>
        <v>06363391001</v>
      </c>
      <c r="C407" t="s">
        <v>15</v>
      </c>
      <c r="D407" t="s">
        <v>878</v>
      </c>
      <c r="E407" t="s">
        <v>17</v>
      </c>
      <c r="F407" s="1" t="s">
        <v>879</v>
      </c>
      <c r="G407" t="s">
        <v>68</v>
      </c>
      <c r="H407">
        <v>100</v>
      </c>
      <c r="I407" s="2">
        <v>42299</v>
      </c>
      <c r="J407" s="2">
        <v>42299</v>
      </c>
      <c r="K407">
        <v>100</v>
      </c>
    </row>
    <row r="408" spans="1:11" x14ac:dyDescent="0.25">
      <c r="A408" t="str">
        <f>"Z45160504F"</f>
        <v>Z45160504F</v>
      </c>
      <c r="B408" t="str">
        <f t="shared" si="6"/>
        <v>06363391001</v>
      </c>
      <c r="C408" t="s">
        <v>15</v>
      </c>
      <c r="D408" t="s">
        <v>880</v>
      </c>
      <c r="E408" t="s">
        <v>17</v>
      </c>
      <c r="F408" s="1" t="s">
        <v>410</v>
      </c>
      <c r="G408" t="s">
        <v>46</v>
      </c>
      <c r="H408">
        <v>1450</v>
      </c>
      <c r="I408" s="2">
        <v>42270</v>
      </c>
      <c r="J408" s="2">
        <v>42275</v>
      </c>
      <c r="K408">
        <v>1450</v>
      </c>
    </row>
    <row r="409" spans="1:11" x14ac:dyDescent="0.25">
      <c r="A409" t="str">
        <f>"ZB4150884D"</f>
        <v>ZB4150884D</v>
      </c>
      <c r="B409" t="str">
        <f t="shared" si="6"/>
        <v>06363391001</v>
      </c>
      <c r="C409" t="s">
        <v>15</v>
      </c>
      <c r="D409" t="s">
        <v>881</v>
      </c>
      <c r="E409" t="s">
        <v>17</v>
      </c>
      <c r="F409" s="1" t="s">
        <v>45</v>
      </c>
      <c r="G409" t="s">
        <v>46</v>
      </c>
      <c r="H409">
        <v>650</v>
      </c>
      <c r="I409" s="2">
        <v>42171</v>
      </c>
      <c r="J409" s="2">
        <v>42173</v>
      </c>
      <c r="K409">
        <v>650</v>
      </c>
    </row>
    <row r="410" spans="1:11" x14ac:dyDescent="0.25">
      <c r="A410" t="str">
        <f>"ZDA1413BC4"</f>
        <v>ZDA1413BC4</v>
      </c>
      <c r="B410" t="str">
        <f t="shared" si="6"/>
        <v>06363391001</v>
      </c>
      <c r="C410" t="s">
        <v>15</v>
      </c>
      <c r="D410" t="s">
        <v>882</v>
      </c>
      <c r="E410" t="s">
        <v>17</v>
      </c>
      <c r="F410" s="1" t="s">
        <v>242</v>
      </c>
      <c r="G410" t="s">
        <v>243</v>
      </c>
      <c r="H410">
        <v>167.5</v>
      </c>
      <c r="I410" s="2">
        <v>42107</v>
      </c>
      <c r="J410" s="2">
        <v>42107</v>
      </c>
      <c r="K410">
        <v>167.5</v>
      </c>
    </row>
    <row r="411" spans="1:11" x14ac:dyDescent="0.25">
      <c r="A411" t="str">
        <f>"Z4014A1E20"</f>
        <v>Z4014A1E20</v>
      </c>
      <c r="B411" t="str">
        <f t="shared" si="6"/>
        <v>06363391001</v>
      </c>
      <c r="C411" t="s">
        <v>15</v>
      </c>
      <c r="D411" t="s">
        <v>883</v>
      </c>
      <c r="E411" t="s">
        <v>17</v>
      </c>
      <c r="F411" s="1" t="s">
        <v>884</v>
      </c>
      <c r="G411" t="s">
        <v>885</v>
      </c>
      <c r="H411">
        <v>350</v>
      </c>
      <c r="I411" s="2">
        <v>42171</v>
      </c>
      <c r="J411" s="2">
        <v>42171</v>
      </c>
      <c r="K411">
        <v>350</v>
      </c>
    </row>
    <row r="412" spans="1:11" x14ac:dyDescent="0.25">
      <c r="A412" t="str">
        <f>"Z781741778"</f>
        <v>Z781741778</v>
      </c>
      <c r="B412" t="str">
        <f t="shared" si="6"/>
        <v>06363391001</v>
      </c>
      <c r="C412" t="s">
        <v>15</v>
      </c>
      <c r="D412" t="s">
        <v>886</v>
      </c>
      <c r="E412" t="s">
        <v>17</v>
      </c>
      <c r="F412" s="1" t="s">
        <v>887</v>
      </c>
      <c r="G412" t="s">
        <v>888</v>
      </c>
      <c r="H412">
        <v>270</v>
      </c>
      <c r="I412" s="2">
        <v>42348</v>
      </c>
      <c r="J412" s="2">
        <v>42348</v>
      </c>
      <c r="K412">
        <v>0</v>
      </c>
    </row>
    <row r="413" spans="1:11" x14ac:dyDescent="0.25">
      <c r="A413" t="str">
        <f>"ZAB16F85CA"</f>
        <v>ZAB16F85CA</v>
      </c>
      <c r="B413" t="str">
        <f t="shared" si="6"/>
        <v>06363391001</v>
      </c>
      <c r="C413" t="s">
        <v>15</v>
      </c>
      <c r="D413" t="s">
        <v>889</v>
      </c>
      <c r="E413" t="s">
        <v>17</v>
      </c>
      <c r="F413" s="1" t="s">
        <v>890</v>
      </c>
      <c r="G413" t="s">
        <v>891</v>
      </c>
      <c r="H413">
        <v>280</v>
      </c>
      <c r="I413" s="2">
        <v>42328</v>
      </c>
      <c r="J413" s="2">
        <v>42328</v>
      </c>
      <c r="K413">
        <v>280</v>
      </c>
    </row>
    <row r="414" spans="1:11" x14ac:dyDescent="0.25">
      <c r="A414" t="str">
        <f>"Z9A16657ED"</f>
        <v>Z9A16657ED</v>
      </c>
      <c r="B414" t="str">
        <f t="shared" si="6"/>
        <v>06363391001</v>
      </c>
      <c r="C414" t="s">
        <v>15</v>
      </c>
      <c r="D414" t="s">
        <v>892</v>
      </c>
      <c r="E414" t="s">
        <v>17</v>
      </c>
      <c r="F414" s="1" t="s">
        <v>893</v>
      </c>
      <c r="G414" t="s">
        <v>894</v>
      </c>
      <c r="H414">
        <v>200</v>
      </c>
      <c r="I414" s="2">
        <v>42265</v>
      </c>
      <c r="J414" s="2">
        <v>42265</v>
      </c>
      <c r="K414">
        <v>200</v>
      </c>
    </row>
    <row r="415" spans="1:11" x14ac:dyDescent="0.25">
      <c r="A415" t="str">
        <f>"ZBE13710EB"</f>
        <v>ZBE13710EB</v>
      </c>
      <c r="B415" t="str">
        <f t="shared" si="6"/>
        <v>06363391001</v>
      </c>
      <c r="C415" t="s">
        <v>15</v>
      </c>
      <c r="D415" t="s">
        <v>895</v>
      </c>
      <c r="E415" t="s">
        <v>17</v>
      </c>
      <c r="F415" s="1" t="s">
        <v>896</v>
      </c>
      <c r="G415" t="s">
        <v>897</v>
      </c>
      <c r="H415">
        <v>820</v>
      </c>
      <c r="I415" s="2">
        <v>42066</v>
      </c>
      <c r="J415" s="2">
        <v>42066</v>
      </c>
      <c r="K415">
        <v>820</v>
      </c>
    </row>
    <row r="416" spans="1:11" x14ac:dyDescent="0.25">
      <c r="A416" t="str">
        <f>"Z2512F292C"</f>
        <v>Z2512F292C</v>
      </c>
      <c r="B416" t="str">
        <f t="shared" si="6"/>
        <v>06363391001</v>
      </c>
      <c r="C416" t="s">
        <v>15</v>
      </c>
      <c r="D416" t="s">
        <v>898</v>
      </c>
      <c r="E416" t="s">
        <v>17</v>
      </c>
      <c r="F416" s="1" t="s">
        <v>899</v>
      </c>
      <c r="G416" t="s">
        <v>900</v>
      </c>
      <c r="H416">
        <v>280</v>
      </c>
      <c r="I416" s="2">
        <v>42033</v>
      </c>
      <c r="J416" s="2">
        <v>42033</v>
      </c>
      <c r="K416">
        <v>280</v>
      </c>
    </row>
    <row r="417" spans="1:11" x14ac:dyDescent="0.25">
      <c r="A417" t="str">
        <f>"ZBF171426E"</f>
        <v>ZBF171426E</v>
      </c>
      <c r="B417" t="str">
        <f t="shared" si="6"/>
        <v>06363391001</v>
      </c>
      <c r="C417" t="s">
        <v>15</v>
      </c>
      <c r="D417" t="s">
        <v>901</v>
      </c>
      <c r="E417" t="s">
        <v>17</v>
      </c>
      <c r="F417" s="1" t="s">
        <v>902</v>
      </c>
      <c r="G417" t="s">
        <v>903</v>
      </c>
      <c r="H417">
        <v>795</v>
      </c>
      <c r="I417" s="2">
        <v>42328</v>
      </c>
      <c r="J417" s="2">
        <v>42332</v>
      </c>
      <c r="K417">
        <v>795</v>
      </c>
    </row>
    <row r="418" spans="1:11" x14ac:dyDescent="0.25">
      <c r="A418" t="str">
        <f>"Z7916B3703"</f>
        <v>Z7916B3703</v>
      </c>
      <c r="B418" t="str">
        <f t="shared" si="6"/>
        <v>06363391001</v>
      </c>
      <c r="C418" t="s">
        <v>15</v>
      </c>
      <c r="D418" t="s">
        <v>904</v>
      </c>
      <c r="E418" t="s">
        <v>17</v>
      </c>
      <c r="F418" s="1" t="s">
        <v>150</v>
      </c>
      <c r="G418" t="s">
        <v>151</v>
      </c>
      <c r="H418">
        <v>815</v>
      </c>
      <c r="I418" s="2">
        <v>42352</v>
      </c>
      <c r="K418">
        <v>815</v>
      </c>
    </row>
    <row r="419" spans="1:11" x14ac:dyDescent="0.25">
      <c r="A419" t="str">
        <f>"Z5E161C5BE"</f>
        <v>Z5E161C5BE</v>
      </c>
      <c r="B419" t="str">
        <f t="shared" si="6"/>
        <v>06363391001</v>
      </c>
      <c r="C419" t="s">
        <v>15</v>
      </c>
      <c r="D419" t="s">
        <v>905</v>
      </c>
      <c r="E419" t="s">
        <v>17</v>
      </c>
      <c r="F419" s="1" t="s">
        <v>906</v>
      </c>
      <c r="G419" t="s">
        <v>552</v>
      </c>
      <c r="H419">
        <v>4132.8999999999996</v>
      </c>
      <c r="I419" s="2">
        <v>42209</v>
      </c>
      <c r="J419" s="2">
        <v>42277</v>
      </c>
      <c r="K419">
        <v>4132.17</v>
      </c>
    </row>
    <row r="420" spans="1:11" x14ac:dyDescent="0.25">
      <c r="A420" t="str">
        <f>"ZAA15CFE03"</f>
        <v>ZAA15CFE03</v>
      </c>
      <c r="B420" t="str">
        <f t="shared" si="6"/>
        <v>06363391001</v>
      </c>
      <c r="C420" t="s">
        <v>15</v>
      </c>
      <c r="D420" t="s">
        <v>907</v>
      </c>
      <c r="E420" t="s">
        <v>17</v>
      </c>
      <c r="F420" s="1" t="s">
        <v>908</v>
      </c>
      <c r="G420" t="s">
        <v>113</v>
      </c>
      <c r="H420">
        <v>550</v>
      </c>
      <c r="I420" s="2">
        <v>42244</v>
      </c>
      <c r="J420" s="2">
        <v>42247</v>
      </c>
      <c r="K420">
        <v>0</v>
      </c>
    </row>
    <row r="421" spans="1:11" x14ac:dyDescent="0.25">
      <c r="A421" t="str">
        <f>"ZA214546C1"</f>
        <v>ZA214546C1</v>
      </c>
      <c r="B421" t="str">
        <f t="shared" si="6"/>
        <v>06363391001</v>
      </c>
      <c r="C421" t="s">
        <v>15</v>
      </c>
      <c r="D421" t="s">
        <v>909</v>
      </c>
      <c r="E421" t="s">
        <v>17</v>
      </c>
      <c r="F421" s="1" t="s">
        <v>910</v>
      </c>
      <c r="G421" t="s">
        <v>911</v>
      </c>
      <c r="H421">
        <v>1122</v>
      </c>
      <c r="I421" s="2">
        <v>42128</v>
      </c>
      <c r="J421" s="2">
        <v>42209</v>
      </c>
      <c r="K421">
        <v>1122</v>
      </c>
    </row>
    <row r="422" spans="1:11" x14ac:dyDescent="0.25">
      <c r="A422" t="str">
        <f>"6162087B0C"</f>
        <v>6162087B0C</v>
      </c>
      <c r="B422" t="str">
        <f t="shared" si="6"/>
        <v>06363391001</v>
      </c>
      <c r="C422" t="s">
        <v>15</v>
      </c>
      <c r="D422" t="s">
        <v>912</v>
      </c>
      <c r="E422" t="s">
        <v>48</v>
      </c>
      <c r="F422" s="1" t="s">
        <v>913</v>
      </c>
      <c r="G422" t="s">
        <v>914</v>
      </c>
      <c r="H422">
        <v>149500</v>
      </c>
      <c r="I422" s="2">
        <v>42136</v>
      </c>
      <c r="J422" s="2">
        <v>42283</v>
      </c>
      <c r="K422">
        <v>149461.29999999999</v>
      </c>
    </row>
    <row r="423" spans="1:11" x14ac:dyDescent="0.25">
      <c r="A423" t="str">
        <f>"Z4B163DBE1"</f>
        <v>Z4B163DBE1</v>
      </c>
      <c r="B423" t="str">
        <f t="shared" si="6"/>
        <v>06363391001</v>
      </c>
      <c r="C423" t="s">
        <v>15</v>
      </c>
      <c r="D423" t="s">
        <v>915</v>
      </c>
      <c r="E423" t="s">
        <v>17</v>
      </c>
      <c r="F423" s="1" t="s">
        <v>397</v>
      </c>
      <c r="G423" t="s">
        <v>398</v>
      </c>
      <c r="H423">
        <v>1286.6400000000001</v>
      </c>
      <c r="I423" s="2">
        <v>42277</v>
      </c>
      <c r="J423" s="2">
        <v>42285</v>
      </c>
      <c r="K423">
        <v>1054.6199999999999</v>
      </c>
    </row>
    <row r="424" spans="1:11" x14ac:dyDescent="0.25">
      <c r="A424" t="str">
        <f>"Z1D1622ADC"</f>
        <v>Z1D1622ADC</v>
      </c>
      <c r="B424" t="str">
        <f t="shared" si="6"/>
        <v>06363391001</v>
      </c>
      <c r="C424" t="s">
        <v>15</v>
      </c>
      <c r="D424" t="s">
        <v>916</v>
      </c>
      <c r="E424" t="s">
        <v>17</v>
      </c>
      <c r="F424" s="1" t="s">
        <v>358</v>
      </c>
      <c r="G424" t="s">
        <v>359</v>
      </c>
      <c r="H424">
        <v>4700</v>
      </c>
      <c r="I424" s="2">
        <v>42268</v>
      </c>
      <c r="J424" s="2">
        <v>42278</v>
      </c>
      <c r="K424">
        <v>0</v>
      </c>
    </row>
    <row r="425" spans="1:11" x14ac:dyDescent="0.25">
      <c r="A425" t="str">
        <f>"Z1B13A9B0F"</f>
        <v>Z1B13A9B0F</v>
      </c>
      <c r="B425" t="str">
        <f t="shared" si="6"/>
        <v>06363391001</v>
      </c>
      <c r="C425" t="s">
        <v>15</v>
      </c>
      <c r="D425" t="s">
        <v>917</v>
      </c>
      <c r="E425" t="s">
        <v>17</v>
      </c>
      <c r="F425" s="1" t="s">
        <v>350</v>
      </c>
      <c r="G425" t="s">
        <v>351</v>
      </c>
      <c r="H425">
        <v>700</v>
      </c>
      <c r="I425" s="2">
        <v>42079</v>
      </c>
      <c r="J425" s="2">
        <v>42083</v>
      </c>
      <c r="K425">
        <v>700</v>
      </c>
    </row>
    <row r="426" spans="1:11" x14ac:dyDescent="0.25">
      <c r="A426" t="str">
        <f>"ZF517FB0AF"</f>
        <v>ZF517FB0AF</v>
      </c>
      <c r="B426" t="str">
        <f t="shared" si="6"/>
        <v>06363391001</v>
      </c>
      <c r="C426" t="s">
        <v>15</v>
      </c>
      <c r="D426" t="s">
        <v>918</v>
      </c>
      <c r="E426" t="s">
        <v>17</v>
      </c>
      <c r="F426" s="1" t="s">
        <v>112</v>
      </c>
      <c r="G426" t="s">
        <v>113</v>
      </c>
      <c r="H426">
        <v>410</v>
      </c>
      <c r="I426" s="2">
        <v>42347</v>
      </c>
      <c r="J426" s="2">
        <v>42347</v>
      </c>
      <c r="K426">
        <v>410</v>
      </c>
    </row>
    <row r="427" spans="1:11" x14ac:dyDescent="0.25">
      <c r="A427" t="str">
        <f>"ZF212D3385"</f>
        <v>ZF212D3385</v>
      </c>
      <c r="B427" t="str">
        <f t="shared" si="6"/>
        <v>06363391001</v>
      </c>
      <c r="C427" t="s">
        <v>15</v>
      </c>
      <c r="D427" t="s">
        <v>529</v>
      </c>
      <c r="E427" t="s">
        <v>128</v>
      </c>
      <c r="F427" s="1" t="s">
        <v>530</v>
      </c>
      <c r="G427" t="s">
        <v>531</v>
      </c>
      <c r="H427">
        <v>7179.76</v>
      </c>
      <c r="I427" s="2">
        <v>42270</v>
      </c>
      <c r="J427" s="2">
        <v>42270</v>
      </c>
      <c r="K427">
        <v>7179.76</v>
      </c>
    </row>
    <row r="428" spans="1:11" x14ac:dyDescent="0.25">
      <c r="A428" t="str">
        <f>"6052865635"</f>
        <v>6052865635</v>
      </c>
      <c r="B428" t="str">
        <f t="shared" si="6"/>
        <v>06363391001</v>
      </c>
      <c r="C428" t="s">
        <v>15</v>
      </c>
      <c r="D428" t="s">
        <v>919</v>
      </c>
      <c r="E428" t="s">
        <v>48</v>
      </c>
      <c r="F428" s="1" t="s">
        <v>920</v>
      </c>
      <c r="G428" t="s">
        <v>921</v>
      </c>
      <c r="H428">
        <v>206500</v>
      </c>
      <c r="I428" s="2">
        <v>42086</v>
      </c>
      <c r="J428" s="2">
        <v>42271</v>
      </c>
      <c r="K428">
        <v>206475.42</v>
      </c>
    </row>
    <row r="429" spans="1:11" x14ac:dyDescent="0.25">
      <c r="A429" t="str">
        <f>"ZEB17E6D60"</f>
        <v>ZEB17E6D60</v>
      </c>
      <c r="B429" t="str">
        <f t="shared" si="6"/>
        <v>06363391001</v>
      </c>
      <c r="C429" t="s">
        <v>15</v>
      </c>
      <c r="D429" t="s">
        <v>922</v>
      </c>
      <c r="E429" t="s">
        <v>17</v>
      </c>
      <c r="F429" s="1" t="s">
        <v>923</v>
      </c>
      <c r="G429" t="s">
        <v>924</v>
      </c>
      <c r="H429">
        <v>154</v>
      </c>
      <c r="I429" s="2">
        <v>42342</v>
      </c>
      <c r="J429" s="2">
        <v>42342</v>
      </c>
      <c r="K429">
        <v>154</v>
      </c>
    </row>
    <row r="430" spans="1:11" x14ac:dyDescent="0.25">
      <c r="A430" t="str">
        <f>"ZA1183D08F"</f>
        <v>ZA1183D08F</v>
      </c>
      <c r="B430" t="str">
        <f t="shared" si="6"/>
        <v>06363391001</v>
      </c>
      <c r="C430" t="s">
        <v>15</v>
      </c>
      <c r="D430" t="s">
        <v>90</v>
      </c>
      <c r="E430" t="s">
        <v>17</v>
      </c>
      <c r="F430" s="1" t="s">
        <v>91</v>
      </c>
      <c r="G430" t="s">
        <v>92</v>
      </c>
      <c r="H430">
        <v>692</v>
      </c>
      <c r="I430" s="2">
        <v>42389</v>
      </c>
      <c r="J430" s="2">
        <v>42389</v>
      </c>
      <c r="K430">
        <v>692</v>
      </c>
    </row>
    <row r="431" spans="1:11" x14ac:dyDescent="0.25">
      <c r="A431" t="str">
        <f>"Z57183D039"</f>
        <v>Z57183D039</v>
      </c>
      <c r="B431" t="str">
        <f t="shared" si="6"/>
        <v>06363391001</v>
      </c>
      <c r="C431" t="s">
        <v>15</v>
      </c>
      <c r="D431" t="s">
        <v>925</v>
      </c>
      <c r="E431" t="s">
        <v>17</v>
      </c>
      <c r="F431" s="1" t="s">
        <v>112</v>
      </c>
      <c r="G431" t="s">
        <v>113</v>
      </c>
      <c r="H431">
        <v>845</v>
      </c>
      <c r="I431" s="2">
        <v>42289</v>
      </c>
      <c r="J431" s="2">
        <v>42290</v>
      </c>
      <c r="K431">
        <v>845</v>
      </c>
    </row>
    <row r="432" spans="1:11" x14ac:dyDescent="0.25">
      <c r="A432" t="str">
        <f>"ZA413320DA"</f>
        <v>ZA413320DA</v>
      </c>
      <c r="B432" t="str">
        <f t="shared" si="6"/>
        <v>06363391001</v>
      </c>
      <c r="C432" t="s">
        <v>15</v>
      </c>
      <c r="D432" t="s">
        <v>926</v>
      </c>
      <c r="E432" t="s">
        <v>17</v>
      </c>
      <c r="F432" s="1" t="s">
        <v>927</v>
      </c>
      <c r="G432" t="s">
        <v>928</v>
      </c>
      <c r="H432">
        <v>4000</v>
      </c>
      <c r="I432" s="2">
        <v>42124</v>
      </c>
      <c r="J432" s="2">
        <v>43585</v>
      </c>
      <c r="K432">
        <v>611.28</v>
      </c>
    </row>
    <row r="433" spans="1:11" x14ac:dyDescent="0.25">
      <c r="A433" t="str">
        <f>"Z4E16C3135"</f>
        <v>Z4E16C3135</v>
      </c>
      <c r="B433" t="str">
        <f t="shared" si="6"/>
        <v>06363391001</v>
      </c>
      <c r="C433" t="s">
        <v>15</v>
      </c>
      <c r="D433" t="s">
        <v>929</v>
      </c>
      <c r="E433" t="s">
        <v>17</v>
      </c>
      <c r="F433" s="1" t="s">
        <v>846</v>
      </c>
      <c r="G433" t="s">
        <v>847</v>
      </c>
      <c r="H433">
        <v>1560</v>
      </c>
      <c r="I433" s="2">
        <v>42306</v>
      </c>
      <c r="J433" s="2">
        <v>42308</v>
      </c>
      <c r="K433">
        <v>1560</v>
      </c>
    </row>
    <row r="434" spans="1:11" x14ac:dyDescent="0.25">
      <c r="A434" t="str">
        <f>"Z5614B192C"</f>
        <v>Z5614B192C</v>
      </c>
      <c r="B434" t="str">
        <f t="shared" si="6"/>
        <v>06363391001</v>
      </c>
      <c r="C434" t="s">
        <v>15</v>
      </c>
      <c r="D434" t="s">
        <v>930</v>
      </c>
      <c r="E434" t="s">
        <v>48</v>
      </c>
      <c r="F434" s="1" t="s">
        <v>931</v>
      </c>
      <c r="G434" t="s">
        <v>932</v>
      </c>
      <c r="H434">
        <v>12228.43</v>
      </c>
      <c r="I434" s="2">
        <v>42261</v>
      </c>
      <c r="J434" s="2">
        <v>42369</v>
      </c>
      <c r="K434">
        <v>9406.84</v>
      </c>
    </row>
    <row r="435" spans="1:11" x14ac:dyDescent="0.25">
      <c r="A435" t="str">
        <f>"ZF3163DC0F"</f>
        <v>ZF3163DC0F</v>
      </c>
      <c r="B435" t="str">
        <f t="shared" si="6"/>
        <v>06363391001</v>
      </c>
      <c r="C435" t="s">
        <v>15</v>
      </c>
      <c r="D435" t="s">
        <v>933</v>
      </c>
      <c r="E435" t="s">
        <v>17</v>
      </c>
      <c r="F435" s="1" t="s">
        <v>934</v>
      </c>
      <c r="G435" t="s">
        <v>935</v>
      </c>
      <c r="H435">
        <v>20000</v>
      </c>
      <c r="I435" s="2">
        <v>42285</v>
      </c>
      <c r="J435" s="2">
        <v>42286</v>
      </c>
      <c r="K435">
        <v>20000</v>
      </c>
    </row>
    <row r="436" spans="1:11" x14ac:dyDescent="0.25">
      <c r="A436" t="str">
        <f>"ZA915D2205"</f>
        <v>ZA915D2205</v>
      </c>
      <c r="B436" t="str">
        <f t="shared" si="6"/>
        <v>06363391001</v>
      </c>
      <c r="C436" t="s">
        <v>15</v>
      </c>
      <c r="D436" t="s">
        <v>936</v>
      </c>
      <c r="E436" t="s">
        <v>48</v>
      </c>
      <c r="F436" s="1" t="s">
        <v>937</v>
      </c>
      <c r="G436" t="s">
        <v>938</v>
      </c>
      <c r="H436">
        <v>19266.66</v>
      </c>
      <c r="I436" s="2">
        <v>42287</v>
      </c>
      <c r="J436" s="2">
        <v>42338</v>
      </c>
      <c r="K436">
        <v>19266.62</v>
      </c>
    </row>
    <row r="437" spans="1:11" x14ac:dyDescent="0.25">
      <c r="A437" t="str">
        <f>"ZA7185896D"</f>
        <v>ZA7185896D</v>
      </c>
      <c r="B437" t="str">
        <f t="shared" si="6"/>
        <v>06363391001</v>
      </c>
      <c r="C437" t="s">
        <v>15</v>
      </c>
      <c r="D437" t="s">
        <v>939</v>
      </c>
      <c r="E437" t="s">
        <v>17</v>
      </c>
      <c r="F437" s="1" t="s">
        <v>577</v>
      </c>
      <c r="G437" t="s">
        <v>578</v>
      </c>
      <c r="H437">
        <v>238.5</v>
      </c>
      <c r="I437" s="2">
        <v>42248</v>
      </c>
      <c r="J437" s="2">
        <v>42401</v>
      </c>
      <c r="K437">
        <v>238.5</v>
      </c>
    </row>
    <row r="438" spans="1:11" x14ac:dyDescent="0.25">
      <c r="A438" t="str">
        <f>"Z541555C4A"</f>
        <v>Z541555C4A</v>
      </c>
      <c r="B438" t="str">
        <f t="shared" si="6"/>
        <v>06363391001</v>
      </c>
      <c r="C438" t="s">
        <v>15</v>
      </c>
      <c r="D438" t="s">
        <v>940</v>
      </c>
      <c r="E438" t="s">
        <v>128</v>
      </c>
      <c r="F438" s="1" t="s">
        <v>637</v>
      </c>
      <c r="G438" t="s">
        <v>638</v>
      </c>
      <c r="H438">
        <v>8001</v>
      </c>
      <c r="I438" s="2">
        <v>42283</v>
      </c>
      <c r="J438" s="2">
        <v>44109</v>
      </c>
      <c r="K438">
        <v>4800.6000000000004</v>
      </c>
    </row>
    <row r="439" spans="1:11" x14ac:dyDescent="0.25">
      <c r="A439" t="str">
        <f>"ZB6180FDBB"</f>
        <v>ZB6180FDBB</v>
      </c>
      <c r="B439" t="str">
        <f t="shared" si="6"/>
        <v>06363391001</v>
      </c>
      <c r="C439" t="s">
        <v>15</v>
      </c>
      <c r="D439" t="s">
        <v>941</v>
      </c>
      <c r="E439" t="s">
        <v>17</v>
      </c>
      <c r="F439" s="1" t="s">
        <v>942</v>
      </c>
      <c r="G439" t="s">
        <v>77</v>
      </c>
      <c r="H439">
        <v>1841.4</v>
      </c>
      <c r="I439" s="2">
        <v>42401</v>
      </c>
      <c r="J439" s="2">
        <v>42766</v>
      </c>
      <c r="K439">
        <v>1841.4</v>
      </c>
    </row>
    <row r="440" spans="1:11" x14ac:dyDescent="0.25">
      <c r="A440" t="str">
        <f>"Z5A161753F"</f>
        <v>Z5A161753F</v>
      </c>
      <c r="B440" t="str">
        <f t="shared" si="6"/>
        <v>06363391001</v>
      </c>
      <c r="C440" t="s">
        <v>15</v>
      </c>
      <c r="D440" t="s">
        <v>943</v>
      </c>
      <c r="E440" t="s">
        <v>17</v>
      </c>
      <c r="F440" s="1" t="s">
        <v>908</v>
      </c>
      <c r="G440" t="s">
        <v>302</v>
      </c>
      <c r="H440">
        <v>1970</v>
      </c>
      <c r="I440" s="2">
        <v>42416</v>
      </c>
      <c r="J440" s="2">
        <v>42418</v>
      </c>
      <c r="K440">
        <v>1970</v>
      </c>
    </row>
    <row r="441" spans="1:11" x14ac:dyDescent="0.25">
      <c r="A441" t="str">
        <f>"Z7B176782B"</f>
        <v>Z7B176782B</v>
      </c>
      <c r="B441" t="str">
        <f t="shared" si="6"/>
        <v>06363391001</v>
      </c>
      <c r="C441" t="s">
        <v>15</v>
      </c>
      <c r="D441" t="s">
        <v>944</v>
      </c>
      <c r="E441" t="s">
        <v>17</v>
      </c>
      <c r="F441" s="1" t="s">
        <v>945</v>
      </c>
      <c r="G441" t="s">
        <v>946</v>
      </c>
      <c r="H441">
        <v>60</v>
      </c>
      <c r="I441" s="2">
        <v>42339</v>
      </c>
      <c r="J441" s="2">
        <v>42342</v>
      </c>
      <c r="K441">
        <v>60</v>
      </c>
    </row>
    <row r="442" spans="1:11" x14ac:dyDescent="0.25">
      <c r="A442" t="str">
        <f>"Z6D14D3C97"</f>
        <v>Z6D14D3C97</v>
      </c>
      <c r="B442" t="str">
        <f t="shared" si="6"/>
        <v>06363391001</v>
      </c>
      <c r="C442" t="s">
        <v>15</v>
      </c>
      <c r="D442" t="s">
        <v>947</v>
      </c>
      <c r="E442" t="s">
        <v>17</v>
      </c>
      <c r="F442" s="1" t="s">
        <v>424</v>
      </c>
      <c r="G442" t="s">
        <v>425</v>
      </c>
      <c r="H442">
        <v>780</v>
      </c>
      <c r="I442" s="2">
        <v>42153</v>
      </c>
      <c r="J442" s="2">
        <v>42185</v>
      </c>
      <c r="K442">
        <v>780</v>
      </c>
    </row>
    <row r="443" spans="1:11" x14ac:dyDescent="0.25">
      <c r="A443" t="str">
        <f>"Z3C162897F"</f>
        <v>Z3C162897F</v>
      </c>
      <c r="B443" t="str">
        <f t="shared" si="6"/>
        <v>06363391001</v>
      </c>
      <c r="C443" t="s">
        <v>15</v>
      </c>
      <c r="D443" t="s">
        <v>948</v>
      </c>
      <c r="E443" t="s">
        <v>17</v>
      </c>
      <c r="F443" s="1" t="s">
        <v>949</v>
      </c>
      <c r="G443" t="s">
        <v>950</v>
      </c>
      <c r="H443">
        <v>27198.15</v>
      </c>
      <c r="I443" s="2">
        <v>42279</v>
      </c>
      <c r="J443" s="2">
        <v>42328</v>
      </c>
      <c r="K443">
        <v>27198.15</v>
      </c>
    </row>
    <row r="444" spans="1:11" x14ac:dyDescent="0.25">
      <c r="A444" t="str">
        <f>"Z3217423FA"</f>
        <v>Z3217423FA</v>
      </c>
      <c r="B444" t="str">
        <f t="shared" si="6"/>
        <v>06363391001</v>
      </c>
      <c r="C444" t="s">
        <v>15</v>
      </c>
      <c r="D444" t="s">
        <v>951</v>
      </c>
      <c r="E444" t="s">
        <v>17</v>
      </c>
      <c r="F444" s="1" t="s">
        <v>952</v>
      </c>
      <c r="G444" t="s">
        <v>953</v>
      </c>
      <c r="H444">
        <v>532.78</v>
      </c>
      <c r="I444" s="2">
        <v>42381</v>
      </c>
      <c r="J444" s="2">
        <v>42381</v>
      </c>
      <c r="K444">
        <v>532.78</v>
      </c>
    </row>
    <row r="445" spans="1:11" x14ac:dyDescent="0.25">
      <c r="A445" t="str">
        <f>"ZF91687833"</f>
        <v>ZF91687833</v>
      </c>
      <c r="B445" t="str">
        <f t="shared" si="6"/>
        <v>06363391001</v>
      </c>
      <c r="C445" t="s">
        <v>15</v>
      </c>
      <c r="D445" t="s">
        <v>954</v>
      </c>
      <c r="E445" t="s">
        <v>17</v>
      </c>
      <c r="F445" s="1" t="s">
        <v>955</v>
      </c>
      <c r="G445" t="s">
        <v>956</v>
      </c>
      <c r="H445">
        <v>80</v>
      </c>
      <c r="I445" s="2">
        <v>42128</v>
      </c>
      <c r="J445" s="2">
        <v>42128</v>
      </c>
      <c r="K445">
        <v>80</v>
      </c>
    </row>
    <row r="446" spans="1:11" x14ac:dyDescent="0.25">
      <c r="A446" t="str">
        <f>"Z3C1628498"</f>
        <v>Z3C1628498</v>
      </c>
      <c r="B446" t="str">
        <f t="shared" si="6"/>
        <v>06363391001</v>
      </c>
      <c r="C446" t="s">
        <v>15</v>
      </c>
      <c r="D446" t="s">
        <v>957</v>
      </c>
      <c r="E446" t="s">
        <v>17</v>
      </c>
      <c r="F446" s="1" t="s">
        <v>958</v>
      </c>
      <c r="G446" t="s">
        <v>959</v>
      </c>
      <c r="H446">
        <v>800</v>
      </c>
      <c r="I446" s="2">
        <v>42471</v>
      </c>
      <c r="J446" s="2">
        <v>42475</v>
      </c>
      <c r="K446">
        <v>800</v>
      </c>
    </row>
    <row r="447" spans="1:11" x14ac:dyDescent="0.25">
      <c r="A447" t="str">
        <f>"Z3115ADAA7"</f>
        <v>Z3115ADAA7</v>
      </c>
      <c r="B447" t="str">
        <f t="shared" si="6"/>
        <v>06363391001</v>
      </c>
      <c r="C447" t="s">
        <v>15</v>
      </c>
      <c r="D447" t="s">
        <v>960</v>
      </c>
      <c r="E447" t="s">
        <v>17</v>
      </c>
      <c r="F447" s="1" t="s">
        <v>390</v>
      </c>
      <c r="G447" t="s">
        <v>113</v>
      </c>
      <c r="H447">
        <v>2250.4</v>
      </c>
      <c r="I447" s="2">
        <v>42240</v>
      </c>
      <c r="J447" s="2">
        <v>42258</v>
      </c>
      <c r="K447">
        <v>2250.4</v>
      </c>
    </row>
    <row r="448" spans="1:11" x14ac:dyDescent="0.25">
      <c r="A448" t="str">
        <f>"Z8214FB9AC"</f>
        <v>Z8214FB9AC</v>
      </c>
      <c r="B448" t="str">
        <f t="shared" si="6"/>
        <v>06363391001</v>
      </c>
      <c r="C448" t="s">
        <v>15</v>
      </c>
      <c r="D448" t="s">
        <v>961</v>
      </c>
      <c r="E448" t="s">
        <v>17</v>
      </c>
      <c r="F448" s="1" t="s">
        <v>962</v>
      </c>
      <c r="G448" t="s">
        <v>963</v>
      </c>
      <c r="H448">
        <v>80</v>
      </c>
      <c r="I448" s="2">
        <v>42117</v>
      </c>
      <c r="J448" s="2">
        <v>42117</v>
      </c>
      <c r="K448">
        <v>80</v>
      </c>
    </row>
    <row r="449" spans="1:11" x14ac:dyDescent="0.25">
      <c r="A449" t="str">
        <f>"ZCA18B0611"</f>
        <v>ZCA18B0611</v>
      </c>
      <c r="B449" t="str">
        <f t="shared" si="6"/>
        <v>06363391001</v>
      </c>
      <c r="C449" t="s">
        <v>15</v>
      </c>
      <c r="D449" t="s">
        <v>964</v>
      </c>
      <c r="E449" t="s">
        <v>17</v>
      </c>
      <c r="F449" s="1" t="s">
        <v>965</v>
      </c>
      <c r="G449" t="s">
        <v>966</v>
      </c>
      <c r="H449">
        <v>190</v>
      </c>
      <c r="I449" s="2">
        <v>42271</v>
      </c>
      <c r="J449" s="2">
        <v>42271</v>
      </c>
      <c r="K449">
        <v>0</v>
      </c>
    </row>
    <row r="450" spans="1:11" x14ac:dyDescent="0.25">
      <c r="A450" t="str">
        <f>"Z1D16BCAC7"</f>
        <v>Z1D16BCAC7</v>
      </c>
      <c r="B450" t="str">
        <f t="shared" ref="B450:B466" si="7">"06363391001"</f>
        <v>06363391001</v>
      </c>
      <c r="C450" t="s">
        <v>15</v>
      </c>
      <c r="D450" t="s">
        <v>967</v>
      </c>
      <c r="E450" t="s">
        <v>17</v>
      </c>
      <c r="F450" s="1" t="s">
        <v>879</v>
      </c>
      <c r="G450" t="s">
        <v>68</v>
      </c>
      <c r="H450">
        <v>200</v>
      </c>
      <c r="I450" s="2">
        <v>42310</v>
      </c>
      <c r="J450" s="2">
        <v>42356</v>
      </c>
      <c r="K450">
        <v>200</v>
      </c>
    </row>
    <row r="451" spans="1:11" x14ac:dyDescent="0.25">
      <c r="A451" t="str">
        <f>"Z40198DB95"</f>
        <v>Z40198DB95</v>
      </c>
      <c r="B451" t="str">
        <f t="shared" si="7"/>
        <v>06363391001</v>
      </c>
      <c r="C451" t="s">
        <v>15</v>
      </c>
      <c r="D451" t="s">
        <v>968</v>
      </c>
      <c r="E451" t="s">
        <v>17</v>
      </c>
      <c r="F451" s="1" t="s">
        <v>969</v>
      </c>
      <c r="G451" t="s">
        <v>970</v>
      </c>
      <c r="H451">
        <v>265</v>
      </c>
      <c r="I451" s="2">
        <v>42345</v>
      </c>
      <c r="J451" s="2">
        <v>42408</v>
      </c>
      <c r="K451">
        <v>0</v>
      </c>
    </row>
    <row r="452" spans="1:11" x14ac:dyDescent="0.25">
      <c r="A452" t="str">
        <f>"ZA9155E5EA"</f>
        <v>ZA9155E5EA</v>
      </c>
      <c r="B452" t="str">
        <f t="shared" si="7"/>
        <v>06363391001</v>
      </c>
      <c r="C452" t="s">
        <v>15</v>
      </c>
      <c r="D452" t="s">
        <v>971</v>
      </c>
      <c r="E452" t="s">
        <v>17</v>
      </c>
      <c r="F452" s="1" t="s">
        <v>972</v>
      </c>
      <c r="G452" t="s">
        <v>578</v>
      </c>
      <c r="H452">
        <v>33045.42</v>
      </c>
      <c r="I452" s="2">
        <v>42241</v>
      </c>
      <c r="J452" s="2">
        <v>42277</v>
      </c>
      <c r="K452">
        <v>33045.42</v>
      </c>
    </row>
    <row r="453" spans="1:11" x14ac:dyDescent="0.25">
      <c r="A453" t="str">
        <f>"Z4418E3ECD"</f>
        <v>Z4418E3ECD</v>
      </c>
      <c r="B453" t="str">
        <f t="shared" si="7"/>
        <v>06363391001</v>
      </c>
      <c r="C453" t="s">
        <v>15</v>
      </c>
      <c r="D453" t="s">
        <v>973</v>
      </c>
      <c r="E453" t="s">
        <v>17</v>
      </c>
      <c r="F453" s="1" t="s">
        <v>974</v>
      </c>
      <c r="G453" t="s">
        <v>207</v>
      </c>
      <c r="H453">
        <v>4947</v>
      </c>
      <c r="I453" s="2">
        <v>42073</v>
      </c>
      <c r="J453" s="2">
        <v>42496</v>
      </c>
      <c r="K453">
        <v>4947</v>
      </c>
    </row>
    <row r="454" spans="1:11" x14ac:dyDescent="0.25">
      <c r="A454" t="str">
        <f>"ZD91414357"</f>
        <v>ZD91414357</v>
      </c>
      <c r="B454" t="str">
        <f t="shared" si="7"/>
        <v>06363391001</v>
      </c>
      <c r="C454" t="s">
        <v>15</v>
      </c>
      <c r="D454" t="s">
        <v>975</v>
      </c>
      <c r="E454" t="s">
        <v>17</v>
      </c>
      <c r="F454" s="1" t="s">
        <v>976</v>
      </c>
      <c r="G454" t="s">
        <v>25</v>
      </c>
      <c r="H454">
        <v>800</v>
      </c>
      <c r="I454" s="2">
        <v>42158</v>
      </c>
      <c r="J454" s="2">
        <v>42254</v>
      </c>
      <c r="K454">
        <v>800</v>
      </c>
    </row>
    <row r="455" spans="1:11" x14ac:dyDescent="0.25">
      <c r="A455" t="str">
        <f>"Z3E15ECE14"</f>
        <v>Z3E15ECE14</v>
      </c>
      <c r="B455" t="str">
        <f t="shared" si="7"/>
        <v>06363391001</v>
      </c>
      <c r="C455" t="s">
        <v>15</v>
      </c>
      <c r="D455" t="s">
        <v>977</v>
      </c>
      <c r="E455" t="s">
        <v>17</v>
      </c>
      <c r="F455" s="1" t="s">
        <v>978</v>
      </c>
      <c r="G455" t="s">
        <v>979</v>
      </c>
      <c r="H455">
        <v>6044</v>
      </c>
      <c r="I455" s="2">
        <v>42268</v>
      </c>
      <c r="J455" s="2">
        <v>42286</v>
      </c>
      <c r="K455">
        <v>6044</v>
      </c>
    </row>
    <row r="456" spans="1:11" x14ac:dyDescent="0.25">
      <c r="A456" t="str">
        <f>"ZB517AE0A2"</f>
        <v>ZB517AE0A2</v>
      </c>
      <c r="B456" t="str">
        <f t="shared" si="7"/>
        <v>06363391001</v>
      </c>
      <c r="C456" t="s">
        <v>15</v>
      </c>
      <c r="D456" t="s">
        <v>980</v>
      </c>
      <c r="E456" t="s">
        <v>17</v>
      </c>
      <c r="F456" s="1" t="s">
        <v>981</v>
      </c>
      <c r="G456" t="s">
        <v>181</v>
      </c>
      <c r="H456">
        <v>550</v>
      </c>
      <c r="I456" s="2">
        <v>42361</v>
      </c>
      <c r="K456">
        <v>550</v>
      </c>
    </row>
    <row r="457" spans="1:11" x14ac:dyDescent="0.25">
      <c r="A457" t="str">
        <f>"Z7816CA089"</f>
        <v>Z7816CA089</v>
      </c>
      <c r="B457" t="str">
        <f t="shared" si="7"/>
        <v>06363391001</v>
      </c>
      <c r="C457" t="s">
        <v>15</v>
      </c>
      <c r="D457" t="s">
        <v>982</v>
      </c>
      <c r="E457" t="s">
        <v>48</v>
      </c>
      <c r="F457" s="1" t="s">
        <v>983</v>
      </c>
      <c r="G457" t="s">
        <v>984</v>
      </c>
      <c r="H457">
        <v>39500</v>
      </c>
      <c r="I457" s="2">
        <v>42341</v>
      </c>
      <c r="J457" s="2">
        <v>42368</v>
      </c>
      <c r="K457">
        <v>39050.51</v>
      </c>
    </row>
    <row r="458" spans="1:11" x14ac:dyDescent="0.25">
      <c r="A458" t="str">
        <f>"Z871812CDF"</f>
        <v>Z871812CDF</v>
      </c>
      <c r="B458" t="str">
        <f t="shared" si="7"/>
        <v>06363391001</v>
      </c>
      <c r="C458" t="s">
        <v>15</v>
      </c>
      <c r="D458" t="s">
        <v>985</v>
      </c>
      <c r="E458" t="s">
        <v>17</v>
      </c>
      <c r="F458" s="1" t="s">
        <v>141</v>
      </c>
      <c r="G458" t="s">
        <v>142</v>
      </c>
      <c r="H458">
        <v>477.5</v>
      </c>
      <c r="I458" s="2">
        <v>42369</v>
      </c>
      <c r="J458" s="2">
        <v>42388</v>
      </c>
      <c r="K458">
        <v>477.5</v>
      </c>
    </row>
    <row r="459" spans="1:11" x14ac:dyDescent="0.25">
      <c r="A459" t="str">
        <f>"ZBA1800F93"</f>
        <v>ZBA1800F93</v>
      </c>
      <c r="B459" t="str">
        <f t="shared" si="7"/>
        <v>06363391001</v>
      </c>
      <c r="C459" t="s">
        <v>15</v>
      </c>
      <c r="D459" t="s">
        <v>986</v>
      </c>
      <c r="E459" t="s">
        <v>17</v>
      </c>
      <c r="F459" s="1" t="s">
        <v>987</v>
      </c>
      <c r="G459" t="s">
        <v>552</v>
      </c>
      <c r="H459">
        <v>11592.79</v>
      </c>
      <c r="I459" s="2">
        <v>42029</v>
      </c>
      <c r="J459" s="2">
        <v>42061</v>
      </c>
      <c r="K459">
        <v>11592.79</v>
      </c>
    </row>
    <row r="460" spans="1:11" x14ac:dyDescent="0.25">
      <c r="A460" t="str">
        <f>"Z741AC2E56"</f>
        <v>Z741AC2E56</v>
      </c>
      <c r="B460" t="str">
        <f t="shared" si="7"/>
        <v>06363391001</v>
      </c>
      <c r="C460" t="s">
        <v>15</v>
      </c>
      <c r="D460" t="s">
        <v>988</v>
      </c>
      <c r="E460" t="s">
        <v>17</v>
      </c>
      <c r="F460" s="1" t="s">
        <v>451</v>
      </c>
      <c r="G460" t="s">
        <v>452</v>
      </c>
      <c r="H460">
        <v>412</v>
      </c>
      <c r="I460" s="2">
        <v>42317</v>
      </c>
      <c r="J460" s="2">
        <v>42317</v>
      </c>
      <c r="K460">
        <v>412</v>
      </c>
    </row>
    <row r="461" spans="1:11" x14ac:dyDescent="0.25">
      <c r="A461" t="str">
        <f>"ZC51532D7C"</f>
        <v>ZC51532D7C</v>
      </c>
      <c r="B461" t="str">
        <f t="shared" si="7"/>
        <v>06363391001</v>
      </c>
      <c r="C461" t="s">
        <v>15</v>
      </c>
      <c r="D461" t="s">
        <v>989</v>
      </c>
      <c r="E461" t="s">
        <v>17</v>
      </c>
      <c r="F461" s="1" t="s">
        <v>990</v>
      </c>
      <c r="G461" t="s">
        <v>991</v>
      </c>
      <c r="H461">
        <v>905</v>
      </c>
      <c r="I461" s="2">
        <v>42186</v>
      </c>
      <c r="J461" s="2">
        <v>42186</v>
      </c>
      <c r="K461">
        <v>0</v>
      </c>
    </row>
    <row r="462" spans="1:11" x14ac:dyDescent="0.25">
      <c r="A462" t="str">
        <f>"Z2814A1D8A"</f>
        <v>Z2814A1D8A</v>
      </c>
      <c r="B462" t="str">
        <f t="shared" si="7"/>
        <v>06363391001</v>
      </c>
      <c r="C462" t="s">
        <v>15</v>
      </c>
      <c r="D462" t="s">
        <v>992</v>
      </c>
      <c r="E462" t="s">
        <v>17</v>
      </c>
      <c r="F462" s="1" t="s">
        <v>993</v>
      </c>
      <c r="G462" t="s">
        <v>956</v>
      </c>
      <c r="H462">
        <v>2960</v>
      </c>
      <c r="I462" s="2">
        <v>42158</v>
      </c>
      <c r="J462" s="2">
        <v>42159</v>
      </c>
      <c r="K462">
        <v>2960</v>
      </c>
    </row>
    <row r="463" spans="1:11" x14ac:dyDescent="0.25">
      <c r="A463" t="str">
        <f>"ZB1165A1E0"</f>
        <v>ZB1165A1E0</v>
      </c>
      <c r="B463" t="str">
        <f t="shared" si="7"/>
        <v>06363391001</v>
      </c>
      <c r="C463" t="s">
        <v>15</v>
      </c>
      <c r="D463" t="s">
        <v>994</v>
      </c>
      <c r="E463" t="s">
        <v>17</v>
      </c>
      <c r="F463" s="1" t="s">
        <v>995</v>
      </c>
      <c r="G463" t="s">
        <v>996</v>
      </c>
      <c r="H463">
        <v>500</v>
      </c>
      <c r="I463" s="2">
        <v>42285</v>
      </c>
      <c r="J463" s="2">
        <v>42362</v>
      </c>
      <c r="K463">
        <v>500</v>
      </c>
    </row>
    <row r="464" spans="1:11" x14ac:dyDescent="0.25">
      <c r="A464" t="str">
        <f>"Z911545451"</f>
        <v>Z911545451</v>
      </c>
      <c r="B464" t="str">
        <f t="shared" si="7"/>
        <v>06363391001</v>
      </c>
      <c r="C464" t="s">
        <v>15</v>
      </c>
      <c r="D464" t="s">
        <v>997</v>
      </c>
      <c r="E464" t="s">
        <v>17</v>
      </c>
      <c r="F464" s="1" t="s">
        <v>995</v>
      </c>
      <c r="G464" t="s">
        <v>996</v>
      </c>
      <c r="H464">
        <v>500</v>
      </c>
      <c r="I464" s="2">
        <v>42193</v>
      </c>
      <c r="J464" s="2">
        <v>42195</v>
      </c>
      <c r="K464">
        <v>500</v>
      </c>
    </row>
    <row r="465" spans="1:11" x14ac:dyDescent="0.25">
      <c r="A465" t="str">
        <f>"6382850E6F"</f>
        <v>6382850E6F</v>
      </c>
      <c r="B465" t="str">
        <f t="shared" si="7"/>
        <v>06363391001</v>
      </c>
      <c r="C465" t="s">
        <v>15</v>
      </c>
      <c r="D465" t="s">
        <v>998</v>
      </c>
      <c r="E465" t="s">
        <v>48</v>
      </c>
      <c r="F465" s="1" t="s">
        <v>999</v>
      </c>
      <c r="G465" t="s">
        <v>914</v>
      </c>
      <c r="H465">
        <v>149500</v>
      </c>
      <c r="I465" s="2">
        <v>42283</v>
      </c>
      <c r="J465" s="2">
        <v>42308</v>
      </c>
      <c r="K465">
        <v>148531.53</v>
      </c>
    </row>
    <row r="466" spans="1:11" x14ac:dyDescent="0.25">
      <c r="A466" t="str">
        <f>"6109816BA7"</f>
        <v>6109816BA7</v>
      </c>
      <c r="B466" t="str">
        <f t="shared" si="7"/>
        <v>06363391001</v>
      </c>
      <c r="C466" t="s">
        <v>15</v>
      </c>
      <c r="D466" t="s">
        <v>1000</v>
      </c>
      <c r="E466" t="s">
        <v>48</v>
      </c>
      <c r="F466" s="1" t="s">
        <v>1001</v>
      </c>
      <c r="G466" t="s">
        <v>1002</v>
      </c>
      <c r="H466">
        <v>206500</v>
      </c>
      <c r="I466" s="2">
        <v>42118</v>
      </c>
      <c r="J466" s="2">
        <v>42483</v>
      </c>
      <c r="K466">
        <v>206346.05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lombardia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2019-01-29T16:55:17Z</dcterms:created>
  <dcterms:modified xsi:type="dcterms:W3CDTF">2019-01-29T16:55:17Z</dcterms:modified>
</cp:coreProperties>
</file>