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march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</calcChain>
</file>

<file path=xl/sharedStrings.xml><?xml version="1.0" encoding="utf-8"?>
<sst xmlns="http://schemas.openxmlformats.org/spreadsheetml/2006/main" count="1236" uniqueCount="457">
  <si>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</si>
  <si>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</si>
  <si>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</si>
  <si>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</si>
  <si>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</si>
  <si>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</si>
  <si>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</si>
  <si>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</si>
  <si>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</si>
  <si>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</si>
  <si>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</si>
  <si>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</si>
  <si>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</si>
  <si>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</si>
  <si>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</si>
  <si>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Marche</t>
  </si>
  <si>
    <t>FORNITURA BANDIERE PALAZZO UFFICI FINANZIARI ASCOLI PICENO</t>
  </si>
  <si>
    <t>23-AFFIDAMENTO IN ECONOMIA - AFFIDAMENTO DIRETTO</t>
  </si>
  <si>
    <t xml:space="preserve">FAGGIONATO ROBERTO (CF: FGGRRT74M13F464Y)
</t>
  </si>
  <si>
    <t>FAGGIONATO ROBERTO (CF: FGGRRT74M13F464Y)</t>
  </si>
  <si>
    <t>toner dre</t>
  </si>
  <si>
    <t xml:space="preserve">DEBA SRL (CF: 08458520155)
</t>
  </si>
  <si>
    <t>DEBA SRL (CF: 08458520155)</t>
  </si>
  <si>
    <t>TONER DP FERMO</t>
  </si>
  <si>
    <t xml:space="preserve">ECO LASER INFORMATICA SRL  (CF: 04427081007)
</t>
  </si>
  <si>
    <t>ECO LASER INFORMATICA SRL  (CF: 04427081007)</t>
  </si>
  <si>
    <t>TONER UT TOLENTINO E SPORTELLO CAMERINO</t>
  </si>
  <si>
    <t xml:space="preserve">ENTER SRL  (CF: 04232600371)
</t>
  </si>
  <si>
    <t>ENTER SRL  (CF: 04232600371)</t>
  </si>
  <si>
    <t>Attrezzaggio locali sportello Fabriano</t>
  </si>
  <si>
    <t xml:space="preserve">DELTA DUE (CF: 01096340425)
</t>
  </si>
  <si>
    <t>DELTA DUE (CF: 01096340425)</t>
  </si>
  <si>
    <t>Affidamento manutenzione aree verdi FIP Ancona Palestro</t>
  </si>
  <si>
    <t xml:space="preserve">VICHI PAOLO GESTIONE AREE VERDI  (CF: 01464360435)
</t>
  </si>
  <si>
    <t>VICHI PAOLO GESTIONE AREE VERDI  (CF: 01464360435)</t>
  </si>
  <si>
    <t>toner upt Ps</t>
  </si>
  <si>
    <t xml:space="preserve">GIMAR ITALIA SRL (CF: 01426370670)
</t>
  </si>
  <si>
    <t>GIMAR ITALIA SRL (CF: 01426370670)</t>
  </si>
  <si>
    <t>Spurgo pozzi neri SBT</t>
  </si>
  <si>
    <t xml:space="preserve">TRA.M..AE.L. (CF: 04903830638)
</t>
  </si>
  <si>
    <t>TRA.M..AE.L. (CF: 04903830638)</t>
  </si>
  <si>
    <t>Sostituzione vetro e manutenzione tapparelle</t>
  </si>
  <si>
    <t xml:space="preserve">EURO COLOR DI BULDORINI LUIGINO (CF: BLDLGN64S21G157O)
</t>
  </si>
  <si>
    <t>EURO COLOR DI BULDORINI LUIGINO (CF: BLDLGN64S21G157O)</t>
  </si>
  <si>
    <t>Montaggio tende e applicazione pellicole su vetrata</t>
  </si>
  <si>
    <t>CONTRATTO PICK  DP AN</t>
  </si>
  <si>
    <t xml:space="preserve">POSTE ITALIANE SPA (CF: 97103880585)
</t>
  </si>
  <si>
    <t>POSTE ITALIANE SPA (CF: 97103880585)</t>
  </si>
  <si>
    <t>Riparazione sistema controllo accessi Macerata</t>
  </si>
  <si>
    <t xml:space="preserve">AITEC ELECTRONICS DI SANTI FAUSTO &amp; C. S.N.C.  (CF: 01334410428)
PERNA IMPIANTI (CF: 00633240437)
</t>
  </si>
  <si>
    <t>PERNA IMPIANTI (CF: 00633240437)</t>
  </si>
  <si>
    <t>Cablaggio sportello di Fabriano</t>
  </si>
  <si>
    <t xml:space="preserve">A.E.G. (CF: 00497890426)
ADINEF TELECOMUNICAZIONI (CF: 02315340428)
</t>
  </si>
  <si>
    <t>ADINEF TELECOMUNICAZIONI (CF: 02315340428)</t>
  </si>
  <si>
    <t>RIPARAZIONE PORTA TOLENTINO</t>
  </si>
  <si>
    <t xml:space="preserve">NUOVA STAFFOLANI (CF: 01609700438)
</t>
  </si>
  <si>
    <t>NUOVA STAFFOLANI (CF: 01609700438)</t>
  </si>
  <si>
    <t>attrezzaggio locali sportello di Fabriabno</t>
  </si>
  <si>
    <t xml:space="preserve">CONTRATTO DELIVERY DP AN </t>
  </si>
  <si>
    <t>CONTRATTO DELIVERY DRE MARCHE</t>
  </si>
  <si>
    <t>CONTRATTO PICK UP DRE MARCHE</t>
  </si>
  <si>
    <t>Fornitura testi Call Center Ascoli Piceno</t>
  </si>
  <si>
    <t xml:space="preserve">LIBRI &amp; LIBRI SHOP (CF: 02012220428)
</t>
  </si>
  <si>
    <t>LIBRI &amp; LIBRI SHOP (CF: 02012220428)</t>
  </si>
  <si>
    <t>TONER DR MARCHE DP MACERATA</t>
  </si>
  <si>
    <t xml:space="preserve">C2 SRL (CF: 01121130197)
</t>
  </si>
  <si>
    <t>C2 SRL (CF: 01121130197)</t>
  </si>
  <si>
    <t>FORNITURA VETROFANIE SPORTELLO FABRIANO</t>
  </si>
  <si>
    <t xml:space="preserve">CARBONARI STEFANIA (CF: CRBSFN60D49A271V)
</t>
  </si>
  <si>
    <t>CARBONARI STEFANIA (CF: CRBSFN60D49A271V)</t>
  </si>
  <si>
    <t>rdo toner</t>
  </si>
  <si>
    <t>22-PROCEDURA NEGOZIATA DERIVANTE DA AVVISI CON CUI SI INDICE LA GARA</t>
  </si>
  <si>
    <t xml:space="preserve">DEBA SRL (CF: 08458520155)
ECO LASER INFORMATICA SRL  (CF: 04427081007)
ENTER SRL  (CF: 04232600371)
ERREBIAN SPA (CF: 08397890586)
VIRTUAL LOGIC SRL (CF: 03878640238)
</t>
  </si>
  <si>
    <t>rdo carta</t>
  </si>
  <si>
    <t xml:space="preserve">AUGUSTO BERNI (CF: 00281080374)
ERREBIAN SPA (CF: 08397890586)
GIMAR ITALIA SRL (CF: 01426370670)
OFFICART SRL (CF: 01550641201)
SEI ERRE (CF: 00383850427)
</t>
  </si>
  <si>
    <t>SEI ERRE (CF: 00383850427)</t>
  </si>
  <si>
    <t>DISINFESTAZIONE DRE MARCHE</t>
  </si>
  <si>
    <t xml:space="preserve">QUARK SRL (CF: 01340370426)
</t>
  </si>
  <si>
    <t>QUARK SRL (CF: 01340370426)</t>
  </si>
  <si>
    <t>ANGOLARI E SCAFFALATURE SPI FERMO</t>
  </si>
  <si>
    <t xml:space="preserve">C.I.M.A.R. SOC. COOP. (CF: 00082050436)
</t>
  </si>
  <si>
    <t>C.I.M.A.R. SOC. COOP. (CF: 00082050436)</t>
  </si>
  <si>
    <t>ROTOLI CARTA ELIMINACODE</t>
  </si>
  <si>
    <t xml:space="preserve">SIGMA S.P.A. (CF: 01590580443)
</t>
  </si>
  <si>
    <t>SIGMA S.P.A. (CF: 01590580443)</t>
  </si>
  <si>
    <t>MANUTENZIONE PER INFILTRAZIONE DI ACQUA</t>
  </si>
  <si>
    <t>INTERVENTI MANUTENTIVI VARI</t>
  </si>
  <si>
    <t>CARTA DR</t>
  </si>
  <si>
    <t xml:space="preserve">AUGUSTO BERNI (CF: 00281080374)
</t>
  </si>
  <si>
    <t>AUGUSTO BERNI (CF: 00281080374)</t>
  </si>
  <si>
    <t>CARTA DP ANCONA</t>
  </si>
  <si>
    <t>MANUTENZIONE ANNO 2015 ANTINTRUSIONE E ANTINCENDIO FERMO</t>
  </si>
  <si>
    <t xml:space="preserve">TEC IMPIANTI di Mercanti Andrea (CF: mrcndr77l24d542l)
</t>
  </si>
  <si>
    <t>TEC IMPIANTI di Mercanti Andrea (CF: mrcndr77l24d542l)</t>
  </si>
  <si>
    <t>CARTA UT SENIGALLIA</t>
  </si>
  <si>
    <t>SISTEMA APERTURA SERRANDA AUTORIMESSA FERMO</t>
  </si>
  <si>
    <t>Pulizia straordinaria sportello di Fabriano</t>
  </si>
  <si>
    <t xml:space="preserve">EURO &amp; PROMOS FM SOC.COOP.P.A. (CF: 02458660301)
</t>
  </si>
  <si>
    <t>EURO &amp; PROMOS FM SOC.COOP.P.A. (CF: 02458660301)</t>
  </si>
  <si>
    <t>LAVORI SU INFILTRAZIONE ACQUA ASCOLI PICENO</t>
  </si>
  <si>
    <t xml:space="preserve">IMPRESA COSTRUZIONI F.LLI RINALDI (CF: 00392410445)
</t>
  </si>
  <si>
    <t>IMPRESA COSTRUZIONI F.LLI RINALDI (CF: 00392410445)</t>
  </si>
  <si>
    <t>REALIZZAZIONE 8 PUNTI RETE FERMO</t>
  </si>
  <si>
    <t xml:space="preserve">TONER DRE </t>
  </si>
  <si>
    <t>MANUTENZIONE VERDE 2015 FANO</t>
  </si>
  <si>
    <t xml:space="preserve">POLVERARI GIARDINI DI MARCELLO POLVERARI (CF: PLVMCL58B26F348V)
</t>
  </si>
  <si>
    <t>POLVERARI GIARDINI DI MARCELLO POLVERARI (CF: PLVMCL58B26F348V)</t>
  </si>
  <si>
    <t>fornitura materiale elettrico per pc e carta asciugamani dr marche</t>
  </si>
  <si>
    <t xml:space="preserve">ERREBIAN SPA (CF: 08397890586)
</t>
  </si>
  <si>
    <t>ERREBIAN SPA (CF: 08397890586)</t>
  </si>
  <si>
    <t>CARTA DP MC</t>
  </si>
  <si>
    <t xml:space="preserve">OFFICART SRL (CF: 01550641201)
</t>
  </si>
  <si>
    <t>OFFICART SRL (CF: 01550641201)</t>
  </si>
  <si>
    <t>TONER DP MC</t>
  </si>
  <si>
    <t>TONER DP MACERATA</t>
  </si>
  <si>
    <t xml:space="preserve">SECURSYSTEM S.R.L. (CF: 00921360442)
</t>
  </si>
  <si>
    <t>SECURSYSTEM S.R.L. (CF: 00921360442)</t>
  </si>
  <si>
    <t>TONER APRILE 2015</t>
  </si>
  <si>
    <t xml:space="preserve">DEBA SRL (CF: 08458520155)
KRATOS SPA (CF: 02683390401)
PAMO COMPUTERS SRL (CF: 00897980421)
PELONARA MASSIMO (CF: PLNMSM43L19A271Q)
SECURSYSTEM S.R.L. (CF: 00921360442)
</t>
  </si>
  <si>
    <t>PULIZIA STRAORDINARIA VIA PALESTRO</t>
  </si>
  <si>
    <t>fornitura cartelline dr marche e uffici dp ancona</t>
  </si>
  <si>
    <t xml:space="preserve">NUOVA TIPOLITO MASCITELLI (CF: 01739450698)
</t>
  </si>
  <si>
    <t>NUOVA TIPOLITO MASCITELLI (CF: 01739450698)</t>
  </si>
  <si>
    <t>vigilanza straordinaria ascoli piceno 9/10 maggio</t>
  </si>
  <si>
    <t xml:space="preserve">LA VIGILE PICENA SRL (CF: 01105710444)
</t>
  </si>
  <si>
    <t>LA VIGILE PICENA SRL (CF: 01105710444)</t>
  </si>
  <si>
    <t>ADESIONE CONSIP 12 - LOTTO 5 ENERGIA ELETTRICA</t>
  </si>
  <si>
    <t>26-AFFIDAMENTO DIRETTO IN ADESIONE AD ACCORDO QUADRO/CONVENZIONE</t>
  </si>
  <si>
    <t xml:space="preserve">GALA SPA (CF: 06832931007)
</t>
  </si>
  <si>
    <t>GALA SPA (CF: 06832931007)</t>
  </si>
  <si>
    <t>Riparazione gruppo frigo Tolentino</t>
  </si>
  <si>
    <t xml:space="preserve">CAT IMPIANTI S.R.L. (CF: 00692590425)
</t>
  </si>
  <si>
    <t>CAT IMPIANTI S.R.L. (CF: 00692590425)</t>
  </si>
  <si>
    <t>MANUTENZIONE SCAFFALATURE - SMONTAGGIO E MONTAGGIO FERMO</t>
  </si>
  <si>
    <t>TONER DRE</t>
  </si>
  <si>
    <t>TONER UPT PESARO</t>
  </si>
  <si>
    <t>MANUTENZIONE PORTA IN LEGNO DR MARCHE</t>
  </si>
  <si>
    <t>STAMPA MANIFESTI IL FISCO METTE LE RUOTE</t>
  </si>
  <si>
    <t xml:space="preserve">COPERGRAFICA (CF: 02612990420)
</t>
  </si>
  <si>
    <t>COPERGRAFICA (CF: 02612990420)</t>
  </si>
  <si>
    <t>PULIZIA ARCHIVI CORSO MAZZINI ANCONA</t>
  </si>
  <si>
    <t>Lavori manutenzione tende e porta ingresso Civitanova Marche</t>
  </si>
  <si>
    <t>manutenzione spazi verdi Urbino</t>
  </si>
  <si>
    <t>TRASFERIMENTO SPI FERMO</t>
  </si>
  <si>
    <t xml:space="preserve">NUOVA GRUPPO FACCHINI SRLS (CF: 02665750424)
</t>
  </si>
  <si>
    <t>NUOVA GRUPPO FACCHINI SRLS (CF: 02665750424)</t>
  </si>
  <si>
    <t>LAVORI DI BONIFICA E SMALTIMENTO EX SEDE SPI FERMO</t>
  </si>
  <si>
    <t>FORNITURA E MONTAGGIO PELLICOLE VETRI ESTERNI SPORTELLO DI FABRIANO</t>
  </si>
  <si>
    <t>manutenzione porte interne archivi e uffici. Dr marche</t>
  </si>
  <si>
    <t xml:space="preserve">LA CHIAVE S.N.C. (CF: 01499910428)
</t>
  </si>
  <si>
    <t>LA CHIAVE S.N.C. (CF: 01499910428)</t>
  </si>
  <si>
    <t>Smaltimento arredi fuori uso Dr Marche</t>
  </si>
  <si>
    <t>toner vari upt ps dre upt an</t>
  </si>
  <si>
    <t xml:space="preserve">GILLIAM DI GILLIAM MICHELE &amp; C. SAS (CF: 02486390301)
</t>
  </si>
  <si>
    <t>GILLIAM DI GILLIAM MICHELE &amp; C. SAS (CF: 02486390301)</t>
  </si>
  <si>
    <t>drum upt ps</t>
  </si>
  <si>
    <t>kit accessori defibrillatori e ricarica pronto soccorso</t>
  </si>
  <si>
    <t xml:space="preserve">ANTINFORTUNISTICA ROBERTI DI ELEONORA VACANTI &amp; SAS (CF: 07165400586)
</t>
  </si>
  <si>
    <t>ANTINFORTUNISTICA ROBERTI DI ELEONORA VACANTI &amp; SAS (CF: 07165400586)</t>
  </si>
  <si>
    <t>FACCHINAGGIO INTERNO DP ANCONA</t>
  </si>
  <si>
    <t>FACCHINAGGIO VIA PALESTRO ANCONA</t>
  </si>
  <si>
    <t>seduta ergonomica ut fano</t>
  </si>
  <si>
    <t xml:space="preserve">VIOLAUFFICIO DI ARCH. M. VIOLA (CF: VLIMRC66E11A859I)
</t>
  </si>
  <si>
    <t>VIOLAUFFICIO DI ARCH. M. VIOLA (CF: VLIMRC66E11A859I)</t>
  </si>
  <si>
    <t>impianto citofonico dp Fermo</t>
  </si>
  <si>
    <t>Manutenzione porte REI Pesaro</t>
  </si>
  <si>
    <t>Manutenzione 5 elettro archivi Ufficio territorio Pesaro e Urbino</t>
  </si>
  <si>
    <t xml:space="preserve">TECNOSISTEM SNC (CF: 01579671205)
</t>
  </si>
  <si>
    <t>TECNOSISTEM SNC (CF: 01579671205)</t>
  </si>
  <si>
    <t>manutenzione pedana in legno guardiola servizio di vigilanza</t>
  </si>
  <si>
    <t>Riparazione bagni e finestra UT Jesi</t>
  </si>
  <si>
    <t xml:space="preserve">CHIAVI E SERRATURE SRL (CF: 02500810425)
</t>
  </si>
  <si>
    <t>CHIAVI E SERRATURE SRL (CF: 02500810425)</t>
  </si>
  <si>
    <t>Acquisto e montaggio tende veneziane e smontaggio tende a pacchetto</t>
  </si>
  <si>
    <t>RIPARAZIONE SISTEMA CONTROLLO ACCESSI</t>
  </si>
  <si>
    <t xml:space="preserve">PERNA IMPIANTI (CF: 00633240437)
</t>
  </si>
  <si>
    <t>VERIFICHE ASCENSORI ANCONA PALESTRO</t>
  </si>
  <si>
    <t xml:space="preserve">arpam Ancona (CF: 01588450427)
</t>
  </si>
  <si>
    <t>arpam Ancona (CF: 01588450427)</t>
  </si>
  <si>
    <t>MANUTENZIONI VARIE PER RILASCIO IMMOBILE URBINO</t>
  </si>
  <si>
    <t xml:space="preserve">franco manutenzioni  (CF: cppfnc49e02d451v)
</t>
  </si>
  <si>
    <t>franco manutenzioni  (CF: cppfnc49e02d451v)</t>
  </si>
  <si>
    <t>Fornitura PTM millesimo 2015 SPI Ascoli Piceno</t>
  </si>
  <si>
    <t xml:space="preserve">Istituto Poligrafico e Zecca dello Stato  (CF: 00399810589)
</t>
  </si>
  <si>
    <t>Istituto Poligrafico e Zecca dello Stato  (CF: 00399810589)</t>
  </si>
  <si>
    <t>contratto delivery dp Ap 2015/16</t>
  </si>
  <si>
    <t>COTRATTO PICK UP DP AP 2015/16</t>
  </si>
  <si>
    <t>delivery spi fermo 2015-16</t>
  </si>
  <si>
    <t>CONTRATTO PICK UP SPI FERMO 2015-16</t>
  </si>
  <si>
    <t>drum upt macerata</t>
  </si>
  <si>
    <t>TONER UPT MC</t>
  </si>
  <si>
    <t>TONER DP FM E UPT MC</t>
  </si>
  <si>
    <t>ricarica cassette pronto soccorso e materiale vario</t>
  </si>
  <si>
    <t xml:space="preserve">CENTRO UFFICI SRL (CF: 03095020362)
</t>
  </si>
  <si>
    <t>CENTRO UFFICI SRL (CF: 03095020362)</t>
  </si>
  <si>
    <t>contratto pick up ut jesi 2015/16</t>
  </si>
  <si>
    <t>contratto delivery ut jesi 2015/16</t>
  </si>
  <si>
    <t>FORNITURA 60 TESSERE CONTROLLO ACCESSI</t>
  </si>
  <si>
    <t>Posa in opera segnaletica stradale Pesaro e Recanati</t>
  </si>
  <si>
    <t xml:space="preserve">DELTA SEGNALETICA (CF: 01156590422)
</t>
  </si>
  <si>
    <t>DELTA SEGNALETICA (CF: 01156590422)</t>
  </si>
  <si>
    <t>CARTELLINE INTESTATE</t>
  </si>
  <si>
    <t xml:space="preserve">NUOVA TIPOGRAFIA LITOGRAFIA MONTACCINI &amp; C. (CF: 01289830414)
NUOVA TIPOLITO MASCITELLI (CF: 01739450698)
TECNOPRINT NEW SRL (CF: 02648450423)
TIPOGRAFIA ADRIATICA DI MIRCOLI WALTER (CF: MRCWTR45P25F614Z)
TIPOGRAFIA GAROFOLI (CF: GRFLGU58T28I461O)
</t>
  </si>
  <si>
    <t>Realizzazione lavori impiantistici</t>
  </si>
  <si>
    <t>toner vari</t>
  </si>
  <si>
    <t xml:space="preserve">KRATOS SPA (CF: 02683390401)
</t>
  </si>
  <si>
    <t>KRATOS SPA (CF: 02683390401)</t>
  </si>
  <si>
    <t>ROTOLI ELIMINACODE</t>
  </si>
  <si>
    <t xml:space="preserve">G. &amp; F.-X SRL (CF: 08441330589)
</t>
  </si>
  <si>
    <t>G. &amp; F.-X SRL (CF: 08441330589)</t>
  </si>
  <si>
    <t>Pubblicazione estratto avvisi indagine mercato immobiliare</t>
  </si>
  <si>
    <t xml:space="preserve">PIEMME SPA - CONCESSIONARIA DI PUBBLICITA' (CF: 08526500155)
</t>
  </si>
  <si>
    <t>PIEMME SPA - CONCESSIONARIA DI PUBBLICITA' (CF: 08526500155)</t>
  </si>
  <si>
    <t>Manutenzione aggiuntiva giardinaggio Fermo</t>
  </si>
  <si>
    <t>CONTRATTO DELIVERY 2015/16 UT FANO</t>
  </si>
  <si>
    <t>CONTRATTO PICK UP UT FANO 2015-16</t>
  </si>
  <si>
    <t>tinteggiature stanze e riparazione tapparelle</t>
  </si>
  <si>
    <t>FORNITURA E POSA IN OPERA GRIGLIA ARCHIVIO JESI</t>
  </si>
  <si>
    <t>Pulizia straordinaria UT Jesi per rilascio immobile</t>
  </si>
  <si>
    <t xml:space="preserve">MIORELLI SERVICE S.P.A.  (CF: 00505590224)
</t>
  </si>
  <si>
    <t>MIORELLI SERVICE S.P.A.  (CF: 00505590224)</t>
  </si>
  <si>
    <t>VIGILANZA PARTI COMUNI ASCOLI</t>
  </si>
  <si>
    <t xml:space="preserve">AXITEA SPA (CF: 00818630188)
LA VIGILE PICENA SRL (CF: 01105710444)
</t>
  </si>
  <si>
    <t>Fornitura targa Garante</t>
  </si>
  <si>
    <t>punto rete UPT Ancona</t>
  </si>
  <si>
    <t xml:space="preserve">ADINEF TELECOMUNICAZIONI (CF: 02315340428)
</t>
  </si>
  <si>
    <t>SOSTITUZIONE BRACCETTI FINESTRE DP FERMO</t>
  </si>
  <si>
    <t xml:space="preserve">tomassini costruzioni srl (CF: 01354080440)
</t>
  </si>
  <si>
    <t>tomassini costruzioni srl (CF: 01354080440)</t>
  </si>
  <si>
    <t>RINNOVO ABBONAMENTO BOLLETTINO TRIBUTARIO</t>
  </si>
  <si>
    <t xml:space="preserve">BOLLETTINO TRIBUTARIO SNC DI G. SALVATORES E C.  (CF: 00882700156)
</t>
  </si>
  <si>
    <t>BOLLETTINO TRIBUTARIO SNC DI G. SALVATORES E C.  (CF: 00882700156)</t>
  </si>
  <si>
    <t>TESTI VARI</t>
  </si>
  <si>
    <t xml:space="preserve">GiuffrÃ¨ Francis Lefebvre S.p.A (CF: 00829840156)
</t>
  </si>
  <si>
    <t>GiuffrÃ¨ Francis Lefebvre S.p.A (CF: 00829840156)</t>
  </si>
  <si>
    <t xml:space="preserve">WOLTERS KLUWER ITALIA SRL (CF: 10209790152)
</t>
  </si>
  <si>
    <t>WOLTERS KLUWER ITALIA SRL (CF: 10209790152)</t>
  </si>
  <si>
    <t>contratto delivery dp macerata</t>
  </si>
  <si>
    <t>CONTRATTO DI PICK UP DP MACERATA</t>
  </si>
  <si>
    <t>contratto pick up Ut Senigallia 2016</t>
  </si>
  <si>
    <t>TINTEGGIATURE UPT ANCONA</t>
  </si>
  <si>
    <t>Manutenzione chiusini, griglie e canali di scolo acqua piovana</t>
  </si>
  <si>
    <t>PULIZIA TERRAZZA CSO MAZZINI ANCONA</t>
  </si>
  <si>
    <t>DELIVERY UT SBT 2015-16</t>
  </si>
  <si>
    <t>CONTRATTO PICK UP POSTA 2015-16 - UT SBT</t>
  </si>
  <si>
    <t>ROTOLI ELIMINACODE MACERATA DP</t>
  </si>
  <si>
    <t>FORNITURA CARTA ELIMINACODE SBT</t>
  </si>
  <si>
    <t>CARTA ELIMINACODE SENIGALLIA</t>
  </si>
  <si>
    <t>CARTA ELIMINACODE ELISA TERRITORIO</t>
  </si>
  <si>
    <t>carta eliminacode ut fermo</t>
  </si>
  <si>
    <t>toner dp fermo</t>
  </si>
  <si>
    <t>CARTA A/4</t>
  </si>
  <si>
    <t xml:space="preserve">carta a4 - a3 - </t>
  </si>
  <si>
    <t>CARTA SISTEMA ELIMINACODE U.T. FANO</t>
  </si>
  <si>
    <t>LAVORI DI TINTEGGIATURA</t>
  </si>
  <si>
    <t>FORNITURA BADGE MAGNETICI</t>
  </si>
  <si>
    <t xml:space="preserve">DAGO ELETTRONICA SRL (CF: 00120470414)
</t>
  </si>
  <si>
    <t>DAGO ELETTRONICA SRL (CF: 00120470414)</t>
  </si>
  <si>
    <t>RIPARAZIONE MANIGLIA TOLENTINO</t>
  </si>
  <si>
    <t>nastri stampante Zebra</t>
  </si>
  <si>
    <t xml:space="preserve">VIRTUAL LOGIC SRL (CF: 03878640238)
</t>
  </si>
  <si>
    <t>VIRTUAL LOGIC SRL (CF: 03878640238)</t>
  </si>
  <si>
    <t>RDO 942094 LOTTO 2 TONER</t>
  </si>
  <si>
    <t xml:space="preserve">CENTRO UFFICI SRL (CF: 03095020362)
DELTA UFFICIO SRL (CF: 01077360426)
KRATOS SPA (CF: 02683390401)
SECURSYSTEM S.R.L. (CF: 00921360442)
SEI ERRE (CF: 00383850427)
</t>
  </si>
  <si>
    <t>SEGNALETICA ORIZZONTALE PARCHEGGIO UFFICI FINAnziari ancona</t>
  </si>
  <si>
    <t xml:space="preserve">STRADA SERVICE (CF: 02027440425)
</t>
  </si>
  <si>
    <t>STRADA SERVICE (CF: 02027440425)</t>
  </si>
  <si>
    <t>DEFIBRILLATORE DI ADDESTRAMENTO</t>
  </si>
  <si>
    <t xml:space="preserve">MORTARA INSTRUMENT EUROPE S.R.L. (CF: 03896820374)
</t>
  </si>
  <si>
    <t>MORTARA INSTRUMENT EUROPE S.R.L. (CF: 03896820374)</t>
  </si>
  <si>
    <t>Fornitura barriera stradale via Palestro Ancona</t>
  </si>
  <si>
    <t xml:space="preserve">DITTA SCUPPA DI COSTARELLI ANTONIO (CF: CSTNTN70A11E388E)
SIAN SNC (CF: 01400620421)
</t>
  </si>
  <si>
    <t>DITTA SCUPPA DI COSTARELLI ANTONIO (CF: CSTNTN70A11E388E)</t>
  </si>
  <si>
    <t>RILASCIO 2Â° PIANO RICONFIGURAZIONE IMPIANTO ALLARME</t>
  </si>
  <si>
    <t xml:space="preserve">SICURSPAZIO SRL (CF: 02016540425)
</t>
  </si>
  <si>
    <t>SICURSPAZIO SRL (CF: 02016540425)</t>
  </si>
  <si>
    <t>CARTA ELIMINACODE</t>
  </si>
  <si>
    <t>toner upt ascoli piceno</t>
  </si>
  <si>
    <t>TONER UT JESI E DP PU</t>
  </si>
  <si>
    <t>RIPARAZIONE IMPIANTO DI CLIMATIZZAZIONE SENIGALLIA</t>
  </si>
  <si>
    <t xml:space="preserve">FAST SERVICE SRL (CF: 02009550423)
</t>
  </si>
  <si>
    <t>FAST SERVICE SRL (CF: 02009550423)</t>
  </si>
  <si>
    <t>TESTI VARI DR MARCHE</t>
  </si>
  <si>
    <t>SMONTAGGIO TELECAMERE SENIGALLIA</t>
  </si>
  <si>
    <t xml:space="preserve">ELETTRICA MACERATESE DI FRANCHI &amp; C SRL (CF: 01159070430)
</t>
  </si>
  <si>
    <t>ELETTRICA MACERATESE DI FRANCHI &amp; C SRL (CF: 01159070430)</t>
  </si>
  <si>
    <t>CANCELLERIA UPT AN E PS</t>
  </si>
  <si>
    <t xml:space="preserve">TECNOLINEA SNC DI DE BENEDICTIS G. E C. (CF: 00659730675)
</t>
  </si>
  <si>
    <t>TECNOLINEA SNC DI DE BENEDICTIS G. E C. (CF: 00659730675)</t>
  </si>
  <si>
    <t>CORSO DI FORMAZIONE ADDETTI ANTINCENDIO - AGGIORNAMENTO</t>
  </si>
  <si>
    <t xml:space="preserve">COMANDO PROVINCIALE VIGILI DEL FUOCO DI ANCONA (CF: 80007490420)
</t>
  </si>
  <si>
    <t>COMANDO PROVINCIALE VIGILI DEL FUOCO DI ANCONA (CF: 80007490420)</t>
  </si>
  <si>
    <t>CORSI DI FORMAZIONE COMPLETI ADDETTI ANTINCENDIO REGIONE MARCHE</t>
  </si>
  <si>
    <t xml:space="preserve">COMANDO PROVINCIALE VIGILI DEL FUOCO ASCOLI PICENO (CF: 80002970442)
</t>
  </si>
  <si>
    <t>COMANDO PROVINCIALE VIGILI DEL FUOCO ASCOLI PICENO (CF: 80002970442)</t>
  </si>
  <si>
    <t>CORSO COMPLETO ADDETTI ANTINCENDIO ASCOLI PICENO</t>
  </si>
  <si>
    <t>Verifica montacarichi e ascensore Territorio Macerata Mazzini</t>
  </si>
  <si>
    <t>Piccole manutenzioni UPT Macerata</t>
  </si>
  <si>
    <t xml:space="preserve">maggiori mauro ditta individuale (CF: MGGMRA63B28D597K)
</t>
  </si>
  <si>
    <t>maggiori mauro ditta individuale (CF: MGGMRA63B28D597K)</t>
  </si>
  <si>
    <t>PLASTIFICATRICE E TONER</t>
  </si>
  <si>
    <t>TONER MEPA 2501018</t>
  </si>
  <si>
    <t>TONER MEPA 2503148</t>
  </si>
  <si>
    <t xml:space="preserve">CLICK UFFICIO SRL (CF: 06067681004)
</t>
  </si>
  <si>
    <t>CLICK UFFICIO SRL (CF: 06067681004)</t>
  </si>
  <si>
    <t>MANUTENZIONI EXTRA CONTRATTO SENIGALLIA E SBT</t>
  </si>
  <si>
    <t>MANUTENZIONE SPLIT SALA SERVER</t>
  </si>
  <si>
    <t>cartellonistica upt Pesaro</t>
  </si>
  <si>
    <t>VERIFICATORI DI BANCONOTE</t>
  </si>
  <si>
    <t xml:space="preserve">CICRESPI SPA (CF: 04494160155)
</t>
  </si>
  <si>
    <t>CICRESPI SPA (CF: 04494160155)</t>
  </si>
  <si>
    <t>CANCELLERIA UT URBINO</t>
  </si>
  <si>
    <t>CANCELLERIA DRE</t>
  </si>
  <si>
    <t xml:space="preserve">IL COPIONE DI ANGELO LUCIANO DI TOLVE (CF: DTLNLL71E24G712V)
</t>
  </si>
  <si>
    <t>IL COPIONE DI ANGELO LUCIANO DI TOLVE (CF: DTLNLL71E24G712V)</t>
  </si>
  <si>
    <t>CARTA UT URBINO</t>
  </si>
  <si>
    <t xml:space="preserve">LYRECO ITALIA S.P.A. (CF: 11582010150)
</t>
  </si>
  <si>
    <t>LYRECO ITALIA S.P.A. (CF: 11582010150)</t>
  </si>
  <si>
    <t>FORMAZIONE PERSONALE ADDETTO RSPP/ASPP</t>
  </si>
  <si>
    <t xml:space="preserve">CAE CENTRO ASSISTENZA ECOLOGICA (CF: 01541050421)
CRAB MEDICINA AMBIENTE SRL (CF: 01650590027)
IGEAM ACADEMY (CF: 10178221007)
INTEGRA MANAGEMENT PROFESSIONALS &amp; OUTSOURCING SRL (CF: 02410940544)
MEGA ITALIA MEDIA SRL (CF: 03556360174)
</t>
  </si>
  <si>
    <t>INTEGRA MANAGEMENT PROFESSIONALS &amp; OUTSOURCING SRL (CF: 02410940544)</t>
  </si>
  <si>
    <t>I 4 CODICI LA TRIBUNA</t>
  </si>
  <si>
    <t>RIPARAZIONE GRUPPO FRIGO TOLENTINO</t>
  </si>
  <si>
    <t>Installazione plafoniere Dp Ascoli Piceno</t>
  </si>
  <si>
    <t>Installazione porte REI Dp Ascoli Piceno</t>
  </si>
  <si>
    <t>carta ut Jesi e spi MC</t>
  </si>
  <si>
    <t>Lavori edili vari uffici via Palestro Ancona</t>
  </si>
  <si>
    <t>SOSTITUZIONE COMANDI PORTE ESTERNE</t>
  </si>
  <si>
    <t>Noleggio estintori per prove pratiche antincendio</t>
  </si>
  <si>
    <t xml:space="preserve">AVE SRL (CF: 02072180421)
CAT IMPIANTI S.R.L. (CF: 00692590425)
</t>
  </si>
  <si>
    <t>AVE SRL (CF: 02072180421)</t>
  </si>
  <si>
    <t>Materiale per archiviazione</t>
  </si>
  <si>
    <t>faldoni per archivio</t>
  </si>
  <si>
    <t xml:space="preserve">MAGAZZINI GIANFREDA (CF: 04523690750)
</t>
  </si>
  <si>
    <t>MAGAZZINI GIANFREDA (CF: 04523690750)</t>
  </si>
  <si>
    <t>parete divisoria Ut Senigallia</t>
  </si>
  <si>
    <t>MATERIALE PER ARCHIVIAZIONE MC E CIABATTE AN</t>
  </si>
  <si>
    <t>FALDONI DP MC X DISLOCAZIONE ARCHIVIO</t>
  </si>
  <si>
    <t xml:space="preserve">pierleoni e figli (CF: 09609931002)
</t>
  </si>
  <si>
    <t>pierleoni e figli (CF: 09609931002)</t>
  </si>
  <si>
    <t>Contratto delivery Ut Senigallia 2016</t>
  </si>
  <si>
    <t>Pulizia archivi territorio</t>
  </si>
  <si>
    <t xml:space="preserve">BIANCANEVE DI DE SANTIS LUIGI (CF: DSNLGU68H15A462J)
EURO &amp; PROMOS FM SOC.COOP.P.A. (CF: 02458660301)
MIORELLI SERVICE S.P.A.  (CF: 00505590224)
</t>
  </si>
  <si>
    <t>BIANCANEVE DI DE SANTIS LUIGI (CF: DSNLGU68H15A462J)</t>
  </si>
  <si>
    <t>POLTRONA ERGONOMICA COME DA PRESCRIZIONE MEDICA</t>
  </si>
  <si>
    <t>contratto pick up DP Fermo anno 2016</t>
  </si>
  <si>
    <t>CONTRATTO DELIVERY DP FERMO ANNO 2016</t>
  </si>
  <si>
    <t>INSTALLAZIONE MACCHINE TERMICHE SPI FERMO</t>
  </si>
  <si>
    <t>TESTO UNICO SICUREZZA</t>
  </si>
  <si>
    <t>CONTROLLO ASCENSORE UT TOLENTINO</t>
  </si>
  <si>
    <t>RINNOVO POSTAZIONI BANCA DATI BIG SUITE WOLTERS</t>
  </si>
  <si>
    <t>LAVORI EDILI VARI SEDE DR MARCHE</t>
  </si>
  <si>
    <t>manutenzioni edili Urbino</t>
  </si>
  <si>
    <t>FACCHINAGGIO DP ASCOLI PICENO</t>
  </si>
  <si>
    <t xml:space="preserve">FRATELLI CELANI TRASLOCHI S.N.C. (CF: 00111250445)
</t>
  </si>
  <si>
    <t>FRATELLI CELANI TRASLOCHI S.N.C. (CF: 00111250445)</t>
  </si>
  <si>
    <t>FORNITURA CALCOLATRICI DA TAVOLO</t>
  </si>
  <si>
    <t xml:space="preserve">OFFICE EXPRESS (CF: 03351330968)
</t>
  </si>
  <si>
    <t>OFFICE EXPRESS (CF: 03351330968)</t>
  </si>
  <si>
    <t>adesione convenzione consip carta di credito aziendale</t>
  </si>
  <si>
    <t xml:space="preserve">NEXI PAYMENTS S.P.A. (giÃ  CARTASI SPA) (CF: 04107060966)
</t>
  </si>
  <si>
    <t>NEXI PAYMENTS S.P.A. (giÃ  CARTASI SPA) (CF: 04107060966)</t>
  </si>
  <si>
    <t>CONNESSIONE ARMADI DI RETE E TRE PUNTI RETE NUOVI</t>
  </si>
  <si>
    <t>PULIZIA AUTORIMESSA ASCOLI PICENO</t>
  </si>
  <si>
    <t xml:space="preserve">BIANCANEVE DI DE SANTIS LUIGI (CF: DSNLGU68H15A462J)
EURO &amp; PROMOS FM SOC.COOP.P.A. (CF: 02458660301)
MIORELLI SERVICE S.P.A.  (CF: 00505590224)
PULISERVICE SRL (CF: 02482150428)
</t>
  </si>
  <si>
    <t>GASOLIO DP MACERATA</t>
  </si>
  <si>
    <t xml:space="preserve">BRONCHI COMBUSTIBILI SRL (CF: 01252710403)
</t>
  </si>
  <si>
    <t>BRONCHI COMBUSTIBILI SRL (CF: 01252710403)</t>
  </si>
  <si>
    <t>FORNITURA GASOLIO DA RISCALDAMENTO</t>
  </si>
  <si>
    <t>adeguamento impianto audio video sala conferenze DR Marche</t>
  </si>
  <si>
    <t xml:space="preserve">CIDIEMME SRL (CF: 02066390424)
PERSONAL SOUND (CF: KTLPLA72L16H211S)
PIERDICCA MARCO (CF: PRDMRC58H29D653K)
</t>
  </si>
  <si>
    <t>CIDIEMME SRL (CF: 02066390424)</t>
  </si>
  <si>
    <t>ABBONAMENTO CORRIERE ADRIATICO WEB STAFF DIRETTORE</t>
  </si>
  <si>
    <t xml:space="preserve">CED DIGITALSERVIZI SRL (CF: 11476541005)
</t>
  </si>
  <si>
    <t>CED DIGITALSERVIZI SRL (CF: 11476541005)</t>
  </si>
  <si>
    <t>CAMPIONAMENTO FIBRE MACERATA</t>
  </si>
  <si>
    <t xml:space="preserve">ARGO GROUP SOC.CONSORTILE A R.L. (CF: 01866330440)
CAE CENTRO ASSISTENZA ECOLOGICA (CF: 01541050421)
CONSULCHIMICA AMBIENTE SRL (CF: 01253030439)
</t>
  </si>
  <si>
    <t>CONSULCHIMICA AMBIENTE SRL (CF: 01253030439)</t>
  </si>
  <si>
    <t>MANUTENZIONE ARREDI JESI</t>
  </si>
  <si>
    <t>TECHE PER DEFIBRILLATORI</t>
  </si>
  <si>
    <t xml:space="preserve">ECHOES SRL (CF: 05432960481)
</t>
  </si>
  <si>
    <t>ECHOES SRL (CF: 05432960481)</t>
  </si>
  <si>
    <t>Pulizia straordinaria archivi e autorimessa Fermo</t>
  </si>
  <si>
    <t xml:space="preserve">EURO &amp; PROMOS FM SOC.COOP.P.A. (CF: 02458660301)
MIORELLI SERVICE S.P.A.  (CF: 00505590224)
</t>
  </si>
  <si>
    <t>pulizia straordinaria parti comuni Ancona palestro</t>
  </si>
  <si>
    <t>Lavori edili Uffici finanziari Pesaro</t>
  </si>
  <si>
    <t xml:space="preserve">CO.CE.R COSTRUZIONI SRL (CF: 03370460408)
EURO COLOR DI BULDORINI LUIGINO (CF: BLDLGN64S21G157O)
maggiori mauro ditta individuale (CF: MGGMRA63B28D597K)
PIAZZA SRL (CF: 02559680968)
</t>
  </si>
  <si>
    <t>Manutenzioni edili di messa a norma Macerata Territorio</t>
  </si>
  <si>
    <t xml:space="preserve">CAT IMPIANTI S.R.L. (CF: 00692590425)
CONSEA (CF: 01325210431)
EURO COLOR DI BULDORINI LUIGINO (CF: BLDLGN64S21G157O)
maggiori mauro ditta individuale (CF: MGGMRA63B28D597K)
</t>
  </si>
  <si>
    <t>PICCOLE MANUTENZIONI FANO</t>
  </si>
  <si>
    <t>Noleggio 55 posti candidato prova 8 e 9 ottobre</t>
  </si>
  <si>
    <t xml:space="preserve">FONTEMAGGI SRL (CF: 01817930405)
</t>
  </si>
  <si>
    <t>FONTEMAGGI SRL (CF: 01817930405)</t>
  </si>
  <si>
    <t>MATERIALE VARIO DR</t>
  </si>
  <si>
    <t>VIGILANZA REPERIBILITA' APERTURA CHIUSURA ASCOLI 2015</t>
  </si>
  <si>
    <t>servizio attivazione impianto antincendio  - Ascoli Piceno</t>
  </si>
  <si>
    <t>PULIZIA ARCHIVI VIA PALESTRO ANCONA</t>
  </si>
  <si>
    <t xml:space="preserve">EDILCLIMA SERVICE (CF: 02000950424)
EURO &amp; PROMOS FM SOC.COOP.P.A. (CF: 02458660301)
MIORELLI SERVICE S.P.A.  (CF: 00505590224)
PULISERVICE SRL (CF: 02482150428)
</t>
  </si>
  <si>
    <t>pulizia strordinaria vetri ut Jesi</t>
  </si>
  <si>
    <t>N. 15 DATA CARD PER DEFIBRILLATORE</t>
  </si>
  <si>
    <t xml:space="preserve">DIATECH LAB LINE SRL A SOCIO UNICO (CF: 02047250424)
MEDIMARCHE (CF: 02503950426)
MORTARA INSTRUMENT EUROPE S.R.L. (CF: 03896820374)
STRUMEDICAL SRL (CF: 01580430435)
TEC MED MARCHE (CF: 01153330426)
</t>
  </si>
  <si>
    <t>ACQUISTO DEFIBRILLATORE SPORTELLO DI RECANATI</t>
  </si>
  <si>
    <t>smaltimento materiale ferroso UPT Macerata</t>
  </si>
  <si>
    <t xml:space="preserve">LEONE SNC DI GHERGO GIUSEPPE (CF: 00935460428)
</t>
  </si>
  <si>
    <t>LEONE SNC DI GHERGO GIUSEPPE (CF: 00935460428)</t>
  </si>
  <si>
    <t>TIMBRI FORMATI VARI ANNO 2015</t>
  </si>
  <si>
    <t xml:space="preserve">LUVIS SRLS (CF: 02672730427)
</t>
  </si>
  <si>
    <t>LUVIS SRLS (CF: 02672730427)</t>
  </si>
  <si>
    <t>LAVORI DI RISANAMENTO DP AP</t>
  </si>
  <si>
    <t>INSTALLAZIONE SISTEMA ELETTRONICO APRIPORTA</t>
  </si>
  <si>
    <t xml:space="preserve">M.A. IMPIANTI (CF: 01529050443)
SICURSPAZIO SRL (CF: 02016540425)
</t>
  </si>
  <si>
    <t>CARTA DP FERMO</t>
  </si>
  <si>
    <t>TONER MEPA 2500889</t>
  </si>
  <si>
    <t>MANUTENZIONE PAVIMENTO GALLEGGIANTE</t>
  </si>
  <si>
    <t xml:space="preserve">M.A. IMPIANTI (CF: 01529050443)
</t>
  </si>
  <si>
    <t>M.A. IMPIANTI (CF: 01529050443)</t>
  </si>
  <si>
    <t>SPURGO RETE FOGNARIA IMMOBILE ASCOLI PICENO</t>
  </si>
  <si>
    <t>08-AFFIDAMENTO IN ECONOMIA - COTTIMO FIDUCIARIO</t>
  </si>
  <si>
    <t xml:space="preserve">IDROSPURGO DI CAMPANELLI VALERIO E C. S.A.S. (CF: 02115970440)
PARISSI TONINO  (CF: PRSTNN71L19A462S)
PETRACCI ENRICO  (CF: PTRNRC73E18A462S)
SALUTI PAOLO IMPIANTI TECNOLOGICI DI SALUTI ANTONIO &amp; C. S.A.S. (CF: 01944040441)
TERMOIDRAULICA MUTANI &amp; ACCORSI DI MUTANI L. E ACCORSI A. SNC  (CF: 02252260449)
</t>
  </si>
  <si>
    <t>SALUTI PAOLO IMPIANTI TECNOLOGICI DI SALUTI ANTONIO &amp; C. S.A.S. (CF: 01944040441)</t>
  </si>
  <si>
    <t>INSTALLAZIONE PORTE REI SPI FERMO</t>
  </si>
  <si>
    <t>rdo carta 2015</t>
  </si>
  <si>
    <t xml:space="preserve">AUGUSTO BERNI (CF: 00281080374)
ERREBIAN SPA (CF: 08397890586)
FLAMINI UFFICIO SRL (CF: 01374520425)
OFFICART SRL (CF: 01550641201)
SEI ERRE (CF: 00383850427)
</t>
  </si>
  <si>
    <t>Corso di formazione per defibrillatori</t>
  </si>
  <si>
    <t xml:space="preserve">SALUTE 2000 (CF: 02018580429)
</t>
  </si>
  <si>
    <t>SALUTE 2000 (CF: 02018580429)</t>
  </si>
  <si>
    <t>CANCELLERIA 2015</t>
  </si>
  <si>
    <t xml:space="preserve">ERREBIAN SPA (CF: 08397890586)
FLAMINI UFFICIO SRL (CF: 01374520425)
GIMAR ITALIA SRL (CF: 01426370670)
KRATOS SPA (CF: 02683390401)
MYO S.r.l. (CF: 03222970406)
</t>
  </si>
  <si>
    <t>INSTALLAZIONE 45 PLAFONIERE ASCOLI PICENO</t>
  </si>
  <si>
    <t>MONITOR PER SISTEMI ELIMINACODE</t>
  </si>
  <si>
    <t>Pezzi mobili per timbri a calendario 2016</t>
  </si>
  <si>
    <t>FORNITURA TONER ORIGINALI</t>
  </si>
  <si>
    <t xml:space="preserve">DEBA SRL (CF: 08458520155)
ECO LASER INFORMATICA SRL  (CF: 04427081007)
ERREBIAN SPA (CF: 08397890586)
KRATOS SPA (CF: 02683390401)
SECURSYSTEM S.R.L. (CF: 00921360442)
</t>
  </si>
  <si>
    <t>ACQUISTO TONER ORIGINALI</t>
  </si>
  <si>
    <t>ACQUISTO ATTREZZATURE PER UFFICI</t>
  </si>
  <si>
    <t xml:space="preserve">STUDIO DI INFORMATICA SNC (CF: 01193630520)
</t>
  </si>
  <si>
    <t>STUDIO DI INFORMATICA SNC (CF: 01193630520)</t>
  </si>
  <si>
    <t>ARREDI A NORMA DIREZIONE REGIONALE</t>
  </si>
  <si>
    <t>SCAFFALATURE  DP FERMO</t>
  </si>
  <si>
    <t>ADESIONE CONVENZIONE FUEL CARD 6</t>
  </si>
  <si>
    <t xml:space="preserve">KUWAIT PETROLEUM ITALIA SPA (CF: 00435970587)
</t>
  </si>
  <si>
    <t>KUWAIT PETROLEUM ITALIA SPA (CF: 00435970587)</t>
  </si>
  <si>
    <t>SOSTITUZIONE PLAFONIERE CORPI SCALE ASCOLI PICENO</t>
  </si>
  <si>
    <t xml:space="preserve">CAT IMPIANTI S.R.L. (CF: 00692590425)
Imit Srl (CF: 01948260441)
M.A. IMPIANTI (CF: 01529050443)
MDS srl (CF: 00491370441)
SICE SNC (CF: 01158460442)
</t>
  </si>
  <si>
    <t>Custodia, piantonamento e sorveglianza immobile via Palestro Ancona</t>
  </si>
  <si>
    <t xml:space="preserve">AXITEA SPA (CF: 00818630188)
fitist (CF: 00341720431)
la vedetta (CF: 00714290426)
security ta.pe. (CF: 02202270423)
surete' (CF: 02116140423)
</t>
  </si>
  <si>
    <t>surete' (CF: 02116140423)</t>
  </si>
  <si>
    <t>pulizia straordinari archivi dp Mc</t>
  </si>
  <si>
    <t>FORNITURA TONER NON ORIGINALE</t>
  </si>
  <si>
    <t xml:space="preserve">ECO LASER INFORMATICA SRL  (CF: 04427081007)
ECOSERVICE di Paolo Saltarelli (CF: SNTPLA67L16E783G)
ERREBIAN SPA (CF: 08397890586)
GILLIAM DI GILLIAM MICHELE &amp; C. SAS (CF: 02486390301)
SECURSYSTEM S.R.L. (CF: 00921360442)
</t>
  </si>
  <si>
    <t>ECOSERVICE di Paolo Saltarelli (CF: SNTPLA67L16E783G)</t>
  </si>
  <si>
    <t>Realizzazione combinatori telefonici impianto di sollevamento FIP Ascoli Piceno</t>
  </si>
  <si>
    <t>CONTRATTO MANUTENZIONE IMPIANTI ANTINTRUSIONE REGIONE MARCHE 2016</t>
  </si>
  <si>
    <t>LAVORI EDILI UT JESI</t>
  </si>
  <si>
    <t>Affidamento manutenzione impianti antintrusione uffici Marche (importo manutenzione programmata)</t>
  </si>
  <si>
    <t>carta A/4 - escluso trasporto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</si>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</sst>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6"/>
  <sheetViews>
    <sheetView tabSelected="1" workbookViewId="0">
      <selection activeCell="G3" sqref="G3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456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"ZA9131BF45"</f>
        <v>ZA9131BF45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220.5</v>
      </c>
      <c r="I3" s="2">
        <v>42045</v>
      </c>
      <c r="J3" s="2">
        <v>42063</v>
      </c>
      <c r="K3">
        <v>220.5</v>
      </c>
    </row>
    <row r="4" spans="1:11" x14ac:dyDescent="0.25">
      <c r="A4" t="str">
        <f>"ZB91313D42"</f>
        <v>ZB91313D42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955.84</v>
      </c>
      <c r="I4" s="2">
        <v>42041</v>
      </c>
      <c r="J4" s="2">
        <v>42062</v>
      </c>
      <c r="K4">
        <v>955.84</v>
      </c>
    </row>
    <row r="5" spans="1:11" x14ac:dyDescent="0.25">
      <c r="A5" t="str">
        <f>"Z211313A87"</f>
        <v>Z211313A87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1335.24</v>
      </c>
      <c r="I5" s="2">
        <v>42041</v>
      </c>
      <c r="J5" s="2">
        <v>42069</v>
      </c>
      <c r="K5">
        <v>1335.23</v>
      </c>
    </row>
    <row r="6" spans="1:11" x14ac:dyDescent="0.25">
      <c r="A6" t="str">
        <f>"Z5C1313BB9"</f>
        <v>Z5C1313BB9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745</v>
      </c>
      <c r="I6" s="2">
        <v>42041</v>
      </c>
      <c r="J6" s="2">
        <v>42062</v>
      </c>
      <c r="K6">
        <v>745</v>
      </c>
    </row>
    <row r="7" spans="1:11" x14ac:dyDescent="0.25">
      <c r="A7" t="str">
        <f>"Z821322D5B"</f>
        <v>Z821322D5B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750</v>
      </c>
      <c r="I7" s="2">
        <v>42046</v>
      </c>
      <c r="J7" s="2">
        <v>42055</v>
      </c>
      <c r="K7">
        <v>750</v>
      </c>
    </row>
    <row r="8" spans="1:11" x14ac:dyDescent="0.25">
      <c r="A8" t="str">
        <f>"Z5712D2823"</f>
        <v>Z5712D2823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1700</v>
      </c>
      <c r="I8" s="2">
        <v>42005</v>
      </c>
      <c r="J8" s="2">
        <v>42369</v>
      </c>
      <c r="K8">
        <v>1700</v>
      </c>
    </row>
    <row r="9" spans="1:11" x14ac:dyDescent="0.25">
      <c r="A9" t="str">
        <f>"Z821342C2E"</f>
        <v>Z821342C2E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207</v>
      </c>
      <c r="I9" s="2">
        <v>42054</v>
      </c>
      <c r="J9" s="2">
        <v>42068</v>
      </c>
      <c r="K9">
        <v>207</v>
      </c>
    </row>
    <row r="10" spans="1:11" x14ac:dyDescent="0.25">
      <c r="A10" t="str">
        <f>"Z2A13430E5"</f>
        <v>Z2A13430E5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300</v>
      </c>
      <c r="I10" s="2">
        <v>42054</v>
      </c>
      <c r="J10" s="2">
        <v>42081</v>
      </c>
      <c r="K10">
        <v>300</v>
      </c>
    </row>
    <row r="11" spans="1:11" x14ac:dyDescent="0.25">
      <c r="A11" t="str">
        <f>"ZA1131758A"</f>
        <v>ZA1131758A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1255</v>
      </c>
      <c r="I11" s="2">
        <v>42055</v>
      </c>
      <c r="J11" s="2">
        <v>42060</v>
      </c>
      <c r="K11">
        <v>1255</v>
      </c>
    </row>
    <row r="12" spans="1:11" x14ac:dyDescent="0.25">
      <c r="A12" t="str">
        <f>"ZD1133E359"</f>
        <v>ZD1133E359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42</v>
      </c>
      <c r="G12" t="s">
        <v>43</v>
      </c>
      <c r="H12">
        <v>457.5</v>
      </c>
      <c r="I12" s="2">
        <v>42061</v>
      </c>
      <c r="J12" s="2">
        <v>42080</v>
      </c>
      <c r="K12">
        <v>457.5</v>
      </c>
    </row>
    <row r="13" spans="1:11" x14ac:dyDescent="0.25">
      <c r="A13" t="str">
        <f>"Z7F1385EF2"</f>
        <v>Z7F1385EF2</v>
      </c>
      <c r="B13" t="str">
        <f t="shared" si="0"/>
        <v>06363391001</v>
      </c>
      <c r="C13" t="s">
        <v>15</v>
      </c>
      <c r="D13" t="s">
        <v>45</v>
      </c>
      <c r="E13" t="s">
        <v>17</v>
      </c>
      <c r="F13" s="1" t="s">
        <v>46</v>
      </c>
      <c r="G13" t="s">
        <v>47</v>
      </c>
      <c r="H13">
        <v>0</v>
      </c>
      <c r="I13" s="2">
        <v>42072</v>
      </c>
      <c r="J13" s="2">
        <v>42429</v>
      </c>
      <c r="K13">
        <v>0</v>
      </c>
    </row>
    <row r="14" spans="1:11" x14ac:dyDescent="0.25">
      <c r="A14" t="str">
        <f>"Z4712E1DD8"</f>
        <v>Z4712E1DD8</v>
      </c>
      <c r="B14" t="str">
        <f t="shared" si="0"/>
        <v>06363391001</v>
      </c>
      <c r="C14" t="s">
        <v>15</v>
      </c>
      <c r="D14" t="s">
        <v>48</v>
      </c>
      <c r="E14" t="s">
        <v>17</v>
      </c>
      <c r="F14" s="1" t="s">
        <v>49</v>
      </c>
      <c r="G14" t="s">
        <v>50</v>
      </c>
      <c r="H14">
        <v>278</v>
      </c>
      <c r="I14" s="2">
        <v>42030</v>
      </c>
      <c r="J14" s="2">
        <v>42041</v>
      </c>
      <c r="K14">
        <v>278</v>
      </c>
    </row>
    <row r="15" spans="1:11" x14ac:dyDescent="0.25">
      <c r="A15" t="str">
        <f>"ZCF1340EEE"</f>
        <v>ZCF1340EEE</v>
      </c>
      <c r="B15" t="str">
        <f t="shared" si="0"/>
        <v>06363391001</v>
      </c>
      <c r="C15" t="s">
        <v>15</v>
      </c>
      <c r="D15" t="s">
        <v>51</v>
      </c>
      <c r="E15" t="s">
        <v>17</v>
      </c>
      <c r="F15" s="1" t="s">
        <v>52</v>
      </c>
      <c r="G15" t="s">
        <v>53</v>
      </c>
      <c r="H15">
        <v>2400</v>
      </c>
      <c r="I15" s="2">
        <v>42054</v>
      </c>
      <c r="J15" s="2">
        <v>42062</v>
      </c>
      <c r="K15">
        <v>2400</v>
      </c>
    </row>
    <row r="16" spans="1:11" x14ac:dyDescent="0.25">
      <c r="A16" t="str">
        <f>"ZC7136C7D9"</f>
        <v>ZC7136C7D9</v>
      </c>
      <c r="B16" t="str">
        <f t="shared" si="0"/>
        <v>06363391001</v>
      </c>
      <c r="C16" t="s">
        <v>15</v>
      </c>
      <c r="D16" t="s">
        <v>54</v>
      </c>
      <c r="E16" t="s">
        <v>17</v>
      </c>
      <c r="F16" s="1" t="s">
        <v>55</v>
      </c>
      <c r="G16" t="s">
        <v>56</v>
      </c>
      <c r="H16">
        <v>80</v>
      </c>
      <c r="I16" s="2">
        <v>42065</v>
      </c>
      <c r="J16" s="2">
        <v>42069</v>
      </c>
      <c r="K16">
        <v>80</v>
      </c>
    </row>
    <row r="17" spans="1:11" x14ac:dyDescent="0.25">
      <c r="A17" t="str">
        <f>"ZA413617BC"</f>
        <v>ZA413617BC</v>
      </c>
      <c r="B17" t="str">
        <f t="shared" si="0"/>
        <v>06363391001</v>
      </c>
      <c r="C17" t="s">
        <v>15</v>
      </c>
      <c r="D17" t="s">
        <v>57</v>
      </c>
      <c r="E17" t="s">
        <v>17</v>
      </c>
      <c r="F17" s="1" t="s">
        <v>30</v>
      </c>
      <c r="G17" t="s">
        <v>31</v>
      </c>
      <c r="H17">
        <v>500</v>
      </c>
      <c r="I17" s="2">
        <v>42060</v>
      </c>
      <c r="J17" s="2">
        <v>42065</v>
      </c>
      <c r="K17">
        <v>500</v>
      </c>
    </row>
    <row r="18" spans="1:11" x14ac:dyDescent="0.25">
      <c r="A18" t="str">
        <f>"Z1A1385E32"</f>
        <v>Z1A1385E32</v>
      </c>
      <c r="B18" t="str">
        <f t="shared" si="0"/>
        <v>06363391001</v>
      </c>
      <c r="C18" t="s">
        <v>15</v>
      </c>
      <c r="D18" t="s">
        <v>58</v>
      </c>
      <c r="E18" t="s">
        <v>17</v>
      </c>
      <c r="F18" s="1" t="s">
        <v>46</v>
      </c>
      <c r="G18" t="s">
        <v>47</v>
      </c>
      <c r="H18">
        <v>0</v>
      </c>
      <c r="I18" s="2">
        <v>42072</v>
      </c>
      <c r="J18" s="2">
        <v>42429</v>
      </c>
      <c r="K18">
        <v>819</v>
      </c>
    </row>
    <row r="19" spans="1:11" x14ac:dyDescent="0.25">
      <c r="A19" t="str">
        <f>"Z0A1385EC9"</f>
        <v>Z0A1385EC9</v>
      </c>
      <c r="B19" t="str">
        <f t="shared" si="0"/>
        <v>06363391001</v>
      </c>
      <c r="C19" t="s">
        <v>15</v>
      </c>
      <c r="D19" t="s">
        <v>59</v>
      </c>
      <c r="E19" t="s">
        <v>17</v>
      </c>
      <c r="F19" s="1" t="s">
        <v>46</v>
      </c>
      <c r="G19" t="s">
        <v>47</v>
      </c>
      <c r="H19">
        <v>0</v>
      </c>
      <c r="I19" s="2">
        <v>42072</v>
      </c>
      <c r="J19" s="2">
        <v>42429</v>
      </c>
      <c r="K19">
        <v>444</v>
      </c>
    </row>
    <row r="20" spans="1:11" x14ac:dyDescent="0.25">
      <c r="A20" t="str">
        <f>"Z001385F08"</f>
        <v>Z001385F08</v>
      </c>
      <c r="B20" t="str">
        <f t="shared" si="0"/>
        <v>06363391001</v>
      </c>
      <c r="C20" t="s">
        <v>15</v>
      </c>
      <c r="D20" t="s">
        <v>60</v>
      </c>
      <c r="E20" t="s">
        <v>17</v>
      </c>
      <c r="F20" s="1" t="s">
        <v>46</v>
      </c>
      <c r="G20" t="s">
        <v>47</v>
      </c>
      <c r="H20">
        <v>0</v>
      </c>
      <c r="I20" s="2">
        <v>42072</v>
      </c>
      <c r="J20" s="2">
        <v>42429</v>
      </c>
      <c r="K20">
        <v>57</v>
      </c>
    </row>
    <row r="21" spans="1:11" x14ac:dyDescent="0.25">
      <c r="A21" t="str">
        <f>"Z33138F60B"</f>
        <v>Z33138F60B</v>
      </c>
      <c r="B21" t="str">
        <f t="shared" si="0"/>
        <v>06363391001</v>
      </c>
      <c r="C21" t="s">
        <v>15</v>
      </c>
      <c r="D21" t="s">
        <v>61</v>
      </c>
      <c r="E21" t="s">
        <v>17</v>
      </c>
      <c r="F21" s="1" t="s">
        <v>62</v>
      </c>
      <c r="G21" t="s">
        <v>63</v>
      </c>
      <c r="H21">
        <v>271</v>
      </c>
      <c r="I21" s="2">
        <v>42073</v>
      </c>
      <c r="J21" s="2">
        <v>42104</v>
      </c>
      <c r="K21">
        <v>271</v>
      </c>
    </row>
    <row r="22" spans="1:11" x14ac:dyDescent="0.25">
      <c r="A22" t="str">
        <f>"X6915401F6"</f>
        <v>X6915401F6</v>
      </c>
      <c r="B22" t="str">
        <f t="shared" si="0"/>
        <v>06363391001</v>
      </c>
      <c r="C22" t="s">
        <v>15</v>
      </c>
      <c r="D22" t="s">
        <v>64</v>
      </c>
      <c r="E22" t="s">
        <v>17</v>
      </c>
      <c r="F22" s="1" t="s">
        <v>65</v>
      </c>
      <c r="G22" t="s">
        <v>66</v>
      </c>
      <c r="H22">
        <v>1307.05</v>
      </c>
      <c r="I22" s="2">
        <v>42254</v>
      </c>
      <c r="J22" s="2">
        <v>42273</v>
      </c>
      <c r="K22">
        <v>1307.05</v>
      </c>
    </row>
    <row r="23" spans="1:11" x14ac:dyDescent="0.25">
      <c r="A23" t="str">
        <f>"Z1612B0043"</f>
        <v>Z1612B0043</v>
      </c>
      <c r="B23" t="str">
        <f t="shared" si="0"/>
        <v>06363391001</v>
      </c>
      <c r="C23" t="s">
        <v>15</v>
      </c>
      <c r="D23" t="s">
        <v>67</v>
      </c>
      <c r="E23" t="s">
        <v>17</v>
      </c>
      <c r="F23" s="1" t="s">
        <v>68</v>
      </c>
      <c r="G23" t="s">
        <v>69</v>
      </c>
      <c r="H23">
        <v>210</v>
      </c>
      <c r="I23" s="2">
        <v>42080</v>
      </c>
      <c r="J23" s="2">
        <v>42081</v>
      </c>
      <c r="K23">
        <v>210</v>
      </c>
    </row>
    <row r="24" spans="1:11" x14ac:dyDescent="0.25">
      <c r="A24" t="str">
        <f>"Z1313B04C1"</f>
        <v>Z1313B04C1</v>
      </c>
      <c r="B24" t="str">
        <f t="shared" si="0"/>
        <v>06363391001</v>
      </c>
      <c r="C24" t="s">
        <v>15</v>
      </c>
      <c r="D24" t="s">
        <v>70</v>
      </c>
      <c r="E24" t="s">
        <v>71</v>
      </c>
      <c r="F24" s="1" t="s">
        <v>72</v>
      </c>
      <c r="G24" t="s">
        <v>25</v>
      </c>
      <c r="H24">
        <v>12983.5</v>
      </c>
      <c r="I24" s="2">
        <v>42089</v>
      </c>
      <c r="J24" s="2">
        <v>42114</v>
      </c>
      <c r="K24">
        <v>12983.5</v>
      </c>
    </row>
    <row r="25" spans="1:11" x14ac:dyDescent="0.25">
      <c r="A25" t="str">
        <f>"ZCF13A6C78"</f>
        <v>ZCF13A6C78</v>
      </c>
      <c r="B25" t="str">
        <f t="shared" si="0"/>
        <v>06363391001</v>
      </c>
      <c r="C25" t="s">
        <v>15</v>
      </c>
      <c r="D25" t="s">
        <v>73</v>
      </c>
      <c r="E25" t="s">
        <v>71</v>
      </c>
      <c r="F25" s="1" t="s">
        <v>74</v>
      </c>
      <c r="G25" t="s">
        <v>75</v>
      </c>
      <c r="H25">
        <v>6300</v>
      </c>
      <c r="I25" s="2">
        <v>42089</v>
      </c>
      <c r="J25" s="2">
        <v>42114</v>
      </c>
      <c r="K25">
        <v>0</v>
      </c>
    </row>
    <row r="26" spans="1:11" x14ac:dyDescent="0.25">
      <c r="A26" t="str">
        <f>"Z7513C1930"</f>
        <v>Z7513C1930</v>
      </c>
      <c r="B26" t="str">
        <f t="shared" si="0"/>
        <v>06363391001</v>
      </c>
      <c r="C26" t="s">
        <v>15</v>
      </c>
      <c r="D26" t="s">
        <v>76</v>
      </c>
      <c r="E26" t="s">
        <v>17</v>
      </c>
      <c r="F26" s="1" t="s">
        <v>77</v>
      </c>
      <c r="G26" t="s">
        <v>78</v>
      </c>
      <c r="H26">
        <v>100</v>
      </c>
      <c r="I26" s="2">
        <v>42086</v>
      </c>
      <c r="J26" s="2">
        <v>42087</v>
      </c>
      <c r="K26">
        <v>100</v>
      </c>
    </row>
    <row r="27" spans="1:11" x14ac:dyDescent="0.25">
      <c r="A27" t="str">
        <f>"ZAF13E908E"</f>
        <v>ZAF13E908E</v>
      </c>
      <c r="B27" t="str">
        <f t="shared" si="0"/>
        <v>06363391001</v>
      </c>
      <c r="C27" t="s">
        <v>15</v>
      </c>
      <c r="D27" t="s">
        <v>79</v>
      </c>
      <c r="E27" t="s">
        <v>17</v>
      </c>
      <c r="F27" s="1" t="s">
        <v>80</v>
      </c>
      <c r="G27" t="s">
        <v>81</v>
      </c>
      <c r="H27">
        <v>375</v>
      </c>
      <c r="I27" s="2">
        <v>42095</v>
      </c>
      <c r="J27" s="2">
        <v>42102</v>
      </c>
      <c r="K27">
        <v>375</v>
      </c>
    </row>
    <row r="28" spans="1:11" x14ac:dyDescent="0.25">
      <c r="A28" t="str">
        <f>"Z2613EDF53"</f>
        <v>Z2613EDF53</v>
      </c>
      <c r="B28" t="str">
        <f t="shared" si="0"/>
        <v>06363391001</v>
      </c>
      <c r="C28" t="s">
        <v>15</v>
      </c>
      <c r="D28" t="s">
        <v>82</v>
      </c>
      <c r="E28" t="s">
        <v>17</v>
      </c>
      <c r="F28" s="1" t="s">
        <v>83</v>
      </c>
      <c r="G28" t="s">
        <v>84</v>
      </c>
      <c r="H28">
        <v>250</v>
      </c>
      <c r="I28" s="2">
        <v>42096</v>
      </c>
      <c r="J28" s="2">
        <v>42104</v>
      </c>
      <c r="K28">
        <v>250</v>
      </c>
    </row>
    <row r="29" spans="1:11" x14ac:dyDescent="0.25">
      <c r="A29" t="str">
        <f>"Z74140178C"</f>
        <v>Z74140178C</v>
      </c>
      <c r="B29" t="str">
        <f t="shared" si="0"/>
        <v>06363391001</v>
      </c>
      <c r="C29" t="s">
        <v>15</v>
      </c>
      <c r="D29" t="s">
        <v>85</v>
      </c>
      <c r="E29" t="s">
        <v>17</v>
      </c>
      <c r="F29" s="1" t="s">
        <v>42</v>
      </c>
      <c r="G29" t="s">
        <v>43</v>
      </c>
      <c r="H29">
        <v>195</v>
      </c>
      <c r="I29" s="2">
        <v>42102</v>
      </c>
      <c r="J29" s="2">
        <v>42112</v>
      </c>
      <c r="K29">
        <v>195</v>
      </c>
    </row>
    <row r="30" spans="1:11" x14ac:dyDescent="0.25">
      <c r="A30" t="str">
        <f>"Z8A1402166"</f>
        <v>Z8A1402166</v>
      </c>
      <c r="B30" t="str">
        <f t="shared" si="0"/>
        <v>06363391001</v>
      </c>
      <c r="C30" t="s">
        <v>15</v>
      </c>
      <c r="D30" t="s">
        <v>86</v>
      </c>
      <c r="E30" t="s">
        <v>17</v>
      </c>
      <c r="F30" s="1" t="s">
        <v>42</v>
      </c>
      <c r="G30" t="s">
        <v>43</v>
      </c>
      <c r="H30">
        <v>435.25</v>
      </c>
      <c r="I30" s="2">
        <v>42102</v>
      </c>
      <c r="J30" s="2">
        <v>42118</v>
      </c>
      <c r="K30">
        <v>435.25</v>
      </c>
    </row>
    <row r="31" spans="1:11" x14ac:dyDescent="0.25">
      <c r="A31" t="str">
        <f>"Z641411A00"</f>
        <v>Z641411A00</v>
      </c>
      <c r="B31" t="str">
        <f t="shared" si="0"/>
        <v>06363391001</v>
      </c>
      <c r="C31" t="s">
        <v>15</v>
      </c>
      <c r="D31" t="s">
        <v>87</v>
      </c>
      <c r="E31" t="s">
        <v>17</v>
      </c>
      <c r="F31" s="1" t="s">
        <v>88</v>
      </c>
      <c r="G31" t="s">
        <v>89</v>
      </c>
      <c r="H31">
        <v>550</v>
      </c>
      <c r="I31" s="2">
        <v>42108</v>
      </c>
      <c r="J31" s="2">
        <v>42114</v>
      </c>
      <c r="K31">
        <v>550</v>
      </c>
    </row>
    <row r="32" spans="1:11" x14ac:dyDescent="0.25">
      <c r="A32" t="str">
        <f>"ZED1411AA6"</f>
        <v>ZED1411AA6</v>
      </c>
      <c r="B32" t="str">
        <f t="shared" si="0"/>
        <v>06363391001</v>
      </c>
      <c r="C32" t="s">
        <v>15</v>
      </c>
      <c r="D32" t="s">
        <v>90</v>
      </c>
      <c r="E32" t="s">
        <v>17</v>
      </c>
      <c r="F32" s="1" t="s">
        <v>36</v>
      </c>
      <c r="G32" t="s">
        <v>37</v>
      </c>
      <c r="H32">
        <v>697.5</v>
      </c>
      <c r="I32" s="2">
        <v>42108</v>
      </c>
      <c r="J32" s="2">
        <v>42114</v>
      </c>
      <c r="K32">
        <v>697.5</v>
      </c>
    </row>
    <row r="33" spans="1:11" x14ac:dyDescent="0.25">
      <c r="A33" t="str">
        <f>"ZE914116A1"</f>
        <v>ZE914116A1</v>
      </c>
      <c r="B33" t="str">
        <f t="shared" si="0"/>
        <v>06363391001</v>
      </c>
      <c r="C33" t="s">
        <v>15</v>
      </c>
      <c r="D33" t="s">
        <v>91</v>
      </c>
      <c r="E33" t="s">
        <v>17</v>
      </c>
      <c r="F33" s="1" t="s">
        <v>92</v>
      </c>
      <c r="G33" t="s">
        <v>93</v>
      </c>
      <c r="H33">
        <v>105</v>
      </c>
      <c r="I33" s="2">
        <v>42107</v>
      </c>
      <c r="J33" s="2">
        <v>42369</v>
      </c>
      <c r="K33">
        <v>105</v>
      </c>
    </row>
    <row r="34" spans="1:11" x14ac:dyDescent="0.25">
      <c r="A34" t="str">
        <f>"ZE21422D28"</f>
        <v>ZE21422D28</v>
      </c>
      <c r="B34" t="str">
        <f t="shared" si="0"/>
        <v>06363391001</v>
      </c>
      <c r="C34" t="s">
        <v>15</v>
      </c>
      <c r="D34" t="s">
        <v>94</v>
      </c>
      <c r="E34" t="s">
        <v>17</v>
      </c>
      <c r="F34" s="1" t="s">
        <v>88</v>
      </c>
      <c r="G34" t="s">
        <v>89</v>
      </c>
      <c r="H34">
        <v>550</v>
      </c>
      <c r="I34" s="2">
        <v>42111</v>
      </c>
      <c r="J34" s="2">
        <v>42114</v>
      </c>
      <c r="K34">
        <v>550</v>
      </c>
    </row>
    <row r="35" spans="1:11" x14ac:dyDescent="0.25">
      <c r="A35" t="str">
        <f>"Z281426CC2"</f>
        <v>Z281426CC2</v>
      </c>
      <c r="B35" t="str">
        <f t="shared" si="0"/>
        <v>06363391001</v>
      </c>
      <c r="C35" t="s">
        <v>15</v>
      </c>
      <c r="D35" t="s">
        <v>95</v>
      </c>
      <c r="E35" t="s">
        <v>17</v>
      </c>
      <c r="F35" s="1" t="s">
        <v>92</v>
      </c>
      <c r="G35" t="s">
        <v>93</v>
      </c>
      <c r="H35">
        <v>800</v>
      </c>
      <c r="I35" s="2">
        <v>42114</v>
      </c>
      <c r="J35" s="2">
        <v>42124</v>
      </c>
      <c r="K35">
        <v>800</v>
      </c>
    </row>
    <row r="36" spans="1:11" x14ac:dyDescent="0.25">
      <c r="A36" t="str">
        <f>"Z5D13ACD34"</f>
        <v>Z5D13ACD34</v>
      </c>
      <c r="B36" t="str">
        <f t="shared" si="0"/>
        <v>06363391001</v>
      </c>
      <c r="C36" t="s">
        <v>15</v>
      </c>
      <c r="D36" t="s">
        <v>96</v>
      </c>
      <c r="E36" t="s">
        <v>17</v>
      </c>
      <c r="F36" s="1" t="s">
        <v>97</v>
      </c>
      <c r="G36" t="s">
        <v>98</v>
      </c>
      <c r="H36">
        <v>340</v>
      </c>
      <c r="I36" s="2">
        <v>42083</v>
      </c>
      <c r="J36" s="2">
        <v>42083</v>
      </c>
      <c r="K36">
        <v>340</v>
      </c>
    </row>
    <row r="37" spans="1:11" x14ac:dyDescent="0.25">
      <c r="A37" t="str">
        <f>"Z2913F26BA"</f>
        <v>Z2913F26BA</v>
      </c>
      <c r="B37" t="str">
        <f t="shared" si="0"/>
        <v>06363391001</v>
      </c>
      <c r="C37" t="s">
        <v>15</v>
      </c>
      <c r="D37" t="s">
        <v>99</v>
      </c>
      <c r="E37" t="s">
        <v>17</v>
      </c>
      <c r="F37" s="1" t="s">
        <v>100</v>
      </c>
      <c r="G37" t="s">
        <v>101</v>
      </c>
      <c r="H37">
        <v>850</v>
      </c>
      <c r="I37" s="2">
        <v>42096</v>
      </c>
      <c r="J37" s="2">
        <v>42124</v>
      </c>
      <c r="K37">
        <v>850</v>
      </c>
    </row>
    <row r="38" spans="1:11" x14ac:dyDescent="0.25">
      <c r="A38" t="str">
        <f>"Z5A143B206"</f>
        <v>Z5A143B206</v>
      </c>
      <c r="B38" t="str">
        <f t="shared" si="0"/>
        <v>06363391001</v>
      </c>
      <c r="C38" t="s">
        <v>15</v>
      </c>
      <c r="D38" t="s">
        <v>102</v>
      </c>
      <c r="E38" t="s">
        <v>17</v>
      </c>
      <c r="F38" s="1" t="s">
        <v>92</v>
      </c>
      <c r="G38" t="s">
        <v>93</v>
      </c>
      <c r="H38">
        <v>1486.2</v>
      </c>
      <c r="I38" s="2">
        <v>42115</v>
      </c>
      <c r="J38" s="2">
        <v>42121</v>
      </c>
      <c r="K38">
        <v>1486.2</v>
      </c>
    </row>
    <row r="39" spans="1:11" x14ac:dyDescent="0.25">
      <c r="A39" t="str">
        <f>"ZEB142A638"</f>
        <v>ZEB142A638</v>
      </c>
      <c r="B39" t="str">
        <f t="shared" si="0"/>
        <v>06363391001</v>
      </c>
      <c r="C39" t="s">
        <v>15</v>
      </c>
      <c r="D39" t="s">
        <v>103</v>
      </c>
      <c r="E39" t="s">
        <v>17</v>
      </c>
      <c r="F39" s="1" t="s">
        <v>36</v>
      </c>
      <c r="G39" t="s">
        <v>37</v>
      </c>
      <c r="H39">
        <v>263</v>
      </c>
      <c r="I39" s="2">
        <v>42115</v>
      </c>
      <c r="J39" s="2">
        <v>42124</v>
      </c>
      <c r="K39">
        <v>263</v>
      </c>
    </row>
    <row r="40" spans="1:11" x14ac:dyDescent="0.25">
      <c r="A40" t="str">
        <f>"ZBE143C427"</f>
        <v>ZBE143C427</v>
      </c>
      <c r="B40" t="str">
        <f t="shared" si="0"/>
        <v>06363391001</v>
      </c>
      <c r="C40" t="s">
        <v>15</v>
      </c>
      <c r="D40" t="s">
        <v>104</v>
      </c>
      <c r="E40" t="s">
        <v>17</v>
      </c>
      <c r="F40" s="1" t="s">
        <v>105</v>
      </c>
      <c r="G40" t="s">
        <v>106</v>
      </c>
      <c r="H40">
        <v>902.5</v>
      </c>
      <c r="I40" s="2">
        <v>42116</v>
      </c>
      <c r="J40" s="2">
        <v>42369</v>
      </c>
      <c r="K40">
        <v>902.5</v>
      </c>
    </row>
    <row r="41" spans="1:11" x14ac:dyDescent="0.25">
      <c r="A41" t="str">
        <f>"ZA1142F25C"</f>
        <v>ZA1142F25C</v>
      </c>
      <c r="B41" t="str">
        <f t="shared" si="0"/>
        <v>06363391001</v>
      </c>
      <c r="C41" t="s">
        <v>15</v>
      </c>
      <c r="D41" t="s">
        <v>107</v>
      </c>
      <c r="E41" t="s">
        <v>17</v>
      </c>
      <c r="F41" s="1" t="s">
        <v>108</v>
      </c>
      <c r="G41" t="s">
        <v>109</v>
      </c>
      <c r="H41">
        <v>370.08</v>
      </c>
      <c r="I41" s="2">
        <v>42121</v>
      </c>
      <c r="J41" s="2">
        <v>42132</v>
      </c>
      <c r="K41">
        <v>370.08</v>
      </c>
    </row>
    <row r="42" spans="1:11" x14ac:dyDescent="0.25">
      <c r="A42" t="str">
        <f>"Z0F144AD66"</f>
        <v>Z0F144AD66</v>
      </c>
      <c r="B42" t="str">
        <f t="shared" si="0"/>
        <v>06363391001</v>
      </c>
      <c r="C42" t="s">
        <v>15</v>
      </c>
      <c r="D42" t="s">
        <v>110</v>
      </c>
      <c r="E42" t="s">
        <v>17</v>
      </c>
      <c r="F42" s="1" t="s">
        <v>111</v>
      </c>
      <c r="G42" t="s">
        <v>112</v>
      </c>
      <c r="H42">
        <v>695.6</v>
      </c>
      <c r="I42" s="2">
        <v>42122</v>
      </c>
      <c r="J42" s="2">
        <v>42124</v>
      </c>
      <c r="K42">
        <v>695.6</v>
      </c>
    </row>
    <row r="43" spans="1:11" x14ac:dyDescent="0.25">
      <c r="A43" t="str">
        <f>"Z77143F1B4"</f>
        <v>Z77143F1B4</v>
      </c>
      <c r="B43" t="str">
        <f t="shared" si="0"/>
        <v>06363391001</v>
      </c>
      <c r="C43" t="s">
        <v>15</v>
      </c>
      <c r="D43" t="s">
        <v>113</v>
      </c>
      <c r="E43" t="s">
        <v>17</v>
      </c>
      <c r="F43" s="1" t="s">
        <v>24</v>
      </c>
      <c r="G43" t="s">
        <v>25</v>
      </c>
      <c r="H43">
        <v>625.38</v>
      </c>
      <c r="I43" s="2">
        <v>42122</v>
      </c>
      <c r="J43" s="2">
        <v>42139</v>
      </c>
      <c r="K43">
        <v>625.38</v>
      </c>
    </row>
    <row r="44" spans="1:11" x14ac:dyDescent="0.25">
      <c r="A44" t="str">
        <f>"Z57143F1ED"</f>
        <v>Z57143F1ED</v>
      </c>
      <c r="B44" t="str">
        <f t="shared" si="0"/>
        <v>06363391001</v>
      </c>
      <c r="C44" t="s">
        <v>15</v>
      </c>
      <c r="D44" t="s">
        <v>114</v>
      </c>
      <c r="E44" t="s">
        <v>17</v>
      </c>
      <c r="F44" s="1" t="s">
        <v>115</v>
      </c>
      <c r="G44" t="s">
        <v>116</v>
      </c>
      <c r="H44">
        <v>455</v>
      </c>
      <c r="I44" s="2">
        <v>42123</v>
      </c>
      <c r="J44" s="2">
        <v>42139</v>
      </c>
      <c r="K44">
        <v>445</v>
      </c>
    </row>
    <row r="45" spans="1:11" x14ac:dyDescent="0.25">
      <c r="A45" t="str">
        <f>"ZD7143F21C"</f>
        <v>ZD7143F21C</v>
      </c>
      <c r="B45" t="str">
        <f t="shared" si="0"/>
        <v>06363391001</v>
      </c>
      <c r="C45" t="s">
        <v>15</v>
      </c>
      <c r="D45" t="s">
        <v>114</v>
      </c>
      <c r="E45" t="s">
        <v>17</v>
      </c>
      <c r="F45" s="1" t="s">
        <v>27</v>
      </c>
      <c r="G45" t="s">
        <v>28</v>
      </c>
      <c r="H45">
        <v>2073.5700000000002</v>
      </c>
      <c r="I45" s="2">
        <v>42121</v>
      </c>
      <c r="J45" s="2">
        <v>42139</v>
      </c>
      <c r="K45">
        <v>1904</v>
      </c>
    </row>
    <row r="46" spans="1:11" x14ac:dyDescent="0.25">
      <c r="A46" t="str">
        <f>"ZDE140D0FE"</f>
        <v>ZDE140D0FE</v>
      </c>
      <c r="B46" t="str">
        <f t="shared" si="0"/>
        <v>06363391001</v>
      </c>
      <c r="C46" t="s">
        <v>15</v>
      </c>
      <c r="D46" t="s">
        <v>117</v>
      </c>
      <c r="E46" t="s">
        <v>71</v>
      </c>
      <c r="F46" s="1" t="s">
        <v>118</v>
      </c>
      <c r="G46" t="s">
        <v>116</v>
      </c>
      <c r="H46">
        <v>9214.16</v>
      </c>
      <c r="I46" s="2">
        <v>42115</v>
      </c>
      <c r="J46" s="2">
        <v>42132</v>
      </c>
      <c r="K46">
        <v>9214.16</v>
      </c>
    </row>
    <row r="47" spans="1:11" x14ac:dyDescent="0.25">
      <c r="A47" t="str">
        <f>"Z53145918C"</f>
        <v>Z53145918C</v>
      </c>
      <c r="B47" t="str">
        <f t="shared" si="0"/>
        <v>06363391001</v>
      </c>
      <c r="C47" t="s">
        <v>15</v>
      </c>
      <c r="D47" t="s">
        <v>119</v>
      </c>
      <c r="E47" t="s">
        <v>17</v>
      </c>
      <c r="F47" s="1" t="s">
        <v>97</v>
      </c>
      <c r="G47" t="s">
        <v>98</v>
      </c>
      <c r="H47">
        <v>37.200000000000003</v>
      </c>
      <c r="I47" s="2">
        <v>42128</v>
      </c>
      <c r="J47" s="2">
        <v>42128</v>
      </c>
      <c r="K47">
        <v>37.200000000000003</v>
      </c>
    </row>
    <row r="48" spans="1:11" x14ac:dyDescent="0.25">
      <c r="A48" t="str">
        <f>"Z291418D7B"</f>
        <v>Z291418D7B</v>
      </c>
      <c r="B48" t="str">
        <f t="shared" si="0"/>
        <v>06363391001</v>
      </c>
      <c r="C48" t="s">
        <v>15</v>
      </c>
      <c r="D48" t="s">
        <v>120</v>
      </c>
      <c r="E48" t="s">
        <v>17</v>
      </c>
      <c r="F48" s="1" t="s">
        <v>121</v>
      </c>
      <c r="G48" t="s">
        <v>122</v>
      </c>
      <c r="H48">
        <v>840</v>
      </c>
      <c r="I48" s="2">
        <v>42111</v>
      </c>
      <c r="J48" s="2">
        <v>42139</v>
      </c>
      <c r="K48">
        <v>840</v>
      </c>
    </row>
    <row r="49" spans="1:11" x14ac:dyDescent="0.25">
      <c r="A49" t="str">
        <f>"Z581472EB1"</f>
        <v>Z581472EB1</v>
      </c>
      <c r="B49" t="str">
        <f t="shared" si="0"/>
        <v>06363391001</v>
      </c>
      <c r="C49" t="s">
        <v>15</v>
      </c>
      <c r="D49" t="s">
        <v>123</v>
      </c>
      <c r="E49" t="s">
        <v>17</v>
      </c>
      <c r="F49" s="1" t="s">
        <v>124</v>
      </c>
      <c r="G49" t="s">
        <v>125</v>
      </c>
      <c r="H49">
        <v>350</v>
      </c>
      <c r="I49" s="2">
        <v>42133</v>
      </c>
      <c r="J49" s="2">
        <v>42134</v>
      </c>
      <c r="K49">
        <v>350</v>
      </c>
    </row>
    <row r="50" spans="1:11" x14ac:dyDescent="0.25">
      <c r="A50" t="str">
        <f>"6140260ED5"</f>
        <v>6140260ED5</v>
      </c>
      <c r="B50" t="str">
        <f t="shared" si="0"/>
        <v>06363391001</v>
      </c>
      <c r="C50" t="s">
        <v>15</v>
      </c>
      <c r="D50" t="s">
        <v>126</v>
      </c>
      <c r="E50" t="s">
        <v>127</v>
      </c>
      <c r="F50" s="1" t="s">
        <v>128</v>
      </c>
      <c r="G50" t="s">
        <v>129</v>
      </c>
      <c r="H50">
        <v>0</v>
      </c>
      <c r="I50" s="2">
        <v>42125</v>
      </c>
      <c r="J50" s="2">
        <v>42490</v>
      </c>
      <c r="K50">
        <v>328601.3</v>
      </c>
    </row>
    <row r="51" spans="1:11" x14ac:dyDescent="0.25">
      <c r="A51" t="str">
        <f>"ZD014783FB"</f>
        <v>ZD014783FB</v>
      </c>
      <c r="B51" t="str">
        <f t="shared" si="0"/>
        <v>06363391001</v>
      </c>
      <c r="C51" t="s">
        <v>15</v>
      </c>
      <c r="D51" t="s">
        <v>130</v>
      </c>
      <c r="E51" t="s">
        <v>17</v>
      </c>
      <c r="F51" s="1" t="s">
        <v>131</v>
      </c>
      <c r="G51" t="s">
        <v>132</v>
      </c>
      <c r="H51">
        <v>6826.86</v>
      </c>
      <c r="I51" s="2">
        <v>42135</v>
      </c>
      <c r="J51" s="2">
        <v>42152</v>
      </c>
      <c r="K51">
        <v>6820.86</v>
      </c>
    </row>
    <row r="52" spans="1:11" x14ac:dyDescent="0.25">
      <c r="A52" t="str">
        <f>"ZD1146C123"</f>
        <v>ZD1146C123</v>
      </c>
      <c r="B52" t="str">
        <f t="shared" si="0"/>
        <v>06363391001</v>
      </c>
      <c r="C52" t="s">
        <v>15</v>
      </c>
      <c r="D52" t="s">
        <v>133</v>
      </c>
      <c r="E52" t="s">
        <v>17</v>
      </c>
      <c r="F52" s="1" t="s">
        <v>80</v>
      </c>
      <c r="G52" t="s">
        <v>81</v>
      </c>
      <c r="H52">
        <v>1361.55</v>
      </c>
      <c r="I52" s="2">
        <v>42132</v>
      </c>
      <c r="J52" s="2">
        <v>42152</v>
      </c>
      <c r="K52">
        <v>1361.52</v>
      </c>
    </row>
    <row r="53" spans="1:11" x14ac:dyDescent="0.25">
      <c r="A53" t="str">
        <f>"Z0E146FB5F"</f>
        <v>Z0E146FB5F</v>
      </c>
      <c r="B53" t="str">
        <f t="shared" si="0"/>
        <v>06363391001</v>
      </c>
      <c r="C53" t="s">
        <v>15</v>
      </c>
      <c r="D53" t="s">
        <v>134</v>
      </c>
      <c r="E53" t="s">
        <v>17</v>
      </c>
      <c r="F53" s="1" t="s">
        <v>24</v>
      </c>
      <c r="G53" t="s">
        <v>25</v>
      </c>
      <c r="H53">
        <v>734.22</v>
      </c>
      <c r="I53" s="2">
        <v>42135</v>
      </c>
      <c r="J53" s="2">
        <v>42149</v>
      </c>
      <c r="K53">
        <v>734.22</v>
      </c>
    </row>
    <row r="54" spans="1:11" x14ac:dyDescent="0.25">
      <c r="A54" t="str">
        <f>"Z0114821EE"</f>
        <v>Z0114821EE</v>
      </c>
      <c r="B54" t="str">
        <f t="shared" si="0"/>
        <v>06363391001</v>
      </c>
      <c r="C54" t="s">
        <v>15</v>
      </c>
      <c r="D54" t="s">
        <v>135</v>
      </c>
      <c r="E54" t="s">
        <v>17</v>
      </c>
      <c r="F54" s="1" t="s">
        <v>65</v>
      </c>
      <c r="G54" t="s">
        <v>66</v>
      </c>
      <c r="H54">
        <v>412.55</v>
      </c>
      <c r="I54" s="2">
        <v>42138</v>
      </c>
      <c r="J54" s="2">
        <v>42153</v>
      </c>
      <c r="K54">
        <v>412.55</v>
      </c>
    </row>
    <row r="55" spans="1:11" x14ac:dyDescent="0.25">
      <c r="A55" t="str">
        <f>"ZA7148ABD1"</f>
        <v>ZA7148ABD1</v>
      </c>
      <c r="B55" t="str">
        <f t="shared" si="0"/>
        <v>06363391001</v>
      </c>
      <c r="C55" t="s">
        <v>15</v>
      </c>
      <c r="D55" t="s">
        <v>136</v>
      </c>
      <c r="E55" t="s">
        <v>17</v>
      </c>
      <c r="F55" s="1" t="s">
        <v>30</v>
      </c>
      <c r="G55" t="s">
        <v>31</v>
      </c>
      <c r="H55">
        <v>392</v>
      </c>
      <c r="I55" s="2">
        <v>42137</v>
      </c>
      <c r="J55" s="2">
        <v>42139</v>
      </c>
      <c r="K55">
        <v>392</v>
      </c>
    </row>
    <row r="56" spans="1:11" x14ac:dyDescent="0.25">
      <c r="A56" t="str">
        <f>"Z4F1497F69"</f>
        <v>Z4F1497F69</v>
      </c>
      <c r="B56" t="str">
        <f t="shared" si="0"/>
        <v>06363391001</v>
      </c>
      <c r="C56" t="s">
        <v>15</v>
      </c>
      <c r="D56" t="s">
        <v>137</v>
      </c>
      <c r="E56" t="s">
        <v>17</v>
      </c>
      <c r="F56" s="1" t="s">
        <v>138</v>
      </c>
      <c r="G56" t="s">
        <v>139</v>
      </c>
      <c r="H56">
        <v>90</v>
      </c>
      <c r="I56" s="2">
        <v>42129</v>
      </c>
      <c r="J56" s="2">
        <v>42132</v>
      </c>
      <c r="K56">
        <v>0</v>
      </c>
    </row>
    <row r="57" spans="1:11" x14ac:dyDescent="0.25">
      <c r="A57" t="str">
        <f>"ZE0148FBE4"</f>
        <v>ZE0148FBE4</v>
      </c>
      <c r="B57" t="str">
        <f t="shared" si="0"/>
        <v>06363391001</v>
      </c>
      <c r="C57" t="s">
        <v>15</v>
      </c>
      <c r="D57" t="s">
        <v>140</v>
      </c>
      <c r="E57" t="s">
        <v>17</v>
      </c>
      <c r="F57" s="1" t="s">
        <v>97</v>
      </c>
      <c r="G57" t="s">
        <v>98</v>
      </c>
      <c r="H57">
        <v>230</v>
      </c>
      <c r="I57" s="2">
        <v>42143</v>
      </c>
      <c r="J57" s="2">
        <v>42146</v>
      </c>
      <c r="K57">
        <v>230</v>
      </c>
    </row>
    <row r="58" spans="1:11" x14ac:dyDescent="0.25">
      <c r="A58" t="str">
        <f>"Z0A14A758A"</f>
        <v>Z0A14A758A</v>
      </c>
      <c r="B58" t="str">
        <f t="shared" si="0"/>
        <v>06363391001</v>
      </c>
      <c r="C58" t="s">
        <v>15</v>
      </c>
      <c r="D58" t="s">
        <v>141</v>
      </c>
      <c r="E58" t="s">
        <v>17</v>
      </c>
      <c r="F58" s="1" t="s">
        <v>131</v>
      </c>
      <c r="G58" t="s">
        <v>132</v>
      </c>
      <c r="H58">
        <v>420</v>
      </c>
      <c r="I58" s="2">
        <v>42129</v>
      </c>
      <c r="J58" s="2">
        <v>42136</v>
      </c>
      <c r="K58">
        <v>420</v>
      </c>
    </row>
    <row r="59" spans="1:11" x14ac:dyDescent="0.25">
      <c r="A59" t="str">
        <f>"ZAA14A2CF8"</f>
        <v>ZAA14A2CF8</v>
      </c>
      <c r="B59" t="str">
        <f t="shared" si="0"/>
        <v>06363391001</v>
      </c>
      <c r="C59" t="s">
        <v>15</v>
      </c>
      <c r="D59" t="s">
        <v>142</v>
      </c>
      <c r="E59" t="s">
        <v>17</v>
      </c>
      <c r="F59" s="1" t="s">
        <v>105</v>
      </c>
      <c r="G59" t="s">
        <v>106</v>
      </c>
      <c r="H59">
        <v>480</v>
      </c>
      <c r="I59" s="2">
        <v>42149</v>
      </c>
      <c r="J59" s="2">
        <v>42158</v>
      </c>
      <c r="K59">
        <v>480</v>
      </c>
    </row>
    <row r="60" spans="1:11" x14ac:dyDescent="0.25">
      <c r="A60" t="str">
        <f>"ZEB148AB84"</f>
        <v>ZEB148AB84</v>
      </c>
      <c r="B60" t="str">
        <f t="shared" si="0"/>
        <v>06363391001</v>
      </c>
      <c r="C60" t="s">
        <v>15</v>
      </c>
      <c r="D60" t="s">
        <v>143</v>
      </c>
      <c r="E60" t="s">
        <v>17</v>
      </c>
      <c r="F60" s="1" t="s">
        <v>144</v>
      </c>
      <c r="G60" t="s">
        <v>145</v>
      </c>
      <c r="H60">
        <v>11052</v>
      </c>
      <c r="I60" s="2">
        <v>42095</v>
      </c>
      <c r="J60" s="2">
        <v>42146</v>
      </c>
      <c r="K60">
        <v>11052</v>
      </c>
    </row>
    <row r="61" spans="1:11" x14ac:dyDescent="0.25">
      <c r="A61" t="str">
        <f>"Z7C1441B46"</f>
        <v>Z7C1441B46</v>
      </c>
      <c r="B61" t="str">
        <f t="shared" si="0"/>
        <v>06363391001</v>
      </c>
      <c r="C61" t="s">
        <v>15</v>
      </c>
      <c r="D61" t="s">
        <v>146</v>
      </c>
      <c r="E61" t="s">
        <v>17</v>
      </c>
      <c r="F61" s="1" t="s">
        <v>131</v>
      </c>
      <c r="G61" t="s">
        <v>132</v>
      </c>
      <c r="H61">
        <v>3578.8</v>
      </c>
      <c r="I61" s="2">
        <v>42121</v>
      </c>
      <c r="J61" s="2">
        <v>42124</v>
      </c>
      <c r="K61">
        <v>3578.8</v>
      </c>
    </row>
    <row r="62" spans="1:11" x14ac:dyDescent="0.25">
      <c r="A62" t="str">
        <f>"Z08148B3F2"</f>
        <v>Z08148B3F2</v>
      </c>
      <c r="B62" t="str">
        <f t="shared" si="0"/>
        <v>06363391001</v>
      </c>
      <c r="C62" t="s">
        <v>15</v>
      </c>
      <c r="D62" t="s">
        <v>147</v>
      </c>
      <c r="E62" t="s">
        <v>17</v>
      </c>
      <c r="F62" s="1" t="s">
        <v>42</v>
      </c>
      <c r="G62" t="s">
        <v>43</v>
      </c>
      <c r="H62">
        <v>690</v>
      </c>
      <c r="I62" s="2">
        <v>42149</v>
      </c>
      <c r="J62" s="2">
        <v>42149</v>
      </c>
      <c r="K62">
        <v>690</v>
      </c>
    </row>
    <row r="63" spans="1:11" x14ac:dyDescent="0.25">
      <c r="A63" t="str">
        <f>"ZFA14B436A"</f>
        <v>ZFA14B436A</v>
      </c>
      <c r="B63" t="str">
        <f t="shared" si="0"/>
        <v>06363391001</v>
      </c>
      <c r="C63" t="s">
        <v>15</v>
      </c>
      <c r="D63" t="s">
        <v>148</v>
      </c>
      <c r="E63" t="s">
        <v>17</v>
      </c>
      <c r="F63" s="1" t="s">
        <v>149</v>
      </c>
      <c r="G63" t="s">
        <v>150</v>
      </c>
      <c r="H63">
        <v>3276.48</v>
      </c>
      <c r="I63" s="2">
        <v>42149</v>
      </c>
      <c r="J63" s="2">
        <v>42180</v>
      </c>
      <c r="K63">
        <v>3276.48</v>
      </c>
    </row>
    <row r="64" spans="1:11" x14ac:dyDescent="0.25">
      <c r="A64" t="str">
        <f>"Z3E14B8B4D"</f>
        <v>Z3E14B8B4D</v>
      </c>
      <c r="B64" t="str">
        <f t="shared" si="0"/>
        <v>06363391001</v>
      </c>
      <c r="C64" t="s">
        <v>15</v>
      </c>
      <c r="D64" t="s">
        <v>151</v>
      </c>
      <c r="E64" t="s">
        <v>17</v>
      </c>
      <c r="F64" s="1" t="s">
        <v>144</v>
      </c>
      <c r="G64" t="s">
        <v>145</v>
      </c>
      <c r="H64">
        <v>239.2</v>
      </c>
      <c r="I64" s="2">
        <v>42149</v>
      </c>
      <c r="J64" s="2">
        <v>42150</v>
      </c>
      <c r="K64">
        <v>239.2</v>
      </c>
    </row>
    <row r="65" spans="1:11" x14ac:dyDescent="0.25">
      <c r="A65" t="str">
        <f>"Z0C14B3A2C"</f>
        <v>Z0C14B3A2C</v>
      </c>
      <c r="B65" t="str">
        <f t="shared" si="0"/>
        <v>06363391001</v>
      </c>
      <c r="C65" t="s">
        <v>15</v>
      </c>
      <c r="D65" t="s">
        <v>152</v>
      </c>
      <c r="E65" t="s">
        <v>17</v>
      </c>
      <c r="F65" s="1" t="s">
        <v>153</v>
      </c>
      <c r="G65" t="s">
        <v>154</v>
      </c>
      <c r="H65">
        <v>1386</v>
      </c>
      <c r="I65" s="2">
        <v>42151</v>
      </c>
      <c r="J65" s="2">
        <v>42163</v>
      </c>
      <c r="K65">
        <v>1385.99</v>
      </c>
    </row>
    <row r="66" spans="1:11" x14ac:dyDescent="0.25">
      <c r="A66" t="str">
        <f>"ZC614B7BFE"</f>
        <v>ZC614B7BFE</v>
      </c>
      <c r="B66" t="str">
        <f t="shared" si="0"/>
        <v>06363391001</v>
      </c>
      <c r="C66" t="s">
        <v>15</v>
      </c>
      <c r="D66" t="s">
        <v>155</v>
      </c>
      <c r="E66" t="s">
        <v>17</v>
      </c>
      <c r="F66" s="1" t="s">
        <v>65</v>
      </c>
      <c r="G66" t="s">
        <v>66</v>
      </c>
      <c r="H66">
        <v>862.1</v>
      </c>
      <c r="I66" s="2">
        <v>42151</v>
      </c>
      <c r="J66" s="2">
        <v>42163</v>
      </c>
      <c r="K66">
        <v>862.1</v>
      </c>
    </row>
    <row r="67" spans="1:11" x14ac:dyDescent="0.25">
      <c r="A67" t="str">
        <f>"ZD614E4C0C"</f>
        <v>ZD614E4C0C</v>
      </c>
      <c r="B67" t="str">
        <f t="shared" ref="B67:B130" si="1">"06363391001"</f>
        <v>06363391001</v>
      </c>
      <c r="C67" t="s">
        <v>15</v>
      </c>
      <c r="D67" t="s">
        <v>156</v>
      </c>
      <c r="E67" t="s">
        <v>17</v>
      </c>
      <c r="F67" s="1" t="s">
        <v>157</v>
      </c>
      <c r="G67" t="s">
        <v>158</v>
      </c>
      <c r="H67">
        <v>236.5</v>
      </c>
      <c r="I67" s="2">
        <v>42178</v>
      </c>
      <c r="J67" s="2">
        <v>42201</v>
      </c>
      <c r="K67">
        <v>236.47</v>
      </c>
    </row>
    <row r="68" spans="1:11" x14ac:dyDescent="0.25">
      <c r="A68" t="str">
        <f>"Z5114C8C67"</f>
        <v>Z5114C8C67</v>
      </c>
      <c r="B68" t="str">
        <f t="shared" si="1"/>
        <v>06363391001</v>
      </c>
      <c r="C68" t="s">
        <v>15</v>
      </c>
      <c r="D68" t="s">
        <v>159</v>
      </c>
      <c r="E68" t="s">
        <v>17</v>
      </c>
      <c r="F68" s="1" t="s">
        <v>144</v>
      </c>
      <c r="G68" t="s">
        <v>145</v>
      </c>
      <c r="H68">
        <v>357</v>
      </c>
      <c r="I68" s="2">
        <v>42149</v>
      </c>
      <c r="J68" s="2">
        <v>42160</v>
      </c>
      <c r="K68">
        <v>357</v>
      </c>
    </row>
    <row r="69" spans="1:11" x14ac:dyDescent="0.25">
      <c r="A69" t="str">
        <f>"ZC214C0042"</f>
        <v>ZC214C0042</v>
      </c>
      <c r="B69" t="str">
        <f t="shared" si="1"/>
        <v>06363391001</v>
      </c>
      <c r="C69" t="s">
        <v>15</v>
      </c>
      <c r="D69" t="s">
        <v>143</v>
      </c>
      <c r="E69" t="s">
        <v>17</v>
      </c>
      <c r="F69" s="1" t="s">
        <v>144</v>
      </c>
      <c r="G69" t="s">
        <v>145</v>
      </c>
      <c r="H69">
        <v>710.7</v>
      </c>
      <c r="I69" s="2">
        <v>42149</v>
      </c>
      <c r="J69" s="2">
        <v>42153</v>
      </c>
      <c r="K69">
        <v>710.7</v>
      </c>
    </row>
    <row r="70" spans="1:11" x14ac:dyDescent="0.25">
      <c r="A70" t="str">
        <f>"Z9114BFFCC"</f>
        <v>Z9114BFFCC</v>
      </c>
      <c r="B70" t="str">
        <f t="shared" si="1"/>
        <v>06363391001</v>
      </c>
      <c r="C70" t="s">
        <v>15</v>
      </c>
      <c r="D70" t="s">
        <v>160</v>
      </c>
      <c r="E70" t="s">
        <v>17</v>
      </c>
      <c r="F70" s="1" t="s">
        <v>144</v>
      </c>
      <c r="G70" t="s">
        <v>145</v>
      </c>
      <c r="H70">
        <v>571.20000000000005</v>
      </c>
      <c r="I70" s="2">
        <v>42151</v>
      </c>
      <c r="J70" s="2">
        <v>42153</v>
      </c>
      <c r="K70">
        <v>571.20000000000005</v>
      </c>
    </row>
    <row r="71" spans="1:11" x14ac:dyDescent="0.25">
      <c r="A71" t="str">
        <f>"Z1B14C9D39"</f>
        <v>Z1B14C9D39</v>
      </c>
      <c r="B71" t="str">
        <f t="shared" si="1"/>
        <v>06363391001</v>
      </c>
      <c r="C71" t="s">
        <v>15</v>
      </c>
      <c r="D71" t="s">
        <v>161</v>
      </c>
      <c r="E71" t="s">
        <v>17</v>
      </c>
      <c r="F71" s="1" t="s">
        <v>162</v>
      </c>
      <c r="G71" t="s">
        <v>163</v>
      </c>
      <c r="H71">
        <v>899</v>
      </c>
      <c r="I71" s="2">
        <v>42156</v>
      </c>
      <c r="J71" s="2">
        <v>42174</v>
      </c>
      <c r="K71">
        <v>899</v>
      </c>
    </row>
    <row r="72" spans="1:11" x14ac:dyDescent="0.25">
      <c r="A72" t="str">
        <f>"Z4817AF251"</f>
        <v>Z4817AF251</v>
      </c>
      <c r="B72" t="str">
        <f t="shared" si="1"/>
        <v>06363391001</v>
      </c>
      <c r="C72" t="s">
        <v>15</v>
      </c>
      <c r="D72" t="s">
        <v>164</v>
      </c>
      <c r="E72" t="s">
        <v>17</v>
      </c>
      <c r="F72" s="1" t="s">
        <v>92</v>
      </c>
      <c r="G72" t="s">
        <v>93</v>
      </c>
      <c r="H72">
        <v>1495</v>
      </c>
      <c r="I72" s="2">
        <v>42359</v>
      </c>
      <c r="J72" s="2">
        <v>42377</v>
      </c>
      <c r="K72">
        <v>1495</v>
      </c>
    </row>
    <row r="73" spans="1:11" x14ac:dyDescent="0.25">
      <c r="A73" t="str">
        <f>"Z1F14CB2E4"</f>
        <v>Z1F14CB2E4</v>
      </c>
      <c r="B73" t="str">
        <f t="shared" si="1"/>
        <v>06363391001</v>
      </c>
      <c r="C73" t="s">
        <v>15</v>
      </c>
      <c r="D73" t="s">
        <v>165</v>
      </c>
      <c r="E73" t="s">
        <v>17</v>
      </c>
      <c r="F73" s="1" t="s">
        <v>131</v>
      </c>
      <c r="G73" t="s">
        <v>132</v>
      </c>
      <c r="H73">
        <v>2000</v>
      </c>
      <c r="I73" s="2">
        <v>42156</v>
      </c>
      <c r="J73" s="2">
        <v>42156</v>
      </c>
      <c r="K73">
        <v>2000</v>
      </c>
    </row>
    <row r="74" spans="1:11" x14ac:dyDescent="0.25">
      <c r="A74" t="str">
        <f>"ZDC14BB2F2"</f>
        <v>ZDC14BB2F2</v>
      </c>
      <c r="B74" t="str">
        <f t="shared" si="1"/>
        <v>06363391001</v>
      </c>
      <c r="C74" t="s">
        <v>15</v>
      </c>
      <c r="D74" t="s">
        <v>166</v>
      </c>
      <c r="E74" t="s">
        <v>17</v>
      </c>
      <c r="F74" s="1" t="s">
        <v>167</v>
      </c>
      <c r="G74" t="s">
        <v>168</v>
      </c>
      <c r="H74">
        <v>2000</v>
      </c>
      <c r="I74" s="2">
        <v>42164</v>
      </c>
      <c r="J74" s="2">
        <v>42530</v>
      </c>
      <c r="K74">
        <v>1126.82</v>
      </c>
    </row>
    <row r="75" spans="1:11" x14ac:dyDescent="0.25">
      <c r="A75" t="str">
        <f>"Z0E14E51F3"</f>
        <v>Z0E14E51F3</v>
      </c>
      <c r="B75" t="str">
        <f t="shared" si="1"/>
        <v>06363391001</v>
      </c>
      <c r="C75" t="s">
        <v>15</v>
      </c>
      <c r="D75" t="s">
        <v>169</v>
      </c>
      <c r="E75" t="s">
        <v>17</v>
      </c>
      <c r="F75" s="1" t="s">
        <v>30</v>
      </c>
      <c r="G75" t="s">
        <v>31</v>
      </c>
      <c r="H75">
        <v>190</v>
      </c>
      <c r="I75" s="2">
        <v>42165</v>
      </c>
      <c r="J75" s="2">
        <v>42165</v>
      </c>
      <c r="K75">
        <v>190</v>
      </c>
    </row>
    <row r="76" spans="1:11" x14ac:dyDescent="0.25">
      <c r="A76" t="str">
        <f>"ZCA14EE4B5"</f>
        <v>ZCA14EE4B5</v>
      </c>
      <c r="B76" t="str">
        <f t="shared" si="1"/>
        <v>06363391001</v>
      </c>
      <c r="C76" t="s">
        <v>15</v>
      </c>
      <c r="D76" t="s">
        <v>170</v>
      </c>
      <c r="E76" t="s">
        <v>17</v>
      </c>
      <c r="F76" s="1" t="s">
        <v>171</v>
      </c>
      <c r="G76" t="s">
        <v>172</v>
      </c>
      <c r="H76">
        <v>180</v>
      </c>
      <c r="I76" s="2">
        <v>42153</v>
      </c>
      <c r="J76" s="2">
        <v>42153</v>
      </c>
      <c r="K76">
        <v>180</v>
      </c>
    </row>
    <row r="77" spans="1:11" x14ac:dyDescent="0.25">
      <c r="A77" t="str">
        <f>"ZED14EE747"</f>
        <v>ZED14EE747</v>
      </c>
      <c r="B77" t="str">
        <f t="shared" si="1"/>
        <v>06363391001</v>
      </c>
      <c r="C77" t="s">
        <v>15</v>
      </c>
      <c r="D77" t="s">
        <v>173</v>
      </c>
      <c r="E77" t="s">
        <v>17</v>
      </c>
      <c r="F77" s="1" t="s">
        <v>42</v>
      </c>
      <c r="G77" t="s">
        <v>43</v>
      </c>
      <c r="H77">
        <v>664</v>
      </c>
      <c r="I77" s="2">
        <v>42166</v>
      </c>
      <c r="J77" s="2">
        <v>42181</v>
      </c>
      <c r="K77">
        <v>664</v>
      </c>
    </row>
    <row r="78" spans="1:11" x14ac:dyDescent="0.25">
      <c r="A78" t="str">
        <f>"Z5514BBBA9"</f>
        <v>Z5514BBBA9</v>
      </c>
      <c r="B78" t="str">
        <f t="shared" si="1"/>
        <v>06363391001</v>
      </c>
      <c r="C78" t="s">
        <v>15</v>
      </c>
      <c r="D78" t="s">
        <v>174</v>
      </c>
      <c r="E78" t="s">
        <v>17</v>
      </c>
      <c r="F78" s="1" t="s">
        <v>175</v>
      </c>
      <c r="G78" t="s">
        <v>50</v>
      </c>
      <c r="H78">
        <v>350</v>
      </c>
      <c r="I78" s="2">
        <v>42165</v>
      </c>
      <c r="J78" s="2">
        <v>42165</v>
      </c>
      <c r="K78">
        <v>350</v>
      </c>
    </row>
    <row r="79" spans="1:11" x14ac:dyDescent="0.25">
      <c r="A79" t="str">
        <f>"Z33147A624"</f>
        <v>Z33147A624</v>
      </c>
      <c r="B79" t="str">
        <f t="shared" si="1"/>
        <v>06363391001</v>
      </c>
      <c r="C79" t="s">
        <v>15</v>
      </c>
      <c r="D79" t="s">
        <v>176</v>
      </c>
      <c r="E79" t="s">
        <v>17</v>
      </c>
      <c r="F79" s="1" t="s">
        <v>177</v>
      </c>
      <c r="G79" t="s">
        <v>178</v>
      </c>
      <c r="H79">
        <v>180</v>
      </c>
      <c r="I79" s="2">
        <v>42129</v>
      </c>
      <c r="J79" s="2">
        <v>42129</v>
      </c>
      <c r="K79">
        <v>180</v>
      </c>
    </row>
    <row r="80" spans="1:11" x14ac:dyDescent="0.25">
      <c r="A80" t="str">
        <f>"Z5114F2238"</f>
        <v>Z5114F2238</v>
      </c>
      <c r="B80" t="str">
        <f t="shared" si="1"/>
        <v>06363391001</v>
      </c>
      <c r="C80" t="s">
        <v>15</v>
      </c>
      <c r="D80" t="s">
        <v>179</v>
      </c>
      <c r="E80" t="s">
        <v>17</v>
      </c>
      <c r="F80" s="1" t="s">
        <v>131</v>
      </c>
      <c r="G80" t="s">
        <v>132</v>
      </c>
      <c r="H80">
        <v>4885</v>
      </c>
      <c r="I80" s="2">
        <v>42170</v>
      </c>
      <c r="J80" s="2">
        <v>42195</v>
      </c>
      <c r="K80">
        <v>4885</v>
      </c>
    </row>
    <row r="81" spans="1:11" x14ac:dyDescent="0.25">
      <c r="A81" t="str">
        <f>"Z6614F21FF"</f>
        <v>Z6614F21FF</v>
      </c>
      <c r="B81" t="str">
        <f t="shared" si="1"/>
        <v>06363391001</v>
      </c>
      <c r="C81" t="s">
        <v>15</v>
      </c>
      <c r="D81" t="s">
        <v>179</v>
      </c>
      <c r="E81" t="s">
        <v>17</v>
      </c>
      <c r="F81" s="1" t="s">
        <v>180</v>
      </c>
      <c r="G81" t="s">
        <v>181</v>
      </c>
      <c r="H81">
        <v>1790</v>
      </c>
      <c r="I81" s="2">
        <v>42170</v>
      </c>
      <c r="J81" s="2">
        <v>42209</v>
      </c>
      <c r="K81">
        <v>1790</v>
      </c>
    </row>
    <row r="82" spans="1:11" x14ac:dyDescent="0.25">
      <c r="A82" t="str">
        <f>"ZF014F60AF"</f>
        <v>ZF014F60AF</v>
      </c>
      <c r="B82" t="str">
        <f t="shared" si="1"/>
        <v>06363391001</v>
      </c>
      <c r="C82" t="s">
        <v>15</v>
      </c>
      <c r="D82" t="s">
        <v>182</v>
      </c>
      <c r="E82" t="s">
        <v>17</v>
      </c>
      <c r="F82" s="1" t="s">
        <v>183</v>
      </c>
      <c r="G82" t="s">
        <v>184</v>
      </c>
      <c r="H82">
        <v>48.2</v>
      </c>
      <c r="I82" s="2">
        <v>42170</v>
      </c>
      <c r="J82" s="2">
        <v>42198</v>
      </c>
      <c r="K82">
        <v>48.2</v>
      </c>
    </row>
    <row r="83" spans="1:11" x14ac:dyDescent="0.25">
      <c r="A83" t="str">
        <f>"ZB0150F604"</f>
        <v>ZB0150F604</v>
      </c>
      <c r="B83" t="str">
        <f t="shared" si="1"/>
        <v>06363391001</v>
      </c>
      <c r="C83" t="s">
        <v>15</v>
      </c>
      <c r="D83" t="s">
        <v>185</v>
      </c>
      <c r="E83" t="s">
        <v>17</v>
      </c>
      <c r="F83" s="1" t="s">
        <v>46</v>
      </c>
      <c r="G83" t="s">
        <v>47</v>
      </c>
      <c r="H83">
        <v>756</v>
      </c>
      <c r="I83" s="2">
        <v>42187</v>
      </c>
      <c r="J83" s="2">
        <v>42552</v>
      </c>
      <c r="K83">
        <v>756</v>
      </c>
    </row>
    <row r="84" spans="1:11" x14ac:dyDescent="0.25">
      <c r="A84" t="str">
        <f>"ZB9150F67B"</f>
        <v>ZB9150F67B</v>
      </c>
      <c r="B84" t="str">
        <f t="shared" si="1"/>
        <v>06363391001</v>
      </c>
      <c r="C84" t="s">
        <v>15</v>
      </c>
      <c r="D84" t="s">
        <v>186</v>
      </c>
      <c r="E84" t="s">
        <v>17</v>
      </c>
      <c r="F84" s="1" t="s">
        <v>46</v>
      </c>
      <c r="G84" t="s">
        <v>47</v>
      </c>
      <c r="H84">
        <v>1260</v>
      </c>
      <c r="I84" s="2">
        <v>42187</v>
      </c>
      <c r="J84" s="2">
        <v>42552</v>
      </c>
      <c r="K84">
        <v>0</v>
      </c>
    </row>
    <row r="85" spans="1:11" x14ac:dyDescent="0.25">
      <c r="A85" t="str">
        <f>"Z5A13EF725"</f>
        <v>Z5A13EF725</v>
      </c>
      <c r="B85" t="str">
        <f t="shared" si="1"/>
        <v>06363391001</v>
      </c>
      <c r="C85" t="s">
        <v>15</v>
      </c>
      <c r="D85" t="s">
        <v>187</v>
      </c>
      <c r="E85" t="s">
        <v>17</v>
      </c>
      <c r="F85" s="1" t="s">
        <v>46</v>
      </c>
      <c r="G85" t="s">
        <v>47</v>
      </c>
      <c r="H85">
        <v>792</v>
      </c>
      <c r="I85" s="2">
        <v>42107</v>
      </c>
      <c r="J85" s="2">
        <v>42472</v>
      </c>
      <c r="K85">
        <v>549</v>
      </c>
    </row>
    <row r="86" spans="1:11" x14ac:dyDescent="0.25">
      <c r="A86" t="str">
        <f>"Z2413EF74C"</f>
        <v>Z2413EF74C</v>
      </c>
      <c r="B86" t="str">
        <f t="shared" si="1"/>
        <v>06363391001</v>
      </c>
      <c r="C86" t="s">
        <v>15</v>
      </c>
      <c r="D86" t="s">
        <v>188</v>
      </c>
      <c r="E86" t="s">
        <v>17</v>
      </c>
      <c r="F86" s="1" t="s">
        <v>46</v>
      </c>
      <c r="G86" t="s">
        <v>47</v>
      </c>
      <c r="H86">
        <v>1320</v>
      </c>
      <c r="I86" s="2">
        <v>42107</v>
      </c>
      <c r="J86" s="2">
        <v>42472</v>
      </c>
      <c r="K86">
        <v>63</v>
      </c>
    </row>
    <row r="87" spans="1:11" x14ac:dyDescent="0.25">
      <c r="A87" t="str">
        <f>"Z1C14E4AF0"</f>
        <v>Z1C14E4AF0</v>
      </c>
      <c r="B87" t="str">
        <f t="shared" si="1"/>
        <v>06363391001</v>
      </c>
      <c r="C87" t="s">
        <v>15</v>
      </c>
      <c r="D87" t="s">
        <v>189</v>
      </c>
      <c r="E87" t="s">
        <v>17</v>
      </c>
      <c r="F87" s="1" t="s">
        <v>36</v>
      </c>
      <c r="G87" t="s">
        <v>37</v>
      </c>
      <c r="H87">
        <v>610</v>
      </c>
      <c r="I87" s="2">
        <v>42178</v>
      </c>
      <c r="J87" s="2">
        <v>42195</v>
      </c>
      <c r="K87">
        <v>610</v>
      </c>
    </row>
    <row r="88" spans="1:11" x14ac:dyDescent="0.25">
      <c r="A88" t="str">
        <f>"Z9614E4B77"</f>
        <v>Z9614E4B77</v>
      </c>
      <c r="B88" t="str">
        <f t="shared" si="1"/>
        <v>06363391001</v>
      </c>
      <c r="C88" t="s">
        <v>15</v>
      </c>
      <c r="D88" t="s">
        <v>190</v>
      </c>
      <c r="E88" t="s">
        <v>17</v>
      </c>
      <c r="F88" s="1" t="s">
        <v>115</v>
      </c>
      <c r="G88" t="s">
        <v>116</v>
      </c>
      <c r="H88">
        <v>2715</v>
      </c>
      <c r="I88" s="2">
        <v>42178</v>
      </c>
      <c r="J88" s="2">
        <v>42195</v>
      </c>
      <c r="K88">
        <v>2715</v>
      </c>
    </row>
    <row r="89" spans="1:11" x14ac:dyDescent="0.25">
      <c r="A89" t="str">
        <f>"ZA614E4BDB"</f>
        <v>ZA614E4BDB</v>
      </c>
      <c r="B89" t="str">
        <f t="shared" si="1"/>
        <v>06363391001</v>
      </c>
      <c r="C89" t="s">
        <v>15</v>
      </c>
      <c r="D89" t="s">
        <v>191</v>
      </c>
      <c r="E89" t="s">
        <v>17</v>
      </c>
      <c r="F89" s="1" t="s">
        <v>24</v>
      </c>
      <c r="G89" t="s">
        <v>25</v>
      </c>
      <c r="H89">
        <v>1112.92</v>
      </c>
      <c r="I89" s="2">
        <v>42178</v>
      </c>
      <c r="J89" s="2">
        <v>42202</v>
      </c>
      <c r="K89">
        <v>1112.9100000000001</v>
      </c>
    </row>
    <row r="90" spans="1:11" x14ac:dyDescent="0.25">
      <c r="A90" t="str">
        <f>"ZB614E5AF4"</f>
        <v>ZB614E5AF4</v>
      </c>
      <c r="B90" t="str">
        <f t="shared" si="1"/>
        <v>06363391001</v>
      </c>
      <c r="C90" t="s">
        <v>15</v>
      </c>
      <c r="D90" t="s">
        <v>192</v>
      </c>
      <c r="E90" t="s">
        <v>17</v>
      </c>
      <c r="F90" s="1" t="s">
        <v>193</v>
      </c>
      <c r="G90" t="s">
        <v>194</v>
      </c>
      <c r="H90">
        <v>235.45</v>
      </c>
      <c r="I90" s="2">
        <v>42180</v>
      </c>
      <c r="J90" s="2">
        <v>42201</v>
      </c>
      <c r="K90">
        <v>235.45</v>
      </c>
    </row>
    <row r="91" spans="1:11" x14ac:dyDescent="0.25">
      <c r="A91" t="str">
        <f>"Z82152C525"</f>
        <v>Z82152C525</v>
      </c>
      <c r="B91" t="str">
        <f t="shared" si="1"/>
        <v>06363391001</v>
      </c>
      <c r="C91" t="s">
        <v>15</v>
      </c>
      <c r="D91" t="s">
        <v>195</v>
      </c>
      <c r="E91" t="s">
        <v>17</v>
      </c>
      <c r="F91" s="1" t="s">
        <v>46</v>
      </c>
      <c r="G91" t="s">
        <v>47</v>
      </c>
      <c r="H91">
        <v>882</v>
      </c>
      <c r="I91" s="2">
        <v>42198</v>
      </c>
      <c r="J91" s="2">
        <v>42563</v>
      </c>
      <c r="K91">
        <v>0</v>
      </c>
    </row>
    <row r="92" spans="1:11" x14ac:dyDescent="0.25">
      <c r="A92" t="str">
        <f>"ZDA152C555"</f>
        <v>ZDA152C555</v>
      </c>
      <c r="B92" t="str">
        <f t="shared" si="1"/>
        <v>06363391001</v>
      </c>
      <c r="C92" t="s">
        <v>15</v>
      </c>
      <c r="D92" t="s">
        <v>196</v>
      </c>
      <c r="E92" t="s">
        <v>17</v>
      </c>
      <c r="F92" s="1" t="s">
        <v>46</v>
      </c>
      <c r="G92" t="s">
        <v>47</v>
      </c>
      <c r="H92">
        <v>756</v>
      </c>
      <c r="I92" s="2">
        <v>42198</v>
      </c>
      <c r="J92" s="2">
        <v>42563</v>
      </c>
      <c r="K92">
        <v>630</v>
      </c>
    </row>
    <row r="93" spans="1:11" x14ac:dyDescent="0.25">
      <c r="A93" t="str">
        <f>"Z2C152CA66"</f>
        <v>Z2C152CA66</v>
      </c>
      <c r="B93" t="str">
        <f t="shared" si="1"/>
        <v>06363391001</v>
      </c>
      <c r="C93" t="s">
        <v>15</v>
      </c>
      <c r="D93" t="s">
        <v>197</v>
      </c>
      <c r="E93" t="s">
        <v>17</v>
      </c>
      <c r="F93" s="1" t="s">
        <v>175</v>
      </c>
      <c r="G93" t="s">
        <v>50</v>
      </c>
      <c r="H93">
        <v>240</v>
      </c>
      <c r="I93" s="2">
        <v>42185</v>
      </c>
      <c r="J93" s="2">
        <v>42192</v>
      </c>
      <c r="K93">
        <v>240</v>
      </c>
    </row>
    <row r="94" spans="1:11" x14ac:dyDescent="0.25">
      <c r="A94" t="str">
        <f>"Z9B14C86DB"</f>
        <v>Z9B14C86DB</v>
      </c>
      <c r="B94" t="str">
        <f t="shared" si="1"/>
        <v>06363391001</v>
      </c>
      <c r="C94" t="s">
        <v>15</v>
      </c>
      <c r="D94" t="s">
        <v>198</v>
      </c>
      <c r="E94" t="s">
        <v>17</v>
      </c>
      <c r="F94" s="1" t="s">
        <v>199</v>
      </c>
      <c r="G94" t="s">
        <v>200</v>
      </c>
      <c r="H94">
        <v>1690</v>
      </c>
      <c r="I94" s="2">
        <v>42158</v>
      </c>
      <c r="J94" s="2">
        <v>42174</v>
      </c>
      <c r="K94">
        <v>1690</v>
      </c>
    </row>
    <row r="95" spans="1:11" x14ac:dyDescent="0.25">
      <c r="A95" t="str">
        <f>"XB515401DB"</f>
        <v>XB515401DB</v>
      </c>
      <c r="B95" t="str">
        <f t="shared" si="1"/>
        <v>06363391001</v>
      </c>
      <c r="C95" t="s">
        <v>15</v>
      </c>
      <c r="D95" t="s">
        <v>201</v>
      </c>
      <c r="E95" t="s">
        <v>71</v>
      </c>
      <c r="F95" s="1" t="s">
        <v>202</v>
      </c>
      <c r="G95" t="s">
        <v>122</v>
      </c>
      <c r="H95">
        <v>1320</v>
      </c>
      <c r="I95" s="2">
        <v>42201</v>
      </c>
      <c r="J95" s="2">
        <v>42216</v>
      </c>
      <c r="K95">
        <v>1320</v>
      </c>
    </row>
    <row r="96" spans="1:11" x14ac:dyDescent="0.25">
      <c r="A96" t="str">
        <f>"Z411524DA8"</f>
        <v>Z411524DA8</v>
      </c>
      <c r="B96" t="str">
        <f t="shared" si="1"/>
        <v>06363391001</v>
      </c>
      <c r="C96" t="s">
        <v>15</v>
      </c>
      <c r="D96" t="s">
        <v>203</v>
      </c>
      <c r="E96" t="s">
        <v>17</v>
      </c>
      <c r="F96" s="1" t="s">
        <v>131</v>
      </c>
      <c r="G96" t="s">
        <v>132</v>
      </c>
      <c r="H96">
        <v>4050</v>
      </c>
      <c r="I96" s="2">
        <v>42180</v>
      </c>
      <c r="J96" s="2">
        <v>42185</v>
      </c>
      <c r="K96">
        <v>4050</v>
      </c>
    </row>
    <row r="97" spans="1:11" x14ac:dyDescent="0.25">
      <c r="A97" t="str">
        <f>"X3D15401DE"</f>
        <v>X3D15401DE</v>
      </c>
      <c r="B97" t="str">
        <f t="shared" si="1"/>
        <v>06363391001</v>
      </c>
      <c r="C97" t="s">
        <v>15</v>
      </c>
      <c r="D97" t="s">
        <v>204</v>
      </c>
      <c r="E97" t="s">
        <v>17</v>
      </c>
      <c r="F97" s="1" t="s">
        <v>205</v>
      </c>
      <c r="G97" t="s">
        <v>206</v>
      </c>
      <c r="H97">
        <v>4244.37</v>
      </c>
      <c r="I97" s="2">
        <v>42205</v>
      </c>
      <c r="J97" s="2">
        <v>42216</v>
      </c>
      <c r="K97">
        <v>4244.3599999999997</v>
      </c>
    </row>
    <row r="98" spans="1:11" x14ac:dyDescent="0.25">
      <c r="A98" t="str">
        <f>"XE815401E0"</f>
        <v>XE815401E0</v>
      </c>
      <c r="B98" t="str">
        <f t="shared" si="1"/>
        <v>06363391001</v>
      </c>
      <c r="C98" t="s">
        <v>15</v>
      </c>
      <c r="D98" t="s">
        <v>207</v>
      </c>
      <c r="E98" t="s">
        <v>17</v>
      </c>
      <c r="F98" s="1" t="s">
        <v>208</v>
      </c>
      <c r="G98" t="s">
        <v>209</v>
      </c>
      <c r="H98">
        <v>1000</v>
      </c>
      <c r="I98" s="2">
        <v>42205</v>
      </c>
      <c r="J98" s="2">
        <v>42216</v>
      </c>
      <c r="K98">
        <v>1000</v>
      </c>
    </row>
    <row r="99" spans="1:11" x14ac:dyDescent="0.25">
      <c r="A99" t="str">
        <f>"X1515401DF"</f>
        <v>X1515401DF</v>
      </c>
      <c r="B99" t="str">
        <f t="shared" si="1"/>
        <v>06363391001</v>
      </c>
      <c r="C99" t="s">
        <v>15</v>
      </c>
      <c r="D99" t="s">
        <v>210</v>
      </c>
      <c r="E99" t="s">
        <v>17</v>
      </c>
      <c r="F99" s="1" t="s">
        <v>211</v>
      </c>
      <c r="G99" t="s">
        <v>212</v>
      </c>
      <c r="H99">
        <v>2917</v>
      </c>
      <c r="I99" s="2">
        <v>42212</v>
      </c>
      <c r="J99" s="2">
        <v>42214</v>
      </c>
      <c r="K99">
        <v>2917</v>
      </c>
    </row>
    <row r="100" spans="1:11" x14ac:dyDescent="0.25">
      <c r="A100" t="str">
        <f>"X20154O1E5"</f>
        <v>X20154O1E5</v>
      </c>
      <c r="B100" t="str">
        <f t="shared" si="1"/>
        <v>06363391001</v>
      </c>
      <c r="C100" t="s">
        <v>15</v>
      </c>
      <c r="D100" t="s">
        <v>213</v>
      </c>
      <c r="E100" t="s">
        <v>17</v>
      </c>
      <c r="F100" s="1" t="s">
        <v>33</v>
      </c>
      <c r="G100" t="s">
        <v>34</v>
      </c>
      <c r="H100">
        <v>40</v>
      </c>
      <c r="I100" s="2">
        <v>42208</v>
      </c>
      <c r="J100" s="2">
        <v>42308</v>
      </c>
      <c r="K100">
        <v>40</v>
      </c>
    </row>
    <row r="101" spans="1:11" x14ac:dyDescent="0.25">
      <c r="A101" t="str">
        <f>"X9815401E2"</f>
        <v>X9815401E2</v>
      </c>
      <c r="B101" t="str">
        <f t="shared" si="1"/>
        <v>06363391001</v>
      </c>
      <c r="C101" t="s">
        <v>15</v>
      </c>
      <c r="D101" t="s">
        <v>214</v>
      </c>
      <c r="E101" t="s">
        <v>17</v>
      </c>
      <c r="F101" s="1" t="s">
        <v>46</v>
      </c>
      <c r="G101" t="s">
        <v>47</v>
      </c>
      <c r="H101">
        <v>756</v>
      </c>
      <c r="I101" s="2">
        <v>42217</v>
      </c>
      <c r="J101" s="2">
        <v>42582</v>
      </c>
      <c r="K101">
        <v>696</v>
      </c>
    </row>
    <row r="102" spans="1:11" x14ac:dyDescent="0.25">
      <c r="A102" t="str">
        <f>"X7015401E3"</f>
        <v>X7015401E3</v>
      </c>
      <c r="B102" t="str">
        <f t="shared" si="1"/>
        <v>06363391001</v>
      </c>
      <c r="C102" t="s">
        <v>15</v>
      </c>
      <c r="D102" t="s">
        <v>215</v>
      </c>
      <c r="E102" t="s">
        <v>17</v>
      </c>
      <c r="F102" s="1" t="s">
        <v>46</v>
      </c>
      <c r="G102" t="s">
        <v>47</v>
      </c>
      <c r="H102">
        <v>882</v>
      </c>
      <c r="I102" s="2">
        <v>42217</v>
      </c>
      <c r="J102" s="2">
        <v>42582</v>
      </c>
      <c r="K102">
        <v>0</v>
      </c>
    </row>
    <row r="103" spans="1:11" x14ac:dyDescent="0.25">
      <c r="A103" t="str">
        <f>"XC015401E1"</f>
        <v>XC015401E1</v>
      </c>
      <c r="B103" t="str">
        <f t="shared" si="1"/>
        <v>06363391001</v>
      </c>
      <c r="C103" t="s">
        <v>15</v>
      </c>
      <c r="D103" t="s">
        <v>216</v>
      </c>
      <c r="E103" t="s">
        <v>17</v>
      </c>
      <c r="F103" s="1" t="s">
        <v>42</v>
      </c>
      <c r="G103" t="s">
        <v>43</v>
      </c>
      <c r="H103">
        <v>540</v>
      </c>
      <c r="I103" s="2">
        <v>42212</v>
      </c>
      <c r="J103" s="2">
        <v>42228</v>
      </c>
      <c r="K103">
        <v>540</v>
      </c>
    </row>
    <row r="104" spans="1:11" x14ac:dyDescent="0.25">
      <c r="A104" t="str">
        <f>"XF315401E6"</f>
        <v>XF315401E6</v>
      </c>
      <c r="B104" t="str">
        <f t="shared" si="1"/>
        <v>06363391001</v>
      </c>
      <c r="C104" t="s">
        <v>15</v>
      </c>
      <c r="D104" t="s">
        <v>217</v>
      </c>
      <c r="E104" t="s">
        <v>17</v>
      </c>
      <c r="F104" s="1" t="s">
        <v>42</v>
      </c>
      <c r="G104" t="s">
        <v>43</v>
      </c>
      <c r="H104">
        <v>700</v>
      </c>
      <c r="I104" s="2">
        <v>42212</v>
      </c>
      <c r="J104" s="2">
        <v>42216</v>
      </c>
      <c r="K104">
        <v>700</v>
      </c>
    </row>
    <row r="105" spans="1:11" x14ac:dyDescent="0.25">
      <c r="A105" t="str">
        <f>"XA315401E8"</f>
        <v>XA315401E8</v>
      </c>
      <c r="B105" t="str">
        <f t="shared" si="1"/>
        <v>06363391001</v>
      </c>
      <c r="C105" t="s">
        <v>15</v>
      </c>
      <c r="D105" t="s">
        <v>218</v>
      </c>
      <c r="E105" t="s">
        <v>17</v>
      </c>
      <c r="F105" s="1" t="s">
        <v>219</v>
      </c>
      <c r="G105" t="s">
        <v>220</v>
      </c>
      <c r="H105">
        <v>180</v>
      </c>
      <c r="I105" s="2">
        <v>42223</v>
      </c>
      <c r="J105" s="2">
        <v>42223</v>
      </c>
      <c r="K105">
        <v>180</v>
      </c>
    </row>
    <row r="106" spans="1:11" x14ac:dyDescent="0.25">
      <c r="A106" t="str">
        <f>"Z9213516E7"</f>
        <v>Z9213516E7</v>
      </c>
      <c r="B106" t="str">
        <f t="shared" si="1"/>
        <v>06363391001</v>
      </c>
      <c r="C106" t="s">
        <v>15</v>
      </c>
      <c r="D106" t="s">
        <v>221</v>
      </c>
      <c r="E106" t="s">
        <v>17</v>
      </c>
      <c r="F106" s="1" t="s">
        <v>222</v>
      </c>
      <c r="G106" t="s">
        <v>125</v>
      </c>
      <c r="H106">
        <v>3564</v>
      </c>
      <c r="I106" s="2">
        <v>42005</v>
      </c>
      <c r="J106" s="2">
        <v>42369</v>
      </c>
      <c r="K106">
        <v>2243.3200000000002</v>
      </c>
    </row>
    <row r="107" spans="1:11" x14ac:dyDescent="0.25">
      <c r="A107" t="str">
        <f>"X0A15401D9"</f>
        <v>X0A15401D9</v>
      </c>
      <c r="B107" t="str">
        <f t="shared" si="1"/>
        <v>06363391001</v>
      </c>
      <c r="C107" t="s">
        <v>15</v>
      </c>
      <c r="D107" t="s">
        <v>223</v>
      </c>
      <c r="E107" t="s">
        <v>17</v>
      </c>
      <c r="F107" s="1" t="s">
        <v>68</v>
      </c>
      <c r="G107" t="s">
        <v>69</v>
      </c>
      <c r="H107">
        <v>220</v>
      </c>
      <c r="I107" s="2">
        <v>42209</v>
      </c>
      <c r="J107" s="2">
        <v>42209</v>
      </c>
      <c r="K107">
        <v>220</v>
      </c>
    </row>
    <row r="108" spans="1:11" x14ac:dyDescent="0.25">
      <c r="A108" t="str">
        <f>"X0315401EC"</f>
        <v>X0315401EC</v>
      </c>
      <c r="B108" t="str">
        <f t="shared" si="1"/>
        <v>06363391001</v>
      </c>
      <c r="C108" t="s">
        <v>15</v>
      </c>
      <c r="D108" t="s">
        <v>224</v>
      </c>
      <c r="E108" t="s">
        <v>17</v>
      </c>
      <c r="F108" s="1" t="s">
        <v>225</v>
      </c>
      <c r="G108" t="s">
        <v>53</v>
      </c>
      <c r="H108">
        <v>300</v>
      </c>
      <c r="I108" s="2">
        <v>42221</v>
      </c>
      <c r="J108" s="2">
        <v>42228</v>
      </c>
      <c r="K108">
        <v>300</v>
      </c>
    </row>
    <row r="109" spans="1:11" x14ac:dyDescent="0.25">
      <c r="A109" t="str">
        <f>"Z2B15401EB"</f>
        <v>Z2B15401EB</v>
      </c>
      <c r="B109" t="str">
        <f t="shared" si="1"/>
        <v>06363391001</v>
      </c>
      <c r="C109" t="s">
        <v>15</v>
      </c>
      <c r="D109" t="s">
        <v>226</v>
      </c>
      <c r="E109" t="s">
        <v>17</v>
      </c>
      <c r="F109" s="1" t="s">
        <v>227</v>
      </c>
      <c r="G109" t="s">
        <v>228</v>
      </c>
      <c r="H109">
        <v>300</v>
      </c>
      <c r="I109" s="2">
        <v>42221</v>
      </c>
      <c r="J109" s="2">
        <v>42247</v>
      </c>
      <c r="K109">
        <v>300</v>
      </c>
    </row>
    <row r="110" spans="1:11" x14ac:dyDescent="0.25">
      <c r="A110" t="str">
        <f>"X8615401EF"</f>
        <v>X8615401EF</v>
      </c>
      <c r="B110" t="str">
        <f t="shared" si="1"/>
        <v>06363391001</v>
      </c>
      <c r="C110" t="s">
        <v>15</v>
      </c>
      <c r="D110" t="s">
        <v>229</v>
      </c>
      <c r="E110" t="s">
        <v>17</v>
      </c>
      <c r="F110" s="1" t="s">
        <v>230</v>
      </c>
      <c r="G110" t="s">
        <v>231</v>
      </c>
      <c r="H110">
        <v>209</v>
      </c>
      <c r="I110" s="2">
        <v>42222</v>
      </c>
      <c r="J110" s="2">
        <v>42490</v>
      </c>
      <c r="K110">
        <v>209</v>
      </c>
    </row>
    <row r="111" spans="1:11" x14ac:dyDescent="0.25">
      <c r="A111" t="str">
        <f>"XAE15401EE"</f>
        <v>XAE15401EE</v>
      </c>
      <c r="B111" t="str">
        <f t="shared" si="1"/>
        <v>06363391001</v>
      </c>
      <c r="C111" t="s">
        <v>15</v>
      </c>
      <c r="D111" t="s">
        <v>232</v>
      </c>
      <c r="E111" t="s">
        <v>17</v>
      </c>
      <c r="F111" s="1" t="s">
        <v>233</v>
      </c>
      <c r="G111" t="s">
        <v>234</v>
      </c>
      <c r="H111">
        <v>324</v>
      </c>
      <c r="I111" s="2">
        <v>42222</v>
      </c>
      <c r="J111" s="2">
        <v>42230</v>
      </c>
      <c r="K111">
        <v>275.39999999999998</v>
      </c>
    </row>
    <row r="112" spans="1:11" x14ac:dyDescent="0.25">
      <c r="A112" t="str">
        <f>"XD615401ED"</f>
        <v>XD615401ED</v>
      </c>
      <c r="B112" t="str">
        <f t="shared" si="1"/>
        <v>06363391001</v>
      </c>
      <c r="C112" t="s">
        <v>15</v>
      </c>
      <c r="D112" t="s">
        <v>232</v>
      </c>
      <c r="E112" t="s">
        <v>17</v>
      </c>
      <c r="F112" s="1" t="s">
        <v>235</v>
      </c>
      <c r="G112" t="s">
        <v>236</v>
      </c>
      <c r="H112">
        <v>423.5</v>
      </c>
      <c r="I112" s="2">
        <v>42222</v>
      </c>
      <c r="J112" s="2">
        <v>42244</v>
      </c>
      <c r="K112">
        <v>423.49</v>
      </c>
    </row>
    <row r="113" spans="1:11" x14ac:dyDescent="0.25">
      <c r="A113" t="str">
        <f>"X5E15401F0"</f>
        <v>X5E15401F0</v>
      </c>
      <c r="B113" t="str">
        <f t="shared" si="1"/>
        <v>06363391001</v>
      </c>
      <c r="C113" t="s">
        <v>15</v>
      </c>
      <c r="D113" t="s">
        <v>232</v>
      </c>
      <c r="E113" t="s">
        <v>17</v>
      </c>
      <c r="F113" s="1" t="s">
        <v>62</v>
      </c>
      <c r="G113" t="s">
        <v>63</v>
      </c>
      <c r="H113">
        <v>474</v>
      </c>
      <c r="I113" s="2">
        <v>42222</v>
      </c>
      <c r="J113" s="2">
        <v>42244</v>
      </c>
      <c r="K113">
        <v>300.60000000000002</v>
      </c>
    </row>
    <row r="114" spans="1:11" x14ac:dyDescent="0.25">
      <c r="A114" t="str">
        <f>"X0E15401F2"</f>
        <v>X0E15401F2</v>
      </c>
      <c r="B114" t="str">
        <f t="shared" si="1"/>
        <v>06363391001</v>
      </c>
      <c r="C114" t="s">
        <v>15</v>
      </c>
      <c r="D114" t="s">
        <v>237</v>
      </c>
      <c r="E114" t="s">
        <v>17</v>
      </c>
      <c r="F114" s="1" t="s">
        <v>46</v>
      </c>
      <c r="G114" t="s">
        <v>47</v>
      </c>
      <c r="H114">
        <v>756</v>
      </c>
      <c r="I114" s="2">
        <v>42248</v>
      </c>
      <c r="J114" s="2">
        <v>42613</v>
      </c>
      <c r="K114">
        <v>630</v>
      </c>
    </row>
    <row r="115" spans="1:11" x14ac:dyDescent="0.25">
      <c r="A115" t="str">
        <f>"XE115401F3"</f>
        <v>XE115401F3</v>
      </c>
      <c r="B115" t="str">
        <f t="shared" si="1"/>
        <v>06363391001</v>
      </c>
      <c r="C115" t="s">
        <v>15</v>
      </c>
      <c r="D115" t="s">
        <v>238</v>
      </c>
      <c r="E115" t="s">
        <v>17</v>
      </c>
      <c r="F115" s="1" t="s">
        <v>46</v>
      </c>
      <c r="G115" t="s">
        <v>47</v>
      </c>
      <c r="H115">
        <v>1260</v>
      </c>
      <c r="I115" s="2">
        <v>42248</v>
      </c>
      <c r="J115" s="2">
        <v>42613</v>
      </c>
      <c r="K115">
        <v>126</v>
      </c>
    </row>
    <row r="116" spans="1:11" x14ac:dyDescent="0.25">
      <c r="A116" t="str">
        <f>"ZF117928E3"</f>
        <v>ZF117928E3</v>
      </c>
      <c r="B116" t="str">
        <f t="shared" si="1"/>
        <v>06363391001</v>
      </c>
      <c r="C116" t="s">
        <v>15</v>
      </c>
      <c r="D116" t="s">
        <v>239</v>
      </c>
      <c r="E116" t="s">
        <v>17</v>
      </c>
      <c r="F116" s="1" t="s">
        <v>46</v>
      </c>
      <c r="G116" t="s">
        <v>47</v>
      </c>
      <c r="H116">
        <v>882</v>
      </c>
      <c r="I116" s="2">
        <v>42371</v>
      </c>
      <c r="J116" s="2">
        <v>42735</v>
      </c>
      <c r="K116">
        <v>0</v>
      </c>
    </row>
    <row r="117" spans="1:11" x14ac:dyDescent="0.25">
      <c r="A117" t="str">
        <f>"XB915401F4"</f>
        <v>XB915401F4</v>
      </c>
      <c r="B117" t="str">
        <f t="shared" si="1"/>
        <v>06363391001</v>
      </c>
      <c r="C117" t="s">
        <v>15</v>
      </c>
      <c r="D117" t="s">
        <v>240</v>
      </c>
      <c r="E117" t="s">
        <v>17</v>
      </c>
      <c r="F117" s="1" t="s">
        <v>42</v>
      </c>
      <c r="G117" t="s">
        <v>43</v>
      </c>
      <c r="H117">
        <v>152.5</v>
      </c>
      <c r="I117" s="2">
        <v>42242</v>
      </c>
      <c r="J117" s="2">
        <v>42242</v>
      </c>
      <c r="K117">
        <v>152.5</v>
      </c>
    </row>
    <row r="118" spans="1:11" x14ac:dyDescent="0.25">
      <c r="A118" t="str">
        <f>"X1915401F8"</f>
        <v>X1915401F8</v>
      </c>
      <c r="B118" t="str">
        <f t="shared" si="1"/>
        <v>06363391001</v>
      </c>
      <c r="C118" t="s">
        <v>15</v>
      </c>
      <c r="D118" t="s">
        <v>241</v>
      </c>
      <c r="E118" t="s">
        <v>17</v>
      </c>
      <c r="F118" s="1" t="s">
        <v>33</v>
      </c>
      <c r="G118" t="s">
        <v>34</v>
      </c>
      <c r="H118">
        <v>280</v>
      </c>
      <c r="I118" s="2">
        <v>42251</v>
      </c>
      <c r="J118" s="2">
        <v>42369</v>
      </c>
      <c r="K118">
        <v>280</v>
      </c>
    </row>
    <row r="119" spans="1:11" x14ac:dyDescent="0.25">
      <c r="A119" t="str">
        <f>"X4C15401FD"</f>
        <v>X4C15401FD</v>
      </c>
      <c r="B119" t="str">
        <f t="shared" si="1"/>
        <v>06363391001</v>
      </c>
      <c r="C119" t="s">
        <v>15</v>
      </c>
      <c r="D119" t="s">
        <v>242</v>
      </c>
      <c r="E119" t="s">
        <v>17</v>
      </c>
      <c r="F119" s="1" t="s">
        <v>97</v>
      </c>
      <c r="G119" t="s">
        <v>98</v>
      </c>
      <c r="H119">
        <v>230</v>
      </c>
      <c r="I119" s="2">
        <v>42258</v>
      </c>
      <c r="J119" s="2">
        <v>42265</v>
      </c>
      <c r="K119">
        <v>230</v>
      </c>
    </row>
    <row r="120" spans="1:11" x14ac:dyDescent="0.25">
      <c r="A120" t="str">
        <f>"ZC013D45D1"</f>
        <v>ZC013D45D1</v>
      </c>
      <c r="B120" t="str">
        <f t="shared" si="1"/>
        <v>06363391001</v>
      </c>
      <c r="C120" t="s">
        <v>15</v>
      </c>
      <c r="D120" t="s">
        <v>243</v>
      </c>
      <c r="E120" t="s">
        <v>17</v>
      </c>
      <c r="F120" s="1" t="s">
        <v>46</v>
      </c>
      <c r="G120" t="s">
        <v>47</v>
      </c>
      <c r="H120">
        <v>792</v>
      </c>
      <c r="I120" s="2">
        <v>42095</v>
      </c>
      <c r="J120" s="2">
        <v>42460</v>
      </c>
      <c r="K120">
        <v>570</v>
      </c>
    </row>
    <row r="121" spans="1:11" x14ac:dyDescent="0.25">
      <c r="A121" t="str">
        <f>"ZF713D45EF"</f>
        <v>ZF713D45EF</v>
      </c>
      <c r="B121" t="str">
        <f t="shared" si="1"/>
        <v>06363391001</v>
      </c>
      <c r="C121" t="s">
        <v>15</v>
      </c>
      <c r="D121" t="s">
        <v>244</v>
      </c>
      <c r="E121" t="s">
        <v>17</v>
      </c>
      <c r="F121" s="1" t="s">
        <v>46</v>
      </c>
      <c r="G121" t="s">
        <v>47</v>
      </c>
      <c r="H121">
        <v>924</v>
      </c>
      <c r="I121" s="2">
        <v>42095</v>
      </c>
      <c r="J121" s="2">
        <v>42460</v>
      </c>
      <c r="K121">
        <v>0</v>
      </c>
    </row>
    <row r="122" spans="1:11" x14ac:dyDescent="0.25">
      <c r="A122" t="str">
        <f>"Z5612E1C01"</f>
        <v>Z5612E1C01</v>
      </c>
      <c r="B122" t="str">
        <f t="shared" si="1"/>
        <v>06363391001</v>
      </c>
      <c r="C122" t="s">
        <v>15</v>
      </c>
      <c r="D122" t="s">
        <v>245</v>
      </c>
      <c r="E122" t="s">
        <v>17</v>
      </c>
      <c r="F122" s="1" t="s">
        <v>83</v>
      </c>
      <c r="G122" t="s">
        <v>84</v>
      </c>
      <c r="H122">
        <v>125</v>
      </c>
      <c r="I122" s="2">
        <v>42032</v>
      </c>
      <c r="J122" s="2">
        <v>42063</v>
      </c>
      <c r="K122">
        <v>125</v>
      </c>
    </row>
    <row r="123" spans="1:11" x14ac:dyDescent="0.25">
      <c r="A123" t="str">
        <f>"ZA51331D33"</f>
        <v>ZA51331D33</v>
      </c>
      <c r="B123" t="str">
        <f t="shared" si="1"/>
        <v>06363391001</v>
      </c>
      <c r="C123" t="s">
        <v>15</v>
      </c>
      <c r="D123" t="s">
        <v>246</v>
      </c>
      <c r="E123" t="s">
        <v>17</v>
      </c>
      <c r="F123" s="1" t="s">
        <v>83</v>
      </c>
      <c r="G123" t="s">
        <v>84</v>
      </c>
      <c r="H123">
        <v>125</v>
      </c>
      <c r="I123" s="2">
        <v>42048</v>
      </c>
      <c r="J123" s="2">
        <v>42094</v>
      </c>
      <c r="K123">
        <v>125</v>
      </c>
    </row>
    <row r="124" spans="1:11" x14ac:dyDescent="0.25">
      <c r="A124" t="str">
        <f>"ZEE12B00A2"</f>
        <v>ZEE12B00A2</v>
      </c>
      <c r="B124" t="str">
        <f t="shared" si="1"/>
        <v>06363391001</v>
      </c>
      <c r="C124" t="s">
        <v>15</v>
      </c>
      <c r="D124" t="s">
        <v>247</v>
      </c>
      <c r="E124" t="s">
        <v>17</v>
      </c>
      <c r="F124" s="1" t="s">
        <v>83</v>
      </c>
      <c r="G124" t="s">
        <v>84</v>
      </c>
      <c r="H124">
        <v>125</v>
      </c>
      <c r="I124" s="2">
        <v>42074</v>
      </c>
      <c r="J124" s="2">
        <v>42094</v>
      </c>
      <c r="K124">
        <v>125</v>
      </c>
    </row>
    <row r="125" spans="1:11" x14ac:dyDescent="0.25">
      <c r="A125" t="str">
        <f>"Z201388708"</f>
        <v>Z201388708</v>
      </c>
      <c r="B125" t="str">
        <f t="shared" si="1"/>
        <v>06363391001</v>
      </c>
      <c r="C125" t="s">
        <v>15</v>
      </c>
      <c r="D125" t="s">
        <v>248</v>
      </c>
      <c r="E125" t="s">
        <v>17</v>
      </c>
      <c r="F125" s="1" t="s">
        <v>208</v>
      </c>
      <c r="G125" t="s">
        <v>209</v>
      </c>
      <c r="H125">
        <v>1000</v>
      </c>
      <c r="I125" s="2">
        <v>42075</v>
      </c>
      <c r="J125" s="2">
        <v>42094</v>
      </c>
      <c r="K125">
        <v>1000</v>
      </c>
    </row>
    <row r="126" spans="1:11" x14ac:dyDescent="0.25">
      <c r="A126" t="str">
        <f>"X6515401DD"</f>
        <v>X6515401DD</v>
      </c>
      <c r="B126" t="str">
        <f t="shared" si="1"/>
        <v>06363391001</v>
      </c>
      <c r="C126" t="s">
        <v>15</v>
      </c>
      <c r="D126" t="s">
        <v>249</v>
      </c>
      <c r="E126" t="s">
        <v>17</v>
      </c>
      <c r="F126" s="1" t="s">
        <v>83</v>
      </c>
      <c r="G126" t="s">
        <v>84</v>
      </c>
      <c r="H126">
        <v>250</v>
      </c>
      <c r="I126" s="2">
        <v>42193</v>
      </c>
      <c r="J126" s="2">
        <v>42214</v>
      </c>
      <c r="K126">
        <v>250</v>
      </c>
    </row>
    <row r="127" spans="1:11" x14ac:dyDescent="0.25">
      <c r="A127" t="str">
        <f>"X4115401F7"</f>
        <v>X4115401F7</v>
      </c>
      <c r="B127" t="str">
        <f t="shared" si="1"/>
        <v>06363391001</v>
      </c>
      <c r="C127" t="s">
        <v>15</v>
      </c>
      <c r="D127" t="s">
        <v>250</v>
      </c>
      <c r="E127" t="s">
        <v>17</v>
      </c>
      <c r="F127" s="1" t="s">
        <v>205</v>
      </c>
      <c r="G127" t="s">
        <v>206</v>
      </c>
      <c r="H127">
        <v>1897.6</v>
      </c>
      <c r="I127" s="2">
        <v>42254</v>
      </c>
      <c r="J127" s="2">
        <v>42258</v>
      </c>
      <c r="K127">
        <v>1897.6</v>
      </c>
    </row>
    <row r="128" spans="1:11" x14ac:dyDescent="0.25">
      <c r="A128" t="str">
        <f>"Z7812E1B5D"</f>
        <v>Z7812E1B5D</v>
      </c>
      <c r="B128" t="str">
        <f t="shared" si="1"/>
        <v>06363391001</v>
      </c>
      <c r="C128" t="s">
        <v>15</v>
      </c>
      <c r="D128" t="s">
        <v>251</v>
      </c>
      <c r="E128" t="s">
        <v>17</v>
      </c>
      <c r="F128" s="1" t="s">
        <v>111</v>
      </c>
      <c r="G128" t="s">
        <v>112</v>
      </c>
      <c r="H128">
        <v>1253.4000000000001</v>
      </c>
      <c r="I128" s="2">
        <v>42031</v>
      </c>
      <c r="J128" s="2">
        <v>42048</v>
      </c>
      <c r="K128">
        <v>1253.4000000000001</v>
      </c>
    </row>
    <row r="129" spans="1:11" x14ac:dyDescent="0.25">
      <c r="A129" t="str">
        <f>"ZEB1368804"</f>
        <v>ZEB1368804</v>
      </c>
      <c r="B129" t="str">
        <f t="shared" si="1"/>
        <v>06363391001</v>
      </c>
      <c r="C129" t="s">
        <v>15</v>
      </c>
      <c r="D129" t="s">
        <v>252</v>
      </c>
      <c r="E129" t="s">
        <v>17</v>
      </c>
      <c r="F129" s="1" t="s">
        <v>36</v>
      </c>
      <c r="G129" t="s">
        <v>37</v>
      </c>
      <c r="H129">
        <v>2045.5</v>
      </c>
      <c r="I129" s="2">
        <v>42075</v>
      </c>
      <c r="J129" s="2">
        <v>42094</v>
      </c>
      <c r="K129">
        <v>2045.5</v>
      </c>
    </row>
    <row r="130" spans="1:11" x14ac:dyDescent="0.25">
      <c r="A130" t="str">
        <f>"Z3F14B0B21"</f>
        <v>Z3F14B0B21</v>
      </c>
      <c r="B130" t="str">
        <f t="shared" si="1"/>
        <v>06363391001</v>
      </c>
      <c r="C130" t="s">
        <v>15</v>
      </c>
      <c r="D130" t="s">
        <v>253</v>
      </c>
      <c r="E130" t="s">
        <v>17</v>
      </c>
      <c r="F130" s="1" t="s">
        <v>83</v>
      </c>
      <c r="G130" t="s">
        <v>84</v>
      </c>
      <c r="H130">
        <v>125</v>
      </c>
      <c r="I130" s="2">
        <v>42172</v>
      </c>
      <c r="J130" s="2">
        <v>42185</v>
      </c>
      <c r="K130">
        <v>125</v>
      </c>
    </row>
    <row r="131" spans="1:11" x14ac:dyDescent="0.25">
      <c r="A131" t="str">
        <f>"X9C15401FB"</f>
        <v>X9C15401FB</v>
      </c>
      <c r="B131" t="str">
        <f t="shared" ref="B131:B194" si="2">"06363391001"</f>
        <v>06363391001</v>
      </c>
      <c r="C131" t="s">
        <v>15</v>
      </c>
      <c r="D131" t="s">
        <v>82</v>
      </c>
      <c r="E131" t="s">
        <v>17</v>
      </c>
      <c r="F131" s="1" t="s">
        <v>83</v>
      </c>
      <c r="G131" t="s">
        <v>84</v>
      </c>
      <c r="H131">
        <v>125</v>
      </c>
      <c r="I131" s="2">
        <v>42258</v>
      </c>
      <c r="J131" s="2">
        <v>42277</v>
      </c>
      <c r="K131">
        <v>125</v>
      </c>
    </row>
    <row r="132" spans="1:11" x14ac:dyDescent="0.25">
      <c r="A132" t="str">
        <f>"X571540203"</f>
        <v>X571540203</v>
      </c>
      <c r="B132" t="str">
        <f t="shared" si="2"/>
        <v>06363391001</v>
      </c>
      <c r="C132" t="s">
        <v>15</v>
      </c>
      <c r="D132" t="s">
        <v>254</v>
      </c>
      <c r="E132" t="s">
        <v>17</v>
      </c>
      <c r="F132" s="1" t="s">
        <v>42</v>
      </c>
      <c r="G132" t="s">
        <v>43</v>
      </c>
      <c r="H132">
        <v>350</v>
      </c>
      <c r="I132" s="2">
        <v>42268</v>
      </c>
      <c r="J132" s="2">
        <v>42269</v>
      </c>
      <c r="K132">
        <v>350</v>
      </c>
    </row>
    <row r="133" spans="1:11" x14ac:dyDescent="0.25">
      <c r="A133" t="str">
        <f>"X071540205"</f>
        <v>X071540205</v>
      </c>
      <c r="B133" t="str">
        <f t="shared" si="2"/>
        <v>06363391001</v>
      </c>
      <c r="C133" t="s">
        <v>15</v>
      </c>
      <c r="D133" t="s">
        <v>255</v>
      </c>
      <c r="E133" t="s">
        <v>17</v>
      </c>
      <c r="F133" s="1" t="s">
        <v>256</v>
      </c>
      <c r="G133" t="s">
        <v>257</v>
      </c>
      <c r="H133">
        <v>213</v>
      </c>
      <c r="I133" s="2">
        <v>42269</v>
      </c>
      <c r="J133" s="2">
        <v>42293</v>
      </c>
      <c r="K133">
        <v>213</v>
      </c>
    </row>
    <row r="134" spans="1:11" x14ac:dyDescent="0.25">
      <c r="A134" t="str">
        <f>"XDA1540206"</f>
        <v>XDA1540206</v>
      </c>
      <c r="B134" t="str">
        <f t="shared" si="2"/>
        <v>06363391001</v>
      </c>
      <c r="C134" t="s">
        <v>15</v>
      </c>
      <c r="D134" t="s">
        <v>258</v>
      </c>
      <c r="E134" t="s">
        <v>17</v>
      </c>
      <c r="F134" s="1" t="s">
        <v>55</v>
      </c>
      <c r="G134" t="s">
        <v>56</v>
      </c>
      <c r="H134">
        <v>175</v>
      </c>
      <c r="I134" s="2">
        <v>42235</v>
      </c>
      <c r="J134" s="2">
        <v>42236</v>
      </c>
      <c r="K134">
        <v>175</v>
      </c>
    </row>
    <row r="135" spans="1:11" x14ac:dyDescent="0.25">
      <c r="A135" t="str">
        <f>"ZD1138FD55"</f>
        <v>ZD1138FD55</v>
      </c>
      <c r="B135" t="str">
        <f t="shared" si="2"/>
        <v>06363391001</v>
      </c>
      <c r="C135" t="s">
        <v>15</v>
      </c>
      <c r="D135" t="s">
        <v>259</v>
      </c>
      <c r="E135" t="s">
        <v>17</v>
      </c>
      <c r="F135" s="1" t="s">
        <v>260</v>
      </c>
      <c r="G135" t="s">
        <v>261</v>
      </c>
      <c r="H135">
        <v>469.15</v>
      </c>
      <c r="I135" s="2">
        <v>42075</v>
      </c>
      <c r="J135" s="2">
        <v>42094</v>
      </c>
      <c r="K135">
        <v>469.14</v>
      </c>
    </row>
    <row r="136" spans="1:11" x14ac:dyDescent="0.25">
      <c r="A136" t="str">
        <f>"XCF1540200"</f>
        <v>XCF1540200</v>
      </c>
      <c r="B136" t="str">
        <f t="shared" si="2"/>
        <v>06363391001</v>
      </c>
      <c r="C136" t="s">
        <v>15</v>
      </c>
      <c r="D136" t="s">
        <v>262</v>
      </c>
      <c r="E136" t="s">
        <v>71</v>
      </c>
      <c r="F136" s="1" t="s">
        <v>263</v>
      </c>
      <c r="G136" t="s">
        <v>116</v>
      </c>
      <c r="H136">
        <v>4524.9399999999996</v>
      </c>
      <c r="I136" s="2">
        <v>42272</v>
      </c>
      <c r="J136" s="2">
        <v>42293</v>
      </c>
      <c r="K136">
        <v>4524.9399999999996</v>
      </c>
    </row>
    <row r="137" spans="1:11" x14ac:dyDescent="0.25">
      <c r="A137" t="str">
        <f>"X7F1540202"</f>
        <v>X7F1540202</v>
      </c>
      <c r="B137" t="str">
        <f t="shared" si="2"/>
        <v>06363391001</v>
      </c>
      <c r="C137" t="s">
        <v>15</v>
      </c>
      <c r="D137" t="s">
        <v>264</v>
      </c>
      <c r="E137" t="s">
        <v>17</v>
      </c>
      <c r="F137" s="1" t="s">
        <v>265</v>
      </c>
      <c r="G137" t="s">
        <v>266</v>
      </c>
      <c r="H137">
        <v>792</v>
      </c>
      <c r="I137" s="2">
        <v>42270</v>
      </c>
      <c r="J137" s="2">
        <v>42270</v>
      </c>
      <c r="K137">
        <v>792</v>
      </c>
    </row>
    <row r="138" spans="1:11" x14ac:dyDescent="0.25">
      <c r="A138" t="str">
        <f>"Z9914EB91B"</f>
        <v>Z9914EB91B</v>
      </c>
      <c r="B138" t="str">
        <f t="shared" si="2"/>
        <v>06363391001</v>
      </c>
      <c r="C138" t="s">
        <v>15</v>
      </c>
      <c r="D138" t="s">
        <v>267</v>
      </c>
      <c r="E138" t="s">
        <v>17</v>
      </c>
      <c r="F138" s="1" t="s">
        <v>268</v>
      </c>
      <c r="G138" t="s">
        <v>269</v>
      </c>
      <c r="H138">
        <v>412</v>
      </c>
      <c r="I138" s="2">
        <v>42166</v>
      </c>
      <c r="J138" s="2">
        <v>42170</v>
      </c>
      <c r="K138">
        <v>412</v>
      </c>
    </row>
    <row r="139" spans="1:11" x14ac:dyDescent="0.25">
      <c r="A139" t="str">
        <f>"X621540209"</f>
        <v>X621540209</v>
      </c>
      <c r="B139" t="str">
        <f t="shared" si="2"/>
        <v>06363391001</v>
      </c>
      <c r="C139" t="s">
        <v>15</v>
      </c>
      <c r="D139" t="s">
        <v>270</v>
      </c>
      <c r="E139" t="s">
        <v>17</v>
      </c>
      <c r="F139" s="1" t="s">
        <v>271</v>
      </c>
      <c r="G139" t="s">
        <v>272</v>
      </c>
      <c r="H139">
        <v>3041.78</v>
      </c>
      <c r="I139" s="2">
        <v>42277</v>
      </c>
      <c r="J139" s="2">
        <v>42286</v>
      </c>
      <c r="K139">
        <v>3041.78</v>
      </c>
    </row>
    <row r="140" spans="1:11" x14ac:dyDescent="0.25">
      <c r="A140" t="str">
        <f>"Z99168567B"</f>
        <v>Z99168567B</v>
      </c>
      <c r="B140" t="str">
        <f t="shared" si="2"/>
        <v>06363391001</v>
      </c>
      <c r="C140" t="s">
        <v>15</v>
      </c>
      <c r="D140" t="s">
        <v>273</v>
      </c>
      <c r="E140" t="s">
        <v>17</v>
      </c>
      <c r="F140" s="1" t="s">
        <v>274</v>
      </c>
      <c r="G140" t="s">
        <v>275</v>
      </c>
      <c r="H140">
        <v>228.5</v>
      </c>
      <c r="I140" s="2">
        <v>42220</v>
      </c>
      <c r="J140" s="2">
        <v>42220</v>
      </c>
      <c r="K140">
        <v>228.5</v>
      </c>
    </row>
    <row r="141" spans="1:11" x14ac:dyDescent="0.25">
      <c r="A141" t="str">
        <f>"Z2F1686BEA"</f>
        <v>Z2F1686BEA</v>
      </c>
      <c r="B141" t="str">
        <f t="shared" si="2"/>
        <v>06363391001</v>
      </c>
      <c r="C141" t="s">
        <v>15</v>
      </c>
      <c r="D141" t="s">
        <v>276</v>
      </c>
      <c r="E141" t="s">
        <v>17</v>
      </c>
      <c r="F141" s="1" t="s">
        <v>83</v>
      </c>
      <c r="G141" t="s">
        <v>84</v>
      </c>
      <c r="H141">
        <v>125</v>
      </c>
      <c r="I141" s="2">
        <v>42293</v>
      </c>
      <c r="J141" s="2">
        <v>42307</v>
      </c>
      <c r="K141">
        <v>125</v>
      </c>
    </row>
    <row r="142" spans="1:11" x14ac:dyDescent="0.25">
      <c r="A142" t="str">
        <f>"Z221686C55"</f>
        <v>Z221686C55</v>
      </c>
      <c r="B142" t="str">
        <f t="shared" si="2"/>
        <v>06363391001</v>
      </c>
      <c r="C142" t="s">
        <v>15</v>
      </c>
      <c r="D142" t="s">
        <v>277</v>
      </c>
      <c r="E142" t="s">
        <v>17</v>
      </c>
      <c r="F142" s="1" t="s">
        <v>65</v>
      </c>
      <c r="G142" t="s">
        <v>66</v>
      </c>
      <c r="H142">
        <v>200.94</v>
      </c>
      <c r="I142" s="2">
        <v>42293</v>
      </c>
      <c r="J142" s="2">
        <v>42300</v>
      </c>
      <c r="K142">
        <v>200.94</v>
      </c>
    </row>
    <row r="143" spans="1:11" x14ac:dyDescent="0.25">
      <c r="A143" t="str">
        <f>"Z001686CF9"</f>
        <v>Z001686CF9</v>
      </c>
      <c r="B143" t="str">
        <f t="shared" si="2"/>
        <v>06363391001</v>
      </c>
      <c r="C143" t="s">
        <v>15</v>
      </c>
      <c r="D143" t="s">
        <v>278</v>
      </c>
      <c r="E143" t="s">
        <v>17</v>
      </c>
      <c r="F143" s="1" t="s">
        <v>115</v>
      </c>
      <c r="G143" t="s">
        <v>116</v>
      </c>
      <c r="H143">
        <v>1460</v>
      </c>
      <c r="I143" s="2">
        <v>42293</v>
      </c>
      <c r="J143" s="2">
        <v>42300</v>
      </c>
      <c r="K143">
        <v>1460</v>
      </c>
    </row>
    <row r="144" spans="1:11" x14ac:dyDescent="0.25">
      <c r="A144" t="str">
        <f>"Z481676AE8"</f>
        <v>Z481676AE8</v>
      </c>
      <c r="B144" t="str">
        <f t="shared" si="2"/>
        <v>06363391001</v>
      </c>
      <c r="C144" t="s">
        <v>15</v>
      </c>
      <c r="D144" t="s">
        <v>279</v>
      </c>
      <c r="E144" t="s">
        <v>17</v>
      </c>
      <c r="F144" s="1" t="s">
        <v>280</v>
      </c>
      <c r="G144" t="s">
        <v>281</v>
      </c>
      <c r="H144">
        <v>5681</v>
      </c>
      <c r="I144" s="2">
        <v>42278</v>
      </c>
      <c r="J144" s="2">
        <v>42278</v>
      </c>
      <c r="K144">
        <v>5681</v>
      </c>
    </row>
    <row r="145" spans="1:11" x14ac:dyDescent="0.25">
      <c r="A145" t="str">
        <f>"Z3C16FFEDD"</f>
        <v>Z3C16FFEDD</v>
      </c>
      <c r="B145" t="str">
        <f t="shared" si="2"/>
        <v>06363391001</v>
      </c>
      <c r="C145" t="s">
        <v>15</v>
      </c>
      <c r="D145" t="s">
        <v>282</v>
      </c>
      <c r="E145" t="s">
        <v>17</v>
      </c>
      <c r="F145" s="1" t="s">
        <v>62</v>
      </c>
      <c r="G145" t="s">
        <v>63</v>
      </c>
      <c r="H145">
        <v>346.5</v>
      </c>
      <c r="I145" s="2">
        <v>42297</v>
      </c>
      <c r="J145" s="2">
        <v>42319</v>
      </c>
      <c r="K145">
        <v>346.5</v>
      </c>
    </row>
    <row r="146" spans="1:11" x14ac:dyDescent="0.25">
      <c r="A146" t="str">
        <f>"Z10167CC91"</f>
        <v>Z10167CC91</v>
      </c>
      <c r="B146" t="str">
        <f t="shared" si="2"/>
        <v>06363391001</v>
      </c>
      <c r="C146" t="s">
        <v>15</v>
      </c>
      <c r="D146" t="s">
        <v>283</v>
      </c>
      <c r="E146" t="s">
        <v>17</v>
      </c>
      <c r="F146" s="1" t="s">
        <v>284</v>
      </c>
      <c r="G146" t="s">
        <v>285</v>
      </c>
      <c r="H146">
        <v>155</v>
      </c>
      <c r="I146" s="2">
        <v>42299</v>
      </c>
      <c r="J146" s="2">
        <v>42299</v>
      </c>
      <c r="K146">
        <v>155</v>
      </c>
    </row>
    <row r="147" spans="1:11" x14ac:dyDescent="0.25">
      <c r="A147" t="str">
        <f>"Z1016BD7F1"</f>
        <v>Z1016BD7F1</v>
      </c>
      <c r="B147" t="str">
        <f t="shared" si="2"/>
        <v>06363391001</v>
      </c>
      <c r="C147" t="s">
        <v>15</v>
      </c>
      <c r="D147" t="s">
        <v>286</v>
      </c>
      <c r="E147" t="s">
        <v>17</v>
      </c>
      <c r="F147" s="1" t="s">
        <v>287</v>
      </c>
      <c r="G147" t="s">
        <v>288</v>
      </c>
      <c r="H147">
        <v>400.25</v>
      </c>
      <c r="I147" s="2">
        <v>42304</v>
      </c>
      <c r="J147" s="2">
        <v>42314</v>
      </c>
      <c r="K147">
        <v>400.25</v>
      </c>
    </row>
    <row r="148" spans="1:11" x14ac:dyDescent="0.25">
      <c r="A148" t="str">
        <f>"ZD016D495D"</f>
        <v>ZD016D495D</v>
      </c>
      <c r="B148" t="str">
        <f t="shared" si="2"/>
        <v>06363391001</v>
      </c>
      <c r="C148" t="s">
        <v>15</v>
      </c>
      <c r="D148" t="s">
        <v>289</v>
      </c>
      <c r="E148" t="s">
        <v>17</v>
      </c>
      <c r="F148" s="1" t="s">
        <v>290</v>
      </c>
      <c r="G148" t="s">
        <v>291</v>
      </c>
      <c r="H148">
        <v>3762</v>
      </c>
      <c r="I148" s="2">
        <v>42311</v>
      </c>
      <c r="J148" s="2">
        <v>42369</v>
      </c>
      <c r="K148">
        <v>3762</v>
      </c>
    </row>
    <row r="149" spans="1:11" x14ac:dyDescent="0.25">
      <c r="A149" t="str">
        <f>"Z0C16D497B"</f>
        <v>Z0C16D497B</v>
      </c>
      <c r="B149" t="str">
        <f t="shared" si="2"/>
        <v>06363391001</v>
      </c>
      <c r="C149" t="s">
        <v>15</v>
      </c>
      <c r="D149" t="s">
        <v>292</v>
      </c>
      <c r="E149" t="s">
        <v>17</v>
      </c>
      <c r="F149" s="1" t="s">
        <v>293</v>
      </c>
      <c r="G149" t="s">
        <v>294</v>
      </c>
      <c r="H149">
        <v>1695</v>
      </c>
      <c r="I149" s="2">
        <v>42311</v>
      </c>
      <c r="J149" s="2">
        <v>42369</v>
      </c>
      <c r="K149">
        <v>1695</v>
      </c>
    </row>
    <row r="150" spans="1:11" x14ac:dyDescent="0.25">
      <c r="A150" t="str">
        <f>"ZE215D4469"</f>
        <v>ZE215D4469</v>
      </c>
      <c r="B150" t="str">
        <f t="shared" si="2"/>
        <v>06363391001</v>
      </c>
      <c r="C150" t="s">
        <v>15</v>
      </c>
      <c r="D150" t="s">
        <v>295</v>
      </c>
      <c r="E150" t="s">
        <v>17</v>
      </c>
      <c r="F150" s="1" t="s">
        <v>293</v>
      </c>
      <c r="G150" t="s">
        <v>294</v>
      </c>
      <c r="H150">
        <v>1176</v>
      </c>
      <c r="I150" s="2">
        <v>42311</v>
      </c>
      <c r="J150" s="2">
        <v>42369</v>
      </c>
      <c r="K150">
        <v>1176</v>
      </c>
    </row>
    <row r="151" spans="1:11" x14ac:dyDescent="0.25">
      <c r="A151" t="str">
        <f>"X5315401EA"</f>
        <v>X5315401EA</v>
      </c>
      <c r="B151" t="str">
        <f t="shared" si="2"/>
        <v>06363391001</v>
      </c>
      <c r="C151" t="s">
        <v>15</v>
      </c>
      <c r="D151" t="s">
        <v>296</v>
      </c>
      <c r="E151" t="s">
        <v>17</v>
      </c>
      <c r="F151" s="1" t="s">
        <v>177</v>
      </c>
      <c r="G151" t="s">
        <v>178</v>
      </c>
      <c r="H151">
        <v>80</v>
      </c>
      <c r="I151" s="2">
        <v>42215</v>
      </c>
      <c r="J151" s="2">
        <v>42215</v>
      </c>
      <c r="K151">
        <v>80</v>
      </c>
    </row>
    <row r="152" spans="1:11" x14ac:dyDescent="0.25">
      <c r="A152" t="str">
        <f>"Z6817034E2"</f>
        <v>Z6817034E2</v>
      </c>
      <c r="B152" t="str">
        <f t="shared" si="2"/>
        <v>06363391001</v>
      </c>
      <c r="C152" t="s">
        <v>15</v>
      </c>
      <c r="D152" t="s">
        <v>297</v>
      </c>
      <c r="E152" t="s">
        <v>17</v>
      </c>
      <c r="F152" s="1" t="s">
        <v>298</v>
      </c>
      <c r="G152" t="s">
        <v>299</v>
      </c>
      <c r="H152">
        <v>315</v>
      </c>
      <c r="I152" s="2">
        <v>42317</v>
      </c>
      <c r="J152" s="2">
        <v>42328</v>
      </c>
      <c r="K152">
        <v>315</v>
      </c>
    </row>
    <row r="153" spans="1:11" x14ac:dyDescent="0.25">
      <c r="A153" t="str">
        <f>"X9115401F5"</f>
        <v>X9115401F5</v>
      </c>
      <c r="B153" t="str">
        <f t="shared" si="2"/>
        <v>06363391001</v>
      </c>
      <c r="C153" t="s">
        <v>15</v>
      </c>
      <c r="D153" t="s">
        <v>114</v>
      </c>
      <c r="E153" t="s">
        <v>17</v>
      </c>
      <c r="F153" s="1" t="s">
        <v>193</v>
      </c>
      <c r="G153" t="s">
        <v>194</v>
      </c>
      <c r="H153">
        <v>1234.8</v>
      </c>
      <c r="I153" s="2">
        <v>42254</v>
      </c>
      <c r="J153" s="2">
        <v>42273</v>
      </c>
      <c r="K153">
        <v>1234.78</v>
      </c>
    </row>
    <row r="154" spans="1:11" x14ac:dyDescent="0.25">
      <c r="A154" t="str">
        <f>"ZD61342B4A"</f>
        <v>ZD61342B4A</v>
      </c>
      <c r="B154" t="str">
        <f t="shared" si="2"/>
        <v>06363391001</v>
      </c>
      <c r="C154" t="s">
        <v>15</v>
      </c>
      <c r="D154" t="s">
        <v>300</v>
      </c>
      <c r="E154" t="s">
        <v>17</v>
      </c>
      <c r="F154" s="1" t="s">
        <v>108</v>
      </c>
      <c r="G154" t="s">
        <v>109</v>
      </c>
      <c r="H154">
        <v>1034.1300000000001</v>
      </c>
      <c r="I154" s="2">
        <v>42060</v>
      </c>
      <c r="J154" s="2">
        <v>42073</v>
      </c>
      <c r="K154">
        <v>1034.1300000000001</v>
      </c>
    </row>
    <row r="155" spans="1:11" x14ac:dyDescent="0.25">
      <c r="A155" t="str">
        <f>"Z8D171300D"</f>
        <v>Z8D171300D</v>
      </c>
      <c r="B155" t="str">
        <f t="shared" si="2"/>
        <v>06363391001</v>
      </c>
      <c r="C155" t="s">
        <v>15</v>
      </c>
      <c r="D155" t="s">
        <v>301</v>
      </c>
      <c r="E155" t="s">
        <v>17</v>
      </c>
      <c r="F155" s="1" t="s">
        <v>193</v>
      </c>
      <c r="G155" t="s">
        <v>194</v>
      </c>
      <c r="H155">
        <v>1528.69</v>
      </c>
      <c r="I155" s="2">
        <v>42321</v>
      </c>
      <c r="J155" s="2">
        <v>42335</v>
      </c>
      <c r="K155">
        <v>1528.69</v>
      </c>
    </row>
    <row r="156" spans="1:11" x14ac:dyDescent="0.25">
      <c r="A156" t="str">
        <f>"Z1C17130F8"</f>
        <v>Z1C17130F8</v>
      </c>
      <c r="B156" t="str">
        <f t="shared" si="2"/>
        <v>06363391001</v>
      </c>
      <c r="C156" t="s">
        <v>15</v>
      </c>
      <c r="D156" t="s">
        <v>302</v>
      </c>
      <c r="E156" t="s">
        <v>17</v>
      </c>
      <c r="F156" s="1" t="s">
        <v>303</v>
      </c>
      <c r="G156" t="s">
        <v>304</v>
      </c>
      <c r="H156">
        <v>440.06</v>
      </c>
      <c r="I156" s="2">
        <v>42321</v>
      </c>
      <c r="J156" s="2">
        <v>42327</v>
      </c>
      <c r="K156">
        <v>208.86</v>
      </c>
    </row>
    <row r="157" spans="1:11" x14ac:dyDescent="0.25">
      <c r="A157" t="str">
        <f>"Z66172CA29"</f>
        <v>Z66172CA29</v>
      </c>
      <c r="B157" t="str">
        <f t="shared" si="2"/>
        <v>06363391001</v>
      </c>
      <c r="C157" t="s">
        <v>15</v>
      </c>
      <c r="D157" t="s">
        <v>305</v>
      </c>
      <c r="E157" t="s">
        <v>17</v>
      </c>
      <c r="F157" s="1" t="s">
        <v>274</v>
      </c>
      <c r="G157" t="s">
        <v>275</v>
      </c>
      <c r="H157">
        <v>660</v>
      </c>
      <c r="I157" s="2">
        <v>42327</v>
      </c>
      <c r="J157" s="2">
        <v>42328</v>
      </c>
      <c r="K157">
        <v>660</v>
      </c>
    </row>
    <row r="158" spans="1:11" x14ac:dyDescent="0.25">
      <c r="A158" t="str">
        <f>"Z191732A15"</f>
        <v>Z191732A15</v>
      </c>
      <c r="B158" t="str">
        <f t="shared" si="2"/>
        <v>06363391001</v>
      </c>
      <c r="C158" t="s">
        <v>15</v>
      </c>
      <c r="D158" t="s">
        <v>306</v>
      </c>
      <c r="E158" t="s">
        <v>17</v>
      </c>
      <c r="F158" s="1" t="s">
        <v>131</v>
      </c>
      <c r="G158" t="s">
        <v>132</v>
      </c>
      <c r="H158">
        <v>3963</v>
      </c>
      <c r="I158" s="2">
        <v>42328</v>
      </c>
      <c r="J158" s="2">
        <v>42369</v>
      </c>
      <c r="K158">
        <v>3963</v>
      </c>
    </row>
    <row r="159" spans="1:11" x14ac:dyDescent="0.25">
      <c r="A159" t="str">
        <f>"Z4817395DB"</f>
        <v>Z4817395DB</v>
      </c>
      <c r="B159" t="str">
        <f t="shared" si="2"/>
        <v>06363391001</v>
      </c>
      <c r="C159" t="s">
        <v>15</v>
      </c>
      <c r="D159" t="s">
        <v>307</v>
      </c>
      <c r="E159" t="s">
        <v>17</v>
      </c>
      <c r="F159" s="1" t="s">
        <v>68</v>
      </c>
      <c r="G159" t="s">
        <v>69</v>
      </c>
      <c r="H159">
        <v>410</v>
      </c>
      <c r="I159" s="2">
        <v>42332</v>
      </c>
      <c r="J159" s="2">
        <v>42347</v>
      </c>
      <c r="K159">
        <v>410</v>
      </c>
    </row>
    <row r="160" spans="1:11" x14ac:dyDescent="0.25">
      <c r="A160" t="str">
        <f>"ZD117388C7"</f>
        <v>ZD117388C7</v>
      </c>
      <c r="B160" t="str">
        <f t="shared" si="2"/>
        <v>06363391001</v>
      </c>
      <c r="C160" t="s">
        <v>15</v>
      </c>
      <c r="D160" t="s">
        <v>308</v>
      </c>
      <c r="E160" t="s">
        <v>17</v>
      </c>
      <c r="F160" s="1" t="s">
        <v>309</v>
      </c>
      <c r="G160" t="s">
        <v>310</v>
      </c>
      <c r="H160">
        <v>1120</v>
      </c>
      <c r="I160" s="2">
        <v>42332</v>
      </c>
      <c r="J160" s="2">
        <v>42349</v>
      </c>
      <c r="K160">
        <v>0</v>
      </c>
    </row>
    <row r="161" spans="1:11" x14ac:dyDescent="0.25">
      <c r="A161" t="str">
        <f>"ZA3173E15E"</f>
        <v>ZA3173E15E</v>
      </c>
      <c r="B161" t="str">
        <f t="shared" si="2"/>
        <v>06363391001</v>
      </c>
      <c r="C161" t="s">
        <v>15</v>
      </c>
      <c r="D161" t="s">
        <v>311</v>
      </c>
      <c r="E161" t="s">
        <v>17</v>
      </c>
      <c r="F161" s="1" t="s">
        <v>36</v>
      </c>
      <c r="G161" t="s">
        <v>37</v>
      </c>
      <c r="H161">
        <v>474.54</v>
      </c>
      <c r="I161" s="2">
        <v>42333</v>
      </c>
      <c r="J161" s="2">
        <v>42338</v>
      </c>
      <c r="K161">
        <v>474.53</v>
      </c>
    </row>
    <row r="162" spans="1:11" x14ac:dyDescent="0.25">
      <c r="A162" t="str">
        <f>"Z28173E288"</f>
        <v>Z28173E288</v>
      </c>
      <c r="B162" t="str">
        <f t="shared" si="2"/>
        <v>06363391001</v>
      </c>
      <c r="C162" t="s">
        <v>15</v>
      </c>
      <c r="D162" t="s">
        <v>312</v>
      </c>
      <c r="E162" t="s">
        <v>17</v>
      </c>
      <c r="F162" s="1" t="s">
        <v>313</v>
      </c>
      <c r="G162" t="s">
        <v>314</v>
      </c>
      <c r="H162">
        <v>409.68</v>
      </c>
      <c r="I162" s="2">
        <v>42333</v>
      </c>
      <c r="J162" s="2">
        <v>42338</v>
      </c>
      <c r="K162">
        <v>409.68</v>
      </c>
    </row>
    <row r="163" spans="1:11" x14ac:dyDescent="0.25">
      <c r="A163" t="str">
        <f>"ZEF1739AAB"</f>
        <v>ZEF1739AAB</v>
      </c>
      <c r="B163" t="str">
        <f t="shared" si="2"/>
        <v>06363391001</v>
      </c>
      <c r="C163" t="s">
        <v>15</v>
      </c>
      <c r="D163" t="s">
        <v>315</v>
      </c>
      <c r="E163" t="s">
        <v>17</v>
      </c>
      <c r="F163" s="1" t="s">
        <v>316</v>
      </c>
      <c r="G163" t="s">
        <v>317</v>
      </c>
      <c r="H163">
        <v>644.79999999999995</v>
      </c>
      <c r="I163" s="2">
        <v>42333</v>
      </c>
      <c r="J163" s="2">
        <v>42338</v>
      </c>
      <c r="K163">
        <v>644.79999999999995</v>
      </c>
    </row>
    <row r="164" spans="1:11" x14ac:dyDescent="0.25">
      <c r="A164" t="str">
        <f>"Z72170200C"</f>
        <v>Z72170200C</v>
      </c>
      <c r="B164" t="str">
        <f t="shared" si="2"/>
        <v>06363391001</v>
      </c>
      <c r="C164" t="s">
        <v>15</v>
      </c>
      <c r="D164" t="s">
        <v>318</v>
      </c>
      <c r="E164" t="s">
        <v>71</v>
      </c>
      <c r="F164" s="1" t="s">
        <v>319</v>
      </c>
      <c r="G164" t="s">
        <v>320</v>
      </c>
      <c r="H164">
        <v>7900</v>
      </c>
      <c r="I164" s="2">
        <v>42345</v>
      </c>
      <c r="J164" s="2">
        <v>42368</v>
      </c>
      <c r="K164">
        <v>7900</v>
      </c>
    </row>
    <row r="165" spans="1:11" x14ac:dyDescent="0.25">
      <c r="A165" t="str">
        <f>"Z60174A608"</f>
        <v>Z60174A608</v>
      </c>
      <c r="B165" t="str">
        <f t="shared" si="2"/>
        <v>06363391001</v>
      </c>
      <c r="C165" t="s">
        <v>15</v>
      </c>
      <c r="D165" t="s">
        <v>321</v>
      </c>
      <c r="E165" t="s">
        <v>17</v>
      </c>
      <c r="F165" s="1" t="s">
        <v>62</v>
      </c>
      <c r="G165" t="s">
        <v>63</v>
      </c>
      <c r="H165">
        <v>40</v>
      </c>
      <c r="I165" s="2">
        <v>42334</v>
      </c>
      <c r="J165" s="2">
        <v>42334</v>
      </c>
      <c r="K165">
        <v>36</v>
      </c>
    </row>
    <row r="166" spans="1:11" x14ac:dyDescent="0.25">
      <c r="A166" t="str">
        <f>"Z7C1740ADZ"</f>
        <v>Z7C1740ADZ</v>
      </c>
      <c r="B166" t="str">
        <f t="shared" si="2"/>
        <v>06363391001</v>
      </c>
      <c r="C166" t="s">
        <v>15</v>
      </c>
      <c r="D166" t="s">
        <v>322</v>
      </c>
      <c r="E166" t="s">
        <v>17</v>
      </c>
      <c r="F166" s="1" t="s">
        <v>131</v>
      </c>
      <c r="G166" t="s">
        <v>132</v>
      </c>
      <c r="H166">
        <v>1208.76</v>
      </c>
      <c r="I166" s="2">
        <v>42185</v>
      </c>
      <c r="J166" s="2">
        <v>42185</v>
      </c>
      <c r="K166">
        <v>1208.76</v>
      </c>
    </row>
    <row r="167" spans="1:11" x14ac:dyDescent="0.25">
      <c r="A167" t="str">
        <f>"ZE71759E33"</f>
        <v>ZE71759E33</v>
      </c>
      <c r="B167" t="str">
        <f t="shared" si="2"/>
        <v>06363391001</v>
      </c>
      <c r="C167" t="s">
        <v>15</v>
      </c>
      <c r="D167" t="s">
        <v>323</v>
      </c>
      <c r="E167" t="s">
        <v>17</v>
      </c>
      <c r="F167" s="1" t="s">
        <v>131</v>
      </c>
      <c r="G167" t="s">
        <v>132</v>
      </c>
      <c r="H167">
        <v>17900</v>
      </c>
      <c r="I167" s="2">
        <v>42339</v>
      </c>
      <c r="J167" s="2">
        <v>42369</v>
      </c>
      <c r="K167">
        <v>17900</v>
      </c>
    </row>
    <row r="168" spans="1:11" x14ac:dyDescent="0.25">
      <c r="A168" t="str">
        <f>"ZAA1759E6D"</f>
        <v>ZAA1759E6D</v>
      </c>
      <c r="B168" t="str">
        <f t="shared" si="2"/>
        <v>06363391001</v>
      </c>
      <c r="C168" t="s">
        <v>15</v>
      </c>
      <c r="D168" t="s">
        <v>324</v>
      </c>
      <c r="E168" t="s">
        <v>17</v>
      </c>
      <c r="F168" s="1" t="s">
        <v>131</v>
      </c>
      <c r="G168" t="s">
        <v>132</v>
      </c>
      <c r="H168">
        <v>6356</v>
      </c>
      <c r="I168" s="2">
        <v>42339</v>
      </c>
      <c r="J168" s="2">
        <v>42368</v>
      </c>
      <c r="K168">
        <v>6356</v>
      </c>
    </row>
    <row r="169" spans="1:11" x14ac:dyDescent="0.25">
      <c r="A169" t="str">
        <f>"ZEA1758584"</f>
        <v>ZEA1758584</v>
      </c>
      <c r="B169" t="str">
        <f t="shared" si="2"/>
        <v>06363391001</v>
      </c>
      <c r="C169" t="s">
        <v>15</v>
      </c>
      <c r="D169" t="s">
        <v>325</v>
      </c>
      <c r="E169" t="s">
        <v>17</v>
      </c>
      <c r="F169" s="1" t="s">
        <v>316</v>
      </c>
      <c r="G169" t="s">
        <v>317</v>
      </c>
      <c r="H169">
        <v>940.8</v>
      </c>
      <c r="I169" s="2">
        <v>42339</v>
      </c>
      <c r="J169" s="2">
        <v>42345</v>
      </c>
      <c r="K169">
        <v>940.8</v>
      </c>
    </row>
    <row r="170" spans="1:11" x14ac:dyDescent="0.25">
      <c r="A170" t="str">
        <f>"Z3617651F6"</f>
        <v>Z3617651F6</v>
      </c>
      <c r="B170" t="str">
        <f t="shared" si="2"/>
        <v>06363391001</v>
      </c>
      <c r="C170" t="s">
        <v>15</v>
      </c>
      <c r="D170" t="s">
        <v>326</v>
      </c>
      <c r="E170" t="s">
        <v>17</v>
      </c>
      <c r="F170" s="1" t="s">
        <v>42</v>
      </c>
      <c r="G170" t="s">
        <v>43</v>
      </c>
      <c r="H170">
        <v>523</v>
      </c>
      <c r="I170" s="2">
        <v>42340</v>
      </c>
      <c r="J170" s="2">
        <v>42340</v>
      </c>
      <c r="K170">
        <v>523</v>
      </c>
    </row>
    <row r="171" spans="1:11" x14ac:dyDescent="0.25">
      <c r="A171" t="str">
        <f>"ZBA176BB27"</f>
        <v>ZBA176BB27</v>
      </c>
      <c r="B171" t="str">
        <f t="shared" si="2"/>
        <v>06363391001</v>
      </c>
      <c r="C171" t="s">
        <v>15</v>
      </c>
      <c r="D171" t="s">
        <v>327</v>
      </c>
      <c r="E171" t="s">
        <v>17</v>
      </c>
      <c r="F171" s="1" t="s">
        <v>171</v>
      </c>
      <c r="G171" t="s">
        <v>172</v>
      </c>
      <c r="H171">
        <v>222.5</v>
      </c>
      <c r="I171" s="2">
        <v>42341</v>
      </c>
      <c r="J171" s="2">
        <v>42341</v>
      </c>
      <c r="K171">
        <v>222.5</v>
      </c>
    </row>
    <row r="172" spans="1:11" x14ac:dyDescent="0.25">
      <c r="A172" t="str">
        <f>"ZBF1756556"</f>
        <v>ZBF1756556</v>
      </c>
      <c r="B172" t="str">
        <f t="shared" si="2"/>
        <v>06363391001</v>
      </c>
      <c r="C172" t="s">
        <v>15</v>
      </c>
      <c r="D172" t="s">
        <v>328</v>
      </c>
      <c r="E172" t="s">
        <v>17</v>
      </c>
      <c r="F172" s="1" t="s">
        <v>329</v>
      </c>
      <c r="G172" t="s">
        <v>330</v>
      </c>
      <c r="H172">
        <v>2712</v>
      </c>
      <c r="I172" s="2">
        <v>42352</v>
      </c>
      <c r="J172" s="2">
        <v>42355</v>
      </c>
      <c r="K172">
        <v>2250</v>
      </c>
    </row>
    <row r="173" spans="1:11" x14ac:dyDescent="0.25">
      <c r="A173" t="str">
        <f>"ZAF177AF44"</f>
        <v>ZAF177AF44</v>
      </c>
      <c r="B173" t="str">
        <f t="shared" si="2"/>
        <v>06363391001</v>
      </c>
      <c r="C173" t="s">
        <v>15</v>
      </c>
      <c r="D173" t="s">
        <v>331</v>
      </c>
      <c r="E173" t="s">
        <v>17</v>
      </c>
      <c r="F173" s="1" t="s">
        <v>36</v>
      </c>
      <c r="G173" t="s">
        <v>37</v>
      </c>
      <c r="H173">
        <v>566.45000000000005</v>
      </c>
      <c r="I173" s="2">
        <v>42348</v>
      </c>
      <c r="J173" s="2">
        <v>42359</v>
      </c>
      <c r="K173">
        <v>566.45000000000005</v>
      </c>
    </row>
    <row r="174" spans="1:11" x14ac:dyDescent="0.25">
      <c r="A174" t="str">
        <f>"Z9C177B3F3"</f>
        <v>Z9C177B3F3</v>
      </c>
      <c r="B174" t="str">
        <f t="shared" si="2"/>
        <v>06363391001</v>
      </c>
      <c r="C174" t="s">
        <v>15</v>
      </c>
      <c r="D174" t="s">
        <v>90</v>
      </c>
      <c r="E174" t="s">
        <v>17</v>
      </c>
      <c r="F174" s="1" t="s">
        <v>316</v>
      </c>
      <c r="G174" t="s">
        <v>317</v>
      </c>
      <c r="H174">
        <v>940.8</v>
      </c>
      <c r="I174" s="2">
        <v>42348</v>
      </c>
      <c r="J174" s="2">
        <v>42349</v>
      </c>
      <c r="K174">
        <v>940.8</v>
      </c>
    </row>
    <row r="175" spans="1:11" x14ac:dyDescent="0.25">
      <c r="A175" t="str">
        <f>"ZD4177A1B5"</f>
        <v>ZD4177A1B5</v>
      </c>
      <c r="B175" t="str">
        <f t="shared" si="2"/>
        <v>06363391001</v>
      </c>
      <c r="C175" t="s">
        <v>15</v>
      </c>
      <c r="D175" t="s">
        <v>332</v>
      </c>
      <c r="E175" t="s">
        <v>17</v>
      </c>
      <c r="F175" s="1" t="s">
        <v>333</v>
      </c>
      <c r="G175" t="s">
        <v>334</v>
      </c>
      <c r="H175">
        <v>2000</v>
      </c>
      <c r="I175" s="2">
        <v>42349</v>
      </c>
      <c r="J175" s="2">
        <v>42369</v>
      </c>
      <c r="K175">
        <v>2000</v>
      </c>
    </row>
    <row r="176" spans="1:11" x14ac:dyDescent="0.25">
      <c r="A176" t="str">
        <f>"Z48177E4E2"</f>
        <v>Z48177E4E2</v>
      </c>
      <c r="B176" t="str">
        <f t="shared" si="2"/>
        <v>06363391001</v>
      </c>
      <c r="C176" t="s">
        <v>15</v>
      </c>
      <c r="D176" t="s">
        <v>335</v>
      </c>
      <c r="E176" t="s">
        <v>17</v>
      </c>
      <c r="F176" s="1" t="s">
        <v>30</v>
      </c>
      <c r="G176" t="s">
        <v>31</v>
      </c>
      <c r="H176">
        <v>4880</v>
      </c>
      <c r="I176" s="2">
        <v>42349</v>
      </c>
      <c r="J176" s="2">
        <v>42369</v>
      </c>
      <c r="K176">
        <v>4880</v>
      </c>
    </row>
    <row r="177" spans="1:11" x14ac:dyDescent="0.25">
      <c r="A177" t="str">
        <f>"ZBA178FE9C"</f>
        <v>ZBA178FE9C</v>
      </c>
      <c r="B177" t="str">
        <f t="shared" si="2"/>
        <v>06363391001</v>
      </c>
      <c r="C177" t="s">
        <v>15</v>
      </c>
      <c r="D177" t="s">
        <v>336</v>
      </c>
      <c r="E177" t="s">
        <v>17</v>
      </c>
      <c r="F177" s="1" t="s">
        <v>36</v>
      </c>
      <c r="G177" t="s">
        <v>37</v>
      </c>
      <c r="H177">
        <v>762.5</v>
      </c>
      <c r="I177" s="2">
        <v>42353</v>
      </c>
      <c r="J177" s="2">
        <v>42368</v>
      </c>
      <c r="K177">
        <v>762.5</v>
      </c>
    </row>
    <row r="178" spans="1:11" x14ac:dyDescent="0.25">
      <c r="A178" t="str">
        <f>"ZDE178FC8C"</f>
        <v>ZDE178FC8C</v>
      </c>
      <c r="B178" t="str">
        <f t="shared" si="2"/>
        <v>06363391001</v>
      </c>
      <c r="C178" t="s">
        <v>15</v>
      </c>
      <c r="D178" t="s">
        <v>337</v>
      </c>
      <c r="E178" t="s">
        <v>17</v>
      </c>
      <c r="F178" s="1" t="s">
        <v>338</v>
      </c>
      <c r="G178" t="s">
        <v>339</v>
      </c>
      <c r="H178">
        <v>3107</v>
      </c>
      <c r="I178" s="2">
        <v>42353</v>
      </c>
      <c r="J178" s="2">
        <v>42368</v>
      </c>
      <c r="K178">
        <v>3107</v>
      </c>
    </row>
    <row r="179" spans="1:11" x14ac:dyDescent="0.25">
      <c r="A179" t="str">
        <f>"Z0D1790EBB"</f>
        <v>Z0D1790EBB</v>
      </c>
      <c r="B179" t="str">
        <f t="shared" si="2"/>
        <v>06363391001</v>
      </c>
      <c r="C179" t="s">
        <v>15</v>
      </c>
      <c r="D179" t="s">
        <v>340</v>
      </c>
      <c r="E179" t="s">
        <v>17</v>
      </c>
      <c r="F179" s="1" t="s">
        <v>46</v>
      </c>
      <c r="G179" t="s">
        <v>47</v>
      </c>
      <c r="H179">
        <v>756</v>
      </c>
      <c r="I179" s="2">
        <v>42371</v>
      </c>
      <c r="J179" s="2">
        <v>42735</v>
      </c>
      <c r="K179">
        <v>753</v>
      </c>
    </row>
    <row r="180" spans="1:11" x14ac:dyDescent="0.25">
      <c r="A180" t="str">
        <f>"ZBF17942A1"</f>
        <v>ZBF17942A1</v>
      </c>
      <c r="B180" t="str">
        <f t="shared" si="2"/>
        <v>06363391001</v>
      </c>
      <c r="C180" t="s">
        <v>15</v>
      </c>
      <c r="D180" t="s">
        <v>341</v>
      </c>
      <c r="E180" t="s">
        <v>17</v>
      </c>
      <c r="F180" s="1" t="s">
        <v>342</v>
      </c>
      <c r="G180" t="s">
        <v>343</v>
      </c>
      <c r="H180">
        <v>1800</v>
      </c>
      <c r="I180" s="2">
        <v>42354</v>
      </c>
      <c r="J180" s="2">
        <v>42361</v>
      </c>
      <c r="K180">
        <v>1800</v>
      </c>
    </row>
    <row r="181" spans="1:11" x14ac:dyDescent="0.25">
      <c r="A181" t="str">
        <f>"ZA417ADB12"</f>
        <v>ZA417ADB12</v>
      </c>
      <c r="B181" t="str">
        <f t="shared" si="2"/>
        <v>06363391001</v>
      </c>
      <c r="C181" t="s">
        <v>15</v>
      </c>
      <c r="D181" t="s">
        <v>344</v>
      </c>
      <c r="E181" t="s">
        <v>17</v>
      </c>
      <c r="F181" s="1" t="s">
        <v>30</v>
      </c>
      <c r="G181" t="s">
        <v>31</v>
      </c>
      <c r="H181">
        <v>1500</v>
      </c>
      <c r="I181" s="2">
        <v>42356</v>
      </c>
      <c r="J181" s="2">
        <v>42366</v>
      </c>
      <c r="K181">
        <v>1500</v>
      </c>
    </row>
    <row r="182" spans="1:11" x14ac:dyDescent="0.25">
      <c r="A182" t="str">
        <f>"Z2D1727820"</f>
        <v>Z2D1727820</v>
      </c>
      <c r="B182" t="str">
        <f t="shared" si="2"/>
        <v>06363391001</v>
      </c>
      <c r="C182" t="s">
        <v>15</v>
      </c>
      <c r="D182" t="s">
        <v>345</v>
      </c>
      <c r="E182" t="s">
        <v>17</v>
      </c>
      <c r="F182" s="1" t="s">
        <v>46</v>
      </c>
      <c r="G182" t="s">
        <v>47</v>
      </c>
      <c r="H182">
        <v>882</v>
      </c>
      <c r="I182" s="2">
        <v>42337</v>
      </c>
      <c r="J182" s="2">
        <v>42702</v>
      </c>
      <c r="K182">
        <v>0</v>
      </c>
    </row>
    <row r="183" spans="1:11" x14ac:dyDescent="0.25">
      <c r="A183" t="str">
        <f>"ZA717272C5"</f>
        <v>ZA717272C5</v>
      </c>
      <c r="B183" t="str">
        <f t="shared" si="2"/>
        <v>06363391001</v>
      </c>
      <c r="C183" t="s">
        <v>15</v>
      </c>
      <c r="D183" t="s">
        <v>346</v>
      </c>
      <c r="E183" t="s">
        <v>17</v>
      </c>
      <c r="F183" s="1" t="s">
        <v>46</v>
      </c>
      <c r="G183" t="s">
        <v>47</v>
      </c>
      <c r="H183">
        <v>756</v>
      </c>
      <c r="I183" s="2">
        <v>42337</v>
      </c>
      <c r="J183" s="2">
        <v>42702</v>
      </c>
      <c r="K183">
        <v>756</v>
      </c>
    </row>
    <row r="184" spans="1:11" x14ac:dyDescent="0.25">
      <c r="A184" t="str">
        <f>"ZA317C00F1"</f>
        <v>ZA317C00F1</v>
      </c>
      <c r="B184" t="str">
        <f t="shared" si="2"/>
        <v>06363391001</v>
      </c>
      <c r="C184" t="s">
        <v>15</v>
      </c>
      <c r="D184" t="s">
        <v>347</v>
      </c>
      <c r="E184" t="s">
        <v>17</v>
      </c>
      <c r="F184" s="1" t="s">
        <v>131</v>
      </c>
      <c r="G184" t="s">
        <v>132</v>
      </c>
      <c r="H184">
        <v>14200</v>
      </c>
      <c r="I184" s="2">
        <v>42361</v>
      </c>
      <c r="J184" s="2">
        <v>42401</v>
      </c>
      <c r="K184">
        <v>14200</v>
      </c>
    </row>
    <row r="185" spans="1:11" x14ac:dyDescent="0.25">
      <c r="A185" t="str">
        <f>"Z3717C4FAF"</f>
        <v>Z3717C4FAF</v>
      </c>
      <c r="B185" t="str">
        <f t="shared" si="2"/>
        <v>06363391001</v>
      </c>
      <c r="C185" t="s">
        <v>15</v>
      </c>
      <c r="D185" t="s">
        <v>348</v>
      </c>
      <c r="E185" t="s">
        <v>17</v>
      </c>
      <c r="F185" s="1" t="s">
        <v>235</v>
      </c>
      <c r="G185" t="s">
        <v>236</v>
      </c>
      <c r="H185">
        <v>35</v>
      </c>
      <c r="I185" s="2">
        <v>42361</v>
      </c>
      <c r="J185" s="2">
        <v>42361</v>
      </c>
      <c r="K185">
        <v>35</v>
      </c>
    </row>
    <row r="186" spans="1:11" x14ac:dyDescent="0.25">
      <c r="A186" t="str">
        <f>"Z13177D794"</f>
        <v>Z13177D794</v>
      </c>
      <c r="B186" t="str">
        <f t="shared" si="2"/>
        <v>06363391001</v>
      </c>
      <c r="C186" t="s">
        <v>15</v>
      </c>
      <c r="D186" t="s">
        <v>349</v>
      </c>
      <c r="E186" t="s">
        <v>17</v>
      </c>
      <c r="F186" s="1" t="s">
        <v>177</v>
      </c>
      <c r="G186" t="s">
        <v>178</v>
      </c>
      <c r="H186">
        <v>80</v>
      </c>
      <c r="I186" s="2">
        <v>42250</v>
      </c>
      <c r="J186" s="2">
        <v>42250</v>
      </c>
      <c r="K186">
        <v>80</v>
      </c>
    </row>
    <row r="187" spans="1:11" x14ac:dyDescent="0.25">
      <c r="A187" t="str">
        <f>"Z21164E20D"</f>
        <v>Z21164E20D</v>
      </c>
      <c r="B187" t="str">
        <f t="shared" si="2"/>
        <v>06363391001</v>
      </c>
      <c r="C187" t="s">
        <v>15</v>
      </c>
      <c r="D187" t="s">
        <v>350</v>
      </c>
      <c r="E187" t="s">
        <v>17</v>
      </c>
      <c r="F187" s="1" t="s">
        <v>235</v>
      </c>
      <c r="G187" t="s">
        <v>236</v>
      </c>
      <c r="H187">
        <v>1170</v>
      </c>
      <c r="I187" s="2">
        <v>42303</v>
      </c>
      <c r="J187" s="2">
        <v>42303</v>
      </c>
      <c r="K187">
        <v>1170</v>
      </c>
    </row>
    <row r="188" spans="1:11" x14ac:dyDescent="0.25">
      <c r="A188" t="str">
        <f>"Z8217C60F5"</f>
        <v>Z8217C60F5</v>
      </c>
      <c r="B188" t="str">
        <f t="shared" si="2"/>
        <v>06363391001</v>
      </c>
      <c r="C188" t="s">
        <v>15</v>
      </c>
      <c r="D188" t="s">
        <v>351</v>
      </c>
      <c r="E188" t="s">
        <v>17</v>
      </c>
      <c r="F188" s="1" t="s">
        <v>42</v>
      </c>
      <c r="G188" t="s">
        <v>43</v>
      </c>
      <c r="H188">
        <v>680</v>
      </c>
      <c r="I188" s="2">
        <v>42366</v>
      </c>
      <c r="J188" s="2">
        <v>42367</v>
      </c>
      <c r="K188">
        <v>680</v>
      </c>
    </row>
    <row r="189" spans="1:11" x14ac:dyDescent="0.25">
      <c r="A189" t="str">
        <f>"X4815401E4"</f>
        <v>X4815401E4</v>
      </c>
      <c r="B189" t="str">
        <f t="shared" si="2"/>
        <v>06363391001</v>
      </c>
      <c r="C189" t="s">
        <v>15</v>
      </c>
      <c r="D189" t="s">
        <v>352</v>
      </c>
      <c r="E189" t="s">
        <v>17</v>
      </c>
      <c r="F189" s="1" t="s">
        <v>180</v>
      </c>
      <c r="G189" t="s">
        <v>181</v>
      </c>
      <c r="H189">
        <v>810</v>
      </c>
      <c r="I189" s="2">
        <v>42208</v>
      </c>
      <c r="J189" s="2">
        <v>42209</v>
      </c>
      <c r="K189">
        <v>810</v>
      </c>
    </row>
    <row r="190" spans="1:11" x14ac:dyDescent="0.25">
      <c r="A190" t="str">
        <f>"ZC0148ABB1"</f>
        <v>ZC0148ABB1</v>
      </c>
      <c r="B190" t="str">
        <f t="shared" si="2"/>
        <v>06363391001</v>
      </c>
      <c r="C190" t="s">
        <v>15</v>
      </c>
      <c r="D190" t="s">
        <v>353</v>
      </c>
      <c r="E190" t="s">
        <v>17</v>
      </c>
      <c r="F190" s="1" t="s">
        <v>354</v>
      </c>
      <c r="G190" t="s">
        <v>355</v>
      </c>
      <c r="H190">
        <v>1600</v>
      </c>
      <c r="I190" s="2">
        <v>42137</v>
      </c>
      <c r="J190" s="2">
        <v>42139</v>
      </c>
      <c r="K190">
        <v>1600</v>
      </c>
    </row>
    <row r="191" spans="1:11" x14ac:dyDescent="0.25">
      <c r="A191" t="str">
        <f>"Z7B1738921"</f>
        <v>Z7B1738921</v>
      </c>
      <c r="B191" t="str">
        <f t="shared" si="2"/>
        <v>06363391001</v>
      </c>
      <c r="C191" t="s">
        <v>15</v>
      </c>
      <c r="D191" t="s">
        <v>356</v>
      </c>
      <c r="E191" t="s">
        <v>17</v>
      </c>
      <c r="F191" s="1" t="s">
        <v>357</v>
      </c>
      <c r="G191" t="s">
        <v>358</v>
      </c>
      <c r="H191">
        <v>415.91</v>
      </c>
      <c r="I191" s="2">
        <v>42339</v>
      </c>
      <c r="J191" s="2">
        <v>42341</v>
      </c>
      <c r="K191">
        <v>415.91</v>
      </c>
    </row>
    <row r="192" spans="1:11" x14ac:dyDescent="0.25">
      <c r="A192" t="str">
        <f>"ZE31739579"</f>
        <v>ZE31739579</v>
      </c>
      <c r="B192" t="str">
        <f t="shared" si="2"/>
        <v>06363391001</v>
      </c>
      <c r="C192" t="s">
        <v>15</v>
      </c>
      <c r="D192" t="s">
        <v>359</v>
      </c>
      <c r="E192" t="s">
        <v>127</v>
      </c>
      <c r="F192" s="1" t="s">
        <v>360</v>
      </c>
      <c r="G192" t="s">
        <v>361</v>
      </c>
      <c r="H192">
        <v>0</v>
      </c>
      <c r="I192" s="2">
        <v>42095</v>
      </c>
      <c r="J192" s="2">
        <v>43190</v>
      </c>
      <c r="K192">
        <v>2862.99</v>
      </c>
    </row>
    <row r="193" spans="1:11" x14ac:dyDescent="0.25">
      <c r="A193" t="str">
        <f>"XCB15401E7"</f>
        <v>XCB15401E7</v>
      </c>
      <c r="B193" t="str">
        <f t="shared" si="2"/>
        <v>06363391001</v>
      </c>
      <c r="C193" t="s">
        <v>15</v>
      </c>
      <c r="D193" t="s">
        <v>362</v>
      </c>
      <c r="E193" t="s">
        <v>17</v>
      </c>
      <c r="F193" s="1" t="s">
        <v>225</v>
      </c>
      <c r="G193" t="s">
        <v>53</v>
      </c>
      <c r="H193">
        <v>2650</v>
      </c>
      <c r="I193" s="2">
        <v>42212</v>
      </c>
      <c r="J193" s="2">
        <v>42216</v>
      </c>
      <c r="K193">
        <v>2650</v>
      </c>
    </row>
    <row r="194" spans="1:11" x14ac:dyDescent="0.25">
      <c r="A194" t="str">
        <f>"Z2A1488E0C"</f>
        <v>Z2A1488E0C</v>
      </c>
      <c r="B194" t="str">
        <f t="shared" si="2"/>
        <v>06363391001</v>
      </c>
      <c r="C194" t="s">
        <v>15</v>
      </c>
      <c r="D194" t="s">
        <v>363</v>
      </c>
      <c r="E194" t="s">
        <v>17</v>
      </c>
      <c r="F194" s="1" t="s">
        <v>364</v>
      </c>
      <c r="G194" t="s">
        <v>343</v>
      </c>
      <c r="H194">
        <v>950</v>
      </c>
      <c r="I194" s="2">
        <v>42141</v>
      </c>
      <c r="J194" s="2">
        <v>42185</v>
      </c>
      <c r="K194">
        <v>950</v>
      </c>
    </row>
    <row r="195" spans="1:11" x14ac:dyDescent="0.25">
      <c r="A195" t="str">
        <f>"ZD913B9E21"</f>
        <v>ZD913B9E21</v>
      </c>
      <c r="B195" t="str">
        <f t="shared" ref="B195:B246" si="3">"06363391001"</f>
        <v>06363391001</v>
      </c>
      <c r="C195" t="s">
        <v>15</v>
      </c>
      <c r="D195" t="s">
        <v>365</v>
      </c>
      <c r="E195" t="s">
        <v>127</v>
      </c>
      <c r="F195" s="1" t="s">
        <v>366</v>
      </c>
      <c r="G195" t="s">
        <v>367</v>
      </c>
      <c r="H195">
        <v>0</v>
      </c>
      <c r="I195" s="2">
        <v>42086</v>
      </c>
      <c r="J195" s="2">
        <v>42086</v>
      </c>
      <c r="K195">
        <v>1761.27</v>
      </c>
    </row>
    <row r="196" spans="1:11" x14ac:dyDescent="0.25">
      <c r="A196" t="str">
        <f>"X2F1540204"</f>
        <v>X2F1540204</v>
      </c>
      <c r="B196" t="str">
        <f t="shared" si="3"/>
        <v>06363391001</v>
      </c>
      <c r="C196" t="s">
        <v>15</v>
      </c>
      <c r="D196" t="s">
        <v>368</v>
      </c>
      <c r="E196" t="s">
        <v>127</v>
      </c>
      <c r="F196" s="1" t="s">
        <v>366</v>
      </c>
      <c r="G196" t="s">
        <v>367</v>
      </c>
      <c r="H196">
        <v>0</v>
      </c>
      <c r="I196" s="2">
        <v>42269</v>
      </c>
      <c r="J196" s="2">
        <v>42276</v>
      </c>
      <c r="K196">
        <v>4886.59</v>
      </c>
    </row>
    <row r="197" spans="1:11" x14ac:dyDescent="0.25">
      <c r="A197" t="str">
        <f>"Z66152DBFE"</f>
        <v>Z66152DBFE</v>
      </c>
      <c r="B197" t="str">
        <f t="shared" si="3"/>
        <v>06363391001</v>
      </c>
      <c r="C197" t="s">
        <v>15</v>
      </c>
      <c r="D197" t="s">
        <v>369</v>
      </c>
      <c r="E197" t="s">
        <v>17</v>
      </c>
      <c r="F197" s="1" t="s">
        <v>370</v>
      </c>
      <c r="G197" t="s">
        <v>371</v>
      </c>
      <c r="H197">
        <v>450</v>
      </c>
      <c r="I197" s="2">
        <v>42191</v>
      </c>
      <c r="J197" s="2">
        <v>42195</v>
      </c>
      <c r="K197">
        <v>450</v>
      </c>
    </row>
    <row r="198" spans="1:11" x14ac:dyDescent="0.25">
      <c r="A198" t="str">
        <f>"ZA61707894"</f>
        <v>ZA61707894</v>
      </c>
      <c r="B198" t="str">
        <f t="shared" si="3"/>
        <v>06363391001</v>
      </c>
      <c r="C198" t="s">
        <v>15</v>
      </c>
      <c r="D198" t="s">
        <v>372</v>
      </c>
      <c r="E198" t="s">
        <v>17</v>
      </c>
      <c r="F198" s="1" t="s">
        <v>373</v>
      </c>
      <c r="G198" t="s">
        <v>374</v>
      </c>
      <c r="H198">
        <v>750</v>
      </c>
      <c r="I198" s="2">
        <v>42318</v>
      </c>
      <c r="J198" s="2">
        <v>42684</v>
      </c>
      <c r="K198">
        <v>614.75</v>
      </c>
    </row>
    <row r="199" spans="1:11" x14ac:dyDescent="0.25">
      <c r="A199" t="str">
        <f>"ZA21466FD6"</f>
        <v>ZA21466FD6</v>
      </c>
      <c r="B199" t="str">
        <f t="shared" si="3"/>
        <v>06363391001</v>
      </c>
      <c r="C199" t="s">
        <v>15</v>
      </c>
      <c r="D199" t="s">
        <v>375</v>
      </c>
      <c r="E199" t="s">
        <v>17</v>
      </c>
      <c r="F199" s="1" t="s">
        <v>376</v>
      </c>
      <c r="G199" t="s">
        <v>377</v>
      </c>
      <c r="H199">
        <v>440</v>
      </c>
      <c r="I199" s="2">
        <v>42129</v>
      </c>
      <c r="J199" s="2">
        <v>42139</v>
      </c>
      <c r="K199">
        <v>440</v>
      </c>
    </row>
    <row r="200" spans="1:11" x14ac:dyDescent="0.25">
      <c r="A200" t="str">
        <f>"ZF512E2390"</f>
        <v>ZF512E2390</v>
      </c>
      <c r="B200" t="str">
        <f t="shared" si="3"/>
        <v>06363391001</v>
      </c>
      <c r="C200" t="s">
        <v>15</v>
      </c>
      <c r="D200" t="s">
        <v>135</v>
      </c>
      <c r="E200" t="s">
        <v>17</v>
      </c>
      <c r="F200" s="1" t="s">
        <v>21</v>
      </c>
      <c r="G200" t="s">
        <v>22</v>
      </c>
      <c r="H200">
        <v>2868.6</v>
      </c>
      <c r="I200" s="2">
        <v>42031</v>
      </c>
      <c r="J200" s="2">
        <v>42048</v>
      </c>
      <c r="K200">
        <v>2868.6</v>
      </c>
    </row>
    <row r="201" spans="1:11" x14ac:dyDescent="0.25">
      <c r="A201" t="str">
        <f>"X8D15401DC"</f>
        <v>X8D15401DC</v>
      </c>
      <c r="B201" t="str">
        <f t="shared" si="3"/>
        <v>06363391001</v>
      </c>
      <c r="C201" t="s">
        <v>15</v>
      </c>
      <c r="D201" t="s">
        <v>378</v>
      </c>
      <c r="E201" t="s">
        <v>17</v>
      </c>
      <c r="F201" s="1" t="s">
        <v>30</v>
      </c>
      <c r="G201" t="s">
        <v>31</v>
      </c>
      <c r="H201">
        <v>700</v>
      </c>
      <c r="I201" s="2">
        <v>42192</v>
      </c>
      <c r="J201" s="2">
        <v>42192</v>
      </c>
      <c r="K201">
        <v>700</v>
      </c>
    </row>
    <row r="202" spans="1:11" x14ac:dyDescent="0.25">
      <c r="A202" t="str">
        <f>"Z4C14E4E12"</f>
        <v>Z4C14E4E12</v>
      </c>
      <c r="B202" t="str">
        <f t="shared" si="3"/>
        <v>06363391001</v>
      </c>
      <c r="C202" t="s">
        <v>15</v>
      </c>
      <c r="D202" t="s">
        <v>379</v>
      </c>
      <c r="E202" t="s">
        <v>17</v>
      </c>
      <c r="F202" s="1" t="s">
        <v>380</v>
      </c>
      <c r="G202" t="s">
        <v>381</v>
      </c>
      <c r="H202">
        <v>1800</v>
      </c>
      <c r="I202" s="2">
        <v>42178</v>
      </c>
      <c r="J202" s="2">
        <v>42202</v>
      </c>
      <c r="K202">
        <v>1800</v>
      </c>
    </row>
    <row r="203" spans="1:11" x14ac:dyDescent="0.25">
      <c r="A203" t="str">
        <f>"Z031522374"</f>
        <v>Z031522374</v>
      </c>
      <c r="B203" t="str">
        <f t="shared" si="3"/>
        <v>06363391001</v>
      </c>
      <c r="C203" t="s">
        <v>15</v>
      </c>
      <c r="D203" t="s">
        <v>382</v>
      </c>
      <c r="E203" t="s">
        <v>17</v>
      </c>
      <c r="F203" s="1" t="s">
        <v>383</v>
      </c>
      <c r="G203" t="s">
        <v>98</v>
      </c>
      <c r="H203">
        <v>844</v>
      </c>
      <c r="I203" s="2">
        <v>42184</v>
      </c>
      <c r="J203" s="2">
        <v>42195</v>
      </c>
      <c r="K203">
        <v>844</v>
      </c>
    </row>
    <row r="204" spans="1:11" x14ac:dyDescent="0.25">
      <c r="A204" t="str">
        <f>"X8A1540208"</f>
        <v>X8A1540208</v>
      </c>
      <c r="B204" t="str">
        <f t="shared" si="3"/>
        <v>06363391001</v>
      </c>
      <c r="C204" t="s">
        <v>15</v>
      </c>
      <c r="D204" t="s">
        <v>384</v>
      </c>
      <c r="E204" t="s">
        <v>17</v>
      </c>
      <c r="F204" s="1" t="s">
        <v>383</v>
      </c>
      <c r="G204" t="s">
        <v>98</v>
      </c>
      <c r="H204">
        <v>780</v>
      </c>
      <c r="I204" s="2">
        <v>42270</v>
      </c>
      <c r="J204" s="2">
        <v>42293</v>
      </c>
      <c r="K204">
        <v>780</v>
      </c>
    </row>
    <row r="205" spans="1:11" x14ac:dyDescent="0.25">
      <c r="A205" t="str">
        <f>"Z5D13050AE"</f>
        <v>Z5D13050AE</v>
      </c>
      <c r="B205" t="str">
        <f t="shared" si="3"/>
        <v>06363391001</v>
      </c>
      <c r="C205" t="s">
        <v>15</v>
      </c>
      <c r="D205" t="s">
        <v>385</v>
      </c>
      <c r="E205" t="s">
        <v>17</v>
      </c>
      <c r="F205" s="1" t="s">
        <v>386</v>
      </c>
      <c r="G205" t="s">
        <v>43</v>
      </c>
      <c r="H205">
        <v>2780</v>
      </c>
      <c r="I205" s="2">
        <v>42038</v>
      </c>
      <c r="J205" s="2">
        <v>42063</v>
      </c>
      <c r="K205">
        <v>2780</v>
      </c>
    </row>
    <row r="206" spans="1:11" x14ac:dyDescent="0.25">
      <c r="A206" t="str">
        <f>"Z4D1368D79"</f>
        <v>Z4D1368D79</v>
      </c>
      <c r="B206" t="str">
        <f t="shared" si="3"/>
        <v>06363391001</v>
      </c>
      <c r="C206" t="s">
        <v>15</v>
      </c>
      <c r="D206" t="s">
        <v>387</v>
      </c>
      <c r="E206" t="s">
        <v>17</v>
      </c>
      <c r="F206" s="1" t="s">
        <v>388</v>
      </c>
      <c r="G206" t="s">
        <v>43</v>
      </c>
      <c r="H206">
        <v>1765</v>
      </c>
      <c r="I206" s="2">
        <v>42065</v>
      </c>
      <c r="J206" s="2">
        <v>42090</v>
      </c>
      <c r="K206">
        <v>1765</v>
      </c>
    </row>
    <row r="207" spans="1:11" x14ac:dyDescent="0.25">
      <c r="A207" t="str">
        <f>"Z741418D1B"</f>
        <v>Z741418D1B</v>
      </c>
      <c r="B207" t="str">
        <f t="shared" si="3"/>
        <v>06363391001</v>
      </c>
      <c r="C207" t="s">
        <v>15</v>
      </c>
      <c r="D207" t="s">
        <v>389</v>
      </c>
      <c r="E207" t="s">
        <v>17</v>
      </c>
      <c r="F207" s="1" t="s">
        <v>388</v>
      </c>
      <c r="G207" t="s">
        <v>43</v>
      </c>
      <c r="H207">
        <v>2747</v>
      </c>
      <c r="I207" s="2">
        <v>42109</v>
      </c>
      <c r="J207" s="2">
        <v>42128</v>
      </c>
      <c r="K207">
        <v>1307</v>
      </c>
    </row>
    <row r="208" spans="1:11" x14ac:dyDescent="0.25">
      <c r="A208" t="str">
        <f>"X3A154020A"</f>
        <v>X3A154020A</v>
      </c>
      <c r="B208" t="str">
        <f t="shared" si="3"/>
        <v>06363391001</v>
      </c>
      <c r="C208" t="s">
        <v>15</v>
      </c>
      <c r="D208" t="s">
        <v>390</v>
      </c>
      <c r="E208" t="s">
        <v>17</v>
      </c>
      <c r="F208" s="1" t="s">
        <v>391</v>
      </c>
      <c r="G208" t="s">
        <v>392</v>
      </c>
      <c r="H208">
        <v>1700</v>
      </c>
      <c r="I208" s="2">
        <v>42284</v>
      </c>
      <c r="J208" s="2">
        <v>42286</v>
      </c>
      <c r="K208">
        <v>1700</v>
      </c>
    </row>
    <row r="209" spans="1:11" x14ac:dyDescent="0.25">
      <c r="A209" t="str">
        <f>"XA71540201"</f>
        <v>XA71540201</v>
      </c>
      <c r="B209" t="str">
        <f t="shared" si="3"/>
        <v>06363391001</v>
      </c>
      <c r="C209" t="s">
        <v>15</v>
      </c>
      <c r="D209" t="s">
        <v>393</v>
      </c>
      <c r="E209" t="s">
        <v>17</v>
      </c>
      <c r="F209" s="1" t="s">
        <v>36</v>
      </c>
      <c r="G209" t="s">
        <v>37</v>
      </c>
      <c r="H209">
        <v>217.54</v>
      </c>
      <c r="I209" s="2">
        <v>42265</v>
      </c>
      <c r="J209" s="2">
        <v>42272</v>
      </c>
      <c r="K209">
        <v>217.54</v>
      </c>
    </row>
    <row r="210" spans="1:11" x14ac:dyDescent="0.25">
      <c r="A210" t="str">
        <f>"ZE4131AED1"</f>
        <v>ZE4131AED1</v>
      </c>
      <c r="B210" t="str">
        <f t="shared" si="3"/>
        <v>06363391001</v>
      </c>
      <c r="C210" t="s">
        <v>15</v>
      </c>
      <c r="D210" t="s">
        <v>394</v>
      </c>
      <c r="E210" t="s">
        <v>17</v>
      </c>
      <c r="F210" s="1" t="s">
        <v>222</v>
      </c>
      <c r="G210" t="s">
        <v>125</v>
      </c>
      <c r="H210">
        <v>9000</v>
      </c>
      <c r="I210" s="2">
        <v>42005</v>
      </c>
      <c r="J210" s="2">
        <v>42369</v>
      </c>
      <c r="K210">
        <v>6750</v>
      </c>
    </row>
    <row r="211" spans="1:11" x14ac:dyDescent="0.25">
      <c r="A211" t="str">
        <f>"XEC15401F9"</f>
        <v>XEC15401F9</v>
      </c>
      <c r="B211" t="str">
        <f t="shared" si="3"/>
        <v>06363391001</v>
      </c>
      <c r="C211" t="s">
        <v>15</v>
      </c>
      <c r="D211" t="s">
        <v>395</v>
      </c>
      <c r="E211" t="s">
        <v>17</v>
      </c>
      <c r="F211" s="1" t="s">
        <v>124</v>
      </c>
      <c r="G211" t="s">
        <v>125</v>
      </c>
      <c r="H211">
        <v>690</v>
      </c>
      <c r="I211" s="2">
        <v>42278</v>
      </c>
      <c r="J211" s="2">
        <v>42369</v>
      </c>
      <c r="K211">
        <v>434.31</v>
      </c>
    </row>
    <row r="212" spans="1:11" x14ac:dyDescent="0.25">
      <c r="A212" t="str">
        <f>"ZAC1490568"</f>
        <v>ZAC1490568</v>
      </c>
      <c r="B212" t="str">
        <f t="shared" si="3"/>
        <v>06363391001</v>
      </c>
      <c r="C212" t="s">
        <v>15</v>
      </c>
      <c r="D212" t="s">
        <v>396</v>
      </c>
      <c r="E212" t="s">
        <v>17</v>
      </c>
      <c r="F212" s="1" t="s">
        <v>397</v>
      </c>
      <c r="G212" t="s">
        <v>220</v>
      </c>
      <c r="H212">
        <v>806</v>
      </c>
      <c r="I212" s="2">
        <v>42143</v>
      </c>
      <c r="J212" s="2">
        <v>42153</v>
      </c>
      <c r="K212">
        <v>806</v>
      </c>
    </row>
    <row r="213" spans="1:11" x14ac:dyDescent="0.25">
      <c r="A213" t="str">
        <f>"Z7E16F2B39"</f>
        <v>Z7E16F2B39</v>
      </c>
      <c r="B213" t="str">
        <f t="shared" si="3"/>
        <v>06363391001</v>
      </c>
      <c r="C213" t="s">
        <v>15</v>
      </c>
      <c r="D213" t="s">
        <v>398</v>
      </c>
      <c r="E213" t="s">
        <v>17</v>
      </c>
      <c r="F213" s="1" t="s">
        <v>383</v>
      </c>
      <c r="G213" t="s">
        <v>220</v>
      </c>
      <c r="H213">
        <v>1646</v>
      </c>
      <c r="I213" s="2">
        <v>42335</v>
      </c>
      <c r="J213" s="2">
        <v>42338</v>
      </c>
      <c r="K213">
        <v>1646</v>
      </c>
    </row>
    <row r="214" spans="1:11" x14ac:dyDescent="0.25">
      <c r="A214" t="str">
        <f>"XDD15401DA"</f>
        <v>XDD15401DA</v>
      </c>
      <c r="B214" t="str">
        <f t="shared" si="3"/>
        <v>06363391001</v>
      </c>
      <c r="C214" t="s">
        <v>15</v>
      </c>
      <c r="D214" t="s">
        <v>399</v>
      </c>
      <c r="E214" t="s">
        <v>71</v>
      </c>
      <c r="F214" s="1" t="s">
        <v>400</v>
      </c>
      <c r="G214" t="s">
        <v>269</v>
      </c>
      <c r="H214">
        <v>1275</v>
      </c>
      <c r="I214" s="2">
        <v>42201</v>
      </c>
      <c r="J214" s="2">
        <v>42216</v>
      </c>
      <c r="K214">
        <v>1275</v>
      </c>
    </row>
    <row r="215" spans="1:11" x14ac:dyDescent="0.25">
      <c r="A215" t="str">
        <f>"X7415401FC"</f>
        <v>X7415401FC</v>
      </c>
      <c r="B215" t="str">
        <f t="shared" si="3"/>
        <v>06363391001</v>
      </c>
      <c r="C215" t="s">
        <v>15</v>
      </c>
      <c r="D215" t="s">
        <v>401</v>
      </c>
      <c r="E215" t="s">
        <v>17</v>
      </c>
      <c r="F215" s="1" t="s">
        <v>268</v>
      </c>
      <c r="G215" t="s">
        <v>269</v>
      </c>
      <c r="H215">
        <v>1207</v>
      </c>
      <c r="I215" s="2">
        <v>42258</v>
      </c>
      <c r="J215" s="2">
        <v>42275</v>
      </c>
      <c r="K215">
        <v>1192.3599999999999</v>
      </c>
    </row>
    <row r="216" spans="1:11" x14ac:dyDescent="0.25">
      <c r="A216" t="str">
        <f>"Z901789B0C"</f>
        <v>Z901789B0C</v>
      </c>
      <c r="B216" t="str">
        <f t="shared" si="3"/>
        <v>06363391001</v>
      </c>
      <c r="C216" t="s">
        <v>15</v>
      </c>
      <c r="D216" t="s">
        <v>365</v>
      </c>
      <c r="E216" t="s">
        <v>127</v>
      </c>
      <c r="F216" s="1" t="s">
        <v>366</v>
      </c>
      <c r="G216" t="s">
        <v>367</v>
      </c>
      <c r="H216">
        <v>3777.3</v>
      </c>
      <c r="I216" s="2">
        <v>42349</v>
      </c>
      <c r="J216" s="2">
        <v>42353</v>
      </c>
      <c r="K216">
        <v>3777.3</v>
      </c>
    </row>
    <row r="217" spans="1:11" x14ac:dyDescent="0.25">
      <c r="A217" t="str">
        <f>"Z9A17C618B"</f>
        <v>Z9A17C618B</v>
      </c>
      <c r="B217" t="str">
        <f t="shared" si="3"/>
        <v>06363391001</v>
      </c>
      <c r="C217" t="s">
        <v>15</v>
      </c>
      <c r="D217" t="s">
        <v>402</v>
      </c>
      <c r="E217" t="s">
        <v>17</v>
      </c>
      <c r="F217" s="1" t="s">
        <v>403</v>
      </c>
      <c r="G217" t="s">
        <v>404</v>
      </c>
      <c r="H217">
        <v>1500</v>
      </c>
      <c r="I217" s="2">
        <v>42361</v>
      </c>
      <c r="J217" s="2">
        <v>42369</v>
      </c>
      <c r="K217">
        <v>1500</v>
      </c>
    </row>
    <row r="218" spans="1:11" x14ac:dyDescent="0.25">
      <c r="A218" t="str">
        <f>"ZF217BC5D6"</f>
        <v>ZF217BC5D6</v>
      </c>
      <c r="B218" t="str">
        <f t="shared" si="3"/>
        <v>06363391001</v>
      </c>
      <c r="C218" t="s">
        <v>15</v>
      </c>
      <c r="D218" t="s">
        <v>405</v>
      </c>
      <c r="E218" t="s">
        <v>17</v>
      </c>
      <c r="F218" s="1" t="s">
        <v>406</v>
      </c>
      <c r="G218" t="s">
        <v>407</v>
      </c>
      <c r="H218">
        <v>4012.6</v>
      </c>
      <c r="I218" s="2">
        <v>42006</v>
      </c>
      <c r="J218" s="2">
        <v>42369</v>
      </c>
      <c r="K218">
        <v>0</v>
      </c>
    </row>
    <row r="219" spans="1:11" x14ac:dyDescent="0.25">
      <c r="A219" t="str">
        <f>"Z6F12C1631"</f>
        <v>Z6F12C1631</v>
      </c>
      <c r="B219" t="str">
        <f t="shared" si="3"/>
        <v>06363391001</v>
      </c>
      <c r="C219" t="s">
        <v>15</v>
      </c>
      <c r="D219" t="s">
        <v>408</v>
      </c>
      <c r="E219" t="s">
        <v>17</v>
      </c>
      <c r="F219" s="1" t="s">
        <v>100</v>
      </c>
      <c r="G219" t="s">
        <v>101</v>
      </c>
      <c r="H219">
        <v>650</v>
      </c>
      <c r="I219" s="2">
        <v>42018</v>
      </c>
      <c r="J219" s="2">
        <v>42063</v>
      </c>
      <c r="K219">
        <v>650</v>
      </c>
    </row>
    <row r="220" spans="1:11" x14ac:dyDescent="0.25">
      <c r="A220" t="str">
        <f>"XB21540207"</f>
        <v>XB21540207</v>
      </c>
      <c r="B220" t="str">
        <f t="shared" si="3"/>
        <v>06363391001</v>
      </c>
      <c r="C220" t="s">
        <v>15</v>
      </c>
      <c r="D220" t="s">
        <v>409</v>
      </c>
      <c r="E220" t="s">
        <v>17</v>
      </c>
      <c r="F220" s="1" t="s">
        <v>410</v>
      </c>
      <c r="G220" t="s">
        <v>275</v>
      </c>
      <c r="H220">
        <v>1500</v>
      </c>
      <c r="I220" s="2">
        <v>42269</v>
      </c>
      <c r="J220" s="2">
        <v>42276</v>
      </c>
      <c r="K220">
        <v>1500</v>
      </c>
    </row>
    <row r="221" spans="1:11" x14ac:dyDescent="0.25">
      <c r="A221" t="str">
        <f>"ZC91779EBE"</f>
        <v>ZC91779EBE</v>
      </c>
      <c r="B221" t="str">
        <f t="shared" si="3"/>
        <v>06363391001</v>
      </c>
      <c r="C221" t="s">
        <v>15</v>
      </c>
      <c r="D221" t="s">
        <v>411</v>
      </c>
      <c r="E221" t="s">
        <v>17</v>
      </c>
      <c r="F221" s="1" t="s">
        <v>316</v>
      </c>
      <c r="G221" t="s">
        <v>317</v>
      </c>
      <c r="H221">
        <v>940.8</v>
      </c>
      <c r="I221" s="2">
        <v>42348</v>
      </c>
      <c r="J221" s="2">
        <v>42352</v>
      </c>
      <c r="K221">
        <v>940.8</v>
      </c>
    </row>
    <row r="222" spans="1:11" x14ac:dyDescent="0.25">
      <c r="A222" t="str">
        <f>"ZDB171307C"</f>
        <v>ZDB171307C</v>
      </c>
      <c r="B222" t="str">
        <f t="shared" si="3"/>
        <v>06363391001</v>
      </c>
      <c r="C222" t="s">
        <v>15</v>
      </c>
      <c r="D222" t="s">
        <v>412</v>
      </c>
      <c r="E222" t="s">
        <v>17</v>
      </c>
      <c r="F222" s="1" t="s">
        <v>115</v>
      </c>
      <c r="G222" t="s">
        <v>116</v>
      </c>
      <c r="H222">
        <v>1825</v>
      </c>
      <c r="I222" s="2">
        <v>42321</v>
      </c>
      <c r="J222" s="2">
        <v>42328</v>
      </c>
      <c r="K222">
        <v>1825</v>
      </c>
    </row>
    <row r="223" spans="1:11" x14ac:dyDescent="0.25">
      <c r="A223" t="str">
        <f>"XC415401FA"</f>
        <v>XC415401FA</v>
      </c>
      <c r="B223" t="str">
        <f t="shared" si="3"/>
        <v>06363391001</v>
      </c>
      <c r="C223" t="s">
        <v>15</v>
      </c>
      <c r="D223" t="s">
        <v>413</v>
      </c>
      <c r="E223" t="s">
        <v>17</v>
      </c>
      <c r="F223" s="1" t="s">
        <v>414</v>
      </c>
      <c r="G223" t="s">
        <v>415</v>
      </c>
      <c r="H223">
        <v>730</v>
      </c>
      <c r="I223" s="2">
        <v>42255</v>
      </c>
      <c r="J223" s="2">
        <v>42277</v>
      </c>
      <c r="K223">
        <v>730</v>
      </c>
    </row>
    <row r="224" spans="1:11" x14ac:dyDescent="0.25">
      <c r="A224" t="str">
        <f>"ZAF16D426E"</f>
        <v>ZAF16D426E</v>
      </c>
      <c r="B224" t="str">
        <f t="shared" si="3"/>
        <v>06363391001</v>
      </c>
      <c r="C224" t="s">
        <v>15</v>
      </c>
      <c r="D224" t="s">
        <v>416</v>
      </c>
      <c r="E224" t="s">
        <v>417</v>
      </c>
      <c r="F224" s="1" t="s">
        <v>418</v>
      </c>
      <c r="G224" t="s">
        <v>419</v>
      </c>
      <c r="H224">
        <v>4765.66</v>
      </c>
      <c r="I224" s="2">
        <v>42338</v>
      </c>
      <c r="J224" s="2">
        <v>42343</v>
      </c>
      <c r="K224">
        <v>4765.66</v>
      </c>
    </row>
    <row r="225" spans="1:11" x14ac:dyDescent="0.25">
      <c r="A225" t="str">
        <f>"ZDE17C0128"</f>
        <v>ZDE17C0128</v>
      </c>
      <c r="B225" t="str">
        <f t="shared" si="3"/>
        <v>06363391001</v>
      </c>
      <c r="C225" t="s">
        <v>15</v>
      </c>
      <c r="D225" t="s">
        <v>420</v>
      </c>
      <c r="E225" t="s">
        <v>17</v>
      </c>
      <c r="F225" s="1" t="s">
        <v>227</v>
      </c>
      <c r="G225" t="s">
        <v>228</v>
      </c>
      <c r="H225">
        <v>6362</v>
      </c>
      <c r="I225" s="2">
        <v>42361</v>
      </c>
      <c r="J225" s="2">
        <v>42415</v>
      </c>
      <c r="K225">
        <v>6063</v>
      </c>
    </row>
    <row r="226" spans="1:11" x14ac:dyDescent="0.25">
      <c r="A226" t="str">
        <f>"Z7C144BD0D"</f>
        <v>Z7C144BD0D</v>
      </c>
      <c r="B226" t="str">
        <f t="shared" si="3"/>
        <v>06363391001</v>
      </c>
      <c r="C226" t="s">
        <v>15</v>
      </c>
      <c r="D226" t="s">
        <v>421</v>
      </c>
      <c r="E226" t="s">
        <v>71</v>
      </c>
      <c r="F226" s="1" t="s">
        <v>422</v>
      </c>
      <c r="G226" t="s">
        <v>112</v>
      </c>
      <c r="H226">
        <v>29932.799999999999</v>
      </c>
      <c r="I226" s="2">
        <v>42135</v>
      </c>
      <c r="J226" s="2">
        <v>42339</v>
      </c>
      <c r="K226">
        <v>29050.86</v>
      </c>
    </row>
    <row r="227" spans="1:11" x14ac:dyDescent="0.25">
      <c r="A227" t="str">
        <f>"Z59133A78D"</f>
        <v>Z59133A78D</v>
      </c>
      <c r="B227" t="str">
        <f t="shared" si="3"/>
        <v>06363391001</v>
      </c>
      <c r="C227" t="s">
        <v>15</v>
      </c>
      <c r="D227" t="s">
        <v>423</v>
      </c>
      <c r="E227" t="s">
        <v>17</v>
      </c>
      <c r="F227" s="1" t="s">
        <v>424</v>
      </c>
      <c r="G227" t="s">
        <v>425</v>
      </c>
      <c r="H227">
        <v>4560</v>
      </c>
      <c r="I227" s="2">
        <v>42095</v>
      </c>
      <c r="J227" s="2">
        <v>42216</v>
      </c>
      <c r="K227">
        <v>4104</v>
      </c>
    </row>
    <row r="228" spans="1:11" x14ac:dyDescent="0.25">
      <c r="A228" t="str">
        <f>"Z351396465"</f>
        <v>Z351396465</v>
      </c>
      <c r="B228" t="str">
        <f t="shared" si="3"/>
        <v>06363391001</v>
      </c>
      <c r="C228" t="s">
        <v>15</v>
      </c>
      <c r="D228" t="s">
        <v>426</v>
      </c>
      <c r="E228" t="s">
        <v>71</v>
      </c>
      <c r="F228" s="1" t="s">
        <v>427</v>
      </c>
      <c r="G228" t="s">
        <v>109</v>
      </c>
      <c r="H228">
        <v>12000</v>
      </c>
      <c r="I228" s="2">
        <v>42115</v>
      </c>
      <c r="J228" s="2">
        <v>42307</v>
      </c>
      <c r="K228">
        <v>9397.73</v>
      </c>
    </row>
    <row r="229" spans="1:11" x14ac:dyDescent="0.25">
      <c r="A229" t="str">
        <f>"Z3C17C5108"</f>
        <v>Z3C17C5108</v>
      </c>
      <c r="B229" t="str">
        <f t="shared" si="3"/>
        <v>06363391001</v>
      </c>
      <c r="C229" t="s">
        <v>15</v>
      </c>
      <c r="D229" t="s">
        <v>428</v>
      </c>
      <c r="E229" t="s">
        <v>17</v>
      </c>
      <c r="F229" s="1" t="s">
        <v>131</v>
      </c>
      <c r="G229" t="s">
        <v>132</v>
      </c>
      <c r="H229">
        <v>13241.34</v>
      </c>
      <c r="I229" s="2">
        <v>42366</v>
      </c>
      <c r="J229" s="2">
        <v>42369</v>
      </c>
      <c r="K229">
        <v>13241.34</v>
      </c>
    </row>
    <row r="230" spans="1:11" x14ac:dyDescent="0.25">
      <c r="A230" t="str">
        <f>"ZE11314032"</f>
        <v>ZE11314032</v>
      </c>
      <c r="B230" t="str">
        <f t="shared" si="3"/>
        <v>06363391001</v>
      </c>
      <c r="C230" t="s">
        <v>15</v>
      </c>
      <c r="D230" t="s">
        <v>429</v>
      </c>
      <c r="E230" t="s">
        <v>17</v>
      </c>
      <c r="F230" s="1" t="s">
        <v>83</v>
      </c>
      <c r="G230" t="s">
        <v>84</v>
      </c>
      <c r="H230">
        <v>2500</v>
      </c>
      <c r="I230" s="2">
        <v>42041</v>
      </c>
      <c r="J230" s="2">
        <v>42069</v>
      </c>
      <c r="K230">
        <v>2500</v>
      </c>
    </row>
    <row r="231" spans="1:11" x14ac:dyDescent="0.25">
      <c r="A231" t="str">
        <f>"Z861640C23"</f>
        <v>Z861640C23</v>
      </c>
      <c r="B231" t="str">
        <f t="shared" si="3"/>
        <v>06363391001</v>
      </c>
      <c r="C231" t="s">
        <v>15</v>
      </c>
      <c r="D231" t="s">
        <v>430</v>
      </c>
      <c r="E231" t="s">
        <v>17</v>
      </c>
      <c r="F231" s="1" t="s">
        <v>183</v>
      </c>
      <c r="G231" t="s">
        <v>184</v>
      </c>
      <c r="H231">
        <v>289.2</v>
      </c>
      <c r="I231" s="2">
        <v>42277</v>
      </c>
      <c r="J231" s="2">
        <v>42369</v>
      </c>
      <c r="K231">
        <v>289.2</v>
      </c>
    </row>
    <row r="232" spans="1:11" x14ac:dyDescent="0.25">
      <c r="A232" t="str">
        <f>"6439574891"</f>
        <v>6439574891</v>
      </c>
      <c r="B232" t="str">
        <f t="shared" si="3"/>
        <v>06363391001</v>
      </c>
      <c r="C232" t="s">
        <v>15</v>
      </c>
      <c r="D232" t="s">
        <v>431</v>
      </c>
      <c r="E232" t="s">
        <v>71</v>
      </c>
      <c r="F232" s="1" t="s">
        <v>432</v>
      </c>
      <c r="G232" t="s">
        <v>116</v>
      </c>
      <c r="H232">
        <v>65511.26</v>
      </c>
      <c r="I232" s="2">
        <v>42348</v>
      </c>
      <c r="J232" s="2">
        <v>42735</v>
      </c>
      <c r="K232">
        <v>57078.75</v>
      </c>
    </row>
    <row r="233" spans="1:11" x14ac:dyDescent="0.25">
      <c r="A233" t="str">
        <f>"XF715401FF"</f>
        <v>XF715401FF</v>
      </c>
      <c r="B233" t="str">
        <f t="shared" si="3"/>
        <v>06363391001</v>
      </c>
      <c r="C233" t="s">
        <v>15</v>
      </c>
      <c r="D233" t="s">
        <v>433</v>
      </c>
      <c r="E233" t="s">
        <v>71</v>
      </c>
      <c r="F233" s="1" t="s">
        <v>263</v>
      </c>
      <c r="G233" t="s">
        <v>206</v>
      </c>
      <c r="H233">
        <v>5013.74</v>
      </c>
      <c r="I233" s="2">
        <v>42272</v>
      </c>
      <c r="J233" s="2">
        <v>42286</v>
      </c>
      <c r="K233">
        <v>5013.74</v>
      </c>
    </row>
    <row r="234" spans="1:11" x14ac:dyDescent="0.25">
      <c r="A234" t="str">
        <f>"Z7B1738921"</f>
        <v>Z7B1738921</v>
      </c>
      <c r="B234" t="str">
        <f t="shared" si="3"/>
        <v>06363391001</v>
      </c>
      <c r="C234" t="s">
        <v>15</v>
      </c>
      <c r="D234" t="s">
        <v>434</v>
      </c>
      <c r="E234" t="s">
        <v>17</v>
      </c>
      <c r="F234" s="1" t="s">
        <v>435</v>
      </c>
      <c r="G234" t="s">
        <v>436</v>
      </c>
      <c r="H234">
        <v>459.5</v>
      </c>
      <c r="I234" s="2">
        <v>42331</v>
      </c>
      <c r="J234" s="2">
        <v>42342</v>
      </c>
      <c r="K234">
        <v>0</v>
      </c>
    </row>
    <row r="235" spans="1:11" x14ac:dyDescent="0.25">
      <c r="A235" t="str">
        <f>"X3615401F1"</f>
        <v>X3615401F1</v>
      </c>
      <c r="B235" t="str">
        <f t="shared" si="3"/>
        <v>06363391001</v>
      </c>
      <c r="C235" t="s">
        <v>15</v>
      </c>
      <c r="D235" t="s">
        <v>437</v>
      </c>
      <c r="E235" t="s">
        <v>17</v>
      </c>
      <c r="F235" s="1" t="s">
        <v>30</v>
      </c>
      <c r="G235" t="s">
        <v>31</v>
      </c>
      <c r="H235">
        <v>2818</v>
      </c>
      <c r="I235" s="2">
        <v>42227</v>
      </c>
      <c r="J235" s="2">
        <v>42230</v>
      </c>
      <c r="K235">
        <v>2818</v>
      </c>
    </row>
    <row r="236" spans="1:11" x14ac:dyDescent="0.25">
      <c r="A236" t="str">
        <f>"Z2713C9546"</f>
        <v>Z2713C9546</v>
      </c>
      <c r="B236" t="str">
        <f t="shared" si="3"/>
        <v>06363391001</v>
      </c>
      <c r="C236" t="s">
        <v>15</v>
      </c>
      <c r="D236" t="s">
        <v>438</v>
      </c>
      <c r="E236" t="s">
        <v>17</v>
      </c>
      <c r="F236" s="1" t="s">
        <v>80</v>
      </c>
      <c r="G236" t="s">
        <v>81</v>
      </c>
      <c r="H236">
        <v>6836.31</v>
      </c>
      <c r="I236" s="2">
        <v>42088</v>
      </c>
      <c r="J236" s="2">
        <v>42094</v>
      </c>
      <c r="K236">
        <v>6836.31</v>
      </c>
    </row>
    <row r="237" spans="1:11" x14ac:dyDescent="0.25">
      <c r="A237" t="str">
        <f>"Z7116ECE7F"</f>
        <v>Z7116ECE7F</v>
      </c>
      <c r="B237" t="str">
        <f t="shared" si="3"/>
        <v>06363391001</v>
      </c>
      <c r="C237" t="s">
        <v>15</v>
      </c>
      <c r="D237" t="s">
        <v>439</v>
      </c>
      <c r="E237" t="s">
        <v>127</v>
      </c>
      <c r="F237" s="1" t="s">
        <v>440</v>
      </c>
      <c r="G237" t="s">
        <v>441</v>
      </c>
      <c r="H237">
        <v>0</v>
      </c>
      <c r="I237" s="2">
        <v>42381</v>
      </c>
      <c r="J237" s="2">
        <v>43406</v>
      </c>
      <c r="K237">
        <v>1286.44</v>
      </c>
    </row>
    <row r="238" spans="1:11" x14ac:dyDescent="0.25">
      <c r="A238" t="str">
        <f>"ZBD17756E0"</f>
        <v>ZBD17756E0</v>
      </c>
      <c r="B238" t="str">
        <f t="shared" si="3"/>
        <v>06363391001</v>
      </c>
      <c r="C238" t="s">
        <v>15</v>
      </c>
      <c r="D238" t="s">
        <v>442</v>
      </c>
      <c r="E238" t="s">
        <v>417</v>
      </c>
      <c r="F238" s="1" t="s">
        <v>443</v>
      </c>
      <c r="G238" t="s">
        <v>415</v>
      </c>
      <c r="H238">
        <v>4915.53</v>
      </c>
      <c r="I238" s="2">
        <v>42380</v>
      </c>
      <c r="J238" s="2">
        <v>42419</v>
      </c>
      <c r="K238">
        <v>4915.53</v>
      </c>
    </row>
    <row r="239" spans="1:11" x14ac:dyDescent="0.25">
      <c r="A239" t="str">
        <f>"6239591162"</f>
        <v>6239591162</v>
      </c>
      <c r="B239" t="str">
        <f t="shared" si="3"/>
        <v>06363391001</v>
      </c>
      <c r="C239" t="s">
        <v>15</v>
      </c>
      <c r="D239" t="s">
        <v>444</v>
      </c>
      <c r="E239" t="s">
        <v>417</v>
      </c>
      <c r="F239" s="1" t="s">
        <v>445</v>
      </c>
      <c r="G239" t="s">
        <v>446</v>
      </c>
      <c r="H239">
        <v>103753.42</v>
      </c>
      <c r="I239" s="2">
        <v>42186</v>
      </c>
      <c r="J239" s="2">
        <v>42916</v>
      </c>
      <c r="K239">
        <v>66318</v>
      </c>
    </row>
    <row r="240" spans="1:11" x14ac:dyDescent="0.25">
      <c r="A240" t="str">
        <f>"ZB31650685"</f>
        <v>ZB31650685</v>
      </c>
      <c r="B240" t="str">
        <f t="shared" si="3"/>
        <v>06363391001</v>
      </c>
      <c r="C240" t="s">
        <v>15</v>
      </c>
      <c r="D240" t="s">
        <v>447</v>
      </c>
      <c r="E240" t="s">
        <v>17</v>
      </c>
      <c r="F240" s="1" t="s">
        <v>383</v>
      </c>
      <c r="G240" t="s">
        <v>220</v>
      </c>
      <c r="H240">
        <v>396.8</v>
      </c>
      <c r="I240" s="2">
        <v>42289</v>
      </c>
      <c r="J240" s="2">
        <v>42289</v>
      </c>
      <c r="K240">
        <v>396.8</v>
      </c>
    </row>
    <row r="241" spans="1:11" x14ac:dyDescent="0.25">
      <c r="A241" t="str">
        <f>"6439594912"</f>
        <v>6439594912</v>
      </c>
      <c r="B241" t="str">
        <f t="shared" si="3"/>
        <v>06363391001</v>
      </c>
      <c r="C241" t="s">
        <v>15</v>
      </c>
      <c r="D241" t="s">
        <v>448</v>
      </c>
      <c r="E241" t="s">
        <v>71</v>
      </c>
      <c r="F241" s="1" t="s">
        <v>449</v>
      </c>
      <c r="G241" t="s">
        <v>450</v>
      </c>
      <c r="H241">
        <v>15000</v>
      </c>
      <c r="I241" s="2">
        <v>42349</v>
      </c>
      <c r="J241" s="2">
        <v>42735</v>
      </c>
      <c r="K241">
        <v>6983.62</v>
      </c>
    </row>
    <row r="242" spans="1:11" x14ac:dyDescent="0.25">
      <c r="A242" t="str">
        <f>"X2415401FE"</f>
        <v>X2415401FE</v>
      </c>
      <c r="B242" t="str">
        <f t="shared" si="3"/>
        <v>06363391001</v>
      </c>
      <c r="C242" t="s">
        <v>15</v>
      </c>
      <c r="D242" t="s">
        <v>451</v>
      </c>
      <c r="E242" t="s">
        <v>17</v>
      </c>
      <c r="F242" s="1" t="s">
        <v>131</v>
      </c>
      <c r="G242" t="s">
        <v>132</v>
      </c>
      <c r="H242">
        <v>4980</v>
      </c>
      <c r="I242" s="2">
        <v>42261</v>
      </c>
      <c r="J242" s="2">
        <v>42274</v>
      </c>
      <c r="K242">
        <v>4980</v>
      </c>
    </row>
    <row r="243" spans="1:11" x14ac:dyDescent="0.25">
      <c r="A243" t="str">
        <f>"ZF417A6B4A"</f>
        <v>ZF417A6B4A</v>
      </c>
      <c r="B243" t="str">
        <f t="shared" si="3"/>
        <v>06363391001</v>
      </c>
      <c r="C243" t="s">
        <v>15</v>
      </c>
      <c r="D243" t="s">
        <v>452</v>
      </c>
      <c r="E243" t="s">
        <v>17</v>
      </c>
      <c r="F243" s="1" t="s">
        <v>274</v>
      </c>
      <c r="G243" t="s">
        <v>275</v>
      </c>
      <c r="H243">
        <v>0</v>
      </c>
      <c r="I243" s="2">
        <v>42370</v>
      </c>
      <c r="J243" s="2">
        <v>42735</v>
      </c>
      <c r="K243">
        <v>9856.99</v>
      </c>
    </row>
    <row r="244" spans="1:11" x14ac:dyDescent="0.25">
      <c r="A244" t="str">
        <f>"Z9F1508886"</f>
        <v>Z9F1508886</v>
      </c>
      <c r="B244" t="str">
        <f t="shared" si="3"/>
        <v>06363391001</v>
      </c>
      <c r="C244" t="s">
        <v>15</v>
      </c>
      <c r="D244" t="s">
        <v>453</v>
      </c>
      <c r="E244" t="s">
        <v>17</v>
      </c>
      <c r="F244" s="1" t="s">
        <v>42</v>
      </c>
      <c r="G244" t="s">
        <v>43</v>
      </c>
      <c r="H244">
        <v>2801.23</v>
      </c>
      <c r="I244" s="2">
        <v>42177</v>
      </c>
      <c r="J244" s="2">
        <v>42187</v>
      </c>
      <c r="K244">
        <v>2801.23</v>
      </c>
    </row>
    <row r="245" spans="1:11" x14ac:dyDescent="0.25">
      <c r="A245" t="str">
        <f>"ZA412AD819"</f>
        <v>ZA412AD819</v>
      </c>
      <c r="B245" t="str">
        <f t="shared" si="3"/>
        <v>06363391001</v>
      </c>
      <c r="C245" t="s">
        <v>15</v>
      </c>
      <c r="D245" t="s">
        <v>454</v>
      </c>
      <c r="E245" t="s">
        <v>17</v>
      </c>
      <c r="F245" s="1" t="s">
        <v>274</v>
      </c>
      <c r="G245" t="s">
        <v>275</v>
      </c>
      <c r="H245">
        <v>0</v>
      </c>
      <c r="I245" s="2">
        <v>42006</v>
      </c>
      <c r="J245" s="2">
        <v>42369</v>
      </c>
      <c r="K245">
        <v>8799.93</v>
      </c>
    </row>
    <row r="246" spans="1:11" x14ac:dyDescent="0.25">
      <c r="A246" t="str">
        <f>"Z5C12E19B3"</f>
        <v>Z5C12E19B3</v>
      </c>
      <c r="B246" t="str">
        <f t="shared" si="3"/>
        <v>06363391001</v>
      </c>
      <c r="C246" t="s">
        <v>15</v>
      </c>
      <c r="D246" t="s">
        <v>455</v>
      </c>
      <c r="E246" t="s">
        <v>17</v>
      </c>
      <c r="F246" s="1" t="s">
        <v>36</v>
      </c>
      <c r="G246" t="s">
        <v>37</v>
      </c>
      <c r="H246">
        <v>1300</v>
      </c>
      <c r="I246" s="2">
        <v>42031</v>
      </c>
      <c r="J246" s="2">
        <v>42048</v>
      </c>
      <c r="K246">
        <v>1300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2019-01-29T16:55:43Z</dcterms:created>
  <dcterms:modified xsi:type="dcterms:W3CDTF">2019-01-29T16:55:44Z</dcterms:modified>
</cp:coreProperties>
</file>