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irezionicentrali" sheetId="1" r:id="rId1"/>
  </sheets>
  <calcPr calcId="145621"/>
</workbook>
</file>

<file path=xl/calcChain.xml><?xml version="1.0" encoding="utf-8"?>
<calcChain xmlns="http://schemas.openxmlformats.org/spreadsheetml/2006/main">
  <c r="A231" i="1" l="1"/>
  <c r="A139" i="1" l="1"/>
  <c r="A193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</calcChain>
</file>

<file path=xl/sharedStrings.xml><?xml version="1.0" encoding="utf-8"?>
<sst xmlns="http://schemas.openxmlformats.org/spreadsheetml/2006/main" count="1162" uniqueCount="598">
  <si>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</si>
  <si>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</si>
  <si>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</si>
  <si>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</si>
  <si>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</si>
  <si>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</si>
  <si>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</si>
  <si>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</si>
  <si>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</si>
  <si>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</si>
  <si>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</si>
  <si>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</si>
  <si>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</si>
  <si>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</si>
  <si>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</si>
  <si>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</si>
  <si>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abbonamento annuale al sito lexitalia</t>
  </si>
  <si>
    <t>23-AFFIDAMENTO IN ECONOMIA - AFFIDAMENTO DIRETTO</t>
  </si>
  <si>
    <t xml:space="preserve">GIURICONSULT SRL (CF: 05247730822)
</t>
  </si>
  <si>
    <t>GIURICONSULT SRL (CF: 05247730822)</t>
  </si>
  <si>
    <t>Gasolio Largo Leopardi</t>
  </si>
  <si>
    <t>26-AFFIDAMENTO DIRETTO IN ADESIONE AD ACCORDO QUADRO/CONVENZIONE</t>
  </si>
  <si>
    <t xml:space="preserve">BRONCHI COMBUSTIBILI SRL (CF: 01252710403)
</t>
  </si>
  <si>
    <t>BRONCHI COMBUSTIBILI SRL (CF: 01252710403)</t>
  </si>
  <si>
    <t>Iscrizione all'Associazione per lo sviluppo delle comunicazioni aziendali in Italia - ASCAI - Anno 2017</t>
  </si>
  <si>
    <t xml:space="preserve">ASCAI (CF: 80097920013)
</t>
  </si>
  <si>
    <t>ASCAI (CF: 80097920013)</t>
  </si>
  <si>
    <t>Servizi di agenzia di stampa - nove utenze</t>
  </si>
  <si>
    <t xml:space="preserve">Com.e - Comunicazione &amp; editoria srl (CF: 08252061000)
</t>
  </si>
  <si>
    <t>Com.e - Comunicazione &amp; editoria srl (CF: 08252061000)</t>
  </si>
  <si>
    <t>Sedute a norma</t>
  </si>
  <si>
    <t xml:space="preserve">ARES LINE SPA (CF: 03161590249)
</t>
  </si>
  <si>
    <t>ARES LINE SPA (CF: 03161590249)</t>
  </si>
  <si>
    <t>Fornitura e posa in opera di parete divisoria in cartongesso</t>
  </si>
  <si>
    <t xml:space="preserve">PANZIRONI SECURITY SYSTEM S.R.L. (CF: 07326171001)
</t>
  </si>
  <si>
    <t>PANZIRONI SECURITY SYSTEM S.R.L. (CF: 07326171001)</t>
  </si>
  <si>
    <t>Servizio di spedizione a mezzo corriere</t>
  </si>
  <si>
    <t>04-PROCEDURA NEGOZIATA SENZA PREVIA PUBBLICAZIONE DEL BANDO</t>
  </si>
  <si>
    <t xml:space="preserve">SDA Express courier Spa (CF: 02335990541)
</t>
  </si>
  <si>
    <t>SDA Express courier Spa (CF: 02335990541)</t>
  </si>
  <si>
    <t>Incarico di docenza in tema di Affitto d'azienda: ricostruzione della fattispecie e disciplina fiscale</t>
  </si>
  <si>
    <t xml:space="preserve">ZEPPILLI MAURIZIO (CF: ZPPMRZ55E15H501R)
</t>
  </si>
  <si>
    <t>ZEPPILLI MAURIZIO (CF: ZPPMRZ55E15H501R)</t>
  </si>
  <si>
    <t>Servizio antincendio per la procedura volta al conferimento di posizioni organizzative speciali di livello non dirigenziale</t>
  </si>
  <si>
    <t xml:space="preserve">CENTRO ANTINCENDIO VITERBESE SRL (CF: 01883620567)
</t>
  </si>
  <si>
    <t>CENTRO ANTINCENDIO VITERBESE SRL (CF: 01883620567)</t>
  </si>
  <si>
    <t>Ripristino della pavimentazione dei locali all'ottavo piano della Torre B della sede di Via Colombo</t>
  </si>
  <si>
    <t xml:space="preserve">METAL GP SRL (CF: 02852770607)
</t>
  </si>
  <si>
    <t>METAL GP SRL (CF: 02852770607)</t>
  </si>
  <si>
    <t>Abbonamenti</t>
  </si>
  <si>
    <t xml:space="preserve">IBFD (IdEstero: 41197411)
</t>
  </si>
  <si>
    <t>IBFD (IdEstero: 41197411)</t>
  </si>
  <si>
    <t>Abbonamento a Il quotidiano immobiliare</t>
  </si>
  <si>
    <t xml:space="preserve">DAILY REAL ESTATE S.R.L. (CF: 03276200163)
</t>
  </si>
  <si>
    <t>DAILY REAL ESTATE S.R.L. (CF: 03276200163)</t>
  </si>
  <si>
    <t>Assegnazione codifica DOI - Anno 2017</t>
  </si>
  <si>
    <t xml:space="preserve">MEDRA SRL (CF: 04547330961)
</t>
  </si>
  <si>
    <t>MEDRA SRL (CF: 04547330961)</t>
  </si>
  <si>
    <t>Gas Naturale Colombo</t>
  </si>
  <si>
    <t xml:space="preserve">ESTRA ENERGIE SRL (CF: 01219980529)
</t>
  </si>
  <si>
    <t>ESTRA ENERGIE SRL (CF: 01219980529)</t>
  </si>
  <si>
    <t>Abbonamento per lâ€™anno 2017 a Rivista di Diritto Tributario on line</t>
  </si>
  <si>
    <t xml:space="preserve">PACINI EDITORE SRL (CF: 00696690502)
</t>
  </si>
  <si>
    <t>PACINI EDITORE SRL (CF: 00696690502)</t>
  </si>
  <si>
    <t>SERVIZI DI RASSEGNA STAMPA E DI RILEVAZIONI AUDIOVISIVE</t>
  </si>
  <si>
    <t>22-PROCEDURA NEGOZIATA DERIVANTE DA AVVISI CON CUI SI INDICE LA GARA</t>
  </si>
  <si>
    <t xml:space="preserve">data stampa srl (CF: 04982350581)
L'ECO DELLA STAMPA S.P.A. (CF: 06862080154)
PRESSLINE S.R.L. (CF: 02427170358)
TELPRESS ITALIA S.R.L. (CF: 00735000572)
VOLO.COM SRL (CF: 13313330154)
</t>
  </si>
  <si>
    <t>data stampa srl (CF: 04982350581)</t>
  </si>
  <si>
    <t>Abbonamento a Convenzione Club ad Hoc a Scenari Immobiliari</t>
  </si>
  <si>
    <t xml:space="preserve">Scenari Immobiliari srl (CF: 06346211003)
</t>
  </si>
  <si>
    <t>Scenari Immobiliari srl (CF: 06346211003)</t>
  </si>
  <si>
    <t>Servizio di interpretariato</t>
  </si>
  <si>
    <t xml:space="preserve">Nakajima Motoko (CF: NKJMTK62A41Z219F)
</t>
  </si>
  <si>
    <t>Nakajima Motoko (CF: NKJMTK62A41Z219F)</t>
  </si>
  <si>
    <t>Fornitura di termoventilatori elettrici per le Direzioni Centrali</t>
  </si>
  <si>
    <t xml:space="preserve">C2 SRL (CF: 01121130197)
CENTRO TECNICO S.N.C. DI DE SANTIS RAFFAELE &amp; C. (CF: 00716940259)
EFFEGI S.R.L. (CF: 00964210504)
EUROTECNO SRL (CF: 04585871009)
Fortunato Nicola (CF: FRTNCL55A29H703Q)
</t>
  </si>
  <si>
    <t>EUROTECNO SRL (CF: 04585871009)</t>
  </si>
  <si>
    <t>Servizio di verifica e reintegro cassette di primo soccorso in dotazione alle Direzioni Centrali</t>
  </si>
  <si>
    <t xml:space="preserve">INITIAL ITALIA Spa (giÃ  CWS - BOCO ITALIA SPA) (CF: 00826650152)
</t>
  </si>
  <si>
    <t>INITIAL ITALIA Spa (giÃ  CWS - BOCO ITALIA SPA) (CF: 00826650152)</t>
  </si>
  <si>
    <t>Fornitura memorie di massa e adattatori</t>
  </si>
  <si>
    <t xml:space="preserve">C2 SRL (CF: 01121130197)
DMC SISTEMI INTEGRATI S.R.L. (CF: 06585731216)
DPS INFORMATICA S.N.C. DI PRESELLO GIANNI &amp; C. (CF: 01486330309)
INFOBIT SNC DI NAMIA B. E MAMOLI T. (CF: 12435450155)
SOLUZIONE UFFICIO S.R.L.  (CF: 02778750246)
</t>
  </si>
  <si>
    <t>SOLUZIONE UFFICIO S.R.L.  (CF: 02778750246)</t>
  </si>
  <si>
    <t>Lavori per la realizzazione di un impianto antintrusione per la sede di Via Colombo</t>
  </si>
  <si>
    <t xml:space="preserve">INTEC SERVICE Srl (CF: 02820290647)
</t>
  </si>
  <si>
    <t>INTEC SERVICE Srl (CF: 02820290647)</t>
  </si>
  <si>
    <t>Abbonamenti a riviste</t>
  </si>
  <si>
    <t xml:space="preserve">IL SOLE 24ORE S.P.A. (CF: 00777910159)
</t>
  </si>
  <si>
    <t>IL SOLE 24ORE S.P.A. (CF: 00777910159)</t>
  </si>
  <si>
    <t>Sedute per ufficio a norma</t>
  </si>
  <si>
    <t xml:space="preserve">CORRIDI S.R.L. (CF: 00402140586)
CROCCO ARREDAMENTI Srl (CF: 01884990613)
OFFICINA ORTOPEDICA ZUMAGLINI SRL (CF: 01110120019)
PROGRES DI G. SPADAZZI e C. SAS (CF: 05389081000)
VIOLAUFFICIO DI ARCH. M. VIOLA (CF: VLIMRC66E11A859I)
</t>
  </si>
  <si>
    <t>CROCCO ARREDAMENTI Srl (CF: 01884990613)</t>
  </si>
  <si>
    <t>Acquisto libri</t>
  </si>
  <si>
    <t xml:space="preserve">WOLTERS KLUWER ITALIA SRL (CF: 10209790152)
</t>
  </si>
  <si>
    <t>WOLTERS KLUWER ITALIA SRL (CF: 10209790152)</t>
  </si>
  <si>
    <t>Acquisto vari moduli software PRO SAP</t>
  </si>
  <si>
    <t xml:space="preserve">2S.I. SOFTWARE E SERVIZI PER L'INGEGNERIA S.R.L. (CF: 01311970386)
</t>
  </si>
  <si>
    <t>2S.I. SOFTWARE E SERVIZI PER L'INGEGNERIA S.R.L. (CF: 01311970386)</t>
  </si>
  <si>
    <t>Acquisto testo Bilancio e principi contabili 2017</t>
  </si>
  <si>
    <t>Fornitura di n. 3 bandiere Italia e n. 3 bandiere Unione Europea</t>
  </si>
  <si>
    <t xml:space="preserve">Centro forniture Snc di Costa M. e Scaliati G (CF: 04960590653)
</t>
  </si>
  <si>
    <t>Centro forniture Snc di Costa M. e Scaliati G (CF: 04960590653)</t>
  </si>
  <si>
    <t>Abbonamento al Notiziario Generale Multimediale per l'anno 2017 a favore degli Uffici dell'Agenzia delle Entrate e di Equitalia</t>
  </si>
  <si>
    <t xml:space="preserve">ASKANEWS S.P.A. (CF: 07201450587)
</t>
  </si>
  <si>
    <t>ASKANEWS S.P.A. (CF: 07201450587)</t>
  </si>
  <si>
    <t>Servizi di agenzia di stampa RADIOCOR a favore degli Uffici dell'Agenzia delle Entrate e di Equitalia</t>
  </si>
  <si>
    <t>Acquisto manuale Prezzi informativi opere edili</t>
  </si>
  <si>
    <t xml:space="preserve">Casa editrice libraria Ulrico Hoepli Spa (CF: 00722360153)
</t>
  </si>
  <si>
    <t>Casa editrice libraria Ulrico Hoepli Spa (CF: 00722360153)</t>
  </si>
  <si>
    <t>Abbonamento annuale software Acca</t>
  </si>
  <si>
    <t xml:space="preserve">ACCA SOFTWARE SPA (CF: 01883740647)
</t>
  </si>
  <si>
    <t>ACCA SOFTWARE SPA (CF: 01883740647)</t>
  </si>
  <si>
    <t>Gadgets personalizzati Agenzia delle Entrate</t>
  </si>
  <si>
    <t xml:space="preserve">ABC MARKETING SRL (CF: 02108001203)
</t>
  </si>
  <si>
    <t>ABC MARKETING SRL (CF: 02108001203)</t>
  </si>
  <si>
    <t>Affidamento in concessione del servizio di installazione e gestione di distributori automatici presso alcune sedi dell'Agenzia delle Entrate - Lotto 1</t>
  </si>
  <si>
    <t>01-PROCEDURA APERTA</t>
  </si>
  <si>
    <t xml:space="preserve">GRUPPO ARGENTA S.P.A. (CF: 01870980362)
IVS ITALIA S.P.A. (CF: 03320270162)
</t>
  </si>
  <si>
    <t>IVS ITALIA S.P.A. (CF: 03320270162)</t>
  </si>
  <si>
    <t>Affidamento in concessione del servizio di installazione e gestione di distributori automatici presso alcune sedi dell'Agenzia delle Entrate - Lotto 3</t>
  </si>
  <si>
    <t xml:space="preserve">RAGGRUPPAMENTO:
- IL KIKKO S.R.L. (CF: 11719191006) Ruolo: 02-MANDATARIA
- CIPRIETTI VENDING SRL (CF: 00812200673) Ruolo: 01-MANDANTE
- DAM SRL (CF: 01188010423) Ruolo: 01-MANDANTE
- VENTURI VENDING S.R.L. (CF: 01205780552) Ruolo: 01-MANDANTE
RAGGRUPPAMENTO:
- GE.SE.R. GESTIONE SERVIZI DI RISTORAZIONE SRL (CF: 04962121002) Ruolo: 02-MANDATARIA
- SIGMA S.R.L. (CF: 03250230632) Ruolo: 01-MANDANTE
GRUPPO ARGENTA S.P.A. (CF: 01870980362)
IVS ITALIA S.P.A. (CF: 03320270162)
ROMA DISTRIBUZIONE 2003 SRL (CF: 07643281004)
</t>
  </si>
  <si>
    <t>Affidamento in concessione del servizio di installazione e gestione di distributori automatici presso alcune sedi dell'Agenzia delle Entrate - Lotto 4</t>
  </si>
  <si>
    <t xml:space="preserve">IVS ITALIA S.P.A. (CF: 03320270162)
SIGMA S.R.L. (CF: 03250230632)
SO.ME.D S.P.A. (CF: 04123000723)
</t>
  </si>
  <si>
    <t>Affidamento in concessione del servizio di installazione e gestione di distributori automatici presso alcune sedi dell'Agenzia delle Entrate - Lotto 5</t>
  </si>
  <si>
    <t>Affidamento in concessione del servizio di installazione e gestione di distributori automatici presso alcune sedi dell'Agenzia delle Entrate - Lotto 2</t>
  </si>
  <si>
    <t xml:space="preserve">GRUPPO ARGENTA S.P.A. (CF: 01870980362)
IVS ITALIA S.P.A. (CF: 03320270162)
SUPERMATIC S.P.A. (CF: 04817720487)
</t>
  </si>
  <si>
    <t>Abbonamento alla consultazione di norme tecniche online</t>
  </si>
  <si>
    <t xml:space="preserve">Ente Nazionale Italiano di Unificazione (CF: 80037830157)
</t>
  </si>
  <si>
    <t>Ente Nazionale Italiano di Unificazione (CF: 80037830157)</t>
  </si>
  <si>
    <t>Lavori di adeguamento impianto elettrico dell'immobile di Via Giorgione</t>
  </si>
  <si>
    <t>Abbonamento a Giurisprudenza Tributaria e fornitura raccolta annate</t>
  </si>
  <si>
    <t>Acquisto di 10 pacchetti per la manutenzione di 25 postazioni di lavoro</t>
  </si>
  <si>
    <t xml:space="preserve">Telecom Italia S.p.A. (CF: 00488410010)
</t>
  </si>
  <si>
    <t>Telecom Italia S.p.A. (CF: 00488410010)</t>
  </si>
  <si>
    <t>Fornitura di n. 10 estintori</t>
  </si>
  <si>
    <t xml:space="preserve">PUNTOSICUREZZA SRL (CF: 01577740515)
</t>
  </si>
  <si>
    <t>PUNTOSICUREZZA SRL (CF: 01577740515)</t>
  </si>
  <si>
    <t>Servizio di brokeraggio assicurativo per l'Agenzia delle Entrate</t>
  </si>
  <si>
    <t xml:space="preserve">RAGGRUPPAMENTO:
- ASSITECA INTERNAZIONALE DI BROKERAGGIO ASSICURATIVO SPA (CF: 09743130156) Ruolo: 02-MANDATARIA
- ITALBROKERS SPA (CF: 08536311007) Ruolo: 01-MANDANTE
AON SPA (CF: 10203070155)
CONSULBROKERS SPA (CF: 00970250767)
marsh spa (CF: 01699520159)
WILLIS ITALIA SPA (CF: 03902220486)
</t>
  </si>
  <si>
    <t>WILLIS ITALIA SPA (CF: 03902220486)</t>
  </si>
  <si>
    <t>Riparazione e manutenzione camper in dotazione all'Agenzia per il progetto "Il Fisco mette le ruote" Anno 2017</t>
  </si>
  <si>
    <t xml:space="preserve">ARTICAR SRL (CF: 04018880585)
CARAVAN SERVICE S.R.L. (CF: 07861881006)
</t>
  </si>
  <si>
    <t>ARTICAR SRL (CF: 04018880585)</t>
  </si>
  <si>
    <t>Fornitura strumenti tecnici</t>
  </si>
  <si>
    <t xml:space="preserve">TERMOIDRAULICA ANTONELLI P.&amp; FIGLI SRL (CF: 01566670590)
</t>
  </si>
  <si>
    <t>TERMOIDRAULICA ANTONELLI P.&amp; FIGLI SRL (CF: 01566670590)</t>
  </si>
  <si>
    <t>abbonamento annuale alla banca dati â€œOrbis Fullâ€</t>
  </si>
  <si>
    <t xml:space="preserve">BUREAU VAN DIJK EDIZIONI ELETTRONICHE SPA (CF: 11139860156)
</t>
  </si>
  <si>
    <t>BUREAU VAN DIJK EDIZIONI ELETTRONICHE SPA (CF: 11139860156)</t>
  </si>
  <si>
    <t>Servizio di interpretariato LIS per il 10/04/2017</t>
  </si>
  <si>
    <t xml:space="preserve">APOLLONIO RAMONA (CF: PLLRMN84B56H501Z)
GALGANO RUGGERO (CF: GLGRGR71M05C136D)
PAOLINI GIANNA (CF: PLNGNN79C59C978X)
</t>
  </si>
  <si>
    <t>GALGANO RUGGERO (CF: GLGRGR71M05C136D)</t>
  </si>
  <si>
    <t>Accesso al servizio Gartner for IT Executives CIO Signature member and delegate</t>
  </si>
  <si>
    <t xml:space="preserve">GARTNER ITALIA SRL (CF: 09757660155)
</t>
  </si>
  <si>
    <t>GARTNER ITALIA SRL (CF: 09757660155)</t>
  </si>
  <si>
    <t>Verifica periodica impianto di messa a terra per sede di Via Licini</t>
  </si>
  <si>
    <t xml:space="preserve">E.L.T.I. Srl (CF: 05384711007)
</t>
  </si>
  <si>
    <t>E.L.T.I. Srl (CF: 05384711007)</t>
  </si>
  <si>
    <t>Abbonamento annuale alla rivista Harvard Business Revenue Italia</t>
  </si>
  <si>
    <t xml:space="preserve">STRATEGIQS EDIZIONI S.R.L. (CF: 05113160963)
</t>
  </si>
  <si>
    <t>STRATEGIQS EDIZIONI S.R.L. (CF: 05113160963)</t>
  </si>
  <si>
    <t>Fornitura di cuffie telefoniche e kit multimediali</t>
  </si>
  <si>
    <t xml:space="preserve">CONTACT CENTER EQUIPMENTS SRL (CF: 05728500967)
DPS INFORMATICA S.N.C. DI PRESELLO GIANNI &amp; C. (CF: 01486330309)
ELCOM SRL (CF: 01103530588)
IMPIANTI SPA (CF: 01989510134)
SYSTEMAX ITALY SRL (CF: 08376630151)
</t>
  </si>
  <si>
    <t>IMPIANTI SPA (CF: 01989510134)</t>
  </si>
  <si>
    <t>Fornitura di memorie di massa e adattatori</t>
  </si>
  <si>
    <t xml:space="preserve">ADPARTNERS SRL (CF: 03340710270)
C2 SRL (CF: 01121130197)
ECO LASER INFORMATICA SRL  (CF: 04427081007)
INFOBIT SNC DI NAMIA B. E MAMOLI T. (CF: 12435450155)
NADA 2008 SRL (CF: 09234221001)
</t>
  </si>
  <si>
    <t>INFOBIT SNC DI NAMIA B. E MAMOLI T. (CF: 12435450155)</t>
  </si>
  <si>
    <t>3 copie Memento Fiscale 2017</t>
  </si>
  <si>
    <t>Fornitura di corsi di lingue straniere in modalitÃ  e-learning e blended learning nell'ambito del progetto pilota rivolto al personale degli Uffici Centrali</t>
  </si>
  <si>
    <t xml:space="preserve">BRITISH SCHOOL OF PADOVA S.N.C. (CF: 04120730280)
DIGITAL PUBLISHING S.R.L. (CF: 02128340185)
ENGLISH STUDIO DI BAZZONI PAOLA (CF: BZZPLA60A50L949Q)
EULAB CONSULTING S.R.L (CF: 10989761001)
SHENKER CORPORATE S.R.L. (CF: 06650980961)
</t>
  </si>
  <si>
    <t>DIGITAL PUBLISHING S.R.L. (CF: 02128340185)</t>
  </si>
  <si>
    <t>Licenze annuali Hootsuite enterprise</t>
  </si>
  <si>
    <t xml:space="preserve">GBDS NETWORK SA (CF: 09715940962)
</t>
  </si>
  <si>
    <t>GBDS NETWORK SA (CF: 09715940962)</t>
  </si>
  <si>
    <t>Adeguamento dell'impianto rilevazione incendi e illuminazione ambienti al piano 8Â° del compendio di via Giorgione, verifiche impianti antincendio del compendio di via Licini per il rinnovo CPI</t>
  </si>
  <si>
    <t>Fornitura di lampada per videoproiettore Hitachi CP X444 con relativa installazione ed adattatore Apple Minidisplay Port - VG</t>
  </si>
  <si>
    <t xml:space="preserve">EUROTECNO SRL (CF: 04585871009)
</t>
  </si>
  <si>
    <t>Fornitura di assi copriwater e coppie di cerniere WC universali</t>
  </si>
  <si>
    <t xml:space="preserve">CARTOLERIA FAVIA S.R.L. (CF: 00260370721)
GIOVANNI VERRELLI S.R.L. (CF: 02466080609)
LONGHIN SRL (CF: 01033070283)
MINELLI SRL (CF: 07314791000)
PALANO SRL (CF: 03424160756)
</t>
  </si>
  <si>
    <t>PALANO SRL (CF: 03424160756)</t>
  </si>
  <si>
    <t>Licenza Adobe Indesign e Illustrator</t>
  </si>
  <si>
    <t xml:space="preserve">DPS INFORMATICA S.N.C. DI PRESELLO GIANNI &amp; C. (CF: 01486330309)
</t>
  </si>
  <si>
    <t>DPS INFORMATICA S.N.C. DI PRESELLO GIANNI &amp; C. (CF: 01486330309)</t>
  </si>
  <si>
    <t>Presidio mobile con ambulanza equipaggiata con medico, per la procedura volta al conferimento di posizioni organizzative speciali di livello non dirigenziale</t>
  </si>
  <si>
    <t xml:space="preserve">CROCE EUROPEA SRL (CF: 13416891003)
CROCE MEDICA ITALIANA SRL (CF: 05639011005)
CROCE ROSA ITALIANA SRL (CF: 08157881007)
S.A.R. - SERVIZIO AMBULANZE ROMA S.R.L. (CF: 10723951009)
SANITA' - EMERGENZA - AMBULANZE - S.E.A. - S.R.L. (CF: 06741821000)
</t>
  </si>
  <si>
    <t>CROCE MEDICA ITALIANA SRL (CF: 05639011005)</t>
  </si>
  <si>
    <t>Acquisto di un prodotto informatico per due corsi di aggiornamento per lavoratori e dirigenti in tema di salute e sicurezza nei luoghi di lavoro</t>
  </si>
  <si>
    <t xml:space="preserve">AMICUCCI FORMAZIONE SRL (CF: 01405830439)
CEIDA CENTRO ITALIANO DI DIREZIONE AZIENDALE (CF: 85002540582)
Consorzio Ferrara Innovazione Scarl (CF: 01149540385)
Gruppo Torinoprogetti srl (CF: 09285080017)
PIAZZA COPERNICO SRL (CF: 09270731004)
</t>
  </si>
  <si>
    <t>AMICUCCI FORMAZIONE SRL (CF: 01405830439)</t>
  </si>
  <si>
    <t>Formazione manageriale destinata ai Direttori Provinciali</t>
  </si>
  <si>
    <t xml:space="preserve">luiss guido carli (CF: 02508710585)
</t>
  </si>
  <si>
    <t>luiss guido carli (CF: 02508710585)</t>
  </si>
  <si>
    <t>Iscrizione al corso di alta formazione "Reati tributari e illecita gestione dei flussi finanziari"</t>
  </si>
  <si>
    <t xml:space="preserve">UNIVERSITA' DEGLI STUDI ROMA TRE (CF: 04400441004)
</t>
  </si>
  <si>
    <t>UNIVERSITA' DEGLI STUDI ROMA TRE (CF: 04400441004)</t>
  </si>
  <si>
    <t>Partecipazione al Forum PA 2017</t>
  </si>
  <si>
    <t xml:space="preserve">FPA Srl (CF: 10693191008)
</t>
  </si>
  <si>
    <t>FPA Srl (CF: 10693191008)</t>
  </si>
  <si>
    <t>Campagna di comunicazione sulla dichiarazione precompilata 2017</t>
  </si>
  <si>
    <t xml:space="preserve">Acc &amp; Partners (CF: 07432351000)
</t>
  </si>
  <si>
    <t>Acc &amp; Partners (CF: 07432351000)</t>
  </si>
  <si>
    <t>Servizi di connettivitÃ  e di interoperabilitÃ  SPC 2</t>
  </si>
  <si>
    <t xml:space="preserve">Fastweb S.p.A. (CF: 12878470157)
</t>
  </si>
  <si>
    <t>Fastweb S.p.A. (CF: 12878470157)</t>
  </si>
  <si>
    <t>Fornitura di materiale di cancelleria</t>
  </si>
  <si>
    <t xml:space="preserve">BFG ITALIA SRL (CF: 14108421000)
DE.DA. UFFICIO (CF: 11803631008)
DEXCO SRL (CF: 10741071004)
GENERAL CONTRACTOR S.R.L. (CF: 12398981006)
STEM EDITRICE SRL (CF: 05260571004)
</t>
  </si>
  <si>
    <t>DE.DA. UFFICIO (CF: 11803631008)</t>
  </si>
  <si>
    <t>Partecipazione agli incontri ICT 2017 Comexposium</t>
  </si>
  <si>
    <t xml:space="preserve">COMEXPOSIUM SAS (IdEstero: 316780519)
</t>
  </si>
  <si>
    <t>COMEXPOSIUM SAS (IdEstero: 316780519)</t>
  </si>
  <si>
    <t>Codice Tributario Il Fisco 2017</t>
  </si>
  <si>
    <t>Fornitura e posa in opera di pannellature e stampe segnaletica per le Direzioni Centrali</t>
  </si>
  <si>
    <t xml:space="preserve">CORRIDI S.R.L. (CF: 00402140586)
DISTRIBUZIONI MEDICALI ROMANE srl (CF: 07830920588)
DLI SRL (CF: 08482840587)
I.S.I. Impresa segnaletica informativa di S. Masciarelli Snc (CF: 08914001006)
SEBERG SUD SRL (CF: 02060730591)
</t>
  </si>
  <si>
    <t>I.S.I. Impresa segnaletica informativa di S. Masciarelli Snc (CF: 08914001006)</t>
  </si>
  <si>
    <t>Formazione Lotto 1 - Governo e strategia dei dati, Big data management</t>
  </si>
  <si>
    <t xml:space="preserve">EDUBP SRL (CF: 12297671005)
INFOR ELEA (CF: 06713430012)
OVERNET SOLUTIONS S.R.L. (CF: 02947750101)
VAR GROUP S.P.A. (CF: 03301640482)
WIP LAB SRL (CF: 07676081214)
</t>
  </si>
  <si>
    <t>INFOR ELEA (CF: 06713430012)</t>
  </si>
  <si>
    <t>Formazione Lotto 2 - Sicurezza applicazioni web e nelle infrastrutture SOA e cloud</t>
  </si>
  <si>
    <t>OVERNET SOLUTIONS S.R.L. (CF: 02947750101)</t>
  </si>
  <si>
    <t>Formazione Lotto 4 - Corso TOGAF v. 9.1</t>
  </si>
  <si>
    <t>EDUBP SRL (CF: 12297671005)</t>
  </si>
  <si>
    <t>Software per il calcolo delle offerte anomale negli appalti</t>
  </si>
  <si>
    <t xml:space="preserve">MAGGIOLI S.P.A. (CF: 06188330150)
</t>
  </si>
  <si>
    <t>MAGGIOLI S.P.A. (CF: 06188330150)</t>
  </si>
  <si>
    <t>Iscrizione a corso sulle tecniche di gestione e conduzione delle interviste</t>
  </si>
  <si>
    <t xml:space="preserve">ASSOCIAZIONE ITALIANA INTERNAL AUDITORS (CF: 02893990156)
</t>
  </si>
  <si>
    <t>ASSOCIAZIONE ITALIANA INTERNAL AUDITORS (CF: 02893990156)</t>
  </si>
  <si>
    <t>Iscrizione al corso "formazione dei formatori"</t>
  </si>
  <si>
    <t xml:space="preserve">T.R.EN.D. SOLUTIONS srl (CF: 10921551007)
</t>
  </si>
  <si>
    <t>T.R.EN.D. SOLUTIONS srl (CF: 10921551007)</t>
  </si>
  <si>
    <t>Fornitura di cestini per raccolta differenziata</t>
  </si>
  <si>
    <t xml:space="preserve">COSTA VERDE SNC (CF: 00248050676)
</t>
  </si>
  <si>
    <t>COSTA VERDE SNC (CF: 00248050676)</t>
  </si>
  <si>
    <t>Ripristino del funzionamento del gruppo di condizionamento della sede di Largo Leopardi</t>
  </si>
  <si>
    <t xml:space="preserve">V.SERVICE S.R.L. (CF: 05881731003)
</t>
  </si>
  <si>
    <t>V.SERVICE S.R.L. (CF: 05881731003)</t>
  </si>
  <si>
    <t>Servizio di pulizia a ridotto impianto ambientale - Lotto 8 Campania</t>
  </si>
  <si>
    <t xml:space="preserve">CM SERVICE SRL (CF: 08766390010)
I.S.S.ITALIA S.r.l. (CF: 00215860289)
LA LUCENTEZZA S.R.L. (CF: 03222370722)
MANITAL S.C.P.A.-CONSORZIO STABILE (CF: 06466050017)
SKILL Scarl (CF: 03854020280)
</t>
  </si>
  <si>
    <t>SKILL Scarl (CF: 03854020280)</t>
  </si>
  <si>
    <t>Forniture di cuffie telefoniche e cavi adattatori</t>
  </si>
  <si>
    <t xml:space="preserve">ADPARTNERS SRL (CF: 03340710270)
LYRECO ITALIA S.P.A. (CF: 11582010150)
ONEDIRECT SRL (CF: 05080100968)
OOP SYSTEMS S.R.L. (CF: 04305261002)
SYSTEMAX ITALY SRL (CF: 08376630151)
</t>
  </si>
  <si>
    <t>OOP SYSTEMS S.R.L. (CF: 04305261002)</t>
  </si>
  <si>
    <t>Riparazione e manutenzione del camper in dotazione per il progetto Il Fisco mette le ruote</t>
  </si>
  <si>
    <t xml:space="preserve">PARKING 92 SNC DI PACIELLO GUIDO,MICHELE, FABIO (CF: 03225630718)
</t>
  </si>
  <si>
    <t>PARKING 92 SNC DI PACIELLO GUIDO,MICHELE, FABIO (CF: 03225630718)</t>
  </si>
  <si>
    <t>Licenze ADOBE Indesigne ADOBE Illustrator</t>
  </si>
  <si>
    <t>Iscrizione alle giornate di studio "Le pensioni dopo la Legge di bilancio 2017" - 7/8 giugno 2017</t>
  </si>
  <si>
    <t xml:space="preserve">UNIVERSITA' DEGLI STUDI DI ROMA LA SAPIENZA (CF: 80209930587)
</t>
  </si>
  <si>
    <t>UNIVERSITA' DEGLI STUDI DI ROMA LA SAPIENZA (CF: 80209930587)</t>
  </si>
  <si>
    <t>Partecipazione al master in anticorruzione</t>
  </si>
  <si>
    <t xml:space="preserve">UNIVERSITA' DEGLI STUDI TOR VERGATA (CF: 80213750583)
</t>
  </si>
  <si>
    <t>UNIVERSITA' DEGLI STUDI TOR VERGATA (CF: 80213750583)</t>
  </si>
  <si>
    <t>Servizi di rilegatura e ripristino, ricondizionamento e restauro degli atti di pubblicitÃ  immobiliare - Lotto 7 Abruzzo, Molise, Puglia</t>
  </si>
  <si>
    <t xml:space="preserve">Sud Stampa di G. Morisco &amp; C. snc (CF: 05000430727)
</t>
  </si>
  <si>
    <t>Sud Stampa di G. Morisco &amp; C. snc (CF: 05000430727)</t>
  </si>
  <si>
    <t>Servizi di rilegatura e ripristino, ricondizionamento e restauro degli atti di pubblicitÃ  immobiliare - Lotto 9 Sicilia</t>
  </si>
  <si>
    <t xml:space="preserve">GIORDANO SRL (CF: 05168670825)
Sud Stampa di G. Morisco &amp; C. snc (CF: 05000430727)
</t>
  </si>
  <si>
    <t>Iscrizione a corsi di formazione</t>
  </si>
  <si>
    <t xml:space="preserve">FONDAZIONE CENTRO STUDI TELOS (CF: 07068111009)
</t>
  </si>
  <si>
    <t>FONDAZIONE CENTRO STUDI TELOS (CF: 07068111009)</t>
  </si>
  <si>
    <t>Incarico di consulente tecnico di parte presso il Tribunale di Perugia</t>
  </si>
  <si>
    <t xml:space="preserve">Ferracuti Stefano (CF: FRRSFN58H02H501P)
</t>
  </si>
  <si>
    <t>Ferracuti Stefano (CF: FRRSFN58H02H501P)</t>
  </si>
  <si>
    <t>Abbonamenti Italia Oggi</t>
  </si>
  <si>
    <t xml:space="preserve">MF SERVICE SRL (CF: 08931350154)
</t>
  </si>
  <si>
    <t>MF SERVICE SRL (CF: 08931350154)</t>
  </si>
  <si>
    <t>Transfer Pricing Guidelines for Multinational Enterprises and Tax Administrations 2017 - 29 copie</t>
  </si>
  <si>
    <t xml:space="preserve">OECD - Organisation for economic cooperation and development (IdEstero: SG 156801)
</t>
  </si>
  <si>
    <t>OECD - Organisation for economic cooperation and development (IdEstero: SG 156801)</t>
  </si>
  <si>
    <t>2 copie Memento Pratico Fiscale 2017</t>
  </si>
  <si>
    <t>Attrezzature per Ufficio - Complementi d'arredo</t>
  </si>
  <si>
    <t xml:space="preserve">MR SERVICE SRL (CF: 12479491008)
</t>
  </si>
  <si>
    <t>MR SERVICE SRL (CF: 12479491008)</t>
  </si>
  <si>
    <t>Manutenzione attrezzature mense aziendali delle sedi centrali</t>
  </si>
  <si>
    <t xml:space="preserve">ARDECO GROUP SRL (CF: 11646441003)
ATEV SRL (CF: 02024750560)
CO.GE.BI. SRL (CF: 10013701007)
GROSSIPROGET S.R.L (CF: 02694640604)
VERTEC SRL (CF: 13008381009)
</t>
  </si>
  <si>
    <t>GROSSIPROGET S.R.L (CF: 02694640604)</t>
  </si>
  <si>
    <t>Abbonamento a Bloomberg professional</t>
  </si>
  <si>
    <t xml:space="preserve">Bloomberg finance lp (IdEstero: 917809495)
</t>
  </si>
  <si>
    <t>Bloomberg finance lp (IdEstero: 917809495)</t>
  </si>
  <si>
    <t xml:space="preserve">AMBULANZE ROMA MEDICAL SRL (CF: 12584571009)
CROCE BIANCA ITALIANA S.R.L. (CF: 02710760584)
M.C. SERVICE SRL (CF: 00907320949)
SANITA' SERVICE S.R.L. (CF: 12603091005)
</t>
  </si>
  <si>
    <t>AMBULANZE ROMA MEDICAL SRL (CF: 12584571009)</t>
  </si>
  <si>
    <t>Polizza di assicurazione per progettisti ex art. 24 comma 4 Dlgs 18 aprile 2016 n. 50</t>
  </si>
  <si>
    <t xml:space="preserve">ASSIGECO SRL (CF: 08958920152)
</t>
  </si>
  <si>
    <t>ASSIGECO SRL (CF: 08958920152)</t>
  </si>
  <si>
    <t>Fornitura di fotocamere</t>
  </si>
  <si>
    <t xml:space="preserve">ADPARTNERS SRL (CF: 03340710270)
</t>
  </si>
  <si>
    <t>ADPARTNERS SRL (CF: 03340710270)</t>
  </si>
  <si>
    <t>Polizza di assicurazione per progettisti ex art. 24, comma 4 D.lgs. 18 aprile 2016 n. 50</t>
  </si>
  <si>
    <t>Fornitura e consegna di n. 15 condizionatori carrellabili</t>
  </si>
  <si>
    <t>Affidamento in concessione del servizio di installazione e gestione di distributori automatici presso alcune sedi dell'Agenzia delle Entrate - Lotto 6</t>
  </si>
  <si>
    <t xml:space="preserve">IVS ITALIA S.P.A. (CF: 03320270162)
STIMA SRL (CF: 03695410872)
</t>
  </si>
  <si>
    <t>Fornitura di kit tastiere e mouse per le postazioni di telelavoro domiciliare</t>
  </si>
  <si>
    <t xml:space="preserve">ECO LASER INFORMATICA SRL  (CF: 04427081007)
INFORMATICA.NET S.R.L. (CF: 04654610874)
PUCCIUFFICIO srl (CF: 01813500541)
Quasartek srl (CF: 06467211006)
SMS SISTEMI S.R.L. (CF: 10348411009)
</t>
  </si>
  <si>
    <t>PUCCIUFFICIO srl (CF: 01813500541)</t>
  </si>
  <si>
    <t>Lavori di ripristino del sistema elettronico di accesso</t>
  </si>
  <si>
    <t xml:space="preserve">EASYCOM SISTEMI SRL (CF: 05814281001)
</t>
  </si>
  <si>
    <t>EASYCOM SISTEMI SRL (CF: 05814281001)</t>
  </si>
  <si>
    <t>Noleggio 6 Fotocopiatori - sede Colombo</t>
  </si>
  <si>
    <t xml:space="preserve">KYOCERA DOCUMENT SOLUTION ITALIA SPA (CF: 01788080156)
</t>
  </si>
  <si>
    <t>KYOCERA DOCUMENT SOLUTION ITALIA SPA (CF: 01788080156)</t>
  </si>
  <si>
    <t>Fornitura, stampa e distribuzione di prodotti tipografici</t>
  </si>
  <si>
    <t xml:space="preserve">RAGGRUPPAMENTO:
- ASCAM SRL (CF: 00976050427) Ruolo: 02-MANDATARIA
- ABRAMO PRINTING &amp; LOGISTICS S.P.A. (CF: 00166800797) Ruolo: 01-MANDANTE
PCC GIOCHI E SERVIZI S.P.A. (CF: 01495650762)
PIGNA ENVELOPES SRL (CF: 03536940160)
PRIMAPRINT SRL (CF: 00835510561)
VARIGRAFICA SRL (CF: 01369950561)
</t>
  </si>
  <si>
    <t xml:space="preserve">RAGGRUPPAMENTO:
- ASCAM SRL (CF: 00976050427) Ruolo: 02-MANDATARIA
- ABRAMO PRINTING &amp; LOGISTICS S.P.A. (CF: 00166800797) Ruolo: 01-MANDANTE
</t>
  </si>
  <si>
    <t>Noleggio 2 Fotocopiatori - sede Colombo</t>
  </si>
  <si>
    <t xml:space="preserve">CONVERGE S.P.A. (CF: 04472901000)
</t>
  </si>
  <si>
    <t>CONVERGE S.P.A. (CF: 04472901000)</t>
  </si>
  <si>
    <t>buoni pasto</t>
  </si>
  <si>
    <t xml:space="preserve">Qui! Group Spa (CF: 03105300101)
</t>
  </si>
  <si>
    <t>Qui! Group Spa (CF: 03105300101)</t>
  </si>
  <si>
    <t>Lavori di rifacimento pavimento e controsoffitto per la sede sede di via Colombo</t>
  </si>
  <si>
    <t xml:space="preserve">EDILTECO 2009 SRL (CF: 10619411001)
</t>
  </si>
  <si>
    <t>EDILTECO 2009 SRL (CF: 10619411001)</t>
  </si>
  <si>
    <t>Lavori di sostituzione n. 1 condizionatore a soffitto</t>
  </si>
  <si>
    <t>Acquisto pubblicazioni</t>
  </si>
  <si>
    <t>Fornitura e posa in opera di barriere automatiche veicolari per accesso</t>
  </si>
  <si>
    <t xml:space="preserve">SALERNO KONTROL SRL (CF: 02844860656)
</t>
  </si>
  <si>
    <t>SALERNO KONTROL SRL (CF: 02844860656)</t>
  </si>
  <si>
    <t>Abbonamento annuale a Sistema Leggi d'Italia - Edilizia e Urbanistica</t>
  </si>
  <si>
    <t>Procedura per lâ€™acquisizione del servizio di facchinaggio, trasporto e trasloco a ridotto impatto ambientale per le sedi degli Uffici Centrali dell'Agenzia delle Entrate</t>
  </si>
  <si>
    <t xml:space="preserve">RICCIO TRASLOCHI SRL (CF: 11276821003)
RIMA SAS DI RIVETTI GIOACCHINO &amp; C. (CF: 02705200612)
ROSSI TRANSWORLD S.A.S. (CF: 05198491002)
S A F S.R.L. (CF: 04529881213)
S.S.C. TRASPORTI srl (CF: 12644351004)
</t>
  </si>
  <si>
    <t>ROSSI TRANSWORLD S.A.S. (CF: 05198491002)</t>
  </si>
  <si>
    <t>Abbonamento biennale al quotidiano Il Sole 24 Ore sia in versione cartacea che in versione digitale</t>
  </si>
  <si>
    <t>Servizio di traduzione degli atti di natura giuridico-fiscale dell'Agenzia</t>
  </si>
  <si>
    <t xml:space="preserve">ACTIVE LANGUAGES SRL (CF: 03409990243)
AUTHENTIC ENTERPRISE SOLUTIONS SRL (CF: 09342931004)
BLOOMSBURY SRL (CF: 02119640684)
KAEDRA SRL (CF: 03236850248)
LEXIS SRL (CF: 03916280484)
</t>
  </si>
  <si>
    <t>AUTHENTIC ENTERPRISE SOLUTIONS SRL (CF: 09342931004)</t>
  </si>
  <si>
    <t>Verifiche periodiche impianto di messa a terra per la sede di Largo Leopardi</t>
  </si>
  <si>
    <t xml:space="preserve">OVERTEC srl (CF: 06910231007)
</t>
  </si>
  <si>
    <t>OVERTEC srl (CF: 06910231007)</t>
  </si>
  <si>
    <t>Fornitura di n. 1 sedia portantina con sistema di frenata</t>
  </si>
  <si>
    <t xml:space="preserve">MEDICAL PARMA S.R.L.. (CF: 02221860345)
</t>
  </si>
  <si>
    <t>MEDICAL PARMA S.R.L.. (CF: 02221860345)</t>
  </si>
  <si>
    <t>Lavori di ripristino delle pavimentazioni e tinteggiature dei piani 8 e 5 della sede di Colombo</t>
  </si>
  <si>
    <t xml:space="preserve">M.A.C.E. - MANUTENZIONI APPALTI COSTRUZIONI EDILI - S.R.L (CF: 04606430587)
</t>
  </si>
  <si>
    <t>M.A.C.E. - MANUTENZIONI APPALTI COSTRUZIONI EDILI - S.R.L (CF: 04606430587)</t>
  </si>
  <si>
    <t>Fornitura di n. 2 videocamere di sicurezza</t>
  </si>
  <si>
    <t>Organizzazione joint audit del 19 ottobre 2017</t>
  </si>
  <si>
    <t xml:space="preserve">CIR FOOD S.C. (CF: 00464110352)
COLASANTI CATERING Srl (CF: 11009411007)
PALOMBINI RICEVIMENTI S.R.L. (CF: 06119051008)
</t>
  </si>
  <si>
    <t>COLASANTI CATERING Srl (CF: 11009411007)</t>
  </si>
  <si>
    <t>Gasolio 5 mesi Largo Leopardi</t>
  </si>
  <si>
    <t>Verifica di stabilitÃ  dei paramenti murari e dei cornicioni dell'immobile demaniale di Largo Leopardi</t>
  </si>
  <si>
    <t xml:space="preserve">A &amp; F SRL (CF: 05244911219)
GIANNINI GIUSTO SRL (CF: 00271150468)
LONGO COSTRUZIONI SRL (CF: 02595110848)
SAVIA GIUSEPPE (CF: SVAGPP59T06H168L)
SIENAPPALTI SRL (CF: 01357360526)
</t>
  </si>
  <si>
    <t>SAVIA GIUSEPPE (CF: SVAGPP59T06H168L)</t>
  </si>
  <si>
    <t>Acquisto di n. 7 monitor HP 24'' Refurbish LA2405WG</t>
  </si>
  <si>
    <t xml:space="preserve">A.DI.CO.M. Group srl (CF: 07632590019)
</t>
  </si>
  <si>
    <t>A.DI.CO.M. Group srl (CF: 07632590019)</t>
  </si>
  <si>
    <t>Raccolta, ritiro e avvio al riciclo dei rifiuti cartacei e di plastica e raccolta, ritiro e distruzione dei rifiuti (cartacei e misti non pericolosi) non avviati a riciclo dalle Direzioni Centrali</t>
  </si>
  <si>
    <t xml:space="preserve">DTV di Della Torre e Veneziano S.R.L. (CF: 04672390582)
</t>
  </si>
  <si>
    <t>DTV di Della Torre e Veneziano S.R.L. (CF: 04672390582)</t>
  </si>
  <si>
    <t>Attivazione e funzionamento di n. 1 posizione di Dottorato di Ricerca con percorso Executive - XXXIII ciclo - a.a. 2017/2018</t>
  </si>
  <si>
    <t xml:space="preserve">UNIVERSITA' DEGLI STUDI DI MILANO - BICOCCA (CF: 12621570154)
</t>
  </si>
  <si>
    <t>UNIVERSITA' DEGLI STUDI DI MILANO - BICOCCA (CF: 12621570154)</t>
  </si>
  <si>
    <t>Iscrizione al corso "GOV 2020. Accelerare la Pubblica Amministrazione insieme" 20-21/10/2017</t>
  </si>
  <si>
    <t xml:space="preserve">H-FARM EDUCATION S.R.L. (CF: 04594110266)
</t>
  </si>
  <si>
    <t>H-FARM EDUCATION S.R.L. (CF: 04594110266)</t>
  </si>
  <si>
    <t>Esame ignifugo sulla moquette della sede di via Giorgione</t>
  </si>
  <si>
    <t xml:space="preserve">ISTITUTO GIORDANO Spa (CF: 00549540409)
LAPI LABORATORIO PREVENZIONE INCENDI S.P.A. (CF: 02007480482)
</t>
  </si>
  <si>
    <t>LAPI LABORATORIO PREVENZIONE INCENDI S.P.A. (CF: 02007480482)</t>
  </si>
  <si>
    <t>Acquisto testi</t>
  </si>
  <si>
    <t>Abbonamenti digitali annuali al quotidiano â€œRepubblicaâ€ e alla rivista "L'Espresso"</t>
  </si>
  <si>
    <t xml:space="preserve">ELEMEDIA SPA (CF: 05703731009)
</t>
  </si>
  <si>
    <t>ELEMEDIA SPA (CF: 05703731009)</t>
  </si>
  <si>
    <t>Servizi di agenzia di stampa per le esigenze degli uffici dell'Agenzia delle Entrate e di Equitalia spa</t>
  </si>
  <si>
    <t xml:space="preserve">ADN KRONOS Spa (CF: 00453850588)
</t>
  </si>
  <si>
    <t>ADN KRONOS Spa (CF: 00453850588)</t>
  </si>
  <si>
    <t xml:space="preserve">Agenzia giornalistica Italia spa (CF: 00441140589)
</t>
  </si>
  <si>
    <t>Agenzia giornalistica Italia spa (CF: 00441140589)</t>
  </si>
  <si>
    <t>Fornitura di n. 1 centralina tv</t>
  </si>
  <si>
    <t>Iscrizione ad un corso di  specializzazione per professionisti della privacy e privacy offers</t>
  </si>
  <si>
    <t xml:space="preserve">FONDAZIONE LELIO E LISLI BASSO (CF: 80162890588)
</t>
  </si>
  <si>
    <t>FONDAZIONE LELIO E LISLI BASSO (CF: 80162890588)</t>
  </si>
  <si>
    <t>Migrazione dati e aggiornamento grafico funzionale del sito internet fiscooggi.it</t>
  </si>
  <si>
    <t xml:space="preserve">ARUBA SPA (CF: 04552920482)
BONSAIMEME SRL (CF: 10584051006)
SIXELEVEN SRL (CF: 10182610013)
SPARKFABRIK srl (CF: 08557930966)
WELLNET S.R.L. (CF: 04784670962)
</t>
  </si>
  <si>
    <t>SPARKFABRIK srl (CF: 08557930966)</t>
  </si>
  <si>
    <t>Iscrizione ai corsi "La gestione della fase esecutiva negli appalti di forniture e servizi" e "Le procedure di affidamento semplificate dopo il decreto correttivo e le linee guida ANAC" - 01/12/2017</t>
  </si>
  <si>
    <t>Fotoriproduzione, rilegatura e plastificazione per gli Uffici Centrali</t>
  </si>
  <si>
    <t xml:space="preserve">BLIXEN SRL (CF: 06864221004)
BORRELLO CENTRO SERVIZI SRL (CF: 04298101009)
HUGE GROUP SRL (CF: 13533521004)
NEW ALFATEL 2002 SRL (CF: 07235031007)
TEKNOMATICA SRL (CF: 10563681005)
</t>
  </si>
  <si>
    <t>BORRELLO CENTRO SERVIZI SRL (CF: 04298101009)</t>
  </si>
  <si>
    <t>Fornitura di n. 8 targhe per l'evento di premiazione Noi per il merito</t>
  </si>
  <si>
    <t xml:space="preserve">BIANCONE GIANNANTONIO (CF: BNCGNN39A17C126H)
</t>
  </si>
  <si>
    <t>BIANCONE GIANNANTONIO (CF: BNCGNN39A17C126H)</t>
  </si>
  <si>
    <t>Abbonamento semestrale alla banca dati "Orbis Full"</t>
  </si>
  <si>
    <t>Organizzazione evento 14/12/2017</t>
  </si>
  <si>
    <t xml:space="preserve">COLASANTI CATERING Srl (CF: 11009411007)
</t>
  </si>
  <si>
    <t>Servizio di spurgo, smaltimento e video ispezione da effettuarsi presso le strutture centrali dell'Agenzia</t>
  </si>
  <si>
    <t xml:space="preserve">ECOLSERVIZI APRILIA SRL (CF: 01540220595)
F.LLI ZAPPETTINI S.R.L. (CF: 01657860167)
G.D. MULTISERVICE SRL (CF: 02124820560)
LA PULITRICE SRL (CF: 01345600561)
SEA SUD S.R.L. (CF: 01953771001)
</t>
  </si>
  <si>
    <t>ECOLSERVIZI APRILIA SRL (CF: 01540220595)</t>
  </si>
  <si>
    <t>Intervento tecnico presso la sala riunioni della sede di viale Colombo</t>
  </si>
  <si>
    <t xml:space="preserve">DELTA TECNO STUDIO SRL (CF: 10899161003)
</t>
  </si>
  <si>
    <t>DELTA TECNO STUDIO SRL (CF: 10899161003)</t>
  </si>
  <si>
    <t>Polizza assicurativa per funzionari in missione all'estero</t>
  </si>
  <si>
    <t xml:space="preserve">AIG EUROPE LIMITED (CF: 08037550962)
</t>
  </si>
  <si>
    <t>AIG EUROPE LIMITED (CF: 08037550962)</t>
  </si>
  <si>
    <t>Software ACCA</t>
  </si>
  <si>
    <t xml:space="preserve">ADPARTNERS SRL (CF: 03340710270)
LIUZZI MASSIMILIANO (CF: LZZMSM76H03D086G)
PAM UFFICIO (CF: 01261820839)
POWERMEDIA SRL (CF: 04440930826)
TECHNE SRL (CF: 01121580490)
</t>
  </si>
  <si>
    <t>LIUZZI MASSIMILIANO (CF: LZZMSM76H03D086G)</t>
  </si>
  <si>
    <t>Acquisto workstation</t>
  </si>
  <si>
    <t xml:space="preserve">Cartoidee di Cultraro Vasta Giuseppe (CF: CLTGPP73S03C351D)
CONSIS SRL (CF: 01304330580)
DPS INFORMATICA S.N.C. DI PRESELLO GIANNI &amp; C. (CF: 01486330309)
INFOBIT SNC DI NAMIA B. E MAMOLI T. (CF: 12435450155)
SOLUZIONE UFFICIO S.R.L.  (CF: 02778750246)
</t>
  </si>
  <si>
    <t>CONSIS SRL (CF: 01304330580)</t>
  </si>
  <si>
    <t>Abbonamento a portale Lexitalia</t>
  </si>
  <si>
    <t>Iscrizione all'ASCAI - Anno 2018</t>
  </si>
  <si>
    <t>Manutenzione degli impianti elettrici presso le sedi delle direzioni centrali</t>
  </si>
  <si>
    <t xml:space="preserve">ARDEATINA APPALTI SRL (CF: 06137241003)
DELTA ELETTRONICA SRL (CF: 03525340729)
ERGEN SRL (CF: 01737210904)
S. I. &amp;M. S.R.L. (CF: 04326561000)
VERTEC SRL (CF: 13008381009)
</t>
  </si>
  <si>
    <t>S. I. &amp;M. S.R.L. (CF: 04326561000)</t>
  </si>
  <si>
    <t>Conduzione e manutenzione degli impianti antincendio per le sedi centrali</t>
  </si>
  <si>
    <t xml:space="preserve">CABLE SISTEMI SRL (CF: 10803761005)
CECCONI SRL (CF: 00999170426)
Controlsecurity sistemi di sicurezza Srl (CF: 05187291009)
MAULINI SRL (CF: 01315840551)
TECNO ANTONELLI S.R.L. (CF: 02457730592)
</t>
  </si>
  <si>
    <t>Controlsecurity sistemi di sicurezza Srl (CF: 05187291009)</t>
  </si>
  <si>
    <t>Conduzione e manutenzione degli impianti elevatori per le sedi centrali</t>
  </si>
  <si>
    <t xml:space="preserve">BIAGIOLI S.R.L. (CF: 03935741003)
ENTASYS SRL (CF: 01833850850)
FERRARI &amp; C srl (CF: 00489490581)
RAVANI ELEVATORI SRL (CF: 01591480387)
SIMALT SRL (CF: 13309491002)
</t>
  </si>
  <si>
    <t>FERRARI &amp; C srl (CF: 00489490581)</t>
  </si>
  <si>
    <t>Abbonamento a Il Quotidiano Immobiliare</t>
  </si>
  <si>
    <t>Abbonamento a Rivista di diritto tributario</t>
  </si>
  <si>
    <t>abbonamenti a riviste</t>
  </si>
  <si>
    <t>Fornitura di n. 1 condizionatore portatile in pompa di calore da 12.000 BTU/H</t>
  </si>
  <si>
    <t xml:space="preserve">ELETTRITALIA SRL (CF: 05081090481)
</t>
  </si>
  <si>
    <t>ELETTRITALIA SRL (CF: 05081090481)</t>
  </si>
  <si>
    <t>abbonamento a Convenzione Club ad Hoc</t>
  </si>
  <si>
    <t>Acquisto lampade e filtri per videoproiettore EPSON EMP 7900</t>
  </si>
  <si>
    <t>Noleggio e assistenza antenna parabolica necessaria alla ricezione dei notiziari ANSA</t>
  </si>
  <si>
    <t xml:space="preserve">ANSA AGENZIA NAZIONALE STAMPA ASSOCIATA SOCIETA' COOPERATIVA  (CF: 00391130580)
</t>
  </si>
  <si>
    <t>ANSA AGENZIA NAZIONALE STAMPA ASSOCIATA SOCIETA' COOPERATIVA  (CF: 00391130580)</t>
  </si>
  <si>
    <t>Adesione dell'Agenzia come socio ordinario - Anno 2018</t>
  </si>
  <si>
    <t>Consegna di quotidiani e riviste per la sede di via Colombo</t>
  </si>
  <si>
    <t xml:space="preserve">MIRA SAS DI SCIFONI GIANLUCA (CF: 09741551007)
</t>
  </si>
  <si>
    <t>MIRA SAS DI SCIFONI GIANLUCA (CF: 09741551007)</t>
  </si>
  <si>
    <t>Abbonamento a Bollettino Tributario d'informazione</t>
  </si>
  <si>
    <t xml:space="preserve">BOLLETTINO TRIBUTARIO SNC DI G. SALVATORES E C.  (CF: 00882700156)
</t>
  </si>
  <si>
    <t>BOLLETTINO TRIBUTARIO SNC DI G. SALVATORES E C.  (CF: 00882700156)</t>
  </si>
  <si>
    <t>Assegnazione codifica DOI - Anno 2018</t>
  </si>
  <si>
    <t xml:space="preserve">POWERMEDIA SRL (CF: 04440930826)
</t>
  </si>
  <si>
    <t>POWERMEDIA SRL (CF: 04440930826)</t>
  </si>
  <si>
    <t>Abbonamento alle banche dati Leggi d'Italia Professionale</t>
  </si>
  <si>
    <t>AttivitÃ  formative rivolte ai docenti dei corsi in materia di semplificazione del linguaggio amministrativo e contestuale revisione del materiale didattico</t>
  </si>
  <si>
    <t xml:space="preserve">Piemontese Maria Emanuela (CF: PMNMMN49M51A339U)
</t>
  </si>
  <si>
    <t>Piemontese Maria Emanuela (CF: PMNMMN49M51A339U)</t>
  </si>
  <si>
    <t>Fornitura di n. 30 estintori da 3 kg polvere</t>
  </si>
  <si>
    <t>Patrocinio legale in giudizio di appello</t>
  </si>
  <si>
    <t xml:space="preserve">EMILI ANTONELLA (CF: MLENNL55R64B948M)
FELSANI MARIA CECILIA (CF: FLSMCC53T58H501Z)
URCIUOLI FLAVIA (CF: RCLFLV65L65H501D)
VANADIA WALTER (CF: VNDWTR62E31H501C)
ZAPPULLI AUGUSTO (CF: ZPPGST57P09H501M)
</t>
  </si>
  <si>
    <t>EMILI ANTONELLA (CF: MLENNL55R64B948M)</t>
  </si>
  <si>
    <t>Adesione dell'Agenzia come socio ordinario - Anno 2017</t>
  </si>
  <si>
    <t>Stampa e distribuzione modelli dichiarazione fiscale 730 e Unico Persone fisiche per l'anno 2017</t>
  </si>
  <si>
    <t xml:space="preserve">arti grafiche boccia spa (CF: 00170870653)
CISCRA SPA (CF: 00448610584)
GRAFICA VENETA S.P.A. (CF: 01077550281)
ROTOSTAMPA SRL (CF: 02175580642)
S.T.I.G.E. SPA (CF: 02299750014)
</t>
  </si>
  <si>
    <t>arti grafiche boccia spa (CF: 00170870653)</t>
  </si>
  <si>
    <t>MARCELLA ROYAL HOTEL - CONVENZIONE</t>
  </si>
  <si>
    <t>03-PROCEDURA NEGOZIATA PREVIA PUBBLICAZIONE DEL BANDO</t>
  </si>
  <si>
    <t xml:space="preserve">LA CARLINA S.R.L. (CF: 06308961009)
</t>
  </si>
  <si>
    <t>LA CARLINA S.R.L. (CF: 06308961009)</t>
  </si>
  <si>
    <t>PERUGIA HOTEL - CONVENZIONE</t>
  </si>
  <si>
    <t xml:space="preserve">PERUGIA HOTEL S.R.L. (CF: 01180080549)
</t>
  </si>
  <si>
    <t>PERUGIA HOTEL S.R.L. (CF: 01180080549)</t>
  </si>
  <si>
    <t>CONCERTO HOTEL - CATENA ALBERGHIERA</t>
  </si>
  <si>
    <t xml:space="preserve">CONCERTO HOTELS (CF: 05016120486)
</t>
  </si>
  <si>
    <t>CONCERTO HOTELS (CF: 05016120486)</t>
  </si>
  <si>
    <t>CATENA ALBERGHIERA MONRIF HOTEL - CONVENZIONE</t>
  </si>
  <si>
    <t xml:space="preserve">E.G.A. S.R.L. (CF: 00470050378)
</t>
  </si>
  <si>
    <t>E.G.A. S.R.L. (CF: 00470050378)</t>
  </si>
  <si>
    <t>Convenzione alberghiera</t>
  </si>
  <si>
    <t xml:space="preserve">SPACE HOTELS SOCIETA COOPERATIVA (CF: 80038950582)
</t>
  </si>
  <si>
    <t>SPACE HOTELS SOCIETA COOPERATIVA (CF: 80038950582)</t>
  </si>
  <si>
    <t>DORIA GRAND HOTEL - CONVENZIONE</t>
  </si>
  <si>
    <t xml:space="preserve">EUROFINANZIARIA SPA (CF: 03692290962)
</t>
  </si>
  <si>
    <t>EUROFINANZIARIA SPA (CF: 03692290962)</t>
  </si>
  <si>
    <t>SANGALLO PALACE HOTEL PERUGIA - CONVENZIONE</t>
  </si>
  <si>
    <t xml:space="preserve">SAN GALLO PALACE HOTEL S.R.L. (CF: 00316610542)
</t>
  </si>
  <si>
    <t>SAN GALLO PALACE HOTEL S.R.L. (CF: 00316610542)</t>
  </si>
  <si>
    <t>BETTOJA HOTEL MASSIMO D'AZEGLIO, ATLANTICO, MEDITERRANEO - CONVENZIONE</t>
  </si>
  <si>
    <t xml:space="preserve">AZIENDE ALBERGHIERE BETTOJA S.P.A. (CF: 00458710589)
</t>
  </si>
  <si>
    <t>AZIENDE ALBERGHIERE BETTOJA S.P.A. (CF: 00458710589)</t>
  </si>
  <si>
    <t>GRAND HOTEL MINERVA - CONVENZIONE</t>
  </si>
  <si>
    <t xml:space="preserve">IMMOBILIARE MINERVA S.P.A. (CF: 00907460489)
</t>
  </si>
  <si>
    <t>IMMOBILIARE MINERVA S.P.A. (CF: 00907460489)</t>
  </si>
  <si>
    <t>HOTEL ANNUNZIATA - CONVENZIONE</t>
  </si>
  <si>
    <t xml:space="preserve">ALBERGO ANNUNZIATA SRL (CF: 00651540387)
</t>
  </si>
  <si>
    <t>ALBERGO ANNUNZIATA SRL (CF: 00651540387)</t>
  </si>
  <si>
    <t>HOTEL ESPLANADE - CONVENZIONE</t>
  </si>
  <si>
    <t xml:space="preserve">ESPLANADE S.P.A. (CF: 00062380688)
</t>
  </si>
  <si>
    <t>ESPLANADE S.P.A. (CF: 00062380688)</t>
  </si>
  <si>
    <t xml:space="preserve">NH ITALIA S.P.A. (CF: 04440220962)
</t>
  </si>
  <si>
    <t>NH ITALIA S.P.A. (CF: 04440220962)</t>
  </si>
  <si>
    <t>HOTEL BUONCONSIGLIO - CONVENZIONE</t>
  </si>
  <si>
    <t xml:space="preserve">TOURISTAL S.R.L. (CF: 00225560226)
</t>
  </si>
  <si>
    <t>TOURISTAL S.R.L. (CF: 00225560226)</t>
  </si>
  <si>
    <t>OLY HOTEL - Convenzione alberghiera</t>
  </si>
  <si>
    <t xml:space="preserve">OLY HOTEL SRL (CF: 05454500587)
</t>
  </si>
  <si>
    <t>OLY HOTEL SRL (CF: 05454500587)</t>
  </si>
  <si>
    <t xml:space="preserve">PAGANELLA S.R.L. (CF: 00383510229)
</t>
  </si>
  <si>
    <t>PAGANELLA S.R.L. (CF: 00383510229)</t>
  </si>
  <si>
    <t>HOTEL PULITZER - CONVENZIONE</t>
  </si>
  <si>
    <t xml:space="preserve">ALVARES S.R.L. (CF: 08753091001)
</t>
  </si>
  <si>
    <t>ALVARES S.R.L. (CF: 08753091001)</t>
  </si>
  <si>
    <t>E-HOTEL - CONVENZIONE</t>
  </si>
  <si>
    <t xml:space="preserve">HOSPITALITY GROUP SRL (CF: 02559490806)
</t>
  </si>
  <si>
    <t>HOSPITALITY GROUP SRL (CF: 02559490806)</t>
  </si>
  <si>
    <t>POLIZIANO HOTEL - CONVENZIONE</t>
  </si>
  <si>
    <t xml:space="preserve">PAOLETTA GARDEN SRL (CF: 09394320155)
</t>
  </si>
  <si>
    <t>PAOLETTA GARDEN SRL (CF: 09394320155)</t>
  </si>
  <si>
    <t>PALATINO HOTEL - CONVENZIONE</t>
  </si>
  <si>
    <t xml:space="preserve">MONTECARLO IMMOBILIARE S.P.A. (CF: 00434210480)
</t>
  </si>
  <si>
    <t>MONTECARLO IMMOBILIARE S.P.A. (CF: 00434210480)</t>
  </si>
  <si>
    <t>HOLIDAY INN - CONVENZIONE</t>
  </si>
  <si>
    <t xml:space="preserve">CITY HOTELS COMPANY TORINO S.R.L. (CF: 03542750405)
</t>
  </si>
  <si>
    <t>CITY HOTELS COMPANY TORINO S.R.L. (CF: 03542750405)</t>
  </si>
  <si>
    <t>VICTORIA HOTEL - CONVENZIONE</t>
  </si>
  <si>
    <t xml:space="preserve">VICTORIA HOTEL S.R.L. (CF: 01818500686)
</t>
  </si>
  <si>
    <t>Hotel Ambasciatori - Convenzione</t>
  </si>
  <si>
    <t xml:space="preserve">COMPAGNIA TURISTICO ALBERGHIERA S.R.L. (CF: 03262740404)
</t>
  </si>
  <si>
    <t>COMPAGNIA TURISTICO ALBERGHIERA S.R.L. (CF: 03262740404)</t>
  </si>
  <si>
    <t xml:space="preserve">BRE/ALLIANCE HOSPITALITY ITALY S.R.L. (CF: 05836520964)
</t>
  </si>
  <si>
    <t>BRE/ALLIANCE HOSPITALITY ITALY S.R.L. (CF: 05836520964)</t>
  </si>
  <si>
    <t xml:space="preserve">OMNIA COOPERATIVA SOCIALE (CF: 05389711002)
</t>
  </si>
  <si>
    <t>OMNIA COOPERATIVA SOCIALE (CF: 05389711002)</t>
  </si>
  <si>
    <t>Polizza assicurativa Multirischi</t>
  </si>
  <si>
    <t xml:space="preserve">EUROP ASSISTANCE ITALIA SPA (CF: 80039790151)
</t>
  </si>
  <si>
    <t>EUROP ASSISTANCE ITALIA SPA (CF: 80039790151)</t>
  </si>
  <si>
    <t>Vestiario da lavoro per autisti e commessi</t>
  </si>
  <si>
    <t xml:space="preserve">ASIA SRL (CF: 02479470599)
BMD S.R.L. (CF: 11303341009)
D'ONOFRIO ROBERTO S.R.L. (CF: 04642821005)
ELCOM S.P.A. (CF: 00927100941)
SICUR.AN SRL (CF: 03370091211)
</t>
  </si>
  <si>
    <t>SICUR.AN SRL (CF: 03370091211)</t>
  </si>
  <si>
    <t>MAnutenzione camper in dotazione per il progetto Il Fisco mette le Ruote 2017</t>
  </si>
  <si>
    <t xml:space="preserve">CARAVANLANGHE S.N.C. DI SANDRI G. E C. (CF: 01959310044)
</t>
  </si>
  <si>
    <t>CARAVANLANGHE S.N.C. DI SANDRI G. E C. (CF: 01959310044)</t>
  </si>
  <si>
    <t>Riparazione attrezzatura utilizzata presso il compendio di via Licini</t>
  </si>
  <si>
    <t xml:space="preserve">FORKLIFT SERVICE SRL (CF: 08356081003)
</t>
  </si>
  <si>
    <t>FORKLIFT SERVICE SRL (CF: 08356081003)</t>
  </si>
  <si>
    <t>Acquisto materiale antinfortunistico</t>
  </si>
  <si>
    <t xml:space="preserve">Gema Group S.r.l. (CF: 01686860436)
</t>
  </si>
  <si>
    <t>Gema Group S.r.l. (CF: 01686860436)</t>
  </si>
  <si>
    <t>Abbonamento a pubblicazioni</t>
  </si>
  <si>
    <t xml:space="preserve">PRESS-DI ABBONAMENTI S.P.A. (CF: 08696660151)
</t>
  </si>
  <si>
    <t>PRESS-DI ABBONAMENTI S.P.A. (CF: 08696660151)</t>
  </si>
  <si>
    <t>Abbonamenti a pubblicazioni</t>
  </si>
  <si>
    <t xml:space="preserve">ITALIA OGGI EDITORI - ERINNE SRL (CF: 10277500152)
</t>
  </si>
  <si>
    <t>ITALIA OGGI EDITORI - ERINNE SRL (CF: 10277500152)</t>
  </si>
  <si>
    <t xml:space="preserve">RCS Mediagroup S.p.A. (CF: 12086540155)
</t>
  </si>
  <si>
    <t>RCS Mediagroup S.p.A. (CF: 12086540155)</t>
  </si>
  <si>
    <t>Testo Unico per la sicurezza sul lavoro</t>
  </si>
  <si>
    <t>Polizze assicurative RC camper e RC natante/motore marino DR Veneto</t>
  </si>
  <si>
    <t xml:space="preserve">VITTORIA ASSICURAZIONI SPA (CF: 01329510158)
</t>
  </si>
  <si>
    <t>VITTORIA ASSICURAZIONI SPA (CF: 01329510158)</t>
  </si>
  <si>
    <t>Abbonamento a Cassazione.net</t>
  </si>
  <si>
    <t xml:space="preserve">Cassazione Srl (CF: 06810661006)
</t>
  </si>
  <si>
    <t>Cassazione Srl (CF: 06810661006)</t>
  </si>
  <si>
    <t>08-AFFIDAMENTO IN ECONOMIA - COTTIMO FIDUCIARIO</t>
  </si>
  <si>
    <t>Energia Largo Leopardi</t>
  </si>
  <si>
    <t xml:space="preserve">ENEL ENERGIA SPA (CF: 06655971007)
</t>
  </si>
  <si>
    <t>ENEL ENERGIA SPA (CF: 06655971007)</t>
  </si>
  <si>
    <t>Servizi di agenzia di stampa Radiocor a favore degli Uffici dell'Agenzia delle Entrate e di Agenzia delle Entrate-Riscossione</t>
  </si>
  <si>
    <t>Copertura assicurativa - Lotto III All risks</t>
  </si>
  <si>
    <t xml:space="preserve">AXA ASSICURAZIONI S.P.A (CF: 00902170018)
GENERALI ITALIA S.P.A. (CF: 00409920584)
HELVETIA COMPAGNIA SVIZZERA D'ASSICURAZIONI SA (CF: 01462690155)
ITAS MUTUA (CF: 00110750221)
UNIPOLSAI ASSICURAZIONI Spa (CF: 00818570012)
</t>
  </si>
  <si>
    <t>GENERALI ITALIA S.P.A. (CF: 00409920584)</t>
  </si>
  <si>
    <t>Acquisto di alcuni servizi in struttura ricettiva con la formula residenziale per lo svolgimento del percorso formativo indirizzato a dirigenti e funzionari titolari di Posizioni Organizzative Speciali nell'ambito degli Uffici di Audit</t>
  </si>
  <si>
    <t xml:space="preserve">COMPAGNIA TURISTICO ALBERGHIERA S.R.L. (CF: 03262740404)
SPACE HOTELS SOCIETA COOPERATIVA (CF: 80038950582)
STUDIUM SRL (CF: 06627020586)
</t>
  </si>
  <si>
    <t>STUDIUM SRL (CF: 06627020586)</t>
  </si>
  <si>
    <t>Fornitura di n. 1 frigobar da incasso</t>
  </si>
  <si>
    <t xml:space="preserve">PA.COM S.R.L. (CF: 02630050819)
</t>
  </si>
  <si>
    <t>PA.COM S.R.L. (CF: 02630050819)</t>
  </si>
  <si>
    <t>Manutenzione delle opere da fabbro, lattoniere, vetraio, falegname</t>
  </si>
  <si>
    <t xml:space="preserve">CLAF SUD PORTE E FINESTRE DI CAPASSO FRANCESCO  (CF: CPSFNC83S30B963C)
GECO S.R.L. (CF: 01990600668)
M.A.C.E. - MANUTENZIONI APPALTI COSTRUZIONI EDILI - S.R.L (CF: 04606430587)
</t>
  </si>
  <si>
    <t>Pareti mobili</t>
  </si>
  <si>
    <t>Fornitura arredi a norma</t>
  </si>
  <si>
    <t xml:space="preserve">CROCCO ARREDAMENTI Srl (CF: 01884990613)
</t>
  </si>
  <si>
    <t>Servizio di pulizia a ridotto impianto ambientale - Lotto 4</t>
  </si>
  <si>
    <t xml:space="preserve">CM SERVICE SRL (CF: 08766390010)
GESTIONE SERVIZI INTEGRATI S.R.L. (CF: 09942990012)
LA LUCENTEZZA S.R.L. (CF: 03222370722)
MANITAL S.C.P.A.-CONSORZIO STABILE (CF: 06466050017)
TEAM SERVICE (CF: 07947601006)
</t>
  </si>
  <si>
    <t>MANITAL S.C.P.A.-CONSORZIO STABILE (CF: 06466050017)</t>
  </si>
  <si>
    <t>Gestione integrata della salute e sicurezza luoghi di lavoro (subentro Gi ONE Spa)</t>
  </si>
  <si>
    <t xml:space="preserve">EXITONE S.P.A. (CF: 07874490019)
</t>
  </si>
  <si>
    <t>EXITONE S.P.A. (CF: 07874490019)</t>
  </si>
  <si>
    <t>HOTEL SAN MICHELE - CONVENZIONE (ceduta azienda a FEMA SRL)</t>
  </si>
  <si>
    <t xml:space="preserve">HOTEL SAN MICHELE S.R.L. (CF: 01575690662)
</t>
  </si>
  <si>
    <t>HOTEL SAN MICHELE S.R.L. (CF: 01575690662)</t>
  </si>
  <si>
    <t>Utenza elettrica Giorgione, Colombo, Licini (da 18 luglio 2017 fornitore Enel Energia)</t>
  </si>
  <si>
    <t xml:space="preserve">GALA SPA (CF: 06832931007)
</t>
  </si>
  <si>
    <t>GALA SPA (CF: 06832931007)</t>
  </si>
  <si>
    <t>Concessione del servizio di ristorazione a ridotto impatto ambientale nelle mense degli uffici centrali</t>
  </si>
  <si>
    <t xml:space="preserve">RAGGRUPPAMENTO:
- VEGEZIO srl (CF: 00461410631) Ruolo: 02-MANDATARIA
- CAPITAL SRL (CF: 07684841211) Ruolo: 01-MANDANTE
Elior ristorazione spa (CF: 08746440018)
EP spa (CF: 05577471005)
RI.CA S.R.L. (CF: 02787771217)
SERENISSIMA RISTORAZIONE SPA (CF: 01617950249)
</t>
  </si>
  <si>
    <t>SERENISSIMA RISTORAZIONE SPA (CF: 01617950249)</t>
  </si>
  <si>
    <t>Telefonia fissa e connettivitÃ  IP</t>
  </si>
  <si>
    <t>Servizi di corporate banking - Servizi bancari telematici</t>
  </si>
  <si>
    <t xml:space="preserve">CONSORZIO CUSTOMER TO BUSINESS INTERACTION CBI (CF: 97249640588)
</t>
  </si>
  <si>
    <t>CONSORZIO CUSTOMER TO BUSINESS INTERACTION CBI (CF: 97249640588)</t>
  </si>
  <si>
    <t>Conduzione e manutenzione degli impianti termoidraulici, di condizionamento ed idrico-sanitari per le sedi centrali</t>
  </si>
  <si>
    <t xml:space="preserve">CAPPELLETTI SRL (CF: 01290190568)
EUROELETTRA ITALIA SRL (CF: 08502171005)
SAEMA S.R.L. (CF: 03317700791)
SIMALT SRL (CF: 13309491002)
ZANZI SERVIZI SPA (CF: 04572551002)
</t>
  </si>
  <si>
    <t>ZANZI SERVIZI SPA (CF: 04572551002)</t>
  </si>
  <si>
    <t>Incarico di consulente tecnico di parte presso la Corte di Appello di Venezia</t>
  </si>
  <si>
    <t xml:space="preserve">FASANA GIUSEPPE (CF: FSNGPP59H28C933M)
LACCHINI MARCO (CF: LCCMRC65L05E506Y)
</t>
  </si>
  <si>
    <t>FASANA GIUSEPPE (CF: FSNGPP59H28C933M)</t>
  </si>
  <si>
    <t>Servizio di manutenzione centrali telefoniche VoIP AVAYA</t>
  </si>
  <si>
    <t xml:space="preserve">MATICMIND  (CF: 05032840968)
PIEMME TELECOM (CF: 02384630162)
SELTA SPA (CF: 08359330159)
SETEC (CF: 09374391002)
Vitrociset S.p.A. (CF: 00145180923)
</t>
  </si>
  <si>
    <t>Vitrociset S.p.A. (CF: 00145180923)</t>
  </si>
  <si>
    <t>Servizio di biglietteria ed, occasionalmente, di prenotazione alberghiera per i viaggi di missione dei dipendenti dell'Agenzia</t>
  </si>
  <si>
    <t xml:space="preserve">Cisalpina tours S.p.A. (CF: 00637950015)
EUGENIO CONTI SRL (CF: 00394860589)
UVET AMERICAN EXPRESS CORPORATE TRAVEL S.P.A. (CF: 03227380965)
</t>
  </si>
  <si>
    <t>EUGENIO CONTI SRL (CF: 00394860589)</t>
  </si>
  <si>
    <t>Redazione dell'atto pubblico di acquisizione da parte dell'Agenzia delle Entrate delle azioni di Equitalia spa detenute dall'INPS</t>
  </si>
  <si>
    <t xml:space="preserve">CAMMARANO GUERRITORE DI RAVELLO FILIPPO (CF: CMMFPP66S21H501J)
ELICIO FEDERICO (CF: LCEFRC77C13F205M)
MARZANO PIETRO (CF: MRZPTR75C29B963H)
MORI ROBERTA (CF: MRORRT64A41D150T)
PINARDI MARCO (CF: PNRMRC62D27H501F)
</t>
  </si>
  <si>
    <t>MARZANO PIETRO (CF: MRZPTR75C29B963H)</t>
  </si>
  <si>
    <t>Dati aggiornati al 31-12-2018</t>
  </si>
  <si>
    <t>06363391001</t>
  </si>
  <si>
    <t>STARHOTEL CATENA ALBERGHIERA - CONVENZIONE</t>
  </si>
  <si>
    <t xml:space="preserve">STARHOTELS S.P.A. (CF: 03360930154)
</t>
  </si>
  <si>
    <t>STARHOTELS S.P.A. (CF: 03360930154)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</si>
</sst>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workbookViewId="0">
      <selection activeCell="B2" sqref="B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593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"ZDD1CD476A"</f>
        <v>ZDD1CD476A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2752.5</v>
      </c>
      <c r="I3" s="2">
        <v>42736</v>
      </c>
      <c r="J3" s="2">
        <v>43100</v>
      </c>
      <c r="K3">
        <v>2752.5</v>
      </c>
    </row>
    <row r="4" spans="1:11" x14ac:dyDescent="0.25">
      <c r="A4" t="str">
        <f>"69427033C2"</f>
        <v>69427033C2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42753</v>
      </c>
      <c r="J4" s="2">
        <v>42753</v>
      </c>
      <c r="K4">
        <v>17668.59</v>
      </c>
    </row>
    <row r="5" spans="1:11" x14ac:dyDescent="0.25">
      <c r="A5" t="str">
        <f>"ZB01D09D0A"</f>
        <v>ZB01D09D0A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1500</v>
      </c>
      <c r="I5" s="2">
        <v>42736</v>
      </c>
      <c r="J5" s="2">
        <v>43100</v>
      </c>
      <c r="K5">
        <v>1500</v>
      </c>
    </row>
    <row r="6" spans="1:11" x14ac:dyDescent="0.25">
      <c r="A6" t="str">
        <f>"ZB11CDF6D3"</f>
        <v>ZB11CDF6D3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14000</v>
      </c>
      <c r="I6" s="2">
        <v>42736</v>
      </c>
      <c r="J6" s="2">
        <v>43100</v>
      </c>
      <c r="K6">
        <v>10096.14</v>
      </c>
    </row>
    <row r="7" spans="1:11" x14ac:dyDescent="0.25">
      <c r="A7" t="str">
        <f>"69624191EB"</f>
        <v>69624191EB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3770.4</v>
      </c>
      <c r="I7" s="2">
        <v>42766</v>
      </c>
      <c r="J7" s="2">
        <v>42825</v>
      </c>
      <c r="K7">
        <v>3770.4</v>
      </c>
    </row>
    <row r="8" spans="1:11" x14ac:dyDescent="0.25">
      <c r="A8" t="str">
        <f>"ZDA1CDEE44"</f>
        <v>ZDA1CDEE44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1540</v>
      </c>
      <c r="I8" s="2">
        <v>42754</v>
      </c>
      <c r="J8" s="2">
        <v>42754</v>
      </c>
      <c r="K8">
        <v>1540</v>
      </c>
    </row>
    <row r="9" spans="1:11" x14ac:dyDescent="0.25">
      <c r="A9" t="str">
        <f>"6938836C99"</f>
        <v>6938836C99</v>
      </c>
      <c r="B9" t="str">
        <f t="shared" si="0"/>
        <v>06363391001</v>
      </c>
      <c r="C9" t="s">
        <v>15</v>
      </c>
      <c r="D9" t="s">
        <v>36</v>
      </c>
      <c r="E9" t="s">
        <v>37</v>
      </c>
      <c r="F9" s="1" t="s">
        <v>38</v>
      </c>
      <c r="G9" t="s">
        <v>39</v>
      </c>
      <c r="H9">
        <v>200000</v>
      </c>
      <c r="I9" s="2">
        <v>42761</v>
      </c>
      <c r="J9" s="2">
        <v>43855</v>
      </c>
      <c r="K9">
        <v>88151.95</v>
      </c>
    </row>
    <row r="10" spans="1:11" x14ac:dyDescent="0.25">
      <c r="A10" t="str">
        <f>"ZF51D15556"</f>
        <v>ZF51D15556</v>
      </c>
      <c r="B10" t="str">
        <f t="shared" si="0"/>
        <v>06363391001</v>
      </c>
      <c r="C10" t="s">
        <v>15</v>
      </c>
      <c r="D10" t="s">
        <v>40</v>
      </c>
      <c r="E10" t="s">
        <v>17</v>
      </c>
      <c r="F10" s="1" t="s">
        <v>41</v>
      </c>
      <c r="G10" t="s">
        <v>42</v>
      </c>
      <c r="H10">
        <v>250</v>
      </c>
      <c r="I10" s="2">
        <v>42768</v>
      </c>
      <c r="J10" s="2">
        <v>42773</v>
      </c>
      <c r="K10">
        <v>0</v>
      </c>
    </row>
    <row r="11" spans="1:11" x14ac:dyDescent="0.25">
      <c r="A11" t="str">
        <f>"Z4D1D1EE1C"</f>
        <v>Z4D1D1EE1C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516.46</v>
      </c>
      <c r="I11" s="2">
        <v>42768</v>
      </c>
      <c r="J11" s="2">
        <v>42768</v>
      </c>
      <c r="K11">
        <v>516.46</v>
      </c>
    </row>
    <row r="12" spans="1:11" x14ac:dyDescent="0.25">
      <c r="A12" t="str">
        <f>"Z581D31541"</f>
        <v>Z581D31541</v>
      </c>
      <c r="B12" t="str">
        <f t="shared" si="0"/>
        <v>06363391001</v>
      </c>
      <c r="C12" t="s">
        <v>15</v>
      </c>
      <c r="D12" t="s">
        <v>46</v>
      </c>
      <c r="E12" t="s">
        <v>17</v>
      </c>
      <c r="F12" s="1" t="s">
        <v>47</v>
      </c>
      <c r="G12" t="s">
        <v>48</v>
      </c>
      <c r="H12">
        <v>750</v>
      </c>
      <c r="I12" s="2">
        <v>42768</v>
      </c>
      <c r="J12" s="2">
        <v>42829</v>
      </c>
      <c r="K12">
        <v>750</v>
      </c>
    </row>
    <row r="13" spans="1:11" x14ac:dyDescent="0.25">
      <c r="A13" t="str">
        <f>"Z361D2B8C0"</f>
        <v>Z361D2B8C0</v>
      </c>
      <c r="B13" t="str">
        <f t="shared" si="0"/>
        <v>06363391001</v>
      </c>
      <c r="C13" t="s">
        <v>15</v>
      </c>
      <c r="D13" t="s">
        <v>49</v>
      </c>
      <c r="E13" t="s">
        <v>17</v>
      </c>
      <c r="F13" s="1" t="s">
        <v>50</v>
      </c>
      <c r="G13" t="s">
        <v>51</v>
      </c>
      <c r="H13">
        <v>37843</v>
      </c>
      <c r="I13" s="2">
        <v>42736</v>
      </c>
      <c r="J13" s="2">
        <v>43100</v>
      </c>
      <c r="K13">
        <v>37843</v>
      </c>
    </row>
    <row r="14" spans="1:11" x14ac:dyDescent="0.25">
      <c r="A14" t="str">
        <f>"Z961CF612F"</f>
        <v>Z961CF612F</v>
      </c>
      <c r="B14" t="str">
        <f t="shared" si="0"/>
        <v>06363391001</v>
      </c>
      <c r="C14" t="s">
        <v>15</v>
      </c>
      <c r="D14" t="s">
        <v>52</v>
      </c>
      <c r="E14" t="s">
        <v>17</v>
      </c>
      <c r="F14" s="1" t="s">
        <v>53</v>
      </c>
      <c r="G14" t="s">
        <v>54</v>
      </c>
      <c r="H14">
        <v>2800</v>
      </c>
      <c r="I14" s="2">
        <v>42736</v>
      </c>
      <c r="J14" s="2">
        <v>43100</v>
      </c>
      <c r="K14">
        <v>2800</v>
      </c>
    </row>
    <row r="15" spans="1:11" x14ac:dyDescent="0.25">
      <c r="A15" t="str">
        <f>"ZAD1CF1ED4"</f>
        <v>ZAD1CF1ED4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150</v>
      </c>
      <c r="I15" s="2">
        <v>42736</v>
      </c>
      <c r="J15" s="2">
        <v>43100</v>
      </c>
      <c r="K15">
        <v>150</v>
      </c>
    </row>
    <row r="16" spans="1:11" x14ac:dyDescent="0.25">
      <c r="A16" t="str">
        <f>"69713289D9"</f>
        <v>69713289D9</v>
      </c>
      <c r="B16" t="str">
        <f t="shared" si="0"/>
        <v>06363391001</v>
      </c>
      <c r="C16" t="s">
        <v>15</v>
      </c>
      <c r="D16" t="s">
        <v>58</v>
      </c>
      <c r="E16" t="s">
        <v>21</v>
      </c>
      <c r="F16" s="1" t="s">
        <v>59</v>
      </c>
      <c r="G16" t="s">
        <v>60</v>
      </c>
      <c r="H16">
        <v>0</v>
      </c>
      <c r="I16" s="2">
        <v>42826</v>
      </c>
      <c r="J16" s="2">
        <v>43190</v>
      </c>
      <c r="K16">
        <v>52463.45</v>
      </c>
    </row>
    <row r="17" spans="1:11" ht="90" x14ac:dyDescent="0.25">
      <c r="A17" t="str">
        <f>"Z4F1CF1EFC"</f>
        <v>Z4F1CF1EFC</v>
      </c>
      <c r="B17" t="str">
        <f t="shared" si="0"/>
        <v>06363391001</v>
      </c>
      <c r="C17" t="s">
        <v>15</v>
      </c>
      <c r="D17" t="s">
        <v>61</v>
      </c>
      <c r="E17" t="s">
        <v>17</v>
      </c>
      <c r="F17" s="1" t="s">
        <v>62</v>
      </c>
      <c r="G17" t="s">
        <v>63</v>
      </c>
      <c r="H17">
        <v>90</v>
      </c>
      <c r="I17" s="2">
        <v>42736</v>
      </c>
      <c r="J17" s="2">
        <v>43100</v>
      </c>
      <c r="K17">
        <v>90</v>
      </c>
    </row>
    <row r="18" spans="1:11" x14ac:dyDescent="0.25">
      <c r="A18" t="str">
        <f>"6751815DFC"</f>
        <v>6751815DFC</v>
      </c>
      <c r="B18" t="str">
        <f t="shared" si="0"/>
        <v>06363391001</v>
      </c>
      <c r="C18" t="s">
        <v>15</v>
      </c>
      <c r="D18" t="s">
        <v>64</v>
      </c>
      <c r="E18" t="s">
        <v>65</v>
      </c>
      <c r="F18" s="1" t="s">
        <v>66</v>
      </c>
      <c r="G18" t="s">
        <v>67</v>
      </c>
      <c r="H18">
        <v>170000</v>
      </c>
      <c r="I18" s="2">
        <v>42761</v>
      </c>
      <c r="J18" s="2">
        <v>43855</v>
      </c>
      <c r="K18">
        <v>69125</v>
      </c>
    </row>
    <row r="19" spans="1:11" x14ac:dyDescent="0.25">
      <c r="A19" t="str">
        <f>"ZAC1CF1E8F"</f>
        <v>ZAC1CF1E8F</v>
      </c>
      <c r="B19" t="str">
        <f t="shared" si="0"/>
        <v>06363391001</v>
      </c>
      <c r="C19" t="s">
        <v>15</v>
      </c>
      <c r="D19" t="s">
        <v>68</v>
      </c>
      <c r="E19" t="s">
        <v>17</v>
      </c>
      <c r="F19" s="1" t="s">
        <v>69</v>
      </c>
      <c r="G19" t="s">
        <v>70</v>
      </c>
      <c r="H19">
        <v>6000</v>
      </c>
      <c r="I19" s="2">
        <v>42736</v>
      </c>
      <c r="J19" s="2">
        <v>43100</v>
      </c>
      <c r="K19">
        <v>6000</v>
      </c>
    </row>
    <row r="20" spans="1:11" x14ac:dyDescent="0.25">
      <c r="A20" t="str">
        <f>"ZD41D6E1F7"</f>
        <v>ZD41D6E1F7</v>
      </c>
      <c r="B20" t="str">
        <f t="shared" si="0"/>
        <v>06363391001</v>
      </c>
      <c r="C20" t="s">
        <v>15</v>
      </c>
      <c r="D20" t="s">
        <v>71</v>
      </c>
      <c r="E20" t="s">
        <v>17</v>
      </c>
      <c r="F20" s="1" t="s">
        <v>72</v>
      </c>
      <c r="G20" t="s">
        <v>73</v>
      </c>
      <c r="H20">
        <v>1612</v>
      </c>
      <c r="I20" s="2">
        <v>42786</v>
      </c>
      <c r="J20" s="2">
        <v>42790</v>
      </c>
      <c r="K20">
        <v>1612</v>
      </c>
    </row>
    <row r="21" spans="1:11" x14ac:dyDescent="0.25">
      <c r="A21" t="str">
        <f>"ZDD1D3E0C3"</f>
        <v>ZDD1D3E0C3</v>
      </c>
      <c r="B21" t="str">
        <f t="shared" si="0"/>
        <v>06363391001</v>
      </c>
      <c r="C21" t="s">
        <v>15</v>
      </c>
      <c r="D21" t="s">
        <v>74</v>
      </c>
      <c r="E21" t="s">
        <v>65</v>
      </c>
      <c r="F21" s="1" t="s">
        <v>75</v>
      </c>
      <c r="G21" t="s">
        <v>76</v>
      </c>
      <c r="H21">
        <v>2542.8000000000002</v>
      </c>
      <c r="I21" s="2">
        <v>42789</v>
      </c>
      <c r="J21" s="2">
        <v>42794</v>
      </c>
      <c r="K21">
        <v>2542.8000000000002</v>
      </c>
    </row>
    <row r="22" spans="1:11" ht="150" x14ac:dyDescent="0.25">
      <c r="A22" t="str">
        <f>"Z631D87DB3"</f>
        <v>Z631D87DB3</v>
      </c>
      <c r="B22" t="str">
        <f t="shared" si="0"/>
        <v>06363391001</v>
      </c>
      <c r="C22" t="s">
        <v>15</v>
      </c>
      <c r="D22" t="s">
        <v>77</v>
      </c>
      <c r="E22" t="s">
        <v>17</v>
      </c>
      <c r="F22" s="1" t="s">
        <v>78</v>
      </c>
      <c r="G22" t="s">
        <v>79</v>
      </c>
      <c r="H22">
        <v>3943.2</v>
      </c>
      <c r="I22" s="2">
        <v>42789</v>
      </c>
      <c r="J22" s="2">
        <v>43154</v>
      </c>
      <c r="K22">
        <v>3880.38</v>
      </c>
    </row>
    <row r="23" spans="1:11" x14ac:dyDescent="0.25">
      <c r="A23" t="str">
        <f>"Z621C6D673"</f>
        <v>Z621C6D673</v>
      </c>
      <c r="B23" t="str">
        <f t="shared" si="0"/>
        <v>06363391001</v>
      </c>
      <c r="C23" t="s">
        <v>15</v>
      </c>
      <c r="D23" t="s">
        <v>80</v>
      </c>
      <c r="E23" t="s">
        <v>65</v>
      </c>
      <c r="F23" s="1" t="s">
        <v>81</v>
      </c>
      <c r="G23" t="s">
        <v>82</v>
      </c>
      <c r="H23">
        <v>29804.7</v>
      </c>
      <c r="I23" s="2">
        <v>42761</v>
      </c>
      <c r="J23" s="2">
        <v>42772</v>
      </c>
      <c r="K23">
        <v>29804.7</v>
      </c>
    </row>
    <row r="24" spans="1:11" ht="90" x14ac:dyDescent="0.25">
      <c r="A24" t="str">
        <f>"Z451D9AD67"</f>
        <v>Z451D9AD67</v>
      </c>
      <c r="B24" t="str">
        <f t="shared" si="0"/>
        <v>06363391001</v>
      </c>
      <c r="C24" t="s">
        <v>15</v>
      </c>
      <c r="D24" t="s">
        <v>83</v>
      </c>
      <c r="E24" t="s">
        <v>17</v>
      </c>
      <c r="F24" s="1" t="s">
        <v>84</v>
      </c>
      <c r="G24" t="s">
        <v>85</v>
      </c>
      <c r="H24">
        <v>1500</v>
      </c>
      <c r="I24" s="2">
        <v>42795</v>
      </c>
      <c r="J24" s="2">
        <v>42853</v>
      </c>
      <c r="K24">
        <v>1500</v>
      </c>
    </row>
    <row r="25" spans="1:11" ht="105" x14ac:dyDescent="0.25">
      <c r="A25" t="str">
        <f>"Z471CE2D98"</f>
        <v>Z471CE2D98</v>
      </c>
      <c r="B25" t="str">
        <f t="shared" si="0"/>
        <v>06363391001</v>
      </c>
      <c r="C25" t="s">
        <v>15</v>
      </c>
      <c r="D25" t="s">
        <v>86</v>
      </c>
      <c r="E25" t="s">
        <v>17</v>
      </c>
      <c r="F25" s="1" t="s">
        <v>87</v>
      </c>
      <c r="G25" t="s">
        <v>88</v>
      </c>
      <c r="H25">
        <v>1246</v>
      </c>
      <c r="I25" s="2">
        <v>42736</v>
      </c>
      <c r="J25" s="2">
        <v>43100</v>
      </c>
      <c r="K25">
        <v>1209.04</v>
      </c>
    </row>
    <row r="26" spans="1:11" ht="409.5" x14ac:dyDescent="0.25">
      <c r="A26" t="str">
        <f>"Z481D4518E"</f>
        <v>Z481D4518E</v>
      </c>
      <c r="B26" t="str">
        <f t="shared" si="0"/>
        <v>06363391001</v>
      </c>
      <c r="C26" t="s">
        <v>15</v>
      </c>
      <c r="D26" t="s">
        <v>89</v>
      </c>
      <c r="E26" t="s">
        <v>65</v>
      </c>
      <c r="F26" s="1" t="s">
        <v>90</v>
      </c>
      <c r="G26" t="s">
        <v>91</v>
      </c>
      <c r="H26">
        <v>2135</v>
      </c>
      <c r="I26" s="2">
        <v>42790</v>
      </c>
      <c r="J26" s="2">
        <v>42807</v>
      </c>
      <c r="K26">
        <v>2135</v>
      </c>
    </row>
    <row r="27" spans="1:11" ht="120" x14ac:dyDescent="0.25">
      <c r="A27" t="str">
        <f>"Z1A1D3E126"</f>
        <v>Z1A1D3E126</v>
      </c>
      <c r="B27" t="str">
        <f t="shared" si="0"/>
        <v>06363391001</v>
      </c>
      <c r="C27" t="s">
        <v>15</v>
      </c>
      <c r="D27" t="s">
        <v>92</v>
      </c>
      <c r="E27" t="s">
        <v>17</v>
      </c>
      <c r="F27" s="1" t="s">
        <v>93</v>
      </c>
      <c r="G27" t="s">
        <v>94</v>
      </c>
      <c r="H27">
        <v>230</v>
      </c>
      <c r="I27" s="2">
        <v>42775</v>
      </c>
      <c r="J27" s="2">
        <v>42800</v>
      </c>
      <c r="K27">
        <v>230</v>
      </c>
    </row>
    <row r="28" spans="1:11" ht="180" x14ac:dyDescent="0.25">
      <c r="A28" t="str">
        <f>"Z891DA9A60"</f>
        <v>Z891DA9A60</v>
      </c>
      <c r="B28" t="str">
        <f t="shared" si="0"/>
        <v>06363391001</v>
      </c>
      <c r="C28" t="s">
        <v>15</v>
      </c>
      <c r="D28" t="s">
        <v>95</v>
      </c>
      <c r="E28" t="s">
        <v>37</v>
      </c>
      <c r="F28" s="1" t="s">
        <v>96</v>
      </c>
      <c r="G28" t="s">
        <v>97</v>
      </c>
      <c r="H28">
        <v>6650</v>
      </c>
      <c r="I28" s="2">
        <v>42797</v>
      </c>
      <c r="J28" s="2">
        <v>42803</v>
      </c>
      <c r="K28">
        <v>6650</v>
      </c>
    </row>
    <row r="29" spans="1:11" ht="120" x14ac:dyDescent="0.25">
      <c r="A29" t="str">
        <f>"Z751DBD49E"</f>
        <v>Z751DBD49E</v>
      </c>
      <c r="B29" t="str">
        <f t="shared" si="0"/>
        <v>06363391001</v>
      </c>
      <c r="C29" t="s">
        <v>15</v>
      </c>
      <c r="D29" t="s">
        <v>98</v>
      </c>
      <c r="E29" t="s">
        <v>17</v>
      </c>
      <c r="F29" s="1" t="s">
        <v>93</v>
      </c>
      <c r="G29" t="s">
        <v>94</v>
      </c>
      <c r="H29">
        <v>115</v>
      </c>
      <c r="I29" s="2">
        <v>42803</v>
      </c>
      <c r="J29" s="2">
        <v>42864</v>
      </c>
      <c r="K29">
        <v>115</v>
      </c>
    </row>
    <row r="30" spans="1:11" ht="105" x14ac:dyDescent="0.25">
      <c r="A30" t="str">
        <f>"7014225195"</f>
        <v>7014225195</v>
      </c>
      <c r="B30" t="str">
        <f t="shared" si="0"/>
        <v>06363391001</v>
      </c>
      <c r="C30" t="s">
        <v>15</v>
      </c>
      <c r="D30" t="s">
        <v>20</v>
      </c>
      <c r="E30" t="s">
        <v>21</v>
      </c>
      <c r="F30" s="1" t="s">
        <v>22</v>
      </c>
      <c r="G30" t="s">
        <v>23</v>
      </c>
      <c r="H30">
        <v>0</v>
      </c>
      <c r="I30" s="2">
        <v>42816</v>
      </c>
      <c r="J30" s="2">
        <v>42816</v>
      </c>
      <c r="K30">
        <v>5633.12</v>
      </c>
    </row>
    <row r="31" spans="1:11" ht="135" x14ac:dyDescent="0.25">
      <c r="A31" t="str">
        <f>"Z4B1DCBE6A"</f>
        <v>Z4B1DCBE6A</v>
      </c>
      <c r="B31" t="str">
        <f t="shared" si="0"/>
        <v>06363391001</v>
      </c>
      <c r="C31" t="s">
        <v>15</v>
      </c>
      <c r="D31" t="s">
        <v>99</v>
      </c>
      <c r="E31" t="s">
        <v>17</v>
      </c>
      <c r="F31" s="1" t="s">
        <v>100</v>
      </c>
      <c r="G31" t="s">
        <v>101</v>
      </c>
      <c r="H31">
        <v>375</v>
      </c>
      <c r="I31" s="2">
        <v>42807</v>
      </c>
      <c r="J31" s="2">
        <v>42808</v>
      </c>
      <c r="K31">
        <v>375</v>
      </c>
    </row>
    <row r="32" spans="1:11" ht="105" x14ac:dyDescent="0.25">
      <c r="A32" t="str">
        <f>"ZCB1CDE06B"</f>
        <v>ZCB1CDE06B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103</v>
      </c>
      <c r="G32" t="s">
        <v>104</v>
      </c>
      <c r="H32">
        <v>23800</v>
      </c>
      <c r="I32" s="2">
        <v>42736</v>
      </c>
      <c r="J32" s="2">
        <v>43100</v>
      </c>
      <c r="K32">
        <v>22884.68</v>
      </c>
    </row>
    <row r="33" spans="1:11" ht="105" x14ac:dyDescent="0.25">
      <c r="A33" t="str">
        <f>"Z5F1CF7F76"</f>
        <v>Z5F1CF7F76</v>
      </c>
      <c r="B33" t="str">
        <f t="shared" si="0"/>
        <v>06363391001</v>
      </c>
      <c r="C33" t="s">
        <v>15</v>
      </c>
      <c r="D33" t="s">
        <v>105</v>
      </c>
      <c r="E33" t="s">
        <v>17</v>
      </c>
      <c r="F33" s="1" t="s">
        <v>87</v>
      </c>
      <c r="G33" t="s">
        <v>88</v>
      </c>
      <c r="H33">
        <v>16153.9</v>
      </c>
      <c r="I33" s="2">
        <v>42736</v>
      </c>
      <c r="J33" s="2">
        <v>43100</v>
      </c>
      <c r="K33">
        <v>16153.9</v>
      </c>
    </row>
    <row r="34" spans="1:11" ht="135" x14ac:dyDescent="0.25">
      <c r="A34" t="str">
        <f>"Z341DF59CC"</f>
        <v>Z341DF59CC</v>
      </c>
      <c r="B34" t="str">
        <f t="shared" si="0"/>
        <v>06363391001</v>
      </c>
      <c r="C34" t="s">
        <v>15</v>
      </c>
      <c r="D34" t="s">
        <v>106</v>
      </c>
      <c r="E34" t="s">
        <v>17</v>
      </c>
      <c r="F34" s="1" t="s">
        <v>107</v>
      </c>
      <c r="G34" t="s">
        <v>108</v>
      </c>
      <c r="H34">
        <v>50</v>
      </c>
      <c r="I34" s="2">
        <v>42818</v>
      </c>
      <c r="J34" s="2">
        <v>42879</v>
      </c>
      <c r="K34">
        <v>50</v>
      </c>
    </row>
    <row r="35" spans="1:11" ht="105" x14ac:dyDescent="0.25">
      <c r="A35" t="str">
        <f>"ZE41DE6DE1"</f>
        <v>ZE41DE6DE1</v>
      </c>
      <c r="B35" t="str">
        <f t="shared" si="0"/>
        <v>06363391001</v>
      </c>
      <c r="C35" t="s">
        <v>15</v>
      </c>
      <c r="D35" t="s">
        <v>109</v>
      </c>
      <c r="E35" t="s">
        <v>17</v>
      </c>
      <c r="F35" s="1" t="s">
        <v>110</v>
      </c>
      <c r="G35" t="s">
        <v>111</v>
      </c>
      <c r="H35">
        <v>2173</v>
      </c>
      <c r="I35" s="2">
        <v>42814</v>
      </c>
      <c r="J35" s="2">
        <v>43179</v>
      </c>
      <c r="K35">
        <v>2173</v>
      </c>
    </row>
    <row r="36" spans="1:11" ht="105" x14ac:dyDescent="0.25">
      <c r="A36" t="str">
        <f>"Z691DCBEA8"</f>
        <v>Z691DCBEA8</v>
      </c>
      <c r="B36" t="str">
        <f t="shared" si="0"/>
        <v>06363391001</v>
      </c>
      <c r="C36" t="s">
        <v>15</v>
      </c>
      <c r="D36" t="s">
        <v>112</v>
      </c>
      <c r="E36" t="s">
        <v>17</v>
      </c>
      <c r="F36" s="1" t="s">
        <v>113</v>
      </c>
      <c r="G36" t="s">
        <v>114</v>
      </c>
      <c r="H36">
        <v>2430</v>
      </c>
      <c r="I36" s="2">
        <v>42807</v>
      </c>
      <c r="J36" s="2">
        <v>42824</v>
      </c>
      <c r="K36">
        <v>2430</v>
      </c>
    </row>
    <row r="37" spans="1:11" ht="195" x14ac:dyDescent="0.25">
      <c r="A37" t="str">
        <f>"62503510D1"</f>
        <v>62503510D1</v>
      </c>
      <c r="B37" t="str">
        <f t="shared" si="0"/>
        <v>06363391001</v>
      </c>
      <c r="C37" t="s">
        <v>15</v>
      </c>
      <c r="D37" t="s">
        <v>115</v>
      </c>
      <c r="E37" t="s">
        <v>116</v>
      </c>
      <c r="F37" s="1" t="s">
        <v>117</v>
      </c>
      <c r="G37" t="s">
        <v>118</v>
      </c>
      <c r="H37">
        <v>0</v>
      </c>
      <c r="I37" s="2">
        <v>42790</v>
      </c>
      <c r="J37" s="2">
        <v>43885</v>
      </c>
      <c r="K37">
        <v>0</v>
      </c>
    </row>
    <row r="38" spans="1:11" ht="409.5" x14ac:dyDescent="0.25">
      <c r="A38" t="str">
        <f>"6250363AB5"</f>
        <v>6250363AB5</v>
      </c>
      <c r="B38" t="str">
        <f t="shared" si="0"/>
        <v>06363391001</v>
      </c>
      <c r="C38" t="s">
        <v>15</v>
      </c>
      <c r="D38" t="s">
        <v>119</v>
      </c>
      <c r="E38" t="s">
        <v>116</v>
      </c>
      <c r="F38" s="1" t="s">
        <v>120</v>
      </c>
      <c r="G38" t="s">
        <v>118</v>
      </c>
      <c r="H38">
        <v>0</v>
      </c>
      <c r="I38" s="2">
        <v>42790</v>
      </c>
      <c r="J38" s="2">
        <v>43885</v>
      </c>
      <c r="K38">
        <v>0</v>
      </c>
    </row>
    <row r="39" spans="1:11" ht="255" x14ac:dyDescent="0.25">
      <c r="A39" t="str">
        <f>"6250369FA7"</f>
        <v>6250369FA7</v>
      </c>
      <c r="B39" t="str">
        <f t="shared" si="0"/>
        <v>06363391001</v>
      </c>
      <c r="C39" t="s">
        <v>15</v>
      </c>
      <c r="D39" t="s">
        <v>121</v>
      </c>
      <c r="E39" t="s">
        <v>116</v>
      </c>
      <c r="F39" s="1" t="s">
        <v>122</v>
      </c>
      <c r="G39" t="s">
        <v>118</v>
      </c>
      <c r="H39">
        <v>0</v>
      </c>
      <c r="I39" s="2">
        <v>42790</v>
      </c>
      <c r="J39" s="2">
        <v>43885</v>
      </c>
      <c r="K39">
        <v>0</v>
      </c>
    </row>
    <row r="40" spans="1:11" ht="195" x14ac:dyDescent="0.25">
      <c r="A40" t="str">
        <f>"62503732F8"</f>
        <v>62503732F8</v>
      </c>
      <c r="B40" t="str">
        <f t="shared" si="0"/>
        <v>06363391001</v>
      </c>
      <c r="C40" t="s">
        <v>15</v>
      </c>
      <c r="D40" t="s">
        <v>123</v>
      </c>
      <c r="E40" t="s">
        <v>116</v>
      </c>
      <c r="F40" s="1" t="s">
        <v>117</v>
      </c>
      <c r="G40" t="s">
        <v>118</v>
      </c>
      <c r="H40">
        <v>0</v>
      </c>
      <c r="I40" s="2">
        <v>42790</v>
      </c>
      <c r="J40" s="2">
        <v>43885</v>
      </c>
      <c r="K40">
        <v>0</v>
      </c>
    </row>
    <row r="41" spans="1:11" ht="285" x14ac:dyDescent="0.25">
      <c r="A41" t="str">
        <f>"6250358696"</f>
        <v>6250358696</v>
      </c>
      <c r="B41" t="str">
        <f t="shared" si="0"/>
        <v>06363391001</v>
      </c>
      <c r="C41" t="s">
        <v>15</v>
      </c>
      <c r="D41" t="s">
        <v>124</v>
      </c>
      <c r="E41" t="s">
        <v>116</v>
      </c>
      <c r="F41" s="1" t="s">
        <v>125</v>
      </c>
      <c r="G41" t="s">
        <v>118</v>
      </c>
      <c r="H41">
        <v>0</v>
      </c>
      <c r="I41" s="2">
        <v>42790</v>
      </c>
      <c r="J41" s="2">
        <v>43885</v>
      </c>
      <c r="K41">
        <v>0</v>
      </c>
    </row>
    <row r="42" spans="1:11" ht="150" x14ac:dyDescent="0.25">
      <c r="A42" t="str">
        <f>"Z961DEF4C0"</f>
        <v>Z961DEF4C0</v>
      </c>
      <c r="B42" t="str">
        <f t="shared" si="0"/>
        <v>06363391001</v>
      </c>
      <c r="C42" t="s">
        <v>15</v>
      </c>
      <c r="D42" t="s">
        <v>126</v>
      </c>
      <c r="E42" t="s">
        <v>17</v>
      </c>
      <c r="F42" s="1" t="s">
        <v>127</v>
      </c>
      <c r="G42" t="s">
        <v>128</v>
      </c>
      <c r="H42">
        <v>4000</v>
      </c>
      <c r="I42" s="2">
        <v>42818</v>
      </c>
      <c r="J42" s="2">
        <v>43183</v>
      </c>
      <c r="K42">
        <v>4000</v>
      </c>
    </row>
    <row r="43" spans="1:11" ht="90" x14ac:dyDescent="0.25">
      <c r="A43" t="str">
        <f>"Z7F1DEC26E"</f>
        <v>Z7F1DEC26E</v>
      </c>
      <c r="B43" t="str">
        <f t="shared" si="0"/>
        <v>06363391001</v>
      </c>
      <c r="C43" t="s">
        <v>15</v>
      </c>
      <c r="D43" t="s">
        <v>129</v>
      </c>
      <c r="E43" t="s">
        <v>17</v>
      </c>
      <c r="F43" s="1" t="s">
        <v>84</v>
      </c>
      <c r="G43" t="s">
        <v>85</v>
      </c>
      <c r="H43">
        <v>6260</v>
      </c>
      <c r="I43" s="2">
        <v>42823</v>
      </c>
      <c r="J43" s="2">
        <v>42884</v>
      </c>
      <c r="K43">
        <v>6260</v>
      </c>
    </row>
    <row r="44" spans="1:11" ht="120" x14ac:dyDescent="0.25">
      <c r="A44" t="str">
        <f>"Z4A1DC6BC9"</f>
        <v>Z4A1DC6BC9</v>
      </c>
      <c r="B44" t="str">
        <f t="shared" si="0"/>
        <v>06363391001</v>
      </c>
      <c r="C44" t="s">
        <v>15</v>
      </c>
      <c r="D44" t="s">
        <v>130</v>
      </c>
      <c r="E44" t="s">
        <v>17</v>
      </c>
      <c r="F44" s="1" t="s">
        <v>93</v>
      </c>
      <c r="G44" t="s">
        <v>94</v>
      </c>
      <c r="H44">
        <v>456</v>
      </c>
      <c r="I44" s="2">
        <v>42807</v>
      </c>
      <c r="J44" s="2">
        <v>43172</v>
      </c>
      <c r="K44">
        <v>456</v>
      </c>
    </row>
    <row r="45" spans="1:11" ht="105" x14ac:dyDescent="0.25">
      <c r="A45" t="str">
        <f>"69861029BD"</f>
        <v>69861029BD</v>
      </c>
      <c r="B45" t="str">
        <f t="shared" si="0"/>
        <v>06363391001</v>
      </c>
      <c r="C45" t="s">
        <v>15</v>
      </c>
      <c r="D45" t="s">
        <v>131</v>
      </c>
      <c r="E45" t="s">
        <v>21</v>
      </c>
      <c r="F45" s="1" t="s">
        <v>132</v>
      </c>
      <c r="G45" t="s">
        <v>133</v>
      </c>
      <c r="H45">
        <v>7000</v>
      </c>
      <c r="I45" s="2">
        <v>42783</v>
      </c>
      <c r="J45" s="2">
        <v>43148</v>
      </c>
      <c r="K45">
        <v>0</v>
      </c>
    </row>
    <row r="46" spans="1:11" ht="90" x14ac:dyDescent="0.25">
      <c r="A46" t="str">
        <f>"Z861E238B3"</f>
        <v>Z861E238B3</v>
      </c>
      <c r="B46" t="str">
        <f t="shared" si="0"/>
        <v>06363391001</v>
      </c>
      <c r="C46" t="s">
        <v>15</v>
      </c>
      <c r="D46" t="s">
        <v>134</v>
      </c>
      <c r="E46" t="s">
        <v>17</v>
      </c>
      <c r="F46" s="1" t="s">
        <v>135</v>
      </c>
      <c r="G46" t="s">
        <v>136</v>
      </c>
      <c r="H46">
        <v>160.30000000000001</v>
      </c>
      <c r="I46" s="2">
        <v>42830</v>
      </c>
      <c r="J46" s="2">
        <v>42845</v>
      </c>
      <c r="K46">
        <v>160.30000000000001</v>
      </c>
    </row>
    <row r="47" spans="1:11" ht="409.5" x14ac:dyDescent="0.25">
      <c r="A47" t="str">
        <f>"666110019D"</f>
        <v>666110019D</v>
      </c>
      <c r="B47" t="str">
        <f t="shared" si="0"/>
        <v>06363391001</v>
      </c>
      <c r="C47" t="s">
        <v>15</v>
      </c>
      <c r="D47" t="s">
        <v>137</v>
      </c>
      <c r="E47" t="s">
        <v>116</v>
      </c>
      <c r="F47" s="1" t="s">
        <v>138</v>
      </c>
      <c r="G47" t="s">
        <v>139</v>
      </c>
      <c r="H47">
        <v>148136.85</v>
      </c>
      <c r="I47" s="2">
        <v>42773</v>
      </c>
      <c r="J47" s="2">
        <v>43868</v>
      </c>
      <c r="K47">
        <v>49378.95</v>
      </c>
    </row>
    <row r="48" spans="1:11" ht="180" x14ac:dyDescent="0.25">
      <c r="A48" t="str">
        <f>"Z511E241F2"</f>
        <v>Z511E241F2</v>
      </c>
      <c r="B48" t="str">
        <f t="shared" si="0"/>
        <v>06363391001</v>
      </c>
      <c r="C48" t="s">
        <v>15</v>
      </c>
      <c r="D48" t="s">
        <v>140</v>
      </c>
      <c r="E48" t="s">
        <v>17</v>
      </c>
      <c r="F48" s="1" t="s">
        <v>141</v>
      </c>
      <c r="G48" t="s">
        <v>142</v>
      </c>
      <c r="H48">
        <v>983.61</v>
      </c>
      <c r="I48" s="2">
        <v>42831</v>
      </c>
      <c r="J48" s="2">
        <v>42845</v>
      </c>
      <c r="K48">
        <v>983.61</v>
      </c>
    </row>
    <row r="49" spans="1:11" ht="135" x14ac:dyDescent="0.25">
      <c r="A49" t="str">
        <f>"Z8B1DF1610"</f>
        <v>Z8B1DF1610</v>
      </c>
      <c r="B49" t="str">
        <f t="shared" si="0"/>
        <v>06363391001</v>
      </c>
      <c r="C49" t="s">
        <v>15</v>
      </c>
      <c r="D49" t="s">
        <v>143</v>
      </c>
      <c r="E49" t="s">
        <v>17</v>
      </c>
      <c r="F49" s="1" t="s">
        <v>144</v>
      </c>
      <c r="G49" t="s">
        <v>145</v>
      </c>
      <c r="H49">
        <v>340</v>
      </c>
      <c r="I49" s="2">
        <v>42836</v>
      </c>
      <c r="J49" s="2">
        <v>42886</v>
      </c>
      <c r="K49">
        <v>339.99</v>
      </c>
    </row>
    <row r="50" spans="1:11" ht="135" x14ac:dyDescent="0.25">
      <c r="A50" t="str">
        <f>"703363640B"</f>
        <v>703363640B</v>
      </c>
      <c r="B50" t="str">
        <f t="shared" si="0"/>
        <v>06363391001</v>
      </c>
      <c r="C50" t="s">
        <v>15</v>
      </c>
      <c r="D50" t="s">
        <v>146</v>
      </c>
      <c r="E50" t="s">
        <v>37</v>
      </c>
      <c r="F50" s="1" t="s">
        <v>147</v>
      </c>
      <c r="G50" t="s">
        <v>148</v>
      </c>
      <c r="H50">
        <v>260000</v>
      </c>
      <c r="I50" s="2">
        <v>42686</v>
      </c>
      <c r="J50" s="2">
        <v>43050</v>
      </c>
      <c r="K50">
        <v>260000</v>
      </c>
    </row>
    <row r="51" spans="1:11" ht="315" x14ac:dyDescent="0.25">
      <c r="A51" t="str">
        <f>"Z741E2C3FA"</f>
        <v>Z741E2C3FA</v>
      </c>
      <c r="B51" t="str">
        <f t="shared" si="0"/>
        <v>06363391001</v>
      </c>
      <c r="C51" t="s">
        <v>15</v>
      </c>
      <c r="D51" t="s">
        <v>149</v>
      </c>
      <c r="E51" t="s">
        <v>17</v>
      </c>
      <c r="F51" s="1" t="s">
        <v>150</v>
      </c>
      <c r="G51" t="s">
        <v>151</v>
      </c>
      <c r="H51">
        <v>150</v>
      </c>
      <c r="I51" s="2">
        <v>42835</v>
      </c>
      <c r="J51" s="2">
        <v>42835</v>
      </c>
      <c r="K51">
        <v>150</v>
      </c>
    </row>
    <row r="52" spans="1:11" ht="90" x14ac:dyDescent="0.25">
      <c r="A52" t="str">
        <f>"69906789F9"</f>
        <v>69906789F9</v>
      </c>
      <c r="B52" t="str">
        <f t="shared" si="0"/>
        <v>06363391001</v>
      </c>
      <c r="C52" t="s">
        <v>15</v>
      </c>
      <c r="D52" t="s">
        <v>152</v>
      </c>
      <c r="E52" t="s">
        <v>37</v>
      </c>
      <c r="F52" s="1" t="s">
        <v>153</v>
      </c>
      <c r="G52" t="s">
        <v>154</v>
      </c>
      <c r="H52">
        <v>187700</v>
      </c>
      <c r="I52" s="2">
        <v>42795</v>
      </c>
      <c r="J52" s="2">
        <v>43524</v>
      </c>
      <c r="K52">
        <v>92000</v>
      </c>
    </row>
    <row r="53" spans="1:11" ht="75" x14ac:dyDescent="0.25">
      <c r="A53" t="str">
        <f>"Z641E2D928"</f>
        <v>Z641E2D928</v>
      </c>
      <c r="B53" t="str">
        <f t="shared" si="0"/>
        <v>06363391001</v>
      </c>
      <c r="C53" t="s">
        <v>15</v>
      </c>
      <c r="D53" t="s">
        <v>155</v>
      </c>
      <c r="E53" t="s">
        <v>17</v>
      </c>
      <c r="F53" s="1" t="s">
        <v>156</v>
      </c>
      <c r="G53" t="s">
        <v>157</v>
      </c>
      <c r="H53">
        <v>2580</v>
      </c>
      <c r="I53" s="2">
        <v>42837</v>
      </c>
      <c r="J53" s="2">
        <v>42867</v>
      </c>
      <c r="K53">
        <v>2580</v>
      </c>
    </row>
    <row r="54" spans="1:11" ht="120" x14ac:dyDescent="0.25">
      <c r="A54" t="str">
        <f>"Z221E3B1B3"</f>
        <v>Z221E3B1B3</v>
      </c>
      <c r="B54" t="str">
        <f t="shared" si="0"/>
        <v>06363391001</v>
      </c>
      <c r="C54" t="s">
        <v>15</v>
      </c>
      <c r="D54" t="s">
        <v>158</v>
      </c>
      <c r="E54" t="s">
        <v>17</v>
      </c>
      <c r="F54" s="1" t="s">
        <v>159</v>
      </c>
      <c r="G54" t="s">
        <v>160</v>
      </c>
      <c r="H54">
        <v>129.9</v>
      </c>
      <c r="I54" s="2">
        <v>42838</v>
      </c>
      <c r="J54" s="2">
        <v>43203</v>
      </c>
      <c r="K54">
        <v>129.9</v>
      </c>
    </row>
    <row r="55" spans="1:11" ht="409.5" x14ac:dyDescent="0.25">
      <c r="A55" t="str">
        <f>"70079295F4"</f>
        <v>70079295F4</v>
      </c>
      <c r="B55" t="str">
        <f t="shared" si="0"/>
        <v>06363391001</v>
      </c>
      <c r="C55" t="s">
        <v>15</v>
      </c>
      <c r="D55" t="s">
        <v>161</v>
      </c>
      <c r="E55" t="s">
        <v>65</v>
      </c>
      <c r="F55" s="1" t="s">
        <v>162</v>
      </c>
      <c r="G55" t="s">
        <v>163</v>
      </c>
      <c r="H55">
        <v>42300</v>
      </c>
      <c r="I55" s="2">
        <v>42838</v>
      </c>
      <c r="J55" s="2">
        <v>42853</v>
      </c>
      <c r="K55">
        <v>42300</v>
      </c>
    </row>
    <row r="56" spans="1:11" ht="409.5" x14ac:dyDescent="0.25">
      <c r="A56" t="str">
        <f>"Z7B1DC7126"</f>
        <v>Z7B1DC7126</v>
      </c>
      <c r="B56" t="str">
        <f t="shared" si="0"/>
        <v>06363391001</v>
      </c>
      <c r="C56" t="s">
        <v>15</v>
      </c>
      <c r="D56" t="s">
        <v>164</v>
      </c>
      <c r="E56" t="s">
        <v>65</v>
      </c>
      <c r="F56" s="1" t="s">
        <v>165</v>
      </c>
      <c r="G56" t="s">
        <v>166</v>
      </c>
      <c r="H56">
        <v>20866</v>
      </c>
      <c r="I56" s="2">
        <v>42836</v>
      </c>
      <c r="J56" s="2">
        <v>42847</v>
      </c>
      <c r="K56">
        <v>20866</v>
      </c>
    </row>
    <row r="57" spans="1:11" ht="120" x14ac:dyDescent="0.25">
      <c r="A57" t="str">
        <f>"ZDB1E22A5A"</f>
        <v>ZDB1E22A5A</v>
      </c>
      <c r="B57" t="str">
        <f t="shared" si="0"/>
        <v>06363391001</v>
      </c>
      <c r="C57" t="s">
        <v>15</v>
      </c>
      <c r="D57" t="s">
        <v>167</v>
      </c>
      <c r="E57" t="s">
        <v>17</v>
      </c>
      <c r="F57" s="1" t="s">
        <v>93</v>
      </c>
      <c r="G57" t="s">
        <v>94</v>
      </c>
      <c r="H57">
        <v>225</v>
      </c>
      <c r="I57" s="2">
        <v>42831</v>
      </c>
      <c r="J57" s="2">
        <v>42860</v>
      </c>
      <c r="K57">
        <v>225</v>
      </c>
    </row>
    <row r="58" spans="1:11" ht="409.5" x14ac:dyDescent="0.25">
      <c r="A58" t="str">
        <f>"Z911D2B7C9"</f>
        <v>Z911D2B7C9</v>
      </c>
      <c r="B58" t="str">
        <f t="shared" si="0"/>
        <v>06363391001</v>
      </c>
      <c r="C58" t="s">
        <v>15</v>
      </c>
      <c r="D58" t="s">
        <v>168</v>
      </c>
      <c r="E58" t="s">
        <v>65</v>
      </c>
      <c r="F58" s="1" t="s">
        <v>169</v>
      </c>
      <c r="G58" t="s">
        <v>170</v>
      </c>
      <c r="H58">
        <v>15000</v>
      </c>
      <c r="I58" s="2">
        <v>42844</v>
      </c>
      <c r="J58" s="2">
        <v>42966</v>
      </c>
      <c r="K58">
        <v>10280</v>
      </c>
    </row>
    <row r="59" spans="1:11" ht="90" x14ac:dyDescent="0.25">
      <c r="A59" t="str">
        <f>"ZA81E52814"</f>
        <v>ZA81E52814</v>
      </c>
      <c r="B59" t="str">
        <f t="shared" si="0"/>
        <v>06363391001</v>
      </c>
      <c r="C59" t="s">
        <v>15</v>
      </c>
      <c r="D59" t="s">
        <v>171</v>
      </c>
      <c r="E59" t="s">
        <v>17</v>
      </c>
      <c r="F59" s="1" t="s">
        <v>172</v>
      </c>
      <c r="G59" t="s">
        <v>173</v>
      </c>
      <c r="H59">
        <v>39498</v>
      </c>
      <c r="I59" s="2">
        <v>42857</v>
      </c>
      <c r="J59" s="2">
        <v>43222</v>
      </c>
      <c r="K59">
        <v>39498</v>
      </c>
    </row>
    <row r="60" spans="1:11" ht="90" x14ac:dyDescent="0.25">
      <c r="A60" t="str">
        <f>"ZEE1E47FAD"</f>
        <v>ZEE1E47FAD</v>
      </c>
      <c r="B60" t="str">
        <f t="shared" si="0"/>
        <v>06363391001</v>
      </c>
      <c r="C60" t="s">
        <v>15</v>
      </c>
      <c r="D60" t="s">
        <v>174</v>
      </c>
      <c r="E60" t="s">
        <v>17</v>
      </c>
      <c r="F60" s="1" t="s">
        <v>84</v>
      </c>
      <c r="G60" t="s">
        <v>85</v>
      </c>
      <c r="H60">
        <v>952.67</v>
      </c>
      <c r="I60" s="2">
        <v>42844</v>
      </c>
      <c r="J60" s="2">
        <v>42860</v>
      </c>
      <c r="K60">
        <v>0</v>
      </c>
    </row>
    <row r="61" spans="1:11" ht="90" x14ac:dyDescent="0.25">
      <c r="A61" t="str">
        <f>"Z5B1E7D448"</f>
        <v>Z5B1E7D448</v>
      </c>
      <c r="B61" t="str">
        <f t="shared" si="0"/>
        <v>06363391001</v>
      </c>
      <c r="C61" t="s">
        <v>15</v>
      </c>
      <c r="D61" t="s">
        <v>175</v>
      </c>
      <c r="E61" t="s">
        <v>17</v>
      </c>
      <c r="F61" s="1" t="s">
        <v>176</v>
      </c>
      <c r="G61" t="s">
        <v>76</v>
      </c>
      <c r="H61">
        <v>485</v>
      </c>
      <c r="I61" s="2">
        <v>42866</v>
      </c>
      <c r="J61" s="2">
        <v>42886</v>
      </c>
      <c r="K61">
        <v>485</v>
      </c>
    </row>
    <row r="62" spans="1:11" ht="409.5" x14ac:dyDescent="0.25">
      <c r="A62" t="str">
        <f>"ZE41E3D261"</f>
        <v>ZE41E3D261</v>
      </c>
      <c r="B62" t="str">
        <f t="shared" si="0"/>
        <v>06363391001</v>
      </c>
      <c r="C62" t="s">
        <v>15</v>
      </c>
      <c r="D62" t="s">
        <v>177</v>
      </c>
      <c r="E62" t="s">
        <v>65</v>
      </c>
      <c r="F62" s="1" t="s">
        <v>178</v>
      </c>
      <c r="G62" t="s">
        <v>179</v>
      </c>
      <c r="H62">
        <v>1295</v>
      </c>
      <c r="I62" s="2">
        <v>42871</v>
      </c>
      <c r="J62" s="2">
        <v>42886</v>
      </c>
      <c r="K62">
        <v>1295</v>
      </c>
    </row>
    <row r="63" spans="1:11" ht="165" x14ac:dyDescent="0.25">
      <c r="A63" t="str">
        <f>"Z951E9D7F4"</f>
        <v>Z951E9D7F4</v>
      </c>
      <c r="B63" t="str">
        <f t="shared" si="0"/>
        <v>06363391001</v>
      </c>
      <c r="C63" t="s">
        <v>15</v>
      </c>
      <c r="D63" t="s">
        <v>180</v>
      </c>
      <c r="E63" t="s">
        <v>17</v>
      </c>
      <c r="F63" s="1" t="s">
        <v>181</v>
      </c>
      <c r="G63" t="s">
        <v>182</v>
      </c>
      <c r="H63">
        <v>479.42</v>
      </c>
      <c r="I63" s="2">
        <v>42883</v>
      </c>
      <c r="J63" s="2">
        <v>43248</v>
      </c>
      <c r="K63">
        <v>0</v>
      </c>
    </row>
    <row r="64" spans="1:11" ht="409.5" x14ac:dyDescent="0.25">
      <c r="A64" t="str">
        <f>"Z711E93451"</f>
        <v>Z711E93451</v>
      </c>
      <c r="B64" t="str">
        <f t="shared" si="0"/>
        <v>06363391001</v>
      </c>
      <c r="C64" t="s">
        <v>15</v>
      </c>
      <c r="D64" t="s">
        <v>183</v>
      </c>
      <c r="E64" t="s">
        <v>17</v>
      </c>
      <c r="F64" s="1" t="s">
        <v>184</v>
      </c>
      <c r="G64" t="s">
        <v>185</v>
      </c>
      <c r="H64">
        <v>400</v>
      </c>
      <c r="I64" s="2">
        <v>42874</v>
      </c>
      <c r="J64" s="2">
        <v>42874</v>
      </c>
      <c r="K64">
        <v>250</v>
      </c>
    </row>
    <row r="65" spans="1:11" ht="409.5" x14ac:dyDescent="0.25">
      <c r="A65" t="str">
        <f>"Z651E67FD0"</f>
        <v>Z651E67FD0</v>
      </c>
      <c r="B65" t="str">
        <f t="shared" si="0"/>
        <v>06363391001</v>
      </c>
      <c r="C65" t="s">
        <v>15</v>
      </c>
      <c r="D65" t="s">
        <v>186</v>
      </c>
      <c r="E65" t="s">
        <v>17</v>
      </c>
      <c r="F65" s="1" t="s">
        <v>187</v>
      </c>
      <c r="G65" t="s">
        <v>188</v>
      </c>
      <c r="H65">
        <v>13500</v>
      </c>
      <c r="I65" s="2">
        <v>42858</v>
      </c>
      <c r="J65" s="2">
        <v>42863</v>
      </c>
      <c r="K65">
        <v>13500</v>
      </c>
    </row>
    <row r="66" spans="1:11" ht="90" x14ac:dyDescent="0.25">
      <c r="A66" t="str">
        <f>"Z181E9B15C"</f>
        <v>Z181E9B15C</v>
      </c>
      <c r="B66" t="str">
        <f t="shared" si="0"/>
        <v>06363391001</v>
      </c>
      <c r="C66" t="s">
        <v>15</v>
      </c>
      <c r="D66" t="s">
        <v>189</v>
      </c>
      <c r="E66" t="s">
        <v>17</v>
      </c>
      <c r="F66" s="1" t="s">
        <v>190</v>
      </c>
      <c r="G66" t="s">
        <v>191</v>
      </c>
      <c r="H66">
        <v>12000</v>
      </c>
      <c r="I66" s="2">
        <v>42872</v>
      </c>
      <c r="J66" s="2">
        <v>43100</v>
      </c>
      <c r="K66">
        <v>12000</v>
      </c>
    </row>
    <row r="67" spans="1:11" ht="135" x14ac:dyDescent="0.25">
      <c r="A67" t="str">
        <f>"ZA01E240B0"</f>
        <v>ZA01E240B0</v>
      </c>
      <c r="B67" t="str">
        <f t="shared" ref="B67:B129" si="1">"06363391001"</f>
        <v>06363391001</v>
      </c>
      <c r="C67" t="s">
        <v>15</v>
      </c>
      <c r="D67" t="s">
        <v>192</v>
      </c>
      <c r="E67" t="s">
        <v>17</v>
      </c>
      <c r="F67" s="1" t="s">
        <v>193</v>
      </c>
      <c r="G67" t="s">
        <v>194</v>
      </c>
      <c r="H67">
        <v>750</v>
      </c>
      <c r="I67" s="2">
        <v>42832</v>
      </c>
      <c r="J67" s="2">
        <v>42909</v>
      </c>
      <c r="K67">
        <v>750</v>
      </c>
    </row>
    <row r="68" spans="1:11" ht="135" x14ac:dyDescent="0.25">
      <c r="A68" t="str">
        <f>"Z8C1E88926"</f>
        <v>Z8C1E88926</v>
      </c>
      <c r="B68" t="str">
        <f t="shared" si="1"/>
        <v>06363391001</v>
      </c>
      <c r="C68" t="s">
        <v>15</v>
      </c>
      <c r="D68" t="s">
        <v>43</v>
      </c>
      <c r="E68" t="s">
        <v>17</v>
      </c>
      <c r="F68" s="1" t="s">
        <v>44</v>
      </c>
      <c r="G68" t="s">
        <v>45</v>
      </c>
      <c r="H68">
        <v>516</v>
      </c>
      <c r="I68" s="2">
        <v>42874</v>
      </c>
      <c r="J68" s="2">
        <v>42874</v>
      </c>
      <c r="K68">
        <v>516</v>
      </c>
    </row>
    <row r="69" spans="1:11" ht="75" x14ac:dyDescent="0.25">
      <c r="A69" t="str">
        <f>"Z2E1E78480"</f>
        <v>Z2E1E78480</v>
      </c>
      <c r="B69" t="str">
        <f t="shared" si="1"/>
        <v>06363391001</v>
      </c>
      <c r="C69" t="s">
        <v>15</v>
      </c>
      <c r="D69" t="s">
        <v>195</v>
      </c>
      <c r="E69" t="s">
        <v>17</v>
      </c>
      <c r="F69" s="1" t="s">
        <v>196</v>
      </c>
      <c r="G69" t="s">
        <v>197</v>
      </c>
      <c r="H69">
        <v>5000</v>
      </c>
      <c r="I69" s="2">
        <v>42878</v>
      </c>
      <c r="J69" s="2">
        <v>42880</v>
      </c>
      <c r="K69">
        <v>5000</v>
      </c>
    </row>
    <row r="70" spans="1:11" ht="90" x14ac:dyDescent="0.25">
      <c r="A70" t="str">
        <f>"Z891E19CA2"</f>
        <v>Z891E19CA2</v>
      </c>
      <c r="B70" t="str">
        <f t="shared" si="1"/>
        <v>06363391001</v>
      </c>
      <c r="C70" t="s">
        <v>15</v>
      </c>
      <c r="D70" t="s">
        <v>198</v>
      </c>
      <c r="E70" t="s">
        <v>17</v>
      </c>
      <c r="F70" s="1" t="s">
        <v>199</v>
      </c>
      <c r="G70" t="s">
        <v>200</v>
      </c>
      <c r="H70">
        <v>17700</v>
      </c>
      <c r="I70" s="2">
        <v>42830</v>
      </c>
      <c r="J70" s="2">
        <v>42855</v>
      </c>
      <c r="K70">
        <v>17700</v>
      </c>
    </row>
    <row r="71" spans="1:11" ht="90" x14ac:dyDescent="0.25">
      <c r="A71" t="str">
        <f>"70910485EC"</f>
        <v>70910485EC</v>
      </c>
      <c r="B71" t="str">
        <f t="shared" si="1"/>
        <v>06363391001</v>
      </c>
      <c r="C71" t="s">
        <v>15</v>
      </c>
      <c r="D71" t="s">
        <v>201</v>
      </c>
      <c r="E71" t="s">
        <v>21</v>
      </c>
      <c r="F71" s="1" t="s">
        <v>202</v>
      </c>
      <c r="G71" t="s">
        <v>203</v>
      </c>
      <c r="H71">
        <v>42474606</v>
      </c>
      <c r="I71" s="2">
        <v>42880</v>
      </c>
      <c r="J71" s="2">
        <v>45070</v>
      </c>
      <c r="K71">
        <v>2779058.61</v>
      </c>
    </row>
    <row r="72" spans="1:11" ht="405" x14ac:dyDescent="0.25">
      <c r="A72" t="str">
        <f>"Z271E680C0"</f>
        <v>Z271E680C0</v>
      </c>
      <c r="B72" t="str">
        <f t="shared" si="1"/>
        <v>06363391001</v>
      </c>
      <c r="C72" t="s">
        <v>15</v>
      </c>
      <c r="D72" t="s">
        <v>204</v>
      </c>
      <c r="E72" t="s">
        <v>65</v>
      </c>
      <c r="F72" s="1" t="s">
        <v>205</v>
      </c>
      <c r="G72" t="s">
        <v>206</v>
      </c>
      <c r="H72">
        <v>24659.39</v>
      </c>
      <c r="I72" s="2">
        <v>42880</v>
      </c>
      <c r="J72" s="2">
        <v>43244</v>
      </c>
      <c r="K72">
        <v>20363.919999999998</v>
      </c>
    </row>
    <row r="73" spans="1:11" ht="120" x14ac:dyDescent="0.25">
      <c r="A73" t="str">
        <f>"Z031E88A76"</f>
        <v>Z031E88A76</v>
      </c>
      <c r="B73" t="str">
        <f t="shared" si="1"/>
        <v>06363391001</v>
      </c>
      <c r="C73" t="s">
        <v>15</v>
      </c>
      <c r="D73" t="s">
        <v>207</v>
      </c>
      <c r="E73" t="s">
        <v>17</v>
      </c>
      <c r="F73" s="1" t="s">
        <v>208</v>
      </c>
      <c r="G73" t="s">
        <v>209</v>
      </c>
      <c r="H73">
        <v>750</v>
      </c>
      <c r="I73" s="2">
        <v>42908</v>
      </c>
      <c r="J73" s="2">
        <v>42911</v>
      </c>
      <c r="K73">
        <v>750</v>
      </c>
    </row>
    <row r="74" spans="1:11" ht="120" x14ac:dyDescent="0.25">
      <c r="A74" t="str">
        <f>"Z2E1EF7117"</f>
        <v>Z2E1EF7117</v>
      </c>
      <c r="B74" t="str">
        <f t="shared" si="1"/>
        <v>06363391001</v>
      </c>
      <c r="C74" t="s">
        <v>15</v>
      </c>
      <c r="D74" t="s">
        <v>210</v>
      </c>
      <c r="E74" t="s">
        <v>17</v>
      </c>
      <c r="F74" s="1" t="s">
        <v>93</v>
      </c>
      <c r="G74" t="s">
        <v>94</v>
      </c>
      <c r="H74">
        <v>37.5</v>
      </c>
      <c r="I74" s="2">
        <v>42899</v>
      </c>
      <c r="J74" s="2">
        <v>42929</v>
      </c>
      <c r="K74">
        <v>37.5</v>
      </c>
    </row>
    <row r="75" spans="1:11" ht="409.5" x14ac:dyDescent="0.25">
      <c r="A75" t="str">
        <f>"Z4D1C92ACC"</f>
        <v>Z4D1C92ACC</v>
      </c>
      <c r="B75" t="str">
        <f t="shared" si="1"/>
        <v>06363391001</v>
      </c>
      <c r="C75" t="s">
        <v>15</v>
      </c>
      <c r="D75" t="s">
        <v>211</v>
      </c>
      <c r="E75" t="s">
        <v>65</v>
      </c>
      <c r="F75" s="1" t="s">
        <v>212</v>
      </c>
      <c r="G75" t="s">
        <v>213</v>
      </c>
      <c r="H75">
        <v>3272</v>
      </c>
      <c r="I75" s="2">
        <v>42761</v>
      </c>
      <c r="J75" s="2">
        <v>42782</v>
      </c>
      <c r="K75">
        <v>3272</v>
      </c>
    </row>
    <row r="76" spans="1:11" ht="390" x14ac:dyDescent="0.25">
      <c r="A76" t="str">
        <f>"Z3B1D135D5"</f>
        <v>Z3B1D135D5</v>
      </c>
      <c r="B76" t="str">
        <f t="shared" si="1"/>
        <v>06363391001</v>
      </c>
      <c r="C76" t="s">
        <v>15</v>
      </c>
      <c r="D76" t="s">
        <v>214</v>
      </c>
      <c r="E76" t="s">
        <v>65</v>
      </c>
      <c r="F76" s="1" t="s">
        <v>215</v>
      </c>
      <c r="G76" t="s">
        <v>216</v>
      </c>
      <c r="H76">
        <v>6925</v>
      </c>
      <c r="I76" s="2">
        <v>42860</v>
      </c>
      <c r="J76" s="2">
        <v>42952</v>
      </c>
      <c r="K76">
        <v>6925</v>
      </c>
    </row>
    <row r="77" spans="1:11" ht="390" x14ac:dyDescent="0.25">
      <c r="A77" t="str">
        <f>"Z121D13882"</f>
        <v>Z121D13882</v>
      </c>
      <c r="B77" t="str">
        <f t="shared" si="1"/>
        <v>06363391001</v>
      </c>
      <c r="C77" t="s">
        <v>15</v>
      </c>
      <c r="D77" t="s">
        <v>217</v>
      </c>
      <c r="E77" t="s">
        <v>65</v>
      </c>
      <c r="F77" s="1" t="s">
        <v>215</v>
      </c>
      <c r="G77" t="s">
        <v>218</v>
      </c>
      <c r="H77">
        <v>2880</v>
      </c>
      <c r="I77" s="2">
        <v>42860</v>
      </c>
      <c r="J77" s="2">
        <v>42952</v>
      </c>
      <c r="K77">
        <v>2880</v>
      </c>
    </row>
    <row r="78" spans="1:11" ht="390" x14ac:dyDescent="0.25">
      <c r="A78" t="str">
        <f>"Z551D138EB"</f>
        <v>Z551D138EB</v>
      </c>
      <c r="B78" t="str">
        <f t="shared" si="1"/>
        <v>06363391001</v>
      </c>
      <c r="C78" t="s">
        <v>15</v>
      </c>
      <c r="D78" t="s">
        <v>219</v>
      </c>
      <c r="E78" t="s">
        <v>65</v>
      </c>
      <c r="F78" s="1" t="s">
        <v>215</v>
      </c>
      <c r="G78" t="s">
        <v>220</v>
      </c>
      <c r="H78">
        <v>2480</v>
      </c>
      <c r="I78" s="2">
        <v>42860</v>
      </c>
      <c r="J78" s="2">
        <v>42952</v>
      </c>
      <c r="K78">
        <v>2480</v>
      </c>
    </row>
    <row r="79" spans="1:11" ht="90" x14ac:dyDescent="0.25">
      <c r="A79" t="str">
        <f>"Z121ECBA3C"</f>
        <v>Z121ECBA3C</v>
      </c>
      <c r="B79" t="str">
        <f t="shared" si="1"/>
        <v>06363391001</v>
      </c>
      <c r="C79" t="s">
        <v>15</v>
      </c>
      <c r="D79" t="s">
        <v>221</v>
      </c>
      <c r="E79" t="s">
        <v>17</v>
      </c>
      <c r="F79" s="1" t="s">
        <v>222</v>
      </c>
      <c r="G79" t="s">
        <v>223</v>
      </c>
      <c r="H79">
        <v>96.38</v>
      </c>
      <c r="I79" s="2">
        <v>42886</v>
      </c>
      <c r="J79" s="2">
        <v>42899</v>
      </c>
      <c r="K79">
        <v>79</v>
      </c>
    </row>
    <row r="80" spans="1:11" ht="165" x14ac:dyDescent="0.25">
      <c r="A80" t="str">
        <f>"ZC21EE0602"</f>
        <v>ZC21EE0602</v>
      </c>
      <c r="B80" t="str">
        <f t="shared" si="1"/>
        <v>06363391001</v>
      </c>
      <c r="C80" t="s">
        <v>15</v>
      </c>
      <c r="D80" t="s">
        <v>224</v>
      </c>
      <c r="E80" t="s">
        <v>17</v>
      </c>
      <c r="F80" s="1" t="s">
        <v>225</v>
      </c>
      <c r="G80" t="s">
        <v>226</v>
      </c>
      <c r="H80">
        <v>1000</v>
      </c>
      <c r="I80" s="2">
        <v>42899</v>
      </c>
      <c r="J80" s="2">
        <v>42900</v>
      </c>
      <c r="K80">
        <v>1000</v>
      </c>
    </row>
    <row r="81" spans="1:11" ht="105" x14ac:dyDescent="0.25">
      <c r="A81" t="str">
        <f>"Z5E1EE91BC"</f>
        <v>Z5E1EE91BC</v>
      </c>
      <c r="B81" t="str">
        <f t="shared" si="1"/>
        <v>06363391001</v>
      </c>
      <c r="C81" t="s">
        <v>15</v>
      </c>
      <c r="D81" t="s">
        <v>227</v>
      </c>
      <c r="E81" t="s">
        <v>17</v>
      </c>
      <c r="F81" s="1" t="s">
        <v>228</v>
      </c>
      <c r="G81" t="s">
        <v>229</v>
      </c>
      <c r="H81">
        <v>580</v>
      </c>
      <c r="I81" s="2">
        <v>42895</v>
      </c>
      <c r="J81" s="2">
        <v>42947</v>
      </c>
      <c r="K81">
        <v>580</v>
      </c>
    </row>
    <row r="82" spans="1:11" ht="90" x14ac:dyDescent="0.25">
      <c r="A82" t="str">
        <f>"Z791EE010A"</f>
        <v>Z791EE010A</v>
      </c>
      <c r="B82" t="str">
        <f t="shared" si="1"/>
        <v>06363391001</v>
      </c>
      <c r="C82" t="s">
        <v>15</v>
      </c>
      <c r="D82" t="s">
        <v>230</v>
      </c>
      <c r="E82" t="s">
        <v>17</v>
      </c>
      <c r="F82" s="1" t="s">
        <v>231</v>
      </c>
      <c r="G82" t="s">
        <v>232</v>
      </c>
      <c r="H82">
        <v>3051</v>
      </c>
      <c r="I82" s="2">
        <v>42895</v>
      </c>
      <c r="J82" s="2">
        <v>42905</v>
      </c>
      <c r="K82">
        <v>3050.99</v>
      </c>
    </row>
    <row r="83" spans="1:11" ht="90" x14ac:dyDescent="0.25">
      <c r="A83" t="str">
        <f>"ZCF1F09390"</f>
        <v>ZCF1F09390</v>
      </c>
      <c r="B83" t="str">
        <f t="shared" si="1"/>
        <v>06363391001</v>
      </c>
      <c r="C83" t="s">
        <v>15</v>
      </c>
      <c r="D83" t="s">
        <v>233</v>
      </c>
      <c r="E83" t="s">
        <v>17</v>
      </c>
      <c r="F83" s="1" t="s">
        <v>234</v>
      </c>
      <c r="G83" t="s">
        <v>235</v>
      </c>
      <c r="H83">
        <v>3465</v>
      </c>
      <c r="I83" s="2">
        <v>42906</v>
      </c>
      <c r="J83" s="2">
        <v>42936</v>
      </c>
      <c r="K83">
        <v>3465</v>
      </c>
    </row>
    <row r="84" spans="1:11" ht="409.5" x14ac:dyDescent="0.25">
      <c r="A84" t="str">
        <f>"5866080A58"</f>
        <v>5866080A58</v>
      </c>
      <c r="B84" t="str">
        <f t="shared" si="1"/>
        <v>06363391001</v>
      </c>
      <c r="C84" t="s">
        <v>15</v>
      </c>
      <c r="D84" t="s">
        <v>236</v>
      </c>
      <c r="E84" t="s">
        <v>116</v>
      </c>
      <c r="F84" s="1" t="s">
        <v>237</v>
      </c>
      <c r="G84" t="s">
        <v>238</v>
      </c>
      <c r="H84">
        <v>6390264.1799999997</v>
      </c>
      <c r="I84" s="2">
        <v>42844</v>
      </c>
      <c r="J84" s="2">
        <v>43852</v>
      </c>
      <c r="K84">
        <v>0</v>
      </c>
    </row>
    <row r="85" spans="1:11" ht="409.5" x14ac:dyDescent="0.25">
      <c r="A85" t="str">
        <f>"ZCF1E9D7E6"</f>
        <v>ZCF1E9D7E6</v>
      </c>
      <c r="B85" t="str">
        <f t="shared" si="1"/>
        <v>06363391001</v>
      </c>
      <c r="C85" t="s">
        <v>15</v>
      </c>
      <c r="D85" t="s">
        <v>239</v>
      </c>
      <c r="E85" t="s">
        <v>65</v>
      </c>
      <c r="F85" s="1" t="s">
        <v>240</v>
      </c>
      <c r="G85" t="s">
        <v>241</v>
      </c>
      <c r="H85">
        <v>5208</v>
      </c>
      <c r="I85" s="2">
        <v>42901</v>
      </c>
      <c r="J85" s="2">
        <v>42916</v>
      </c>
      <c r="K85">
        <v>5208</v>
      </c>
    </row>
    <row r="86" spans="1:11" ht="180" x14ac:dyDescent="0.25">
      <c r="A86" t="str">
        <f>"ZD71ED5D25"</f>
        <v>ZD71ED5D25</v>
      </c>
      <c r="B86" t="str">
        <f t="shared" si="1"/>
        <v>06363391001</v>
      </c>
      <c r="C86" t="s">
        <v>15</v>
      </c>
      <c r="D86" t="s">
        <v>242</v>
      </c>
      <c r="E86" t="s">
        <v>17</v>
      </c>
      <c r="F86" s="1" t="s">
        <v>243</v>
      </c>
      <c r="G86" t="s">
        <v>244</v>
      </c>
      <c r="H86">
        <v>150</v>
      </c>
      <c r="I86" s="2">
        <v>42892</v>
      </c>
      <c r="J86" s="2">
        <v>42909</v>
      </c>
      <c r="K86">
        <v>150</v>
      </c>
    </row>
    <row r="87" spans="1:11" ht="165" x14ac:dyDescent="0.25">
      <c r="A87" t="str">
        <f>"Z361F2C64B"</f>
        <v>Z361F2C64B</v>
      </c>
      <c r="B87" t="str">
        <f t="shared" si="1"/>
        <v>06363391001</v>
      </c>
      <c r="C87" t="s">
        <v>15</v>
      </c>
      <c r="D87" t="s">
        <v>245</v>
      </c>
      <c r="E87" t="s">
        <v>17</v>
      </c>
      <c r="F87" s="1" t="s">
        <v>181</v>
      </c>
      <c r="G87" t="s">
        <v>182</v>
      </c>
      <c r="H87">
        <v>715.98</v>
      </c>
      <c r="I87" s="2">
        <v>42883</v>
      </c>
      <c r="J87" s="2">
        <v>43248</v>
      </c>
      <c r="K87">
        <v>715.98</v>
      </c>
    </row>
    <row r="88" spans="1:11" ht="150" x14ac:dyDescent="0.25">
      <c r="A88" t="str">
        <f>"Z271E99411"</f>
        <v>Z271E99411</v>
      </c>
      <c r="B88" t="str">
        <f t="shared" si="1"/>
        <v>06363391001</v>
      </c>
      <c r="C88" t="s">
        <v>15</v>
      </c>
      <c r="D88" t="s">
        <v>246</v>
      </c>
      <c r="E88" t="s">
        <v>17</v>
      </c>
      <c r="F88" s="1" t="s">
        <v>247</v>
      </c>
      <c r="G88" t="s">
        <v>248</v>
      </c>
      <c r="H88">
        <v>500</v>
      </c>
      <c r="I88" s="2">
        <v>42893</v>
      </c>
      <c r="J88" s="2">
        <v>42894</v>
      </c>
      <c r="K88">
        <v>500</v>
      </c>
    </row>
    <row r="89" spans="1:11" ht="150" x14ac:dyDescent="0.25">
      <c r="A89" t="str">
        <f>"Z061DC19BA"</f>
        <v>Z061DC19BA</v>
      </c>
      <c r="B89" t="str">
        <f t="shared" si="1"/>
        <v>06363391001</v>
      </c>
      <c r="C89" t="s">
        <v>15</v>
      </c>
      <c r="D89" t="s">
        <v>249</v>
      </c>
      <c r="E89" t="s">
        <v>17</v>
      </c>
      <c r="F89" s="1" t="s">
        <v>250</v>
      </c>
      <c r="G89" t="s">
        <v>251</v>
      </c>
      <c r="H89">
        <v>5292</v>
      </c>
      <c r="I89" s="2">
        <v>42818</v>
      </c>
      <c r="J89" s="2">
        <v>43286</v>
      </c>
      <c r="K89">
        <v>5292</v>
      </c>
    </row>
    <row r="90" spans="1:11" ht="135" x14ac:dyDescent="0.25">
      <c r="A90" t="str">
        <f>"66017039A6"</f>
        <v>66017039A6</v>
      </c>
      <c r="B90" t="str">
        <f t="shared" si="1"/>
        <v>06363391001</v>
      </c>
      <c r="C90" t="s">
        <v>15</v>
      </c>
      <c r="D90" t="s">
        <v>252</v>
      </c>
      <c r="E90" t="s">
        <v>116</v>
      </c>
      <c r="F90" s="1" t="s">
        <v>253</v>
      </c>
      <c r="G90" t="s">
        <v>254</v>
      </c>
      <c r="H90">
        <v>314412</v>
      </c>
      <c r="I90" s="2">
        <v>42844</v>
      </c>
      <c r="J90" s="2">
        <v>43939</v>
      </c>
      <c r="K90">
        <v>0</v>
      </c>
    </row>
    <row r="91" spans="1:11" ht="210" x14ac:dyDescent="0.25">
      <c r="A91" t="str">
        <f>"660173326A"</f>
        <v>660173326A</v>
      </c>
      <c r="B91" t="str">
        <f t="shared" si="1"/>
        <v>06363391001</v>
      </c>
      <c r="C91" t="s">
        <v>15</v>
      </c>
      <c r="D91" t="s">
        <v>255</v>
      </c>
      <c r="E91" t="s">
        <v>116</v>
      </c>
      <c r="F91" s="1" t="s">
        <v>256</v>
      </c>
      <c r="G91" t="s">
        <v>254</v>
      </c>
      <c r="H91">
        <v>645260</v>
      </c>
      <c r="I91" s="2">
        <v>42844</v>
      </c>
      <c r="J91" s="2">
        <v>43939</v>
      </c>
      <c r="K91">
        <v>0</v>
      </c>
    </row>
    <row r="92" spans="1:11" ht="135" x14ac:dyDescent="0.25">
      <c r="A92" t="str">
        <f>"Z701E3F1DD"</f>
        <v>Z701E3F1DD</v>
      </c>
      <c r="B92" t="str">
        <f t="shared" si="1"/>
        <v>06363391001</v>
      </c>
      <c r="C92" t="s">
        <v>15</v>
      </c>
      <c r="D92" t="s">
        <v>257</v>
      </c>
      <c r="E92" t="s">
        <v>17</v>
      </c>
      <c r="F92" s="1" t="s">
        <v>258</v>
      </c>
      <c r="G92" t="s">
        <v>259</v>
      </c>
      <c r="H92">
        <v>26100</v>
      </c>
      <c r="I92" s="2">
        <v>42828</v>
      </c>
      <c r="J92" s="2">
        <v>42828</v>
      </c>
      <c r="K92">
        <v>26100</v>
      </c>
    </row>
    <row r="93" spans="1:11" ht="105" x14ac:dyDescent="0.25">
      <c r="A93" t="str">
        <f>"Z5A1EB32D3"</f>
        <v>Z5A1EB32D3</v>
      </c>
      <c r="B93" t="str">
        <f t="shared" si="1"/>
        <v>06363391001</v>
      </c>
      <c r="C93" t="s">
        <v>15</v>
      </c>
      <c r="D93" t="s">
        <v>260</v>
      </c>
      <c r="E93" t="s">
        <v>17</v>
      </c>
      <c r="F93" s="1" t="s">
        <v>261</v>
      </c>
      <c r="G93" t="s">
        <v>262</v>
      </c>
      <c r="H93">
        <v>2000</v>
      </c>
      <c r="I93" s="2">
        <v>42880</v>
      </c>
      <c r="J93" s="2">
        <v>43100</v>
      </c>
      <c r="K93">
        <v>2000</v>
      </c>
    </row>
    <row r="94" spans="1:11" ht="90" x14ac:dyDescent="0.25">
      <c r="A94" t="str">
        <f>"Z411EC5FF4"</f>
        <v>Z411EC5FF4</v>
      </c>
      <c r="B94" t="str">
        <f t="shared" si="1"/>
        <v>06363391001</v>
      </c>
      <c r="C94" t="s">
        <v>15</v>
      </c>
      <c r="D94" t="s">
        <v>263</v>
      </c>
      <c r="E94" t="s">
        <v>17</v>
      </c>
      <c r="F94" s="1" t="s">
        <v>264</v>
      </c>
      <c r="G94" t="s">
        <v>265</v>
      </c>
      <c r="H94">
        <v>442.28</v>
      </c>
      <c r="I94" s="2">
        <v>42923</v>
      </c>
      <c r="J94" s="2">
        <v>43287</v>
      </c>
      <c r="K94">
        <v>0</v>
      </c>
    </row>
    <row r="95" spans="1:11" ht="195" x14ac:dyDescent="0.25">
      <c r="A95" t="str">
        <f>"Z841EEFF01"</f>
        <v>Z841EEFF01</v>
      </c>
      <c r="B95" t="str">
        <f t="shared" si="1"/>
        <v>06363391001</v>
      </c>
      <c r="C95" t="s">
        <v>15</v>
      </c>
      <c r="D95" t="s">
        <v>266</v>
      </c>
      <c r="E95" t="s">
        <v>17</v>
      </c>
      <c r="F95" s="1" t="s">
        <v>267</v>
      </c>
      <c r="G95" t="s">
        <v>268</v>
      </c>
      <c r="H95">
        <v>415.28</v>
      </c>
      <c r="I95" s="2">
        <v>42894</v>
      </c>
      <c r="J95" s="2">
        <v>42894</v>
      </c>
      <c r="K95">
        <v>415.28</v>
      </c>
    </row>
    <row r="96" spans="1:11" ht="120" x14ac:dyDescent="0.25">
      <c r="A96" t="str">
        <f>"Z651F24BA8"</f>
        <v>Z651F24BA8</v>
      </c>
      <c r="B96" t="str">
        <f t="shared" si="1"/>
        <v>06363391001</v>
      </c>
      <c r="C96" t="s">
        <v>15</v>
      </c>
      <c r="D96" t="s">
        <v>269</v>
      </c>
      <c r="E96" t="s">
        <v>17</v>
      </c>
      <c r="F96" s="1" t="s">
        <v>93</v>
      </c>
      <c r="G96" t="s">
        <v>94</v>
      </c>
      <c r="H96">
        <v>150</v>
      </c>
      <c r="I96" s="2">
        <v>42913</v>
      </c>
      <c r="J96" s="2">
        <v>42921</v>
      </c>
      <c r="K96">
        <v>150</v>
      </c>
    </row>
    <row r="97" spans="1:11" ht="90" x14ac:dyDescent="0.25">
      <c r="A97" t="str">
        <f>"Z031F2A9D7"</f>
        <v>Z031F2A9D7</v>
      </c>
      <c r="B97" t="str">
        <f t="shared" si="1"/>
        <v>06363391001</v>
      </c>
      <c r="C97" t="s">
        <v>15</v>
      </c>
      <c r="D97" t="s">
        <v>270</v>
      </c>
      <c r="E97" t="s">
        <v>17</v>
      </c>
      <c r="F97" s="1" t="s">
        <v>271</v>
      </c>
      <c r="G97" t="s">
        <v>272</v>
      </c>
      <c r="H97">
        <v>135.66999999999999</v>
      </c>
      <c r="I97" s="2">
        <v>42914</v>
      </c>
      <c r="J97" s="2">
        <v>42922</v>
      </c>
      <c r="K97">
        <v>135.66999999999999</v>
      </c>
    </row>
    <row r="98" spans="1:11" ht="345" x14ac:dyDescent="0.25">
      <c r="A98" t="str">
        <f>"Z3D1EE0189"</f>
        <v>Z3D1EE0189</v>
      </c>
      <c r="B98" t="str">
        <f t="shared" si="1"/>
        <v>06363391001</v>
      </c>
      <c r="C98" t="s">
        <v>15</v>
      </c>
      <c r="D98" t="s">
        <v>273</v>
      </c>
      <c r="E98" t="s">
        <v>65</v>
      </c>
      <c r="F98" s="1" t="s">
        <v>274</v>
      </c>
      <c r="G98" t="s">
        <v>275</v>
      </c>
      <c r="H98">
        <v>15000</v>
      </c>
      <c r="I98" s="2">
        <v>42914</v>
      </c>
      <c r="J98" s="2">
        <v>43100</v>
      </c>
      <c r="K98">
        <v>1078.67</v>
      </c>
    </row>
    <row r="99" spans="1:11" ht="135" x14ac:dyDescent="0.25">
      <c r="A99" t="str">
        <f>"0000000000"</f>
        <v>0000000000</v>
      </c>
      <c r="B99" t="str">
        <f t="shared" si="1"/>
        <v>06363391001</v>
      </c>
      <c r="C99" t="s">
        <v>15</v>
      </c>
      <c r="D99" t="s">
        <v>276</v>
      </c>
      <c r="E99" t="s">
        <v>37</v>
      </c>
      <c r="F99" s="1" t="s">
        <v>277</v>
      </c>
      <c r="G99" t="s">
        <v>278</v>
      </c>
      <c r="H99">
        <v>48372.05</v>
      </c>
      <c r="I99" s="2">
        <v>42851</v>
      </c>
      <c r="J99" s="2">
        <v>43216</v>
      </c>
      <c r="K99">
        <v>32718.48</v>
      </c>
    </row>
    <row r="100" spans="1:11" ht="135" x14ac:dyDescent="0.25">
      <c r="A100" t="str">
        <f>"0000000000"</f>
        <v>0000000000</v>
      </c>
      <c r="B100" t="str">
        <f t="shared" si="1"/>
        <v>06363391001</v>
      </c>
      <c r="C100" t="s">
        <v>15</v>
      </c>
      <c r="D100" t="s">
        <v>276</v>
      </c>
      <c r="E100" t="s">
        <v>37</v>
      </c>
      <c r="F100" s="1" t="s">
        <v>277</v>
      </c>
      <c r="G100" t="s">
        <v>278</v>
      </c>
      <c r="H100">
        <v>48372.05</v>
      </c>
      <c r="I100" s="2">
        <v>42842</v>
      </c>
      <c r="J100" s="2">
        <v>43207</v>
      </c>
      <c r="K100">
        <v>21471.65</v>
      </c>
    </row>
    <row r="101" spans="1:11" ht="390" x14ac:dyDescent="0.25">
      <c r="A101" t="str">
        <f>"Z681D24DA1"</f>
        <v>Z681D24DA1</v>
      </c>
      <c r="B101" t="str">
        <f t="shared" si="1"/>
        <v>06363391001</v>
      </c>
      <c r="C101" t="s">
        <v>15</v>
      </c>
      <c r="D101" t="s">
        <v>183</v>
      </c>
      <c r="E101" t="s">
        <v>17</v>
      </c>
      <c r="F101" s="1" t="s">
        <v>279</v>
      </c>
      <c r="G101" t="s">
        <v>280</v>
      </c>
      <c r="H101">
        <v>350</v>
      </c>
      <c r="I101" s="2">
        <v>42768</v>
      </c>
      <c r="J101" s="2">
        <v>42768</v>
      </c>
      <c r="K101">
        <v>350</v>
      </c>
    </row>
    <row r="102" spans="1:11" ht="90" x14ac:dyDescent="0.25">
      <c r="A102" t="str">
        <f>"ZC31DE6BD9"</f>
        <v>ZC31DE6BD9</v>
      </c>
      <c r="B102" t="str">
        <f t="shared" si="1"/>
        <v>06363391001</v>
      </c>
      <c r="C102" t="s">
        <v>15</v>
      </c>
      <c r="D102" t="s">
        <v>281</v>
      </c>
      <c r="E102" t="s">
        <v>17</v>
      </c>
      <c r="F102" s="1" t="s">
        <v>282</v>
      </c>
      <c r="G102" t="s">
        <v>283</v>
      </c>
      <c r="H102">
        <v>300</v>
      </c>
      <c r="I102" s="2">
        <v>42825</v>
      </c>
      <c r="J102" s="2">
        <v>42870</v>
      </c>
      <c r="K102">
        <v>300</v>
      </c>
    </row>
    <row r="103" spans="1:11" ht="90" x14ac:dyDescent="0.25">
      <c r="A103" t="str">
        <f>"Z961DB63EF"</f>
        <v>Z961DB63EF</v>
      </c>
      <c r="B103" t="str">
        <f t="shared" si="1"/>
        <v>06363391001</v>
      </c>
      <c r="C103" t="s">
        <v>15</v>
      </c>
      <c r="D103" t="s">
        <v>284</v>
      </c>
      <c r="E103" t="s">
        <v>17</v>
      </c>
      <c r="F103" s="1" t="s">
        <v>285</v>
      </c>
      <c r="G103" t="s">
        <v>286</v>
      </c>
      <c r="H103">
        <v>296</v>
      </c>
      <c r="I103" s="2">
        <v>42801</v>
      </c>
      <c r="J103" s="2">
        <v>42832</v>
      </c>
      <c r="K103">
        <v>296</v>
      </c>
    </row>
    <row r="104" spans="1:11" ht="90" x14ac:dyDescent="0.25">
      <c r="A104" t="str">
        <f>"Z101F5DA27"</f>
        <v>Z101F5DA27</v>
      </c>
      <c r="B104" t="str">
        <f t="shared" si="1"/>
        <v>06363391001</v>
      </c>
      <c r="C104" t="s">
        <v>15</v>
      </c>
      <c r="D104" t="s">
        <v>287</v>
      </c>
      <c r="E104" t="s">
        <v>17</v>
      </c>
      <c r="F104" s="1" t="s">
        <v>282</v>
      </c>
      <c r="G104" t="s">
        <v>283</v>
      </c>
      <c r="H104">
        <v>3661.19</v>
      </c>
      <c r="I104" s="2">
        <v>42934</v>
      </c>
      <c r="J104" s="2">
        <v>43299</v>
      </c>
      <c r="K104">
        <v>300</v>
      </c>
    </row>
    <row r="105" spans="1:11" ht="90" x14ac:dyDescent="0.25">
      <c r="A105" t="str">
        <f>"Z9B1F5E139"</f>
        <v>Z9B1F5E139</v>
      </c>
      <c r="B105" t="str">
        <f t="shared" si="1"/>
        <v>06363391001</v>
      </c>
      <c r="C105" t="s">
        <v>15</v>
      </c>
      <c r="D105" t="s">
        <v>288</v>
      </c>
      <c r="E105" t="s">
        <v>17</v>
      </c>
      <c r="F105" s="1" t="s">
        <v>271</v>
      </c>
      <c r="G105" t="s">
        <v>272</v>
      </c>
      <c r="H105">
        <v>6883.5</v>
      </c>
      <c r="I105" s="2">
        <v>42935</v>
      </c>
      <c r="J105" s="2">
        <v>42947</v>
      </c>
      <c r="K105">
        <v>6883.5</v>
      </c>
    </row>
    <row r="106" spans="1:11" ht="165" x14ac:dyDescent="0.25">
      <c r="A106" t="str">
        <f>"6250378717"</f>
        <v>6250378717</v>
      </c>
      <c r="B106" t="str">
        <f t="shared" si="1"/>
        <v>06363391001</v>
      </c>
      <c r="C106" t="s">
        <v>15</v>
      </c>
      <c r="D106" t="s">
        <v>289</v>
      </c>
      <c r="E106" t="s">
        <v>116</v>
      </c>
      <c r="F106" s="1" t="s">
        <v>290</v>
      </c>
      <c r="G106" t="s">
        <v>118</v>
      </c>
      <c r="H106">
        <v>0</v>
      </c>
      <c r="I106" s="2">
        <v>42790</v>
      </c>
      <c r="J106" s="2">
        <v>43885</v>
      </c>
      <c r="K106">
        <v>0</v>
      </c>
    </row>
    <row r="107" spans="1:11" ht="409.5" x14ac:dyDescent="0.25">
      <c r="A107" t="str">
        <f>"Z581F12AD6"</f>
        <v>Z581F12AD6</v>
      </c>
      <c r="B107" t="str">
        <f t="shared" si="1"/>
        <v>06363391001</v>
      </c>
      <c r="C107" t="s">
        <v>15</v>
      </c>
      <c r="D107" t="s">
        <v>291</v>
      </c>
      <c r="E107" t="s">
        <v>65</v>
      </c>
      <c r="F107" s="1" t="s">
        <v>292</v>
      </c>
      <c r="G107" t="s">
        <v>293</v>
      </c>
      <c r="H107">
        <v>5216</v>
      </c>
      <c r="I107" s="2">
        <v>42928</v>
      </c>
      <c r="J107" s="2">
        <v>42944</v>
      </c>
      <c r="K107">
        <v>5216</v>
      </c>
    </row>
    <row r="108" spans="1:11" ht="105" x14ac:dyDescent="0.25">
      <c r="A108" t="str">
        <f>"Z6C1F4438B"</f>
        <v>Z6C1F4438B</v>
      </c>
      <c r="B108" t="str">
        <f t="shared" si="1"/>
        <v>06363391001</v>
      </c>
      <c r="C108" t="s">
        <v>15</v>
      </c>
      <c r="D108" t="s">
        <v>294</v>
      </c>
      <c r="E108" t="s">
        <v>17</v>
      </c>
      <c r="F108" s="1" t="s">
        <v>295</v>
      </c>
      <c r="G108" t="s">
        <v>296</v>
      </c>
      <c r="H108">
        <v>250</v>
      </c>
      <c r="I108" s="2">
        <v>42922</v>
      </c>
      <c r="J108" s="2">
        <v>42923</v>
      </c>
      <c r="K108">
        <v>250</v>
      </c>
    </row>
    <row r="109" spans="1:11" ht="135" x14ac:dyDescent="0.25">
      <c r="A109" t="str">
        <f>"69412493E1"</f>
        <v>69412493E1</v>
      </c>
      <c r="B109" t="str">
        <f t="shared" si="1"/>
        <v>06363391001</v>
      </c>
      <c r="C109" t="s">
        <v>15</v>
      </c>
      <c r="D109" t="s">
        <v>297</v>
      </c>
      <c r="E109" t="s">
        <v>21</v>
      </c>
      <c r="F109" s="1" t="s">
        <v>298</v>
      </c>
      <c r="G109" t="s">
        <v>299</v>
      </c>
      <c r="H109">
        <v>69926.720000000001</v>
      </c>
      <c r="I109" s="2">
        <v>42849</v>
      </c>
      <c r="J109" s="2">
        <v>44313</v>
      </c>
      <c r="K109">
        <v>26222.52</v>
      </c>
    </row>
    <row r="110" spans="1:11" ht="409.5" x14ac:dyDescent="0.25">
      <c r="A110" t="str">
        <f>"6938785286"</f>
        <v>6938785286</v>
      </c>
      <c r="B110" t="str">
        <f t="shared" si="1"/>
        <v>06363391001</v>
      </c>
      <c r="C110" t="s">
        <v>15</v>
      </c>
      <c r="D110" t="s">
        <v>300</v>
      </c>
      <c r="E110" t="s">
        <v>116</v>
      </c>
      <c r="F110" s="1" t="s">
        <v>301</v>
      </c>
      <c r="G110" s="1" t="s">
        <v>302</v>
      </c>
      <c r="H110">
        <v>600000</v>
      </c>
      <c r="I110" s="2">
        <v>42893</v>
      </c>
      <c r="J110" s="2">
        <v>43622</v>
      </c>
      <c r="K110">
        <v>521589.98</v>
      </c>
    </row>
    <row r="111" spans="1:11" ht="90" x14ac:dyDescent="0.25">
      <c r="A111" t="str">
        <f>"6941206066"</f>
        <v>6941206066</v>
      </c>
      <c r="B111" t="str">
        <f t="shared" si="1"/>
        <v>06363391001</v>
      </c>
      <c r="C111" t="s">
        <v>15</v>
      </c>
      <c r="D111" t="s">
        <v>303</v>
      </c>
      <c r="E111" t="s">
        <v>21</v>
      </c>
      <c r="F111" s="1" t="s">
        <v>304</v>
      </c>
      <c r="G111" t="s">
        <v>305</v>
      </c>
      <c r="H111">
        <v>3226.56</v>
      </c>
      <c r="I111" s="2">
        <v>42881</v>
      </c>
      <c r="J111" s="2">
        <v>44342</v>
      </c>
      <c r="K111">
        <v>1580.11</v>
      </c>
    </row>
    <row r="112" spans="1:11" ht="90" x14ac:dyDescent="0.25">
      <c r="A112" t="str">
        <f>"7154226E0C"</f>
        <v>7154226E0C</v>
      </c>
      <c r="B112" t="str">
        <f t="shared" si="1"/>
        <v>06363391001</v>
      </c>
      <c r="C112" t="s">
        <v>15</v>
      </c>
      <c r="D112" t="s">
        <v>306</v>
      </c>
      <c r="E112" t="s">
        <v>21</v>
      </c>
      <c r="F112" s="1" t="s">
        <v>307</v>
      </c>
      <c r="G112" t="s">
        <v>308</v>
      </c>
      <c r="H112">
        <v>922963.52</v>
      </c>
      <c r="I112" s="2">
        <v>42936</v>
      </c>
      <c r="J112" s="2">
        <v>43120</v>
      </c>
      <c r="K112">
        <v>684097.37</v>
      </c>
    </row>
    <row r="113" spans="1:11" ht="90" x14ac:dyDescent="0.25">
      <c r="A113" t="str">
        <f>"Z451F6DE89"</f>
        <v>Z451F6DE89</v>
      </c>
      <c r="B113" t="str">
        <f t="shared" si="1"/>
        <v>06363391001</v>
      </c>
      <c r="C113" t="s">
        <v>15</v>
      </c>
      <c r="D113" t="s">
        <v>309</v>
      </c>
      <c r="E113" t="s">
        <v>17</v>
      </c>
      <c r="F113" s="1" t="s">
        <v>310</v>
      </c>
      <c r="G113" t="s">
        <v>311</v>
      </c>
      <c r="H113">
        <v>6182.5</v>
      </c>
      <c r="I113" s="2">
        <v>42944</v>
      </c>
      <c r="J113" s="2">
        <v>42978</v>
      </c>
      <c r="K113">
        <v>6182.5</v>
      </c>
    </row>
    <row r="114" spans="1:11" ht="90" x14ac:dyDescent="0.25">
      <c r="A114" t="str">
        <f>"ZE01FCAB90"</f>
        <v>ZE01FCAB90</v>
      </c>
      <c r="B114" t="str">
        <f t="shared" si="1"/>
        <v>06363391001</v>
      </c>
      <c r="C114" t="s">
        <v>15</v>
      </c>
      <c r="D114" t="s">
        <v>312</v>
      </c>
      <c r="E114" t="s">
        <v>17</v>
      </c>
      <c r="F114" s="1" t="s">
        <v>84</v>
      </c>
      <c r="G114" t="s">
        <v>85</v>
      </c>
      <c r="H114">
        <v>2400</v>
      </c>
      <c r="I114" s="2">
        <v>42983</v>
      </c>
      <c r="J114" s="2">
        <v>42993</v>
      </c>
      <c r="K114">
        <v>2400</v>
      </c>
    </row>
    <row r="115" spans="1:11" ht="195" x14ac:dyDescent="0.25">
      <c r="A115" t="str">
        <f>"Z5F1F56147"</f>
        <v>Z5F1F56147</v>
      </c>
      <c r="B115" t="str">
        <f t="shared" si="1"/>
        <v>06363391001</v>
      </c>
      <c r="C115" t="s">
        <v>15</v>
      </c>
      <c r="D115" t="s">
        <v>313</v>
      </c>
      <c r="E115" t="s">
        <v>17</v>
      </c>
      <c r="F115" s="1" t="s">
        <v>267</v>
      </c>
      <c r="G115" t="s">
        <v>268</v>
      </c>
      <c r="H115">
        <v>31.34</v>
      </c>
      <c r="I115" s="2">
        <v>42929</v>
      </c>
      <c r="J115" s="2">
        <v>42978</v>
      </c>
      <c r="K115">
        <v>0</v>
      </c>
    </row>
    <row r="116" spans="1:11" ht="90" x14ac:dyDescent="0.25">
      <c r="A116" t="str">
        <f>"Z831FC6856"</f>
        <v>Z831FC6856</v>
      </c>
      <c r="B116" t="str">
        <f t="shared" si="1"/>
        <v>06363391001</v>
      </c>
      <c r="C116" t="s">
        <v>15</v>
      </c>
      <c r="D116" t="s">
        <v>314</v>
      </c>
      <c r="E116" t="s">
        <v>17</v>
      </c>
      <c r="F116" s="1" t="s">
        <v>315</v>
      </c>
      <c r="G116" t="s">
        <v>316</v>
      </c>
      <c r="H116">
        <v>5600</v>
      </c>
      <c r="I116" s="2">
        <v>42983</v>
      </c>
      <c r="J116" s="2">
        <v>43042</v>
      </c>
      <c r="K116">
        <v>5600</v>
      </c>
    </row>
    <row r="117" spans="1:11" ht="120" x14ac:dyDescent="0.25">
      <c r="A117" t="str">
        <f>"Z631F909B9"</f>
        <v>Z631F909B9</v>
      </c>
      <c r="B117" t="str">
        <f t="shared" si="1"/>
        <v>06363391001</v>
      </c>
      <c r="C117" t="s">
        <v>15</v>
      </c>
      <c r="D117" t="s">
        <v>317</v>
      </c>
      <c r="E117" t="s">
        <v>17</v>
      </c>
      <c r="F117" s="1" t="s">
        <v>93</v>
      </c>
      <c r="G117" t="s">
        <v>94</v>
      </c>
      <c r="H117">
        <v>4285</v>
      </c>
      <c r="I117" s="2">
        <v>42977</v>
      </c>
      <c r="J117" s="2">
        <v>43343</v>
      </c>
      <c r="K117">
        <v>4285</v>
      </c>
    </row>
    <row r="118" spans="1:11" ht="409.5" x14ac:dyDescent="0.25">
      <c r="A118" t="str">
        <f>"69655509B1"</f>
        <v>69655509B1</v>
      </c>
      <c r="B118" t="str">
        <f t="shared" si="1"/>
        <v>06363391001</v>
      </c>
      <c r="C118" t="s">
        <v>15</v>
      </c>
      <c r="D118" t="s">
        <v>318</v>
      </c>
      <c r="E118" t="s">
        <v>65</v>
      </c>
      <c r="F118" s="1" t="s">
        <v>319</v>
      </c>
      <c r="G118" t="s">
        <v>320</v>
      </c>
      <c r="H118">
        <v>203812.2</v>
      </c>
      <c r="I118" s="2">
        <v>42998</v>
      </c>
      <c r="J118" s="2">
        <v>43544</v>
      </c>
      <c r="K118">
        <v>121990.93</v>
      </c>
    </row>
    <row r="119" spans="1:11" ht="105" x14ac:dyDescent="0.25">
      <c r="A119" t="str">
        <f>"Z2B2011648"</f>
        <v>Z2B2011648</v>
      </c>
      <c r="B119" t="str">
        <f t="shared" si="1"/>
        <v>06363391001</v>
      </c>
      <c r="C119" t="s">
        <v>15</v>
      </c>
      <c r="D119" t="s">
        <v>321</v>
      </c>
      <c r="E119" t="s">
        <v>17</v>
      </c>
      <c r="F119" s="1" t="s">
        <v>87</v>
      </c>
      <c r="G119" t="s">
        <v>88</v>
      </c>
      <c r="H119">
        <v>39000</v>
      </c>
      <c r="I119" s="2">
        <v>43009</v>
      </c>
      <c r="J119" s="2">
        <v>43738</v>
      </c>
      <c r="K119">
        <v>650</v>
      </c>
    </row>
    <row r="120" spans="1:11" ht="409.5" x14ac:dyDescent="0.25">
      <c r="A120" t="str">
        <f>"7108862281"</f>
        <v>7108862281</v>
      </c>
      <c r="B120" t="str">
        <f t="shared" si="1"/>
        <v>06363391001</v>
      </c>
      <c r="C120" t="s">
        <v>15</v>
      </c>
      <c r="D120" t="s">
        <v>322</v>
      </c>
      <c r="E120" t="s">
        <v>65</v>
      </c>
      <c r="F120" s="1" t="s">
        <v>323</v>
      </c>
      <c r="G120" t="s">
        <v>324</v>
      </c>
      <c r="H120">
        <v>140000</v>
      </c>
      <c r="I120" s="2">
        <v>42956</v>
      </c>
      <c r="J120" s="2">
        <v>44052</v>
      </c>
      <c r="K120">
        <v>44931.25</v>
      </c>
    </row>
    <row r="121" spans="1:11" ht="75" x14ac:dyDescent="0.25">
      <c r="A121" t="str">
        <f>"Z371FEA313"</f>
        <v>Z371FEA313</v>
      </c>
      <c r="B121" t="str">
        <f t="shared" si="1"/>
        <v>06363391001</v>
      </c>
      <c r="C121" t="s">
        <v>15</v>
      </c>
      <c r="D121" t="s">
        <v>325</v>
      </c>
      <c r="E121" t="s">
        <v>17</v>
      </c>
      <c r="F121" s="1" t="s">
        <v>326</v>
      </c>
      <c r="G121" t="s">
        <v>327</v>
      </c>
      <c r="H121">
        <v>700</v>
      </c>
      <c r="I121" s="2">
        <v>43012</v>
      </c>
      <c r="J121" s="2">
        <v>43039</v>
      </c>
      <c r="K121">
        <v>700</v>
      </c>
    </row>
    <row r="122" spans="1:11" ht="105" x14ac:dyDescent="0.25">
      <c r="A122" t="str">
        <f>"Z04201ED47"</f>
        <v>Z04201ED47</v>
      </c>
      <c r="B122" t="str">
        <f t="shared" si="1"/>
        <v>06363391001</v>
      </c>
      <c r="C122" t="s">
        <v>15</v>
      </c>
      <c r="D122" t="s">
        <v>328</v>
      </c>
      <c r="E122" t="s">
        <v>17</v>
      </c>
      <c r="F122" s="1" t="s">
        <v>329</v>
      </c>
      <c r="G122" t="s">
        <v>330</v>
      </c>
      <c r="H122">
        <v>914.76</v>
      </c>
      <c r="I122" s="2">
        <v>43012</v>
      </c>
      <c r="J122" s="2">
        <v>43033</v>
      </c>
      <c r="K122">
        <v>914.76</v>
      </c>
    </row>
    <row r="123" spans="1:11" ht="165" x14ac:dyDescent="0.25">
      <c r="A123" t="str">
        <f>"Z3A20004DA"</f>
        <v>Z3A20004DA</v>
      </c>
      <c r="B123" t="str">
        <f t="shared" si="1"/>
        <v>06363391001</v>
      </c>
      <c r="C123" t="s">
        <v>15</v>
      </c>
      <c r="D123" t="s">
        <v>331</v>
      </c>
      <c r="E123" t="s">
        <v>17</v>
      </c>
      <c r="F123" s="1" t="s">
        <v>332</v>
      </c>
      <c r="G123" t="s">
        <v>333</v>
      </c>
      <c r="H123">
        <v>4645</v>
      </c>
      <c r="I123" s="2">
        <v>43018</v>
      </c>
      <c r="J123" s="2">
        <v>43099</v>
      </c>
      <c r="K123">
        <v>4645</v>
      </c>
    </row>
    <row r="124" spans="1:11" ht="165" x14ac:dyDescent="0.25">
      <c r="A124" t="str">
        <f>"ZF7201ED15"</f>
        <v>ZF7201ED15</v>
      </c>
      <c r="B124" t="str">
        <f t="shared" si="1"/>
        <v>06363391001</v>
      </c>
      <c r="C124" t="s">
        <v>15</v>
      </c>
      <c r="D124" t="s">
        <v>334</v>
      </c>
      <c r="E124" t="s">
        <v>17</v>
      </c>
      <c r="F124" s="1" t="s">
        <v>181</v>
      </c>
      <c r="G124" t="s">
        <v>182</v>
      </c>
      <c r="H124">
        <v>359.2</v>
      </c>
      <c r="I124" s="2">
        <v>43012</v>
      </c>
      <c r="J124" s="2">
        <v>43024</v>
      </c>
      <c r="K124">
        <v>359.2</v>
      </c>
    </row>
    <row r="125" spans="1:11" ht="300" x14ac:dyDescent="0.25">
      <c r="A125" t="str">
        <f>"ZB1204EE83"</f>
        <v>ZB1204EE83</v>
      </c>
      <c r="B125" t="str">
        <f t="shared" si="1"/>
        <v>06363391001</v>
      </c>
      <c r="C125" t="s">
        <v>15</v>
      </c>
      <c r="D125" t="s">
        <v>335</v>
      </c>
      <c r="E125" t="s">
        <v>17</v>
      </c>
      <c r="F125" s="1" t="s">
        <v>336</v>
      </c>
      <c r="G125" t="s">
        <v>337</v>
      </c>
      <c r="H125">
        <v>2981</v>
      </c>
      <c r="I125" s="2">
        <v>43027</v>
      </c>
      <c r="J125" s="2">
        <v>43027</v>
      </c>
      <c r="K125">
        <v>2981</v>
      </c>
    </row>
    <row r="126" spans="1:11" ht="105" x14ac:dyDescent="0.25">
      <c r="A126" t="str">
        <f>"7257933BC6"</f>
        <v>7257933BC6</v>
      </c>
      <c r="B126" t="str">
        <f t="shared" si="1"/>
        <v>06363391001</v>
      </c>
      <c r="C126" t="s">
        <v>15</v>
      </c>
      <c r="D126" t="s">
        <v>338</v>
      </c>
      <c r="E126" t="s">
        <v>21</v>
      </c>
      <c r="F126" s="1" t="s">
        <v>22</v>
      </c>
      <c r="G126" t="s">
        <v>23</v>
      </c>
      <c r="H126">
        <v>0</v>
      </c>
      <c r="I126" s="2">
        <v>43038</v>
      </c>
      <c r="J126" s="2">
        <v>43190</v>
      </c>
      <c r="K126">
        <v>29878.27</v>
      </c>
    </row>
    <row r="127" spans="1:11" ht="405" x14ac:dyDescent="0.25">
      <c r="A127" t="str">
        <f>"Z331FC6953"</f>
        <v>Z331FC6953</v>
      </c>
      <c r="B127" t="str">
        <f t="shared" si="1"/>
        <v>06363391001</v>
      </c>
      <c r="C127" t="s">
        <v>15</v>
      </c>
      <c r="D127" t="s">
        <v>339</v>
      </c>
      <c r="E127" t="s">
        <v>65</v>
      </c>
      <c r="F127" s="1" t="s">
        <v>340</v>
      </c>
      <c r="G127" t="s">
        <v>341</v>
      </c>
      <c r="H127">
        <v>32344.31</v>
      </c>
      <c r="I127" s="2">
        <v>43028</v>
      </c>
      <c r="J127" s="2">
        <v>43073</v>
      </c>
      <c r="K127">
        <v>32344.31</v>
      </c>
    </row>
    <row r="128" spans="1:11" ht="90" x14ac:dyDescent="0.25">
      <c r="A128" t="str">
        <f>"ZF42052DAC"</f>
        <v>ZF42052DAC</v>
      </c>
      <c r="B128" t="str">
        <f t="shared" si="1"/>
        <v>06363391001</v>
      </c>
      <c r="C128" t="s">
        <v>15</v>
      </c>
      <c r="D128" t="s">
        <v>342</v>
      </c>
      <c r="E128" t="s">
        <v>17</v>
      </c>
      <c r="F128" s="1" t="s">
        <v>343</v>
      </c>
      <c r="G128" t="s">
        <v>344</v>
      </c>
      <c r="H128">
        <v>616</v>
      </c>
      <c r="I128" s="2">
        <v>43032</v>
      </c>
      <c r="J128" s="2">
        <v>43073</v>
      </c>
      <c r="K128">
        <v>616</v>
      </c>
    </row>
    <row r="129" spans="1:11" ht="135" x14ac:dyDescent="0.25">
      <c r="A129" t="str">
        <f>"Z3D1FEB752"</f>
        <v>Z3D1FEB752</v>
      </c>
      <c r="B129" t="str">
        <f t="shared" si="1"/>
        <v>06363391001</v>
      </c>
      <c r="C129" t="s">
        <v>15</v>
      </c>
      <c r="D129" t="s">
        <v>345</v>
      </c>
      <c r="E129" t="s">
        <v>17</v>
      </c>
      <c r="F129" s="1" t="s">
        <v>346</v>
      </c>
      <c r="G129" t="s">
        <v>347</v>
      </c>
      <c r="H129">
        <v>950</v>
      </c>
      <c r="I129" s="2">
        <v>42990</v>
      </c>
      <c r="J129" s="2">
        <v>43131</v>
      </c>
      <c r="K129">
        <v>580</v>
      </c>
    </row>
    <row r="130" spans="1:11" ht="150" x14ac:dyDescent="0.25">
      <c r="A130" t="str">
        <f>"Z0520B3925"</f>
        <v>Z0520B3925</v>
      </c>
      <c r="B130" t="str">
        <f t="shared" ref="B130:B193" si="2">"06363391001"</f>
        <v>06363391001</v>
      </c>
      <c r="C130" t="s">
        <v>15</v>
      </c>
      <c r="D130" t="s">
        <v>348</v>
      </c>
      <c r="E130" t="s">
        <v>17</v>
      </c>
      <c r="F130" s="1" t="s">
        <v>349</v>
      </c>
      <c r="G130" t="s">
        <v>350</v>
      </c>
      <c r="H130">
        <v>4507.7</v>
      </c>
      <c r="I130" s="2">
        <v>42979</v>
      </c>
      <c r="J130" s="2">
        <v>44012</v>
      </c>
      <c r="K130">
        <v>312</v>
      </c>
    </row>
    <row r="131" spans="1:11" ht="105" x14ac:dyDescent="0.25">
      <c r="A131" t="str">
        <f>"ZCA2060FA0"</f>
        <v>ZCA2060FA0</v>
      </c>
      <c r="B131" t="str">
        <f t="shared" si="2"/>
        <v>06363391001</v>
      </c>
      <c r="C131" t="s">
        <v>15</v>
      </c>
      <c r="D131" t="s">
        <v>351</v>
      </c>
      <c r="E131" t="s">
        <v>17</v>
      </c>
      <c r="F131" s="1" t="s">
        <v>352</v>
      </c>
      <c r="G131" t="s">
        <v>353</v>
      </c>
      <c r="H131">
        <v>408</v>
      </c>
      <c r="I131" s="2">
        <v>43028</v>
      </c>
      <c r="J131" s="2">
        <v>43029</v>
      </c>
      <c r="K131">
        <v>408</v>
      </c>
    </row>
    <row r="132" spans="1:11" ht="255" x14ac:dyDescent="0.25">
      <c r="A132" t="str">
        <f>"Z0B20334AE"</f>
        <v>Z0B20334AE</v>
      </c>
      <c r="B132" t="str">
        <f t="shared" si="2"/>
        <v>06363391001</v>
      </c>
      <c r="C132" t="s">
        <v>15</v>
      </c>
      <c r="D132" t="s">
        <v>354</v>
      </c>
      <c r="E132" t="s">
        <v>17</v>
      </c>
      <c r="F132" s="1" t="s">
        <v>355</v>
      </c>
      <c r="G132" t="s">
        <v>356</v>
      </c>
      <c r="H132">
        <v>900</v>
      </c>
      <c r="I132" s="2">
        <v>43017</v>
      </c>
      <c r="J132" s="2">
        <v>43069</v>
      </c>
      <c r="K132">
        <v>900</v>
      </c>
    </row>
    <row r="133" spans="1:11" ht="120" x14ac:dyDescent="0.25">
      <c r="A133" t="str">
        <f>"Z252074615"</f>
        <v>Z252074615</v>
      </c>
      <c r="B133" t="str">
        <f t="shared" si="2"/>
        <v>06363391001</v>
      </c>
      <c r="C133" t="s">
        <v>15</v>
      </c>
      <c r="D133" t="s">
        <v>357</v>
      </c>
      <c r="E133" t="s">
        <v>17</v>
      </c>
      <c r="F133" s="1" t="s">
        <v>93</v>
      </c>
      <c r="G133" t="s">
        <v>94</v>
      </c>
      <c r="H133">
        <v>159</v>
      </c>
      <c r="I133" s="2">
        <v>43033</v>
      </c>
      <c r="J133" s="2">
        <v>43089</v>
      </c>
      <c r="K133">
        <v>159</v>
      </c>
    </row>
    <row r="134" spans="1:11" ht="90" x14ac:dyDescent="0.25">
      <c r="A134" t="str">
        <f>"Z1B2038F46"</f>
        <v>Z1B2038F46</v>
      </c>
      <c r="B134" t="str">
        <f t="shared" si="2"/>
        <v>06363391001</v>
      </c>
      <c r="C134" t="s">
        <v>15</v>
      </c>
      <c r="D134" t="s">
        <v>358</v>
      </c>
      <c r="E134" t="s">
        <v>17</v>
      </c>
      <c r="F134" s="1" t="s">
        <v>359</v>
      </c>
      <c r="G134" t="s">
        <v>360</v>
      </c>
      <c r="H134">
        <v>248.99</v>
      </c>
      <c r="I134" s="2">
        <v>43024</v>
      </c>
      <c r="J134" s="2">
        <v>43388</v>
      </c>
      <c r="K134">
        <v>0</v>
      </c>
    </row>
    <row r="135" spans="1:11" ht="90" x14ac:dyDescent="0.25">
      <c r="A135" t="str">
        <f>"Z431CDF988"</f>
        <v>Z431CDF988</v>
      </c>
      <c r="B135" t="str">
        <f t="shared" si="2"/>
        <v>06363391001</v>
      </c>
      <c r="C135" t="s">
        <v>15</v>
      </c>
      <c r="D135" t="s">
        <v>361</v>
      </c>
      <c r="E135" t="s">
        <v>17</v>
      </c>
      <c r="F135" s="1" t="s">
        <v>362</v>
      </c>
      <c r="G135" t="s">
        <v>363</v>
      </c>
      <c r="H135">
        <v>36910.71</v>
      </c>
      <c r="I135" s="2">
        <v>42736</v>
      </c>
      <c r="J135" s="2">
        <v>43008</v>
      </c>
      <c r="K135">
        <v>27683.02</v>
      </c>
    </row>
    <row r="136" spans="1:11" ht="105" x14ac:dyDescent="0.25">
      <c r="A136" t="str">
        <f>"ZF71D0B805"</f>
        <v>ZF71D0B805</v>
      </c>
      <c r="B136" t="str">
        <f t="shared" si="2"/>
        <v>06363391001</v>
      </c>
      <c r="C136" t="s">
        <v>15</v>
      </c>
      <c r="D136" t="s">
        <v>361</v>
      </c>
      <c r="E136" t="s">
        <v>17</v>
      </c>
      <c r="F136" s="1" t="s">
        <v>364</v>
      </c>
      <c r="G136" t="s">
        <v>365</v>
      </c>
      <c r="H136">
        <v>22890</v>
      </c>
      <c r="I136" s="2">
        <v>42736</v>
      </c>
      <c r="J136" s="2">
        <v>43008</v>
      </c>
      <c r="K136">
        <v>0</v>
      </c>
    </row>
    <row r="137" spans="1:11" ht="90" x14ac:dyDescent="0.25">
      <c r="A137" t="str">
        <f>"ZC920F06A2"</f>
        <v>ZC920F06A2</v>
      </c>
      <c r="B137" t="str">
        <f t="shared" si="2"/>
        <v>06363391001</v>
      </c>
      <c r="C137" t="s">
        <v>15</v>
      </c>
      <c r="D137" t="s">
        <v>366</v>
      </c>
      <c r="E137" t="s">
        <v>17</v>
      </c>
      <c r="F137" s="1" t="s">
        <v>176</v>
      </c>
      <c r="G137" t="s">
        <v>76</v>
      </c>
      <c r="H137">
        <v>130</v>
      </c>
      <c r="I137" s="2">
        <v>43063</v>
      </c>
      <c r="J137" s="2">
        <v>43066</v>
      </c>
      <c r="K137">
        <v>130</v>
      </c>
    </row>
    <row r="138" spans="1:11" ht="135" x14ac:dyDescent="0.25">
      <c r="A138" t="str">
        <f>"Z3020C300C"</f>
        <v>Z3020C300C</v>
      </c>
      <c r="B138" t="str">
        <f t="shared" si="2"/>
        <v>06363391001</v>
      </c>
      <c r="C138" t="s">
        <v>15</v>
      </c>
      <c r="D138" t="s">
        <v>367</v>
      </c>
      <c r="E138" t="s">
        <v>17</v>
      </c>
      <c r="F138" s="1" t="s">
        <v>368</v>
      </c>
      <c r="G138" t="s">
        <v>369</v>
      </c>
      <c r="H138">
        <v>2600</v>
      </c>
      <c r="I138" s="2">
        <v>43049</v>
      </c>
      <c r="J138" s="2">
        <v>43071</v>
      </c>
      <c r="K138">
        <v>2600</v>
      </c>
    </row>
    <row r="139" spans="1:11" ht="375" x14ac:dyDescent="0.25">
      <c r="A139" t="str">
        <f>"6990750565"</f>
        <v>6990750565</v>
      </c>
      <c r="B139" t="str">
        <f t="shared" si="2"/>
        <v>06363391001</v>
      </c>
      <c r="C139" t="s">
        <v>15</v>
      </c>
      <c r="D139" t="s">
        <v>370</v>
      </c>
      <c r="E139" t="s">
        <v>65</v>
      </c>
      <c r="F139" s="1" t="s">
        <v>371</v>
      </c>
      <c r="G139" t="s">
        <v>372</v>
      </c>
      <c r="H139">
        <v>72000</v>
      </c>
      <c r="I139" s="2">
        <v>43128</v>
      </c>
      <c r="J139" s="2">
        <v>43251</v>
      </c>
      <c r="K139">
        <v>72000</v>
      </c>
    </row>
    <row r="140" spans="1:11" ht="90" x14ac:dyDescent="0.25">
      <c r="A140" t="str">
        <f>"ZA32111D88"</f>
        <v>ZA32111D88</v>
      </c>
      <c r="B140" t="str">
        <f t="shared" si="2"/>
        <v>06363391001</v>
      </c>
      <c r="C140" t="s">
        <v>15</v>
      </c>
      <c r="D140" t="s">
        <v>373</v>
      </c>
      <c r="E140" t="s">
        <v>17</v>
      </c>
      <c r="F140" s="1" t="s">
        <v>222</v>
      </c>
      <c r="G140" t="s">
        <v>223</v>
      </c>
      <c r="H140">
        <v>4500</v>
      </c>
      <c r="I140" s="2">
        <v>43070</v>
      </c>
      <c r="J140" s="2">
        <v>43070</v>
      </c>
      <c r="K140">
        <v>2880</v>
      </c>
    </row>
    <row r="141" spans="1:11" ht="409.5" x14ac:dyDescent="0.25">
      <c r="A141" t="str">
        <f>"ZB52079613"</f>
        <v>ZB52079613</v>
      </c>
      <c r="B141" t="str">
        <f t="shared" si="2"/>
        <v>06363391001</v>
      </c>
      <c r="C141" t="s">
        <v>15</v>
      </c>
      <c r="D141" t="s">
        <v>374</v>
      </c>
      <c r="E141" t="s">
        <v>65</v>
      </c>
      <c r="F141" s="1" t="s">
        <v>375</v>
      </c>
      <c r="G141" t="s">
        <v>376</v>
      </c>
      <c r="H141">
        <v>39500</v>
      </c>
      <c r="I141" s="2">
        <v>43074</v>
      </c>
      <c r="J141" s="2">
        <v>44169</v>
      </c>
      <c r="K141">
        <v>7706.04</v>
      </c>
    </row>
    <row r="142" spans="1:11" ht="135" x14ac:dyDescent="0.25">
      <c r="A142" t="str">
        <f>"Z512133C2E"</f>
        <v>Z512133C2E</v>
      </c>
      <c r="B142" t="str">
        <f t="shared" si="2"/>
        <v>06363391001</v>
      </c>
      <c r="C142" t="s">
        <v>15</v>
      </c>
      <c r="D142" t="s">
        <v>377</v>
      </c>
      <c r="E142" t="s">
        <v>17</v>
      </c>
      <c r="F142" s="1" t="s">
        <v>378</v>
      </c>
      <c r="G142" t="s">
        <v>379</v>
      </c>
      <c r="H142">
        <v>240</v>
      </c>
      <c r="I142" s="2">
        <v>43076</v>
      </c>
      <c r="J142" s="2">
        <v>43082</v>
      </c>
      <c r="K142">
        <v>240</v>
      </c>
    </row>
    <row r="143" spans="1:11" ht="135" x14ac:dyDescent="0.25">
      <c r="A143" t="str">
        <f>"729049639F"</f>
        <v>729049639F</v>
      </c>
      <c r="B143" t="str">
        <f t="shared" si="2"/>
        <v>06363391001</v>
      </c>
      <c r="C143" t="s">
        <v>15</v>
      </c>
      <c r="D143" t="s">
        <v>380</v>
      </c>
      <c r="E143" t="s">
        <v>37</v>
      </c>
      <c r="F143" s="1" t="s">
        <v>147</v>
      </c>
      <c r="G143" t="s">
        <v>148</v>
      </c>
      <c r="H143">
        <v>130000</v>
      </c>
      <c r="I143" s="2">
        <v>43068</v>
      </c>
      <c r="J143" s="2">
        <v>43248</v>
      </c>
      <c r="K143">
        <v>130000</v>
      </c>
    </row>
    <row r="144" spans="1:11" ht="105" x14ac:dyDescent="0.25">
      <c r="A144" t="str">
        <f>"ZBC21336B4"</f>
        <v>ZBC21336B4</v>
      </c>
      <c r="B144" t="str">
        <f t="shared" si="2"/>
        <v>06363391001</v>
      </c>
      <c r="C144" t="s">
        <v>15</v>
      </c>
      <c r="D144" t="s">
        <v>381</v>
      </c>
      <c r="E144" t="s">
        <v>17</v>
      </c>
      <c r="F144" s="1" t="s">
        <v>382</v>
      </c>
      <c r="G144" t="s">
        <v>337</v>
      </c>
      <c r="H144">
        <v>1850</v>
      </c>
      <c r="I144" s="2">
        <v>43083</v>
      </c>
      <c r="J144" s="2">
        <v>43083</v>
      </c>
      <c r="K144">
        <v>1850</v>
      </c>
    </row>
    <row r="145" spans="1:11" ht="409.5" x14ac:dyDescent="0.25">
      <c r="A145" t="str">
        <f>"Z251D4B3F9"</f>
        <v>Z251D4B3F9</v>
      </c>
      <c r="B145" t="str">
        <f t="shared" si="2"/>
        <v>06363391001</v>
      </c>
      <c r="C145" t="s">
        <v>15</v>
      </c>
      <c r="D145" t="s">
        <v>383</v>
      </c>
      <c r="E145" t="s">
        <v>65</v>
      </c>
      <c r="F145" s="1" t="s">
        <v>384</v>
      </c>
      <c r="G145" t="s">
        <v>385</v>
      </c>
      <c r="H145">
        <v>10000</v>
      </c>
      <c r="I145" s="2">
        <v>42802</v>
      </c>
      <c r="J145" s="2">
        <v>43898</v>
      </c>
      <c r="K145">
        <v>4180</v>
      </c>
    </row>
    <row r="146" spans="1:11" ht="105" x14ac:dyDescent="0.25">
      <c r="A146" t="str">
        <f>"Z1F2144FF1"</f>
        <v>Z1F2144FF1</v>
      </c>
      <c r="B146" t="str">
        <f t="shared" si="2"/>
        <v>06363391001</v>
      </c>
      <c r="C146" t="s">
        <v>15</v>
      </c>
      <c r="D146" t="s">
        <v>386</v>
      </c>
      <c r="E146" t="s">
        <v>17</v>
      </c>
      <c r="F146" s="1" t="s">
        <v>387</v>
      </c>
      <c r="G146" t="s">
        <v>388</v>
      </c>
      <c r="H146">
        <v>3900</v>
      </c>
      <c r="I146" s="2">
        <v>43081</v>
      </c>
      <c r="J146" s="2">
        <v>43089</v>
      </c>
      <c r="K146">
        <v>3900</v>
      </c>
    </row>
    <row r="147" spans="1:11" ht="105" x14ac:dyDescent="0.25">
      <c r="A147" t="str">
        <f>"Z7F215823B"</f>
        <v>Z7F215823B</v>
      </c>
      <c r="B147" t="str">
        <f t="shared" si="2"/>
        <v>06363391001</v>
      </c>
      <c r="C147" t="s">
        <v>15</v>
      </c>
      <c r="D147" t="s">
        <v>389</v>
      </c>
      <c r="E147" t="s">
        <v>17</v>
      </c>
      <c r="F147" s="1" t="s">
        <v>390</v>
      </c>
      <c r="G147" t="s">
        <v>391</v>
      </c>
      <c r="H147">
        <v>2700</v>
      </c>
      <c r="I147" s="2">
        <v>43103</v>
      </c>
      <c r="J147" s="2">
        <v>43467</v>
      </c>
      <c r="K147">
        <v>2700</v>
      </c>
    </row>
    <row r="148" spans="1:11" ht="405" x14ac:dyDescent="0.25">
      <c r="A148" t="str">
        <f>"Z4420E83AE"</f>
        <v>Z4420E83AE</v>
      </c>
      <c r="B148" t="str">
        <f t="shared" si="2"/>
        <v>06363391001</v>
      </c>
      <c r="C148" t="s">
        <v>15</v>
      </c>
      <c r="D148" t="s">
        <v>392</v>
      </c>
      <c r="E148" t="s">
        <v>65</v>
      </c>
      <c r="F148" s="1" t="s">
        <v>393</v>
      </c>
      <c r="G148" t="s">
        <v>394</v>
      </c>
      <c r="H148">
        <v>4600</v>
      </c>
      <c r="I148" s="2">
        <v>43089</v>
      </c>
      <c r="J148" s="2">
        <v>43454</v>
      </c>
      <c r="K148">
        <v>4600</v>
      </c>
    </row>
    <row r="149" spans="1:11" ht="409.5" x14ac:dyDescent="0.25">
      <c r="A149" t="str">
        <f>"ZAD2129DA1"</f>
        <v>ZAD2129DA1</v>
      </c>
      <c r="B149" t="str">
        <f t="shared" si="2"/>
        <v>06363391001</v>
      </c>
      <c r="C149" t="s">
        <v>15</v>
      </c>
      <c r="D149" t="s">
        <v>395</v>
      </c>
      <c r="E149" t="s">
        <v>65</v>
      </c>
      <c r="F149" s="1" t="s">
        <v>396</v>
      </c>
      <c r="G149" t="s">
        <v>397</v>
      </c>
      <c r="H149">
        <v>3554</v>
      </c>
      <c r="I149" s="2">
        <v>43091</v>
      </c>
      <c r="J149" s="2">
        <v>43102</v>
      </c>
      <c r="K149">
        <v>3554</v>
      </c>
    </row>
    <row r="150" spans="1:11" ht="90" x14ac:dyDescent="0.25">
      <c r="A150" t="str">
        <f>"ZDF2169C02"</f>
        <v>ZDF2169C02</v>
      </c>
      <c r="B150" t="str">
        <f t="shared" si="2"/>
        <v>06363391001</v>
      </c>
      <c r="C150" t="s">
        <v>15</v>
      </c>
      <c r="D150" t="s">
        <v>398</v>
      </c>
      <c r="E150" t="s">
        <v>17</v>
      </c>
      <c r="F150" s="1" t="s">
        <v>18</v>
      </c>
      <c r="G150" t="s">
        <v>19</v>
      </c>
      <c r="H150">
        <v>3087.5</v>
      </c>
      <c r="I150" s="2">
        <v>43101</v>
      </c>
      <c r="J150" s="2">
        <v>43465</v>
      </c>
      <c r="K150">
        <v>3087.5</v>
      </c>
    </row>
    <row r="151" spans="1:11" ht="75" x14ac:dyDescent="0.25">
      <c r="A151" t="str">
        <f>"ZB22156EA4"</f>
        <v>ZB22156EA4</v>
      </c>
      <c r="B151" t="str">
        <f t="shared" si="2"/>
        <v>06363391001</v>
      </c>
      <c r="C151" t="s">
        <v>15</v>
      </c>
      <c r="D151" t="s">
        <v>399</v>
      </c>
      <c r="E151" t="s">
        <v>17</v>
      </c>
      <c r="F151" s="1" t="s">
        <v>25</v>
      </c>
      <c r="G151" t="s">
        <v>26</v>
      </c>
      <c r="H151">
        <v>1500</v>
      </c>
      <c r="I151" s="2">
        <v>43101</v>
      </c>
      <c r="J151" s="2">
        <v>43465</v>
      </c>
      <c r="K151">
        <v>1500</v>
      </c>
    </row>
    <row r="152" spans="1:11" ht="390" x14ac:dyDescent="0.25">
      <c r="A152" t="str">
        <f>"7085920E27"</f>
        <v>7085920E27</v>
      </c>
      <c r="B152" t="str">
        <f t="shared" si="2"/>
        <v>06363391001</v>
      </c>
      <c r="C152" t="s">
        <v>15</v>
      </c>
      <c r="D152" t="s">
        <v>400</v>
      </c>
      <c r="E152" t="s">
        <v>65</v>
      </c>
      <c r="F152" s="1" t="s">
        <v>401</v>
      </c>
      <c r="G152" t="s">
        <v>402</v>
      </c>
      <c r="H152">
        <v>143209.44</v>
      </c>
      <c r="I152" s="2">
        <v>43132</v>
      </c>
      <c r="J152" s="2">
        <v>43830</v>
      </c>
      <c r="K152">
        <v>51247.43</v>
      </c>
    </row>
    <row r="153" spans="1:11" ht="409.5" x14ac:dyDescent="0.25">
      <c r="A153" t="str">
        <f>"708590629D"</f>
        <v>708590629D</v>
      </c>
      <c r="B153" t="str">
        <f t="shared" si="2"/>
        <v>06363391001</v>
      </c>
      <c r="C153" t="s">
        <v>15</v>
      </c>
      <c r="D153" t="s">
        <v>403</v>
      </c>
      <c r="E153" t="s">
        <v>65</v>
      </c>
      <c r="F153" s="1" t="s">
        <v>404</v>
      </c>
      <c r="G153" t="s">
        <v>405</v>
      </c>
      <c r="H153">
        <v>165384.41</v>
      </c>
      <c r="I153" s="2">
        <v>43132</v>
      </c>
      <c r="J153" s="2">
        <v>43496</v>
      </c>
      <c r="K153">
        <v>49982.94</v>
      </c>
    </row>
    <row r="154" spans="1:11" ht="375" x14ac:dyDescent="0.25">
      <c r="A154" t="str">
        <f>"708592524B"</f>
        <v>708592524B</v>
      </c>
      <c r="B154" t="str">
        <f t="shared" si="2"/>
        <v>06363391001</v>
      </c>
      <c r="C154" t="s">
        <v>15</v>
      </c>
      <c r="D154" t="s">
        <v>406</v>
      </c>
      <c r="E154" t="s">
        <v>65</v>
      </c>
      <c r="F154" s="1" t="s">
        <v>407</v>
      </c>
      <c r="G154" t="s">
        <v>408</v>
      </c>
      <c r="H154">
        <v>41721.78</v>
      </c>
      <c r="I154" s="2">
        <v>43132</v>
      </c>
      <c r="J154" s="2">
        <v>43496</v>
      </c>
      <c r="K154">
        <v>9219.7199999999993</v>
      </c>
    </row>
    <row r="155" spans="1:11" ht="120" x14ac:dyDescent="0.25">
      <c r="A155" t="str">
        <f>"Z722156F0A"</f>
        <v>Z722156F0A</v>
      </c>
      <c r="B155" t="str">
        <f t="shared" si="2"/>
        <v>06363391001</v>
      </c>
      <c r="C155" t="s">
        <v>15</v>
      </c>
      <c r="D155" t="s">
        <v>409</v>
      </c>
      <c r="E155" t="s">
        <v>17</v>
      </c>
      <c r="F155" s="1" t="s">
        <v>53</v>
      </c>
      <c r="G155" t="s">
        <v>54</v>
      </c>
      <c r="H155">
        <v>2900</v>
      </c>
      <c r="I155" s="2">
        <v>43101</v>
      </c>
      <c r="J155" s="2">
        <v>43465</v>
      </c>
      <c r="K155">
        <v>2900</v>
      </c>
    </row>
    <row r="156" spans="1:11" ht="90" x14ac:dyDescent="0.25">
      <c r="A156" t="str">
        <f>"Z192156D9A"</f>
        <v>Z192156D9A</v>
      </c>
      <c r="B156" t="str">
        <f t="shared" si="2"/>
        <v>06363391001</v>
      </c>
      <c r="C156" t="s">
        <v>15</v>
      </c>
      <c r="D156" t="s">
        <v>410</v>
      </c>
      <c r="E156" t="s">
        <v>17</v>
      </c>
      <c r="F156" s="1" t="s">
        <v>62</v>
      </c>
      <c r="G156" t="s">
        <v>63</v>
      </c>
      <c r="H156">
        <v>90</v>
      </c>
      <c r="I156" s="2">
        <v>43101</v>
      </c>
      <c r="J156" s="2">
        <v>43465</v>
      </c>
      <c r="K156">
        <v>90</v>
      </c>
    </row>
    <row r="157" spans="1:11" ht="105" x14ac:dyDescent="0.25">
      <c r="A157" t="str">
        <f>"ZC82156FAB"</f>
        <v>ZC82156FAB</v>
      </c>
      <c r="B157" t="str">
        <f t="shared" si="2"/>
        <v>06363391001</v>
      </c>
      <c r="C157" t="s">
        <v>15</v>
      </c>
      <c r="D157" t="s">
        <v>411</v>
      </c>
      <c r="E157" t="s">
        <v>17</v>
      </c>
      <c r="F157" s="1" t="s">
        <v>87</v>
      </c>
      <c r="G157" t="s">
        <v>88</v>
      </c>
      <c r="H157">
        <v>1320.21</v>
      </c>
      <c r="I157" s="2">
        <v>43101</v>
      </c>
      <c r="J157" s="2">
        <v>43465</v>
      </c>
      <c r="K157">
        <v>1320.21</v>
      </c>
    </row>
    <row r="158" spans="1:11" ht="90" x14ac:dyDescent="0.25">
      <c r="A158" t="str">
        <f>"Z6F214A24B"</f>
        <v>Z6F214A24B</v>
      </c>
      <c r="B158" t="str">
        <f t="shared" si="2"/>
        <v>06363391001</v>
      </c>
      <c r="C158" t="s">
        <v>15</v>
      </c>
      <c r="D158" t="s">
        <v>412</v>
      </c>
      <c r="E158" t="s">
        <v>17</v>
      </c>
      <c r="F158" s="1" t="s">
        <v>413</v>
      </c>
      <c r="G158" t="s">
        <v>414</v>
      </c>
      <c r="H158">
        <v>319</v>
      </c>
      <c r="I158" s="2">
        <v>43088</v>
      </c>
      <c r="J158" s="2">
        <v>43119</v>
      </c>
      <c r="K158">
        <v>0</v>
      </c>
    </row>
    <row r="159" spans="1:11" ht="105" x14ac:dyDescent="0.25">
      <c r="A159" t="str">
        <f>"ZA521673DD"</f>
        <v>ZA521673DD</v>
      </c>
      <c r="B159" t="str">
        <f t="shared" si="2"/>
        <v>06363391001</v>
      </c>
      <c r="C159" t="s">
        <v>15</v>
      </c>
      <c r="D159" t="s">
        <v>415</v>
      </c>
      <c r="E159" t="s">
        <v>17</v>
      </c>
      <c r="F159" s="1" t="s">
        <v>69</v>
      </c>
      <c r="G159" t="s">
        <v>70</v>
      </c>
      <c r="H159">
        <v>6000</v>
      </c>
      <c r="I159" s="2">
        <v>43101</v>
      </c>
      <c r="J159" s="2">
        <v>43465</v>
      </c>
      <c r="K159">
        <v>6000</v>
      </c>
    </row>
    <row r="160" spans="1:11" ht="165" x14ac:dyDescent="0.25">
      <c r="A160" t="str">
        <f>"Z1F2157DED"</f>
        <v>Z1F2157DED</v>
      </c>
      <c r="B160" t="str">
        <f t="shared" si="2"/>
        <v>06363391001</v>
      </c>
      <c r="C160" t="s">
        <v>15</v>
      </c>
      <c r="D160" t="s">
        <v>416</v>
      </c>
      <c r="E160" t="s">
        <v>17</v>
      </c>
      <c r="F160" s="1" t="s">
        <v>181</v>
      </c>
      <c r="G160" t="s">
        <v>182</v>
      </c>
      <c r="H160">
        <v>1390.28</v>
      </c>
      <c r="I160" s="2">
        <v>43088</v>
      </c>
      <c r="J160" s="2">
        <v>43098</v>
      </c>
      <c r="K160">
        <v>1258.54</v>
      </c>
    </row>
    <row r="161" spans="1:11" ht="210" x14ac:dyDescent="0.25">
      <c r="A161" t="str">
        <f>"Z0E2169F7C"</f>
        <v>Z0E2169F7C</v>
      </c>
      <c r="B161" t="str">
        <f t="shared" si="2"/>
        <v>06363391001</v>
      </c>
      <c r="C161" t="s">
        <v>15</v>
      </c>
      <c r="D161" t="s">
        <v>417</v>
      </c>
      <c r="E161" t="s">
        <v>17</v>
      </c>
      <c r="F161" s="1" t="s">
        <v>418</v>
      </c>
      <c r="G161" t="s">
        <v>419</v>
      </c>
      <c r="H161">
        <v>245.7</v>
      </c>
      <c r="I161" s="2">
        <v>43101</v>
      </c>
      <c r="J161" s="2">
        <v>43465</v>
      </c>
      <c r="K161">
        <v>184.29</v>
      </c>
    </row>
    <row r="162" spans="1:11" ht="150" x14ac:dyDescent="0.25">
      <c r="A162" t="str">
        <f>"ZEE2176EEE"</f>
        <v>ZEE2176EEE</v>
      </c>
      <c r="B162" t="str">
        <f t="shared" si="2"/>
        <v>06363391001</v>
      </c>
      <c r="C162" t="s">
        <v>15</v>
      </c>
      <c r="D162" t="s">
        <v>420</v>
      </c>
      <c r="E162" t="s">
        <v>17</v>
      </c>
      <c r="F162" s="1" t="s">
        <v>127</v>
      </c>
      <c r="G162" t="s">
        <v>128</v>
      </c>
      <c r="H162">
        <v>750</v>
      </c>
      <c r="I162" s="2">
        <v>43101</v>
      </c>
      <c r="J162" s="2">
        <v>43465</v>
      </c>
      <c r="K162">
        <v>750</v>
      </c>
    </row>
    <row r="163" spans="1:11" ht="120" x14ac:dyDescent="0.25">
      <c r="A163" t="str">
        <f>"Z95216822E"</f>
        <v>Z95216822E</v>
      </c>
      <c r="B163" t="str">
        <f t="shared" si="2"/>
        <v>06363391001</v>
      </c>
      <c r="C163" t="s">
        <v>15</v>
      </c>
      <c r="D163" t="s">
        <v>421</v>
      </c>
      <c r="E163" t="s">
        <v>17</v>
      </c>
      <c r="F163" s="1" t="s">
        <v>422</v>
      </c>
      <c r="G163" t="s">
        <v>423</v>
      </c>
      <c r="H163">
        <v>6000</v>
      </c>
      <c r="I163" s="2">
        <v>43435</v>
      </c>
      <c r="J163" s="2">
        <v>43830</v>
      </c>
      <c r="K163">
        <v>2241.4</v>
      </c>
    </row>
    <row r="164" spans="1:11" ht="165" x14ac:dyDescent="0.25">
      <c r="A164" t="str">
        <f>"ZC32176F1B"</f>
        <v>ZC32176F1B</v>
      </c>
      <c r="B164" t="str">
        <f t="shared" si="2"/>
        <v>06363391001</v>
      </c>
      <c r="C164" t="s">
        <v>15</v>
      </c>
      <c r="D164" t="s">
        <v>424</v>
      </c>
      <c r="E164" t="s">
        <v>17</v>
      </c>
      <c r="F164" s="1" t="s">
        <v>425</v>
      </c>
      <c r="G164" t="s">
        <v>426</v>
      </c>
      <c r="H164">
        <v>769.6</v>
      </c>
      <c r="I164" s="2">
        <v>43101</v>
      </c>
      <c r="J164" s="2">
        <v>43465</v>
      </c>
      <c r="K164">
        <v>740</v>
      </c>
    </row>
    <row r="165" spans="1:11" ht="75" x14ac:dyDescent="0.25">
      <c r="A165" t="str">
        <f>"Z7F2176F68"</f>
        <v>Z7F2176F68</v>
      </c>
      <c r="B165" t="str">
        <f t="shared" si="2"/>
        <v>06363391001</v>
      </c>
      <c r="C165" t="s">
        <v>15</v>
      </c>
      <c r="D165" t="s">
        <v>427</v>
      </c>
      <c r="E165" t="s">
        <v>17</v>
      </c>
      <c r="F165" s="1" t="s">
        <v>56</v>
      </c>
      <c r="G165" t="s">
        <v>57</v>
      </c>
      <c r="H165">
        <v>180</v>
      </c>
      <c r="I165" s="2">
        <v>43101</v>
      </c>
      <c r="J165" s="2">
        <v>43465</v>
      </c>
      <c r="K165">
        <v>0</v>
      </c>
    </row>
    <row r="166" spans="1:11" ht="90" x14ac:dyDescent="0.25">
      <c r="A166" t="str">
        <f>"Z281DEC283"</f>
        <v>Z281DEC283</v>
      </c>
      <c r="B166" t="str">
        <f t="shared" si="2"/>
        <v>06363391001</v>
      </c>
      <c r="C166" t="s">
        <v>15</v>
      </c>
      <c r="D166" t="s">
        <v>143</v>
      </c>
      <c r="E166" t="s">
        <v>17</v>
      </c>
      <c r="F166" s="1" t="s">
        <v>428</v>
      </c>
      <c r="G166" t="s">
        <v>429</v>
      </c>
      <c r="H166">
        <v>1514.2</v>
      </c>
      <c r="I166" s="2">
        <v>42819</v>
      </c>
      <c r="J166" s="2">
        <v>42855</v>
      </c>
      <c r="K166">
        <v>899.5</v>
      </c>
    </row>
    <row r="167" spans="1:11" ht="120" x14ac:dyDescent="0.25">
      <c r="A167" t="str">
        <f>"ZD0206AA32"</f>
        <v>ZD0206AA32</v>
      </c>
      <c r="B167" t="str">
        <f t="shared" si="2"/>
        <v>06363391001</v>
      </c>
      <c r="C167" t="s">
        <v>15</v>
      </c>
      <c r="D167" t="s">
        <v>430</v>
      </c>
      <c r="E167" t="s">
        <v>17</v>
      </c>
      <c r="F167" s="1" t="s">
        <v>93</v>
      </c>
      <c r="G167" t="s">
        <v>94</v>
      </c>
      <c r="H167">
        <v>33845</v>
      </c>
      <c r="I167" s="2">
        <v>43040</v>
      </c>
      <c r="J167" s="2">
        <v>43190</v>
      </c>
      <c r="K167">
        <v>33845</v>
      </c>
    </row>
    <row r="168" spans="1:11" ht="135" x14ac:dyDescent="0.25">
      <c r="A168" t="str">
        <f>"ZCD1F558B0"</f>
        <v>ZCD1F558B0</v>
      </c>
      <c r="B168" t="str">
        <f t="shared" si="2"/>
        <v>06363391001</v>
      </c>
      <c r="C168" t="s">
        <v>15</v>
      </c>
      <c r="D168" t="s">
        <v>431</v>
      </c>
      <c r="E168" t="s">
        <v>17</v>
      </c>
      <c r="F168" s="1" t="s">
        <v>432</v>
      </c>
      <c r="G168" t="s">
        <v>433</v>
      </c>
      <c r="H168">
        <v>8188</v>
      </c>
      <c r="I168" s="2">
        <v>42928</v>
      </c>
      <c r="J168" s="2">
        <v>43039</v>
      </c>
      <c r="K168">
        <v>8188</v>
      </c>
    </row>
    <row r="169" spans="1:11" ht="90" x14ac:dyDescent="0.25">
      <c r="A169" t="str">
        <f>"Z291FEA048"</f>
        <v>Z291FEA048</v>
      </c>
      <c r="B169" t="str">
        <f t="shared" si="2"/>
        <v>06363391001</v>
      </c>
      <c r="C169" t="s">
        <v>15</v>
      </c>
      <c r="D169" t="s">
        <v>434</v>
      </c>
      <c r="E169" t="s">
        <v>17</v>
      </c>
      <c r="F169" s="1" t="s">
        <v>135</v>
      </c>
      <c r="G169" t="s">
        <v>136</v>
      </c>
      <c r="H169">
        <v>480.9</v>
      </c>
      <c r="I169" s="2">
        <v>43012</v>
      </c>
      <c r="J169" s="2">
        <v>43027</v>
      </c>
      <c r="K169">
        <v>480.9</v>
      </c>
    </row>
    <row r="170" spans="1:11" ht="409.5" x14ac:dyDescent="0.25">
      <c r="A170" t="str">
        <f>"Z691F7F6D9"</f>
        <v>Z691F7F6D9</v>
      </c>
      <c r="B170" t="str">
        <f t="shared" si="2"/>
        <v>06363391001</v>
      </c>
      <c r="C170" t="s">
        <v>15</v>
      </c>
      <c r="D170" t="s">
        <v>435</v>
      </c>
      <c r="E170" t="s">
        <v>17</v>
      </c>
      <c r="F170" s="1" t="s">
        <v>436</v>
      </c>
      <c r="G170" t="s">
        <v>437</v>
      </c>
      <c r="H170">
        <v>10764</v>
      </c>
      <c r="I170" s="2">
        <v>42944</v>
      </c>
      <c r="J170" s="2">
        <v>43100</v>
      </c>
      <c r="K170">
        <v>10764</v>
      </c>
    </row>
    <row r="171" spans="1:11" ht="150" x14ac:dyDescent="0.25">
      <c r="A171" t="str">
        <f>"Z181DEF420"</f>
        <v>Z181DEF420</v>
      </c>
      <c r="B171" t="str">
        <f t="shared" si="2"/>
        <v>06363391001</v>
      </c>
      <c r="C171" t="s">
        <v>15</v>
      </c>
      <c r="D171" t="s">
        <v>438</v>
      </c>
      <c r="E171" t="s">
        <v>17</v>
      </c>
      <c r="F171" s="1" t="s">
        <v>127</v>
      </c>
      <c r="G171" t="s">
        <v>128</v>
      </c>
      <c r="H171">
        <v>750</v>
      </c>
      <c r="I171" s="2">
        <v>42736</v>
      </c>
      <c r="J171" s="2">
        <v>43100</v>
      </c>
      <c r="K171">
        <v>750</v>
      </c>
    </row>
    <row r="172" spans="1:11" ht="390" x14ac:dyDescent="0.25">
      <c r="A172" t="str">
        <f>"6905763FE4"</f>
        <v>6905763FE4</v>
      </c>
      <c r="B172" t="str">
        <f t="shared" si="2"/>
        <v>06363391001</v>
      </c>
      <c r="C172" t="s">
        <v>15</v>
      </c>
      <c r="D172" t="s">
        <v>439</v>
      </c>
      <c r="E172" t="s">
        <v>116</v>
      </c>
      <c r="F172" s="1" t="s">
        <v>440</v>
      </c>
      <c r="G172" t="s">
        <v>441</v>
      </c>
      <c r="H172">
        <v>2000000</v>
      </c>
      <c r="I172" s="2">
        <v>42829</v>
      </c>
      <c r="J172" s="2">
        <v>42978</v>
      </c>
      <c r="K172">
        <v>1476925.81</v>
      </c>
    </row>
    <row r="173" spans="1:11" ht="105" x14ac:dyDescent="0.25">
      <c r="A173" t="str">
        <f>"Z811FCAF5F"</f>
        <v>Z811FCAF5F</v>
      </c>
      <c r="B173" t="str">
        <f t="shared" si="2"/>
        <v>06363391001</v>
      </c>
      <c r="C173" t="s">
        <v>15</v>
      </c>
      <c r="D173" t="s">
        <v>442</v>
      </c>
      <c r="E173" t="s">
        <v>443</v>
      </c>
      <c r="F173" s="1" t="s">
        <v>444</v>
      </c>
      <c r="G173" t="s">
        <v>445</v>
      </c>
      <c r="H173">
        <v>0</v>
      </c>
      <c r="I173" s="2">
        <v>43003</v>
      </c>
      <c r="J173" s="2">
        <v>43465</v>
      </c>
      <c r="K173">
        <v>5348.56</v>
      </c>
    </row>
    <row r="174" spans="1:11" ht="105" x14ac:dyDescent="0.25">
      <c r="A174" t="str">
        <f>"ZA11FCAE31"</f>
        <v>ZA11FCAE31</v>
      </c>
      <c r="B174" t="str">
        <f t="shared" si="2"/>
        <v>06363391001</v>
      </c>
      <c r="C174" t="s">
        <v>15</v>
      </c>
      <c r="D174" t="s">
        <v>446</v>
      </c>
      <c r="E174" t="s">
        <v>443</v>
      </c>
      <c r="F174" s="1" t="s">
        <v>447</v>
      </c>
      <c r="G174" t="s">
        <v>448</v>
      </c>
      <c r="H174">
        <v>0</v>
      </c>
      <c r="I174" s="2">
        <v>42999</v>
      </c>
      <c r="J174" s="2">
        <v>43465</v>
      </c>
      <c r="K174">
        <v>669.09</v>
      </c>
    </row>
    <row r="175" spans="1:11" ht="105" x14ac:dyDescent="0.25">
      <c r="A175" t="str">
        <f>"Z371FEA6FF"</f>
        <v>Z371FEA6FF</v>
      </c>
      <c r="B175" t="str">
        <f t="shared" si="2"/>
        <v>06363391001</v>
      </c>
      <c r="C175" t="s">
        <v>15</v>
      </c>
      <c r="D175" t="s">
        <v>449</v>
      </c>
      <c r="E175" t="s">
        <v>443</v>
      </c>
      <c r="F175" s="1" t="s">
        <v>450</v>
      </c>
      <c r="G175" t="s">
        <v>451</v>
      </c>
      <c r="H175">
        <v>0</v>
      </c>
      <c r="I175" s="2">
        <v>43027</v>
      </c>
      <c r="J175" s="2">
        <v>43465</v>
      </c>
      <c r="K175">
        <v>10123.370000000001</v>
      </c>
    </row>
    <row r="176" spans="1:11" ht="90" x14ac:dyDescent="0.25">
      <c r="A176" t="str">
        <f>"Z851EBE70E"</f>
        <v>Z851EBE70E</v>
      </c>
      <c r="B176" t="str">
        <f t="shared" si="2"/>
        <v>06363391001</v>
      </c>
      <c r="C176" t="s">
        <v>15</v>
      </c>
      <c r="D176" t="s">
        <v>452</v>
      </c>
      <c r="E176" t="s">
        <v>443</v>
      </c>
      <c r="F176" s="1" t="s">
        <v>453</v>
      </c>
      <c r="G176" t="s">
        <v>454</v>
      </c>
      <c r="H176">
        <v>0</v>
      </c>
      <c r="I176" s="2">
        <v>42892</v>
      </c>
      <c r="J176" s="2">
        <v>43465</v>
      </c>
      <c r="K176">
        <v>39483.56</v>
      </c>
    </row>
    <row r="177" spans="1:11" ht="135" x14ac:dyDescent="0.25">
      <c r="A177" t="str">
        <f>"Z311FCAF61"</f>
        <v>Z311FCAF61</v>
      </c>
      <c r="B177" t="str">
        <f t="shared" si="2"/>
        <v>06363391001</v>
      </c>
      <c r="C177" t="s">
        <v>15</v>
      </c>
      <c r="D177" t="s">
        <v>455</v>
      </c>
      <c r="E177" t="s">
        <v>443</v>
      </c>
      <c r="F177" s="1" t="s">
        <v>456</v>
      </c>
      <c r="G177" t="s">
        <v>457</v>
      </c>
      <c r="H177">
        <v>0</v>
      </c>
      <c r="I177" s="2">
        <v>43027</v>
      </c>
      <c r="J177" s="2">
        <v>43465</v>
      </c>
      <c r="K177">
        <v>216804.29</v>
      </c>
    </row>
    <row r="178" spans="1:11" ht="105" x14ac:dyDescent="0.25">
      <c r="A178" t="str">
        <f>"ZB01FCAC5A"</f>
        <v>ZB01FCAC5A</v>
      </c>
      <c r="B178" t="str">
        <f t="shared" si="2"/>
        <v>06363391001</v>
      </c>
      <c r="C178" t="s">
        <v>15</v>
      </c>
      <c r="D178" t="s">
        <v>458</v>
      </c>
      <c r="E178" t="s">
        <v>443</v>
      </c>
      <c r="F178" s="1" t="s">
        <v>459</v>
      </c>
      <c r="G178" t="s">
        <v>460</v>
      </c>
      <c r="H178">
        <v>0</v>
      </c>
      <c r="I178" s="2">
        <v>43003</v>
      </c>
      <c r="J178" s="2">
        <v>43465</v>
      </c>
      <c r="K178">
        <v>16297.24</v>
      </c>
    </row>
    <row r="179" spans="1:11" ht="135" x14ac:dyDescent="0.25">
      <c r="A179" t="str">
        <f>"Z581FCAE20"</f>
        <v>Z581FCAE20</v>
      </c>
      <c r="B179" t="str">
        <f t="shared" si="2"/>
        <v>06363391001</v>
      </c>
      <c r="C179" t="s">
        <v>15</v>
      </c>
      <c r="D179" t="s">
        <v>461</v>
      </c>
      <c r="E179" t="s">
        <v>443</v>
      </c>
      <c r="F179" s="1" t="s">
        <v>462</v>
      </c>
      <c r="G179" t="s">
        <v>463</v>
      </c>
      <c r="H179">
        <v>0</v>
      </c>
      <c r="I179" s="2">
        <v>43003</v>
      </c>
      <c r="J179" s="2">
        <v>43465</v>
      </c>
      <c r="K179">
        <v>2006.11</v>
      </c>
    </row>
    <row r="180" spans="1:11" ht="135" x14ac:dyDescent="0.25">
      <c r="A180" t="str">
        <f>"ZEE1FCAB6A"</f>
        <v>ZEE1FCAB6A</v>
      </c>
      <c r="B180" t="str">
        <f t="shared" si="2"/>
        <v>06363391001</v>
      </c>
      <c r="C180" t="s">
        <v>15</v>
      </c>
      <c r="D180" t="s">
        <v>464</v>
      </c>
      <c r="E180" t="s">
        <v>443</v>
      </c>
      <c r="F180" s="1" t="s">
        <v>465</v>
      </c>
      <c r="G180" t="s">
        <v>466</v>
      </c>
      <c r="H180">
        <v>0</v>
      </c>
      <c r="I180" s="2">
        <v>42999</v>
      </c>
      <c r="J180" s="2">
        <v>43465</v>
      </c>
      <c r="K180">
        <v>186241.43</v>
      </c>
    </row>
    <row r="181" spans="1:11" ht="120" x14ac:dyDescent="0.25">
      <c r="A181" t="str">
        <f>"Z1F1FEA764"</f>
        <v>Z1F1FEA764</v>
      </c>
      <c r="B181" t="str">
        <f t="shared" si="2"/>
        <v>06363391001</v>
      </c>
      <c r="C181" t="s">
        <v>15</v>
      </c>
      <c r="D181" t="s">
        <v>467</v>
      </c>
      <c r="E181" t="s">
        <v>443</v>
      </c>
      <c r="F181" s="1" t="s">
        <v>468</v>
      </c>
      <c r="G181" t="s">
        <v>469</v>
      </c>
      <c r="H181">
        <v>0</v>
      </c>
      <c r="I181" s="2">
        <v>43027</v>
      </c>
      <c r="J181" s="2">
        <v>43465</v>
      </c>
      <c r="K181">
        <v>9505.25</v>
      </c>
    </row>
    <row r="182" spans="1:11" ht="105" x14ac:dyDescent="0.25">
      <c r="A182" t="str">
        <f>"Z181FCAD8B"</f>
        <v>Z181FCAD8B</v>
      </c>
      <c r="B182" t="str">
        <f t="shared" si="2"/>
        <v>06363391001</v>
      </c>
      <c r="C182" t="s">
        <v>15</v>
      </c>
      <c r="D182" t="s">
        <v>470</v>
      </c>
      <c r="E182" t="s">
        <v>443</v>
      </c>
      <c r="F182" s="1" t="s">
        <v>471</v>
      </c>
      <c r="G182" t="s">
        <v>472</v>
      </c>
      <c r="H182">
        <v>0</v>
      </c>
      <c r="I182" s="2">
        <v>42997</v>
      </c>
      <c r="J182" s="2">
        <v>43465</v>
      </c>
      <c r="K182">
        <v>97.05</v>
      </c>
    </row>
    <row r="183" spans="1:11" ht="90" x14ac:dyDescent="0.25">
      <c r="A183" t="str">
        <f>"ZB81FCAC8C"</f>
        <v>ZB81FCAC8C</v>
      </c>
      <c r="B183" t="str">
        <f t="shared" si="2"/>
        <v>06363391001</v>
      </c>
      <c r="C183" t="s">
        <v>15</v>
      </c>
      <c r="D183" t="s">
        <v>473</v>
      </c>
      <c r="E183" t="s">
        <v>443</v>
      </c>
      <c r="F183" s="1" t="s">
        <v>474</v>
      </c>
      <c r="G183" t="s">
        <v>475</v>
      </c>
      <c r="H183">
        <v>0</v>
      </c>
      <c r="I183" s="2">
        <v>42996</v>
      </c>
      <c r="J183" s="2">
        <v>43465</v>
      </c>
      <c r="K183">
        <v>7707.27</v>
      </c>
    </row>
    <row r="184" spans="1:11" ht="105" x14ac:dyDescent="0.25">
      <c r="A184" t="str">
        <f>"72064105A8"</f>
        <v>72064105A8</v>
      </c>
      <c r="B184" t="str">
        <f t="shared" si="2"/>
        <v>06363391001</v>
      </c>
      <c r="C184" t="s">
        <v>15</v>
      </c>
      <c r="D184" t="s">
        <v>455</v>
      </c>
      <c r="E184" t="s">
        <v>443</v>
      </c>
      <c r="F184" s="1" t="s">
        <v>476</v>
      </c>
      <c r="G184" t="s">
        <v>477</v>
      </c>
      <c r="H184">
        <v>0</v>
      </c>
      <c r="I184" s="2">
        <v>43011</v>
      </c>
      <c r="J184" s="2">
        <v>43465</v>
      </c>
      <c r="K184">
        <v>118448.33</v>
      </c>
    </row>
    <row r="185" spans="1:11" ht="90" x14ac:dyDescent="0.25">
      <c r="A185" t="str">
        <f>"ZAC1FEA728"</f>
        <v>ZAC1FEA728</v>
      </c>
      <c r="B185" t="str">
        <f t="shared" si="2"/>
        <v>06363391001</v>
      </c>
      <c r="C185" t="s">
        <v>15</v>
      </c>
      <c r="D185" t="s">
        <v>478</v>
      </c>
      <c r="E185" t="s">
        <v>443</v>
      </c>
      <c r="F185" s="1" t="s">
        <v>479</v>
      </c>
      <c r="G185" t="s">
        <v>480</v>
      </c>
      <c r="H185">
        <v>0</v>
      </c>
      <c r="I185" s="2">
        <v>43013</v>
      </c>
      <c r="J185" s="2">
        <v>43465</v>
      </c>
      <c r="K185">
        <v>806.79</v>
      </c>
    </row>
    <row r="186" spans="1:11" ht="90" x14ac:dyDescent="0.25">
      <c r="A186" t="str">
        <f>"ZE81FCADB8"</f>
        <v>ZE81FCADB8</v>
      </c>
      <c r="B186" t="str">
        <f t="shared" si="2"/>
        <v>06363391001</v>
      </c>
      <c r="C186" t="s">
        <v>15</v>
      </c>
      <c r="D186" t="s">
        <v>481</v>
      </c>
      <c r="E186" t="s">
        <v>443</v>
      </c>
      <c r="F186" s="1" t="s">
        <v>482</v>
      </c>
      <c r="G186" t="s">
        <v>483</v>
      </c>
      <c r="H186">
        <v>0</v>
      </c>
      <c r="I186" s="2">
        <v>43020</v>
      </c>
      <c r="J186" s="2">
        <v>43465</v>
      </c>
      <c r="K186">
        <v>77228.289999999994</v>
      </c>
    </row>
    <row r="187" spans="1:11" ht="90" x14ac:dyDescent="0.25">
      <c r="A187" t="str">
        <f>"Z5E1FCADC8"</f>
        <v>Z5E1FCADC8</v>
      </c>
      <c r="B187" t="str">
        <f t="shared" si="2"/>
        <v>06363391001</v>
      </c>
      <c r="C187" t="s">
        <v>15</v>
      </c>
      <c r="D187" t="s">
        <v>455</v>
      </c>
      <c r="E187" t="s">
        <v>443</v>
      </c>
      <c r="F187" s="1" t="s">
        <v>484</v>
      </c>
      <c r="G187" t="s">
        <v>485</v>
      </c>
      <c r="H187">
        <v>0</v>
      </c>
      <c r="I187" s="2">
        <v>42986</v>
      </c>
      <c r="J187" s="2">
        <v>43465</v>
      </c>
      <c r="K187">
        <v>130.27000000000001</v>
      </c>
    </row>
    <row r="188" spans="1:11" ht="90" x14ac:dyDescent="0.25">
      <c r="A188" t="str">
        <f>"ZEC1FEA6C2"</f>
        <v>ZEC1FEA6C2</v>
      </c>
      <c r="B188" t="str">
        <f t="shared" si="2"/>
        <v>06363391001</v>
      </c>
      <c r="C188" t="s">
        <v>15</v>
      </c>
      <c r="D188" t="s">
        <v>486</v>
      </c>
      <c r="E188" t="s">
        <v>443</v>
      </c>
      <c r="F188" s="1" t="s">
        <v>487</v>
      </c>
      <c r="G188" t="s">
        <v>488</v>
      </c>
      <c r="H188">
        <v>0</v>
      </c>
      <c r="I188" s="2">
        <v>43014</v>
      </c>
      <c r="J188" s="2">
        <v>43465</v>
      </c>
      <c r="K188">
        <v>3572.28</v>
      </c>
    </row>
    <row r="189" spans="1:11" ht="105" x14ac:dyDescent="0.25">
      <c r="A189" t="str">
        <f>"Z7D1FCAD50"</f>
        <v>Z7D1FCAD50</v>
      </c>
      <c r="B189" t="str">
        <f t="shared" si="2"/>
        <v>06363391001</v>
      </c>
      <c r="C189" t="s">
        <v>15</v>
      </c>
      <c r="D189" t="s">
        <v>489</v>
      </c>
      <c r="E189" t="s">
        <v>443</v>
      </c>
      <c r="F189" s="1" t="s">
        <v>490</v>
      </c>
      <c r="G189" t="s">
        <v>491</v>
      </c>
      <c r="H189">
        <v>0</v>
      </c>
      <c r="I189" s="2">
        <v>42998</v>
      </c>
      <c r="J189" s="2">
        <v>43465</v>
      </c>
      <c r="K189">
        <v>1687.73</v>
      </c>
    </row>
    <row r="190" spans="1:11" ht="105" x14ac:dyDescent="0.25">
      <c r="A190" t="str">
        <f>"Z941FCABAB"</f>
        <v>Z941FCABAB</v>
      </c>
      <c r="B190" t="str">
        <f t="shared" si="2"/>
        <v>06363391001</v>
      </c>
      <c r="C190" t="s">
        <v>15</v>
      </c>
      <c r="D190" t="s">
        <v>492</v>
      </c>
      <c r="E190" t="s">
        <v>443</v>
      </c>
      <c r="F190" s="1" t="s">
        <v>493</v>
      </c>
      <c r="G190" t="s">
        <v>494</v>
      </c>
      <c r="H190">
        <v>0</v>
      </c>
      <c r="I190" s="2">
        <v>43003</v>
      </c>
      <c r="J190" s="2">
        <v>43465</v>
      </c>
      <c r="K190">
        <v>13193.53</v>
      </c>
    </row>
    <row r="191" spans="1:11" ht="135" x14ac:dyDescent="0.25">
      <c r="A191" t="str">
        <f>"Z78203EB03"</f>
        <v>Z78203EB03</v>
      </c>
      <c r="B191" t="str">
        <f t="shared" si="2"/>
        <v>06363391001</v>
      </c>
      <c r="C191" t="s">
        <v>15</v>
      </c>
      <c r="D191" t="s">
        <v>495</v>
      </c>
      <c r="E191" t="s">
        <v>443</v>
      </c>
      <c r="F191" s="1" t="s">
        <v>496</v>
      </c>
      <c r="G191" t="s">
        <v>497</v>
      </c>
      <c r="H191">
        <v>0</v>
      </c>
      <c r="I191" s="2">
        <v>43020</v>
      </c>
      <c r="J191" s="2">
        <v>43465</v>
      </c>
      <c r="K191">
        <v>22676.27</v>
      </c>
    </row>
    <row r="192" spans="1:11" ht="150" x14ac:dyDescent="0.25">
      <c r="A192" t="str">
        <f>"Z7A1FCAD7C"</f>
        <v>Z7A1FCAD7C</v>
      </c>
      <c r="B192" t="str">
        <f t="shared" si="2"/>
        <v>06363391001</v>
      </c>
      <c r="C192" t="s">
        <v>15</v>
      </c>
      <c r="D192" t="s">
        <v>498</v>
      </c>
      <c r="E192" t="s">
        <v>443</v>
      </c>
      <c r="F192" s="1" t="s">
        <v>499</v>
      </c>
      <c r="G192" t="s">
        <v>500</v>
      </c>
      <c r="H192">
        <v>0</v>
      </c>
      <c r="I192" s="2">
        <v>43004</v>
      </c>
      <c r="J192" s="2">
        <v>43465</v>
      </c>
      <c r="K192">
        <v>1167.1099999999999</v>
      </c>
    </row>
    <row r="193" spans="1:11" ht="105" x14ac:dyDescent="0.25">
      <c r="A193" t="str">
        <f>"Z061FCAE93"</f>
        <v>Z061FCAE93</v>
      </c>
      <c r="B193" t="str">
        <f t="shared" si="2"/>
        <v>06363391001</v>
      </c>
      <c r="C193" t="s">
        <v>15</v>
      </c>
      <c r="D193" t="s">
        <v>501</v>
      </c>
      <c r="E193" t="s">
        <v>443</v>
      </c>
      <c r="F193" s="1" t="s">
        <v>502</v>
      </c>
      <c r="G193" s="1" t="s">
        <v>502</v>
      </c>
      <c r="H193">
        <v>0</v>
      </c>
      <c r="I193" s="2">
        <v>42996</v>
      </c>
      <c r="J193" s="2">
        <v>43465</v>
      </c>
      <c r="K193">
        <v>3582.11</v>
      </c>
    </row>
    <row r="194" spans="1:11" ht="165" x14ac:dyDescent="0.25">
      <c r="A194" t="str">
        <f>"Z2E1FCAC9C"</f>
        <v>Z2E1FCAC9C</v>
      </c>
      <c r="B194" t="str">
        <f t="shared" ref="B194:B230" si="3">"06363391001"</f>
        <v>06363391001</v>
      </c>
      <c r="C194" t="s">
        <v>15</v>
      </c>
      <c r="D194" t="s">
        <v>503</v>
      </c>
      <c r="E194" t="s">
        <v>443</v>
      </c>
      <c r="F194" s="1" t="s">
        <v>504</v>
      </c>
      <c r="G194" t="s">
        <v>505</v>
      </c>
      <c r="H194">
        <v>0</v>
      </c>
      <c r="I194" s="2">
        <v>42986</v>
      </c>
      <c r="J194" s="2">
        <v>43465</v>
      </c>
      <c r="K194">
        <v>14315.84</v>
      </c>
    </row>
    <row r="195" spans="1:11" ht="150" x14ac:dyDescent="0.25">
      <c r="A195" t="str">
        <f>"Z691F6EE1F"</f>
        <v>Z691F6EE1F</v>
      </c>
      <c r="B195" t="str">
        <f t="shared" si="3"/>
        <v>06363391001</v>
      </c>
      <c r="C195" t="s">
        <v>15</v>
      </c>
      <c r="D195" t="s">
        <v>455</v>
      </c>
      <c r="E195" t="s">
        <v>443</v>
      </c>
      <c r="F195" s="1" t="s">
        <v>506</v>
      </c>
      <c r="G195" t="s">
        <v>507</v>
      </c>
      <c r="H195">
        <v>0</v>
      </c>
      <c r="I195" s="2">
        <v>42940</v>
      </c>
      <c r="J195" s="2">
        <v>43465</v>
      </c>
      <c r="K195">
        <v>613.58000000000004</v>
      </c>
    </row>
    <row r="196" spans="1:11" ht="120" x14ac:dyDescent="0.25">
      <c r="A196" t="str">
        <f>"Z001F6ED46"</f>
        <v>Z001F6ED46</v>
      </c>
      <c r="B196" t="str">
        <f t="shared" si="3"/>
        <v>06363391001</v>
      </c>
      <c r="C196" t="s">
        <v>15</v>
      </c>
      <c r="D196" t="s">
        <v>455</v>
      </c>
      <c r="E196" t="s">
        <v>443</v>
      </c>
      <c r="F196" s="1" t="s">
        <v>508</v>
      </c>
      <c r="G196" t="s">
        <v>509</v>
      </c>
      <c r="H196">
        <v>0</v>
      </c>
      <c r="I196" s="2">
        <v>42940</v>
      </c>
      <c r="J196" s="2">
        <v>43465</v>
      </c>
      <c r="K196">
        <v>0</v>
      </c>
    </row>
    <row r="197" spans="1:11" ht="120" x14ac:dyDescent="0.25">
      <c r="A197" t="str">
        <f>"Z0D1F1D3DA"</f>
        <v>Z0D1F1D3DA</v>
      </c>
      <c r="B197" t="str">
        <f t="shared" si="3"/>
        <v>06363391001</v>
      </c>
      <c r="C197" t="s">
        <v>15</v>
      </c>
      <c r="D197" t="s">
        <v>510</v>
      </c>
      <c r="E197" t="s">
        <v>17</v>
      </c>
      <c r="F197" s="1" t="s">
        <v>511</v>
      </c>
      <c r="G197" t="s">
        <v>512</v>
      </c>
      <c r="H197">
        <v>621.5</v>
      </c>
      <c r="I197" s="2">
        <v>42912</v>
      </c>
      <c r="J197" s="2">
        <v>42916</v>
      </c>
      <c r="K197">
        <v>621.5</v>
      </c>
    </row>
    <row r="198" spans="1:11" ht="405" x14ac:dyDescent="0.25">
      <c r="A198" t="str">
        <f>"Z4F1EC379B"</f>
        <v>Z4F1EC379B</v>
      </c>
      <c r="B198" t="str">
        <f t="shared" si="3"/>
        <v>06363391001</v>
      </c>
      <c r="C198" t="s">
        <v>15</v>
      </c>
      <c r="D198" t="s">
        <v>513</v>
      </c>
      <c r="E198" t="s">
        <v>65</v>
      </c>
      <c r="F198" s="1" t="s">
        <v>514</v>
      </c>
      <c r="G198" t="s">
        <v>515</v>
      </c>
      <c r="H198">
        <v>7172.1</v>
      </c>
      <c r="I198" s="2">
        <v>42914</v>
      </c>
      <c r="J198" s="2">
        <v>42926</v>
      </c>
      <c r="K198">
        <v>7167.42</v>
      </c>
    </row>
    <row r="199" spans="1:11" ht="150" x14ac:dyDescent="0.25">
      <c r="A199" t="str">
        <f>"Z021F3B638"</f>
        <v>Z021F3B638</v>
      </c>
      <c r="B199" t="str">
        <f t="shared" si="3"/>
        <v>06363391001</v>
      </c>
      <c r="C199" t="s">
        <v>15</v>
      </c>
      <c r="D199" t="s">
        <v>516</v>
      </c>
      <c r="E199" t="s">
        <v>17</v>
      </c>
      <c r="F199" s="1" t="s">
        <v>517</v>
      </c>
      <c r="G199" t="s">
        <v>518</v>
      </c>
      <c r="H199">
        <v>360</v>
      </c>
      <c r="I199" s="2">
        <v>42923</v>
      </c>
      <c r="J199" s="2">
        <v>42923</v>
      </c>
      <c r="K199">
        <v>360</v>
      </c>
    </row>
    <row r="200" spans="1:11" ht="90" x14ac:dyDescent="0.25">
      <c r="A200" t="str">
        <f>"ZAF1FCBFB1"</f>
        <v>ZAF1FCBFB1</v>
      </c>
      <c r="B200" t="str">
        <f t="shared" si="3"/>
        <v>06363391001</v>
      </c>
      <c r="C200" t="s">
        <v>15</v>
      </c>
      <c r="D200" t="s">
        <v>519</v>
      </c>
      <c r="E200" t="s">
        <v>17</v>
      </c>
      <c r="F200" s="1" t="s">
        <v>520</v>
      </c>
      <c r="G200" t="s">
        <v>521</v>
      </c>
      <c r="H200">
        <v>260</v>
      </c>
      <c r="I200" s="2">
        <v>42986</v>
      </c>
      <c r="J200" s="2">
        <v>42996</v>
      </c>
      <c r="K200">
        <v>260</v>
      </c>
    </row>
    <row r="201" spans="1:11" ht="90" x14ac:dyDescent="0.25">
      <c r="A201" t="str">
        <f>"ZF91FEA366"</f>
        <v>ZF91FEA366</v>
      </c>
      <c r="B201" t="str">
        <f t="shared" si="3"/>
        <v>06363391001</v>
      </c>
      <c r="C201" t="s">
        <v>15</v>
      </c>
      <c r="D201" t="s">
        <v>522</v>
      </c>
      <c r="E201" t="s">
        <v>17</v>
      </c>
      <c r="F201" s="1" t="s">
        <v>523</v>
      </c>
      <c r="G201" t="s">
        <v>524</v>
      </c>
      <c r="H201">
        <v>57.85</v>
      </c>
      <c r="I201" s="2">
        <v>42999</v>
      </c>
      <c r="J201" s="2">
        <v>43008</v>
      </c>
      <c r="K201">
        <v>57.85</v>
      </c>
    </row>
    <row r="202" spans="1:11" ht="120" x14ac:dyDescent="0.25">
      <c r="A202" t="str">
        <f>"ZD82043BCB"</f>
        <v>ZD82043BCB</v>
      </c>
      <c r="B202" t="str">
        <f t="shared" si="3"/>
        <v>06363391001</v>
      </c>
      <c r="C202" t="s">
        <v>15</v>
      </c>
      <c r="D202" t="s">
        <v>525</v>
      </c>
      <c r="E202" t="s">
        <v>17</v>
      </c>
      <c r="F202" s="1" t="s">
        <v>526</v>
      </c>
      <c r="G202" t="s">
        <v>527</v>
      </c>
      <c r="H202">
        <v>29.9</v>
      </c>
      <c r="I202" s="2">
        <v>43024</v>
      </c>
      <c r="J202" s="2">
        <v>43388</v>
      </c>
      <c r="K202">
        <v>29.9</v>
      </c>
    </row>
    <row r="203" spans="1:11" ht="120" x14ac:dyDescent="0.25">
      <c r="A203" t="str">
        <f>"ZAF203EB21"</f>
        <v>ZAF203EB21</v>
      </c>
      <c r="B203" t="str">
        <f t="shared" si="3"/>
        <v>06363391001</v>
      </c>
      <c r="C203" t="s">
        <v>15</v>
      </c>
      <c r="D203" t="s">
        <v>528</v>
      </c>
      <c r="E203" t="s">
        <v>17</v>
      </c>
      <c r="F203" s="1" t="s">
        <v>529</v>
      </c>
      <c r="G203" t="s">
        <v>530</v>
      </c>
      <c r="H203">
        <v>407</v>
      </c>
      <c r="I203" s="2">
        <v>43024</v>
      </c>
      <c r="J203" s="2">
        <v>43388</v>
      </c>
      <c r="K203">
        <v>401.08</v>
      </c>
    </row>
    <row r="204" spans="1:11" ht="120" x14ac:dyDescent="0.25">
      <c r="A204" t="str">
        <f>"Z2F2038EC8"</f>
        <v>Z2F2038EC8</v>
      </c>
      <c r="B204" t="str">
        <f t="shared" si="3"/>
        <v>06363391001</v>
      </c>
      <c r="C204" t="s">
        <v>15</v>
      </c>
      <c r="D204" t="s">
        <v>528</v>
      </c>
      <c r="E204" t="s">
        <v>17</v>
      </c>
      <c r="F204" s="1" t="s">
        <v>531</v>
      </c>
      <c r="G204" t="s">
        <v>532</v>
      </c>
      <c r="H204">
        <v>224.75</v>
      </c>
      <c r="I204" s="2">
        <v>43024</v>
      </c>
      <c r="J204" s="2">
        <v>43388</v>
      </c>
      <c r="K204">
        <v>194.3</v>
      </c>
    </row>
    <row r="205" spans="1:11" ht="120" x14ac:dyDescent="0.25">
      <c r="A205" t="str">
        <f>"Z2520EE246"</f>
        <v>Z2520EE246</v>
      </c>
      <c r="B205" t="str">
        <f t="shared" si="3"/>
        <v>06363391001</v>
      </c>
      <c r="C205" t="s">
        <v>15</v>
      </c>
      <c r="D205" t="s">
        <v>533</v>
      </c>
      <c r="E205" t="s">
        <v>17</v>
      </c>
      <c r="F205" s="1" t="s">
        <v>93</v>
      </c>
      <c r="G205" t="s">
        <v>94</v>
      </c>
      <c r="H205">
        <v>37.5</v>
      </c>
      <c r="I205" s="2">
        <v>43063</v>
      </c>
      <c r="J205" s="2">
        <v>43070</v>
      </c>
      <c r="K205">
        <v>37.5</v>
      </c>
    </row>
    <row r="206" spans="1:11" ht="120" x14ac:dyDescent="0.25">
      <c r="A206" t="str">
        <f>"Z5E216801A"</f>
        <v>Z5E216801A</v>
      </c>
      <c r="B206" t="str">
        <f t="shared" si="3"/>
        <v>06363391001</v>
      </c>
      <c r="C206" t="s">
        <v>15</v>
      </c>
      <c r="D206" t="s">
        <v>534</v>
      </c>
      <c r="E206" t="s">
        <v>17</v>
      </c>
      <c r="F206" s="1" t="s">
        <v>535</v>
      </c>
      <c r="G206" t="s">
        <v>536</v>
      </c>
      <c r="H206">
        <v>356.5</v>
      </c>
      <c r="I206" s="2">
        <v>43101</v>
      </c>
      <c r="J206" s="2">
        <v>43465</v>
      </c>
      <c r="K206">
        <v>356.5</v>
      </c>
    </row>
    <row r="207" spans="1:11" ht="90" x14ac:dyDescent="0.25">
      <c r="A207" t="str">
        <f>"Z4D2074614"</f>
        <v>Z4D2074614</v>
      </c>
      <c r="B207" t="str">
        <f t="shared" si="3"/>
        <v>06363391001</v>
      </c>
      <c r="C207" t="s">
        <v>15</v>
      </c>
      <c r="D207" t="s">
        <v>537</v>
      </c>
      <c r="E207" t="s">
        <v>17</v>
      </c>
      <c r="F207" s="1" t="s">
        <v>538</v>
      </c>
      <c r="G207" t="s">
        <v>539</v>
      </c>
      <c r="H207">
        <v>186.07</v>
      </c>
      <c r="I207" s="2">
        <v>43035</v>
      </c>
      <c r="J207" s="2">
        <v>43399</v>
      </c>
      <c r="K207">
        <v>186.07</v>
      </c>
    </row>
    <row r="208" spans="1:11" ht="90" x14ac:dyDescent="0.25">
      <c r="A208" t="str">
        <f>"71975928CF"</f>
        <v>71975928CF</v>
      </c>
      <c r="B208" t="str">
        <f t="shared" si="3"/>
        <v>06363391001</v>
      </c>
      <c r="C208" t="s">
        <v>15</v>
      </c>
      <c r="D208" t="s">
        <v>541</v>
      </c>
      <c r="E208" t="s">
        <v>21</v>
      </c>
      <c r="F208" s="1" t="s">
        <v>542</v>
      </c>
      <c r="G208" t="s">
        <v>543</v>
      </c>
      <c r="H208">
        <v>0</v>
      </c>
      <c r="I208" s="2">
        <v>43070</v>
      </c>
      <c r="J208" s="2">
        <v>43434</v>
      </c>
      <c r="K208">
        <v>100001.3</v>
      </c>
    </row>
    <row r="209" spans="1:11" ht="105" x14ac:dyDescent="0.25">
      <c r="A209" t="str">
        <f>"Z6C2177DE5"</f>
        <v>Z6C2177DE5</v>
      </c>
      <c r="B209" t="str">
        <f t="shared" si="3"/>
        <v>06363391001</v>
      </c>
      <c r="C209" t="s">
        <v>15</v>
      </c>
      <c r="D209" t="s">
        <v>544</v>
      </c>
      <c r="E209" t="s">
        <v>17</v>
      </c>
      <c r="F209" s="1" t="s">
        <v>87</v>
      </c>
      <c r="G209" t="s">
        <v>88</v>
      </c>
      <c r="H209">
        <v>24136</v>
      </c>
      <c r="I209" s="2">
        <v>43101</v>
      </c>
      <c r="J209" s="2">
        <v>43465</v>
      </c>
      <c r="K209">
        <v>24136</v>
      </c>
    </row>
    <row r="210" spans="1:11" ht="409.5" x14ac:dyDescent="0.25">
      <c r="A210" t="str">
        <f>"71656766E5"</f>
        <v>71656766E5</v>
      </c>
      <c r="B210" t="str">
        <f t="shared" si="3"/>
        <v>06363391001</v>
      </c>
      <c r="C210" t="s">
        <v>15</v>
      </c>
      <c r="D210" t="s">
        <v>545</v>
      </c>
      <c r="E210" t="s">
        <v>116</v>
      </c>
      <c r="F210" s="1" t="s">
        <v>546</v>
      </c>
      <c r="G210" t="s">
        <v>547</v>
      </c>
      <c r="H210">
        <v>1208935.56</v>
      </c>
      <c r="I210" s="2">
        <v>42794</v>
      </c>
      <c r="J210" s="2">
        <v>44255</v>
      </c>
      <c r="K210">
        <v>402978.52</v>
      </c>
    </row>
    <row r="211" spans="1:11" ht="345" x14ac:dyDescent="0.25">
      <c r="A211" t="str">
        <f>"Z2F1E4831A"</f>
        <v>Z2F1E4831A</v>
      </c>
      <c r="B211" t="str">
        <f t="shared" si="3"/>
        <v>06363391001</v>
      </c>
      <c r="C211" t="s">
        <v>15</v>
      </c>
      <c r="D211" t="s">
        <v>548</v>
      </c>
      <c r="E211" t="s">
        <v>17</v>
      </c>
      <c r="F211" s="1" t="s">
        <v>549</v>
      </c>
      <c r="G211" t="s">
        <v>550</v>
      </c>
      <c r="H211">
        <v>18880</v>
      </c>
      <c r="I211" s="2">
        <v>42863</v>
      </c>
      <c r="J211" s="2">
        <v>42866</v>
      </c>
      <c r="K211">
        <v>12976.64</v>
      </c>
    </row>
    <row r="212" spans="1:11" ht="120" x14ac:dyDescent="0.25">
      <c r="A212" t="str">
        <f>"Z711EC0BD3"</f>
        <v>Z711EC0BD3</v>
      </c>
      <c r="B212" t="str">
        <f t="shared" si="3"/>
        <v>06363391001</v>
      </c>
      <c r="C212" t="s">
        <v>15</v>
      </c>
      <c r="D212" t="s">
        <v>430</v>
      </c>
      <c r="E212" t="s">
        <v>17</v>
      </c>
      <c r="F212" s="1" t="s">
        <v>93</v>
      </c>
      <c r="G212" t="s">
        <v>94</v>
      </c>
      <c r="H212">
        <v>33844</v>
      </c>
      <c r="I212" s="2">
        <v>42887</v>
      </c>
      <c r="J212" s="2">
        <v>43039</v>
      </c>
      <c r="K212">
        <v>33844</v>
      </c>
    </row>
    <row r="213" spans="1:11" ht="90" x14ac:dyDescent="0.25">
      <c r="A213" t="str">
        <f>"Z32210952F"</f>
        <v>Z32210952F</v>
      </c>
      <c r="B213" t="str">
        <f t="shared" si="3"/>
        <v>06363391001</v>
      </c>
      <c r="C213" t="s">
        <v>15</v>
      </c>
      <c r="D213" t="s">
        <v>551</v>
      </c>
      <c r="E213" t="s">
        <v>17</v>
      </c>
      <c r="F213" s="1" t="s">
        <v>552</v>
      </c>
      <c r="G213" t="s">
        <v>553</v>
      </c>
      <c r="H213">
        <v>430.4</v>
      </c>
      <c r="I213" s="2">
        <v>43068</v>
      </c>
      <c r="J213" s="2">
        <v>43093</v>
      </c>
      <c r="K213">
        <v>169.07</v>
      </c>
    </row>
    <row r="214" spans="1:11" ht="409.5" x14ac:dyDescent="0.25">
      <c r="A214" t="str">
        <f>"69159538F4"</f>
        <v>69159538F4</v>
      </c>
      <c r="B214" t="str">
        <f t="shared" si="3"/>
        <v>06363391001</v>
      </c>
      <c r="C214" t="s">
        <v>15</v>
      </c>
      <c r="D214" t="s">
        <v>554</v>
      </c>
      <c r="E214" t="s">
        <v>540</v>
      </c>
      <c r="F214" s="1" t="s">
        <v>555</v>
      </c>
      <c r="G214" t="s">
        <v>333</v>
      </c>
      <c r="H214">
        <v>125000</v>
      </c>
      <c r="I214" s="2">
        <v>42822</v>
      </c>
      <c r="J214" s="2">
        <v>43281</v>
      </c>
      <c r="K214">
        <v>118957.18</v>
      </c>
    </row>
    <row r="215" spans="1:11" ht="90" x14ac:dyDescent="0.25">
      <c r="A215" t="str">
        <f>"6947163444"</f>
        <v>6947163444</v>
      </c>
      <c r="B215" t="str">
        <f t="shared" si="3"/>
        <v>06363391001</v>
      </c>
      <c r="C215" t="s">
        <v>15</v>
      </c>
      <c r="D215" t="s">
        <v>556</v>
      </c>
      <c r="E215" t="s">
        <v>21</v>
      </c>
      <c r="F215" s="1" t="s">
        <v>31</v>
      </c>
      <c r="G215" t="s">
        <v>32</v>
      </c>
      <c r="H215">
        <v>28439.9</v>
      </c>
      <c r="I215" s="2">
        <v>42751</v>
      </c>
      <c r="J215" s="2">
        <v>42810</v>
      </c>
      <c r="K215">
        <v>28439.9</v>
      </c>
    </row>
    <row r="216" spans="1:11" ht="105" x14ac:dyDescent="0.25">
      <c r="A216" t="str">
        <f>"ZCA1FE9E93"</f>
        <v>ZCA1FE9E93</v>
      </c>
      <c r="B216" t="str">
        <f t="shared" si="3"/>
        <v>06363391001</v>
      </c>
      <c r="C216" t="s">
        <v>15</v>
      </c>
      <c r="D216" t="s">
        <v>557</v>
      </c>
      <c r="E216" t="s">
        <v>17</v>
      </c>
      <c r="F216" s="1" t="s">
        <v>558</v>
      </c>
      <c r="G216" t="s">
        <v>91</v>
      </c>
      <c r="H216">
        <v>729</v>
      </c>
      <c r="I216" s="2">
        <v>42998</v>
      </c>
      <c r="J216" s="2">
        <v>43003</v>
      </c>
      <c r="K216">
        <v>729</v>
      </c>
    </row>
    <row r="217" spans="1:11" ht="90" x14ac:dyDescent="0.25">
      <c r="A217" t="str">
        <f>"7220808F40"</f>
        <v>7220808F40</v>
      </c>
      <c r="B217" t="str">
        <f t="shared" si="3"/>
        <v>06363391001</v>
      </c>
      <c r="C217" t="s">
        <v>15</v>
      </c>
      <c r="D217" t="s">
        <v>557</v>
      </c>
      <c r="E217" t="s">
        <v>21</v>
      </c>
      <c r="F217" s="1" t="s">
        <v>31</v>
      </c>
      <c r="G217" t="s">
        <v>32</v>
      </c>
      <c r="H217">
        <v>68020.33</v>
      </c>
      <c r="I217" s="2">
        <v>43006</v>
      </c>
      <c r="J217" s="2">
        <v>43069</v>
      </c>
      <c r="K217">
        <v>68020.33</v>
      </c>
    </row>
    <row r="218" spans="1:11" ht="409.5" x14ac:dyDescent="0.25">
      <c r="A218" t="str">
        <f>"5866045D75"</f>
        <v>5866045D75</v>
      </c>
      <c r="B218" t="str">
        <f t="shared" si="3"/>
        <v>06363391001</v>
      </c>
      <c r="C218" t="s">
        <v>15</v>
      </c>
      <c r="D218" t="s">
        <v>559</v>
      </c>
      <c r="E218" t="s">
        <v>116</v>
      </c>
      <c r="F218" s="1" t="s">
        <v>560</v>
      </c>
      <c r="G218" t="s">
        <v>561</v>
      </c>
      <c r="H218">
        <v>9186683.5700000003</v>
      </c>
      <c r="I218" s="2">
        <v>42789</v>
      </c>
      <c r="J218" s="2">
        <v>44249</v>
      </c>
      <c r="K218">
        <v>0</v>
      </c>
    </row>
    <row r="219" spans="1:11" ht="90" x14ac:dyDescent="0.25">
      <c r="A219" t="str">
        <f>"703392742F"</f>
        <v>703392742F</v>
      </c>
      <c r="B219" t="str">
        <f t="shared" si="3"/>
        <v>06363391001</v>
      </c>
      <c r="C219" t="s">
        <v>15</v>
      </c>
      <c r="D219" t="s">
        <v>562</v>
      </c>
      <c r="E219" t="s">
        <v>21</v>
      </c>
      <c r="F219" s="1" t="s">
        <v>563</v>
      </c>
      <c r="G219" t="s">
        <v>564</v>
      </c>
      <c r="H219">
        <v>168409.35</v>
      </c>
      <c r="I219" s="2">
        <v>42825</v>
      </c>
      <c r="J219" s="2">
        <v>43921</v>
      </c>
      <c r="K219">
        <v>68014.3</v>
      </c>
    </row>
    <row r="220" spans="1:11" ht="120" x14ac:dyDescent="0.25">
      <c r="A220" t="str">
        <f>"Z381F6EDA9"</f>
        <v>Z381F6EDA9</v>
      </c>
      <c r="B220" t="str">
        <f t="shared" si="3"/>
        <v>06363391001</v>
      </c>
      <c r="C220" t="s">
        <v>15</v>
      </c>
      <c r="D220" t="s">
        <v>565</v>
      </c>
      <c r="E220" t="s">
        <v>443</v>
      </c>
      <c r="F220" s="1" t="s">
        <v>566</v>
      </c>
      <c r="G220" t="s">
        <v>567</v>
      </c>
      <c r="H220">
        <v>0</v>
      </c>
      <c r="I220" s="2">
        <v>42940</v>
      </c>
      <c r="J220" s="2">
        <v>43465</v>
      </c>
      <c r="K220">
        <v>1909.1</v>
      </c>
    </row>
    <row r="221" spans="1:11" ht="75" x14ac:dyDescent="0.25">
      <c r="A221" t="str">
        <f>"7081548646"</f>
        <v>7081548646</v>
      </c>
      <c r="B221" t="str">
        <f t="shared" si="3"/>
        <v>06363391001</v>
      </c>
      <c r="C221" t="s">
        <v>15</v>
      </c>
      <c r="D221" t="s">
        <v>568</v>
      </c>
      <c r="E221" t="s">
        <v>21</v>
      </c>
      <c r="F221" s="1" t="s">
        <v>569</v>
      </c>
      <c r="G221" t="s">
        <v>570</v>
      </c>
      <c r="H221">
        <v>0</v>
      </c>
      <c r="I221" s="2">
        <v>42948</v>
      </c>
      <c r="J221" s="2">
        <v>43373</v>
      </c>
      <c r="K221">
        <v>901485.81</v>
      </c>
    </row>
    <row r="222" spans="1:11" ht="409.5" x14ac:dyDescent="0.25">
      <c r="A222" t="str">
        <f>"70777865C6"</f>
        <v>70777865C6</v>
      </c>
      <c r="B222" t="str">
        <f t="shared" si="3"/>
        <v>06363391001</v>
      </c>
      <c r="C222" t="s">
        <v>15</v>
      </c>
      <c r="D222" t="s">
        <v>571</v>
      </c>
      <c r="E222" t="s">
        <v>116</v>
      </c>
      <c r="F222" s="1" t="s">
        <v>572</v>
      </c>
      <c r="G222" t="s">
        <v>573</v>
      </c>
      <c r="H222">
        <v>2595700</v>
      </c>
      <c r="I222" s="2">
        <v>42788</v>
      </c>
      <c r="J222" s="2">
        <v>44186</v>
      </c>
      <c r="K222">
        <v>0</v>
      </c>
    </row>
    <row r="223" spans="1:11" ht="105" x14ac:dyDescent="0.25">
      <c r="A223" t="str">
        <f>"710466395F"</f>
        <v>710466395F</v>
      </c>
      <c r="B223" t="str">
        <f t="shared" si="3"/>
        <v>06363391001</v>
      </c>
      <c r="C223" t="s">
        <v>15</v>
      </c>
      <c r="D223" t="s">
        <v>574</v>
      </c>
      <c r="E223" t="s">
        <v>37</v>
      </c>
      <c r="F223" s="1" t="s">
        <v>132</v>
      </c>
      <c r="G223" t="s">
        <v>133</v>
      </c>
      <c r="H223">
        <v>125000</v>
      </c>
      <c r="I223" s="2">
        <v>42903</v>
      </c>
      <c r="J223" s="2">
        <v>43632</v>
      </c>
      <c r="K223">
        <v>110065.77</v>
      </c>
    </row>
    <row r="224" spans="1:11" ht="180" x14ac:dyDescent="0.25">
      <c r="A224" t="str">
        <f>"Z352059616"</f>
        <v>Z352059616</v>
      </c>
      <c r="B224" t="str">
        <f t="shared" si="3"/>
        <v>06363391001</v>
      </c>
      <c r="C224" t="s">
        <v>15</v>
      </c>
      <c r="D224" t="s">
        <v>575</v>
      </c>
      <c r="E224" t="s">
        <v>17</v>
      </c>
      <c r="F224" s="1" t="s">
        <v>576</v>
      </c>
      <c r="G224" t="s">
        <v>577</v>
      </c>
      <c r="H224">
        <v>39000</v>
      </c>
      <c r="I224" s="2">
        <v>42917</v>
      </c>
      <c r="J224" s="2">
        <v>43524</v>
      </c>
      <c r="K224">
        <v>12480.84</v>
      </c>
    </row>
    <row r="225" spans="1:11" ht="390" x14ac:dyDescent="0.25">
      <c r="A225" t="str">
        <f>"7085936B5C"</f>
        <v>7085936B5C</v>
      </c>
      <c r="B225" t="str">
        <f t="shared" si="3"/>
        <v>06363391001</v>
      </c>
      <c r="C225" t="s">
        <v>15</v>
      </c>
      <c r="D225" t="s">
        <v>578</v>
      </c>
      <c r="E225" t="s">
        <v>65</v>
      </c>
      <c r="F225" s="1" t="s">
        <v>579</v>
      </c>
      <c r="G225" t="s">
        <v>580</v>
      </c>
      <c r="H225">
        <v>210445.03</v>
      </c>
      <c r="I225" s="2">
        <v>43132</v>
      </c>
      <c r="J225" s="2">
        <v>43496</v>
      </c>
      <c r="K225">
        <v>55098.6</v>
      </c>
    </row>
    <row r="226" spans="1:11" ht="195" x14ac:dyDescent="0.25">
      <c r="A226" t="str">
        <f>"Z7A1E5AEC0"</f>
        <v>Z7A1E5AEC0</v>
      </c>
      <c r="B226" t="str">
        <f t="shared" si="3"/>
        <v>06363391001</v>
      </c>
      <c r="C226" t="s">
        <v>15</v>
      </c>
      <c r="D226" t="s">
        <v>581</v>
      </c>
      <c r="E226" t="s">
        <v>17</v>
      </c>
      <c r="F226" s="1" t="s">
        <v>582</v>
      </c>
      <c r="G226" t="s">
        <v>583</v>
      </c>
      <c r="H226">
        <v>8975.2199999999993</v>
      </c>
      <c r="I226" s="2">
        <v>42853</v>
      </c>
      <c r="J226" s="2">
        <v>43100</v>
      </c>
      <c r="K226">
        <v>8975.2199999999993</v>
      </c>
    </row>
    <row r="227" spans="1:11" ht="90" x14ac:dyDescent="0.25">
      <c r="A227" t="str">
        <f>"71046541F4"</f>
        <v>71046541F4</v>
      </c>
      <c r="B227" t="str">
        <f t="shared" si="3"/>
        <v>06363391001</v>
      </c>
      <c r="C227" t="s">
        <v>15</v>
      </c>
      <c r="D227" t="s">
        <v>574</v>
      </c>
      <c r="E227" t="s">
        <v>37</v>
      </c>
      <c r="F227" s="1" t="s">
        <v>202</v>
      </c>
      <c r="G227" t="s">
        <v>203</v>
      </c>
      <c r="H227">
        <v>1195696.72</v>
      </c>
      <c r="I227" s="2">
        <v>42903</v>
      </c>
      <c r="J227" s="2">
        <v>43450</v>
      </c>
      <c r="K227">
        <v>882839.43</v>
      </c>
    </row>
    <row r="228" spans="1:11" ht="345" x14ac:dyDescent="0.25">
      <c r="A228" t="str">
        <f>"6979865ECC"</f>
        <v>6979865ECC</v>
      </c>
      <c r="B228" t="str">
        <f t="shared" si="3"/>
        <v>06363391001</v>
      </c>
      <c r="C228" t="s">
        <v>15</v>
      </c>
      <c r="D228" t="s">
        <v>584</v>
      </c>
      <c r="E228" t="s">
        <v>65</v>
      </c>
      <c r="F228" s="1" t="s">
        <v>585</v>
      </c>
      <c r="G228" t="s">
        <v>586</v>
      </c>
      <c r="H228">
        <v>330000</v>
      </c>
      <c r="I228" s="2">
        <v>42855</v>
      </c>
      <c r="J228" s="2">
        <v>43465</v>
      </c>
      <c r="K228">
        <v>330000</v>
      </c>
    </row>
    <row r="229" spans="1:11" ht="345" x14ac:dyDescent="0.25">
      <c r="A229" t="str">
        <f>"715516876B"</f>
        <v>715516876B</v>
      </c>
      <c r="B229" t="str">
        <f t="shared" si="3"/>
        <v>06363391001</v>
      </c>
      <c r="C229" t="s">
        <v>15</v>
      </c>
      <c r="D229" t="s">
        <v>587</v>
      </c>
      <c r="E229" t="s">
        <v>116</v>
      </c>
      <c r="F229" s="1" t="s">
        <v>588</v>
      </c>
      <c r="G229" t="s">
        <v>589</v>
      </c>
      <c r="H229">
        <v>123456</v>
      </c>
      <c r="I229" s="2">
        <v>43101</v>
      </c>
      <c r="J229" s="2">
        <v>44196</v>
      </c>
      <c r="K229">
        <v>6755.02</v>
      </c>
    </row>
    <row r="230" spans="1:11" ht="409.5" x14ac:dyDescent="0.25">
      <c r="A230" t="str">
        <f>"Z501EF00AD"</f>
        <v>Z501EF00AD</v>
      </c>
      <c r="B230" t="str">
        <f t="shared" si="3"/>
        <v>06363391001</v>
      </c>
      <c r="C230" t="s">
        <v>15</v>
      </c>
      <c r="D230" t="s">
        <v>590</v>
      </c>
      <c r="E230" t="s">
        <v>17</v>
      </c>
      <c r="F230" s="1" t="s">
        <v>591</v>
      </c>
      <c r="G230" t="s">
        <v>592</v>
      </c>
      <c r="H230">
        <v>3134.09</v>
      </c>
      <c r="I230" s="2">
        <v>42894</v>
      </c>
      <c r="J230" s="2">
        <v>42923</v>
      </c>
      <c r="K230">
        <v>3134.09</v>
      </c>
    </row>
    <row r="231" spans="1:11" x14ac:dyDescent="0.25">
      <c r="A231" t="str">
        <f>"71979028A1"</f>
        <v>71979028A1</v>
      </c>
      <c r="B231" t="s">
        <v>594</v>
      </c>
      <c r="C231" t="s">
        <v>15</v>
      </c>
      <c r="D231" t="s">
        <v>595</v>
      </c>
      <c r="E231" t="s">
        <v>443</v>
      </c>
      <c r="F231" t="s">
        <v>596</v>
      </c>
      <c r="G231" t="s">
        <v>597</v>
      </c>
      <c r="H231">
        <v>0</v>
      </c>
      <c r="I231" s="2">
        <v>43004</v>
      </c>
      <c r="J231" s="2">
        <v>43258</v>
      </c>
      <c r="K231">
        <v>79076.350000000006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2019-01-29T15:50:06Z</dcterms:created>
  <dcterms:modified xsi:type="dcterms:W3CDTF">2019-01-29T16:02:53Z</dcterms:modified>
</cp:coreProperties>
</file>