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riuliveneziagiu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</calcChain>
</file>

<file path=xl/sharedStrings.xml><?xml version="1.0" encoding="utf-8"?>
<sst xmlns="http://schemas.openxmlformats.org/spreadsheetml/2006/main" count="581" uniqueCount="298">
  <si>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</si>
  <si>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</si>
  <si>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</si>
  <si>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</si>
  <si>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</si>
  <si>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</si>
  <si>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</si>
  <si>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</si>
  <si>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</si>
  <si>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</si>
  <si>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</si>
  <si>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</si>
  <si>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</si>
  <si>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</si>
  <si>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</si>
  <si>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Friuli Venezia Giulia</t>
  </si>
  <si>
    <t>CONVENZIONE CONSIP GAS NATURALE 9 LOTTO 3</t>
  </si>
  <si>
    <t>26-AFFIDAMENTO DIRETTO IN ADESIONE AD ACCORDO QUADRO/CONVENZIONE</t>
  </si>
  <si>
    <t xml:space="preserve">SPIGAS SRL (CF: 01159920113)
</t>
  </si>
  <si>
    <t>SPIGAS SRL (CF: 01159920113)</t>
  </si>
  <si>
    <t>GASOLIO PER RISCALDAMENTO</t>
  </si>
  <si>
    <t xml:space="preserve">CHIURLO srl a socio unico (CF: 01274390309)
</t>
  </si>
  <si>
    <t>CHIURLO srl a socio unico (CF: 01274390309)</t>
  </si>
  <si>
    <t>SOSTITUZIONE GRUPPO FRIGO IN DR</t>
  </si>
  <si>
    <t>22-PROCEDURA NEGOZIATA DERIVANTE DA AVVISI CON CUI SI INDICE LA GARA</t>
  </si>
  <si>
    <t xml:space="preserve">ARIA SPA (CF: 01426550933)
FASS S.R.L. (CF: 03798250274)
FURLANO RENATO (CF: FRLRNT74L19L483Q)
TERMAG MANUTENZIONI  (CF: 01237750326)
VRG IMPIANTI SRL (CF: 02326850266)
</t>
  </si>
  <si>
    <t>FASS S.R.L. (CF: 03798250274)</t>
  </si>
  <si>
    <t>Intervento manutenzione pavimento marmo DP Udine per distacco piastre</t>
  </si>
  <si>
    <t xml:space="preserve">ALBA COOPERATIVA SOCIALE A RL - ONLUS (CF: 01374320297)
APRILE ALESSANDRO SRL (CF: 01831880305)
BOMBARDIER SRL (CF: 01735550301)
SANITECNICA SRL (CF: 02387660307)
TOSONE DORINO SAS (CF: 00490730306)
</t>
  </si>
  <si>
    <t>TOSONE DORINO SAS (CF: 00490730306)</t>
  </si>
  <si>
    <t>BIGLIETTI BUS PER LA DIREZIONE PROVINCIALE DI TRIESTE</t>
  </si>
  <si>
    <t>23-AFFIDAMENTO IN ECONOMIA - AFFIDAMENTO DIRETTO</t>
  </si>
  <si>
    <t xml:space="preserve">TRIESTE TRASPORTI SPA (CF: 00977240324)
</t>
  </si>
  <si>
    <t>TRIESTE TRASPORTI SPA (CF: 00977240324)</t>
  </si>
  <si>
    <t>INTERVENTO SU IMPIANTO ANTINTRUSIONE DR FVG</t>
  </si>
  <si>
    <t xml:space="preserve">DOME SECURITY TEHNOLOGIES SRL (CF: 02752430302)
</t>
  </si>
  <si>
    <t>DOME SECURITY TEHNOLOGIES SRL (CF: 02752430302)</t>
  </si>
  <si>
    <t>smaltimento beni mobili fuori uso - UpT Gorizia</t>
  </si>
  <si>
    <t xml:space="preserve">APRILE ALESSANDRO SRL (CF: 01831880305)
ITALSPURGHI ECOLOGIA SRL (CF: 00310550322)
NASCENTE Soc. Coop. Sociale a r.l. (CF: 01534390305)
PULITECNICA FRIULANA SRL (CF: 00803500305)
TOSONE DORINO SAS (CF: 00490730306)
</t>
  </si>
  <si>
    <t>MODIFICHE SISTEMA APRIPORTA PRESSO DP TRIESTE</t>
  </si>
  <si>
    <t xml:space="preserve">DIGITAL IMPIANTI  (CF: 01036000329)
IMPIANTI ELETTRICI G.RITOSSA &amp; C. (CF: 01155520321)
LA SUPER 2000 DI FLORIDDIA (CF: 00619520323)
MILIC IMPIANTI DI DARIO MILIC E C. SNC (CF: 01161480320)
P.N.IMPIANTI I PRIMOSSI NEVIO (CF: 00981100324)
</t>
  </si>
  <si>
    <t>LA SUPER 2000 DI FLORIDDIA (CF: 00619520323)</t>
  </si>
  <si>
    <t>GASOLIO PER RISCALDAMENTO - UPT TRIESTE</t>
  </si>
  <si>
    <t>ACQUISTO E MONTAGGIO DI UNA CINGHIA DI TRASFERIMENTO X OKI C 5600</t>
  </si>
  <si>
    <t xml:space="preserve">4WD INFORMATICA (CF: 01764660229)
ABACO (CF: 02391510266)
AGIX SRL (CF: 02034090304)
ALDO BULFONE (CF: 02393680307)
TE.MA (CF: 02175220272)
</t>
  </si>
  <si>
    <t>TE.MA (CF: 02175220272)</t>
  </si>
  <si>
    <t>Pulizia cavedio ingresso fibre ottiche in DR</t>
  </si>
  <si>
    <t xml:space="preserve">CANDEO AGOSTINO  (CF: 02069430284)
CARRER GIUSEPPE (CF: CRRGPP57B07F332H)
LA SUPER 2000 DI FLORIDDIA (CF: 00619520323)
MULTISERVIZI SNC DI MARIANO ZANVETTOR &amp; C. (CF: 01717130221)
TOSONE DORINO SAS (CF: 00490730306)
</t>
  </si>
  <si>
    <t>ACQUISTO CANCELLERIA UFFICI REGIONE FVG</t>
  </si>
  <si>
    <t xml:space="preserve">Brambati (CF: 08267180159)
DUBINI S.R.L. (CF: 06262520155)
DuecÃ¬ Italia srl (CF: 02693490126)
NUOVA TRIESTEUFFICIO SRL (CF: 01150840328)
pelizzon luigi (CF: 01492100274)
</t>
  </si>
  <si>
    <t>DUBINI S.R.L. (CF: 06262520155)</t>
  </si>
  <si>
    <t>INSTALLAZIONE SISTEMA DI VIDEOCONFERENZA DP GORIZIA</t>
  </si>
  <si>
    <t xml:space="preserve">2R IMPIANTI SRL UNIPERSONALE (CF: 01414430932)
3P TECHNOLOGIES (CF: 04672050285)
ABACUS SISTEMI INFORMATICI SRL (CF: 02518470287)
C.E.D. SNC (CF: 03739640286)
DIGIT SRL (CF: 01009290311)
</t>
  </si>
  <si>
    <t>DIGIT SRL (CF: 01009290311)</t>
  </si>
  <si>
    <t>ACQUISTO DI DUE CARRELLI DA UFFICIO PER LA DP TRIESTE</t>
  </si>
  <si>
    <t xml:space="preserve">FERCAS S.R.L (CF: 00282230259)
FRACAU SRL (CF: 00703070326)
MANUTAN ITALIA S.P.A. (CF: 02097170969)
NUOVA TRIESTEUFFICIO SRL (CF: 01150840328)
SOLUZIONE UFFICIO S.R.L.  (CF: 02778750246)
</t>
  </si>
  <si>
    <t>MANUTAN ITALIA S.P.A. (CF: 02097170969)</t>
  </si>
  <si>
    <t>RIPARAZIONE IMPIANTO ALLARME DP GORIZIA</t>
  </si>
  <si>
    <t>Acquisto toner rigenerato per UPT UDINE</t>
  </si>
  <si>
    <t xml:space="preserve">CENTRO UFFICIO STILO (CF: RMPVTR70M15A771S)
LA CONTABILITA' (CF: 01283500401)
MIDA SRL (CF: 01513020238)
PRINK SRL (CF: 02061220394)
UFFICIO-ONLINE di Luca Paoletti (CF: PLTLCU77R28L424S)
</t>
  </si>
  <si>
    <t>CENTRO UFFICIO STILO (CF: RMPVTR70M15A771S)</t>
  </si>
  <si>
    <t>ACQUISTO CARTA PER FOTOCOPIE UFFICI FVG</t>
  </si>
  <si>
    <t xml:space="preserve">CENTRO UFFICIO SRL (CF: 01967580240)
Cigaina S.R.L. (CF: 02576260307)
PROCED SRL (CF: 01952150264)
PROSDOCIMI G.M. S.p.A. (CF: 00207000282)
SMOLARS SRL (CF: 00048440325)
</t>
  </si>
  <si>
    <t>Cigaina S.R.L. (CF: 02576260307)</t>
  </si>
  <si>
    <t>Ripristino cornicione c/o palazzo uffici finanziari di Udine</t>
  </si>
  <si>
    <t xml:space="preserve">Di Lenarda Gianfranco Srl (CF: 02717750307)
EDILIZIA TABOGA MARCO &amp; C. SAS (CF: 02413470309)
G.M.B. Costruzioni e restauri Snc (CF: 01044970315)
IMPRESA DEVESCOVI SRL (CF: 01086370317)
TOSONE DORINO SAS (CF: 00490730306)
</t>
  </si>
  <si>
    <t>G.M.B. Costruzioni e restauri Snc (CF: 01044970315)</t>
  </si>
  <si>
    <t>ristrutturazione n. 2 bagni c/o Up Gorizia Territorio</t>
  </si>
  <si>
    <t xml:space="preserve">APRILE ALESSANDRO SRL (CF: 01831880305)
BOZZETTO SAS di Bozzetto A. &amp; C. (CF: 01023650938)
CELLA COSTRUZIONI SRL (CF: 01788240305)
DUCALERESTAURO SRL (CF: 02838310270)
F.LLI MENON SNC (CF: 00648820306)
</t>
  </si>
  <si>
    <t>APRILE ALESSANDRO SRL (CF: 01831880305)</t>
  </si>
  <si>
    <t>MANUTENZIONE PROGRAMMATA IMPIANTI ANTINTRUSIONE</t>
  </si>
  <si>
    <t xml:space="preserve">APIS S.R.L. (CF: 02950790242)
DOME SECURITY TEHNOLOGIES SRL (CF: 02752430302)
ELECTRICA SRL (CF: 00934950254)
SERRAMETAL SRL (CF: 00236760302)
TECNESS (CF: 00995670304)
</t>
  </si>
  <si>
    <t>SERVIZIO DI SMALTIMENTO PER RIFIUTI NON PERICOLOSI</t>
  </si>
  <si>
    <t xml:space="preserve">APRILE ALESSANDRO SRL (CF: 01831880305)
LA SUPER 2000 di F. Floriddia (CF: FLRFNC65H02G284Z)
QUERCIAMBIENTE SOCIETA' COOPERATIVA SOCIALE (CF: 00907100325)
TOSONE DORINO SAS (CF: 00490730306)
VERDE AMBIENTE SRL (CF: 02539310272)
</t>
  </si>
  <si>
    <t>QUERCIAMBIENTE SOCIETA' COOPERATIVA SOCIALE (CF: 00907100325)</t>
  </si>
  <si>
    <t>Ripristino porta d'ingresso front office DP TS</t>
  </si>
  <si>
    <t xml:space="preserve">EDIL B.M (CF: 01170100323)
IMPRESA COSTRUZIONI BENUSSI E TOMASETTI SRL (CF: 00130300320)
LA SUPER 2000 DI FLORIDDIA (CF: 00619520323)
NSD SRL (CF: 01117300325)
OFFICINA FABBRO MECCANICA MICHELE LUSSETTI (CF: LSSMHL71T31L424K)
</t>
  </si>
  <si>
    <t>SPOSTAMEMTO MONITOR ELIMINACODE DP PORDENONE</t>
  </si>
  <si>
    <t xml:space="preserve">B! SocietÃ  per Azioni (CF: 07787120588)
CONSORZIO ARTEA  (CF: 03092900244)
MORO IMPIANTI SRL (CF: 00771620291)
TECNO IMPIANTI di Tauro Giovanni Francesco sas (CF: 01904410303)
TELETRONICA S.p.a. (CF: 00490900305)
</t>
  </si>
  <si>
    <t>CONSORZIO ARTEA  (CF: 03092900244)</t>
  </si>
  <si>
    <t>MANUTENZIONE FINESTRE, TAPPARELLE E PORTE UT CERVIGNANO</t>
  </si>
  <si>
    <t xml:space="preserve">FRIULARREDI - DEL BEN SILVANO (CF: DLBSVN65E08G888D)
LA FALEGNAMERIA BURELLI MATTEO (CF: BRLMTT80S06L483R)
MARCHIOL SPA (CF: 01176110268)
MOBILFERRO SRL (CF: 00216580290)
TESTOLINI S.R.L. (CF: 00163410277)
</t>
  </si>
  <si>
    <t>LA FALEGNAMERIA BURELLI MATTEO (CF: BRLMTT80S06L483R)</t>
  </si>
  <si>
    <t>MANUTENZIONE MECCANISMI TENDAGGI IN DP TRIESTE</t>
  </si>
  <si>
    <t xml:space="preserve">2 H SRL (CF: 02773110305)
360SRL (CF: 04339500284)
ACCIAIODOLCE (CF: 03470900246)
AGIX SRL (CF: 02034090304)
SANDIX SRL (CF: 00285480307)
</t>
  </si>
  <si>
    <t>SANDIX SRL (CF: 00285480307)</t>
  </si>
  <si>
    <t>ACQUISTO TONER PER LA DP TRIESTE</t>
  </si>
  <si>
    <t xml:space="preserve">ALBEDO DI BOTTAZZO A. &amp; C. (CF: 03683370278)
CARTUCCIA POINT SAS (CF: 03025860168)
NUOVA TRIESTEUFFICIO SRL (CF: 01150840328)
SOLUZIONE UFFICIO S.R.L.  (CF: 02778750246)
VERD'UFFICIO SRL (CF: 01008530311)
</t>
  </si>
  <si>
    <t>ALBEDO DI BOTTAZZO A. &amp; C. (CF: 03683370278)</t>
  </si>
  <si>
    <t>ACQUISTO N.5 SCALE PIEGHEVOLI PER DP GORIZIA - UPT GORIZIA - UT MONFALCONE</t>
  </si>
  <si>
    <t xml:space="preserve">API SERVICE SRL (CF: 06794710969)
CANVASS SRL (CF: 00775070303)
EUROCOLOR SRL (CF: 01073810184)
SEIDUESEI SRL (CF: 02048810309)
SVELT SPA (CF: 00643660160)
</t>
  </si>
  <si>
    <t>EUROCOLOR SRL (CF: 01073810184)</t>
  </si>
  <si>
    <t>BIGLIETTI BUS PER LS DR</t>
  </si>
  <si>
    <t>ACQUISTO ARREDI A NORMA</t>
  </si>
  <si>
    <t xml:space="preserve">ARES LINE SPA (CF: 03161590249)
</t>
  </si>
  <si>
    <t>ARES LINE SPA (CF: 03161590249)</t>
  </si>
  <si>
    <t>Fornitura e sostituzione chiudiporta UPT TS</t>
  </si>
  <si>
    <t xml:space="preserve">artide (CF: 00712200260)
firest srl (CF: 00839000320)
M.G.GROUP SRL (CF: 04375480284)
PROCED SRL (CF: 01952150264)
TROST SPA (CF: 01348470301)
</t>
  </si>
  <si>
    <t>firest srl (CF: 00839000320)</t>
  </si>
  <si>
    <t>MATERIALE DIDATTICO NON IPSOA PER UFFICI REGIONE</t>
  </si>
  <si>
    <t xml:space="preserve">LIBRERIA NERO SU BIANCO (CF: 00918260324)
</t>
  </si>
  <si>
    <t>LIBRERIA NERO SU BIANCO (CF: 00918260324)</t>
  </si>
  <si>
    <t>FORNITURA DI MATERIALE DIDATTICO IPSOA PER GLI UFFICI DELLA REGIONE</t>
  </si>
  <si>
    <t xml:space="preserve">WOLTERS KLUWER ITALIA SRL (CF: 10209790152)
</t>
  </si>
  <si>
    <t>WOLTERS KLUWER ITALIA SRL (CF: 10209790152)</t>
  </si>
  <si>
    <t>CARTA PER FOTOCOPIE UFFICI FVG</t>
  </si>
  <si>
    <t xml:space="preserve">Cigaina S.R.L. (CF: 02576260307)
DUE UFFICIO SRL (CF: 00881090252)
OFFICELANDIA DI CATTELAN EDY (CF: CTTDYE76L25I403F)
PROSDOCIMI G.M. S.p.A. (CF: 00207000282)
VERONA UFFICIO SRL (CF: 02370080232)
</t>
  </si>
  <si>
    <t>DP PN - via Giardini Cattaneo 3 - installazione sistema videoconferenze</t>
  </si>
  <si>
    <t xml:space="preserve">TOFFOLI IMPIANTI ELETTRICI (CF: TFFFBA70L22G888N)
</t>
  </si>
  <si>
    <t>TOFFOLI IMPIANTI ELETTRICI (CF: TFFFBA70L22G888N)</t>
  </si>
  <si>
    <t>sorveglianza sanitaria fvg</t>
  </si>
  <si>
    <t xml:space="preserve">IGEAMED S.R.L. (CF: 05111821004)
</t>
  </si>
  <si>
    <t>IGEAMED S.R.L. (CF: 05111821004)</t>
  </si>
  <si>
    <t>ROTOLI CARTA ELIMINACODE</t>
  </si>
  <si>
    <t xml:space="preserve">SIGMA S.P.A. (CF: 01590580443)
</t>
  </si>
  <si>
    <t>SIGMA S.P.A. (CF: 01590580443)</t>
  </si>
  <si>
    <t>NOLEGGIO ANNUALE PARCHEGGIO PER AUTOVETTURA DI SERVIZIO</t>
  </si>
  <si>
    <t xml:space="preserve">SABA ITALIA S.p.A. (CF: 08593300588)
</t>
  </si>
  <si>
    <t>SABA ITALIA S.p.A. (CF: 08593300588)</t>
  </si>
  <si>
    <t>Pulizia straordinaria pulizia vetri corso cavour 6 Trieste</t>
  </si>
  <si>
    <t xml:space="preserve">C.R. APPALTI SRL (CF: 04622851006)
</t>
  </si>
  <si>
    <t>C.R. APPALTI SRL (CF: 04622851006)</t>
  </si>
  <si>
    <t>STAMPA DI PIEGHEVOLI E POSTER PER IL FISCO METTE LE RUOTE</t>
  </si>
  <si>
    <t xml:space="preserve">Cigaina S.R.L. (CF: 02576260307)
GRAFICA GORIZIANA SAS (CF: 00041040312)
MOSETTI TECNICHE GRAFICHE (CF: 00132300328)
SMOLARS SRL (CF: 00048440325)
ZENITH SERVICES GROUP SRL  (CF: 02816130831)
</t>
  </si>
  <si>
    <t>GRAFICA GORIZIANA SAS (CF: 00041040312)</t>
  </si>
  <si>
    <t>RIPRISTINO PORTA DP GO</t>
  </si>
  <si>
    <t xml:space="preserve">DER ERSTE (CF: 01798360226)
ELETTRICA VENETA (CF: 02853510275)
ELETTROGEB SRL (CF: 00756680252)
EUROGROUP S.P.A. (CF: 00030280267)
M.G.GROUP SRL (CF: 04375480284)
</t>
  </si>
  <si>
    <t>M.G.GROUP SRL (CF: 04375480284)</t>
  </si>
  <si>
    <t>sostituzione pompe idriche multistadio c/o PUF di Udine</t>
  </si>
  <si>
    <t xml:space="preserve">ED Impianti Costruzioni Tecnologiche Srl (CF: 02869930301)
F.M. Installazioni Srl (CF: 03990590261)
LA BLUECLIMA SRL (CF: 02663460307)
MARCON ENZO Impresa Individuale (CF: 00460290307)
TIED IMPIANTI SRL (CF: 02318150303)
</t>
  </si>
  <si>
    <t>LA BLUECLIMA SRL (CF: 02663460307)</t>
  </si>
  <si>
    <t>Predisposizione elettroserrature</t>
  </si>
  <si>
    <t xml:space="preserve">ELETTROIMPIANTI SNC (CF: 01457790283)
I.S.I. SNC DI VENIER MARIO E C. (CF: 00435300306)
LA SUPER 2000 di F. Floriddia (CF: FLRFNC65H02G284Z)
NUOVA ELETTRICA SRL (CF: 03247150273)
R.G. IMPIANTI SRL (CF: 02471080271)
</t>
  </si>
  <si>
    <t>LA SUPER 2000 di F. Floriddia (CF: FLRFNC65H02G284Z)</t>
  </si>
  <si>
    <t>TRASPORTO E SMALTIMENTO RIFIUTI INGOMBRANTI TRASLOCO UPT PORDENONE</t>
  </si>
  <si>
    <t xml:space="preserve">FENICE ECOLOGIA SRL (CF: 01119570313)
FRIUL JULIA  APPALTI S.R.L. (CF: 00994830305)
MORETTO GIUSEPPE SRL (CF: 01482240932)
PORDENONESE ROTTAMI SRL (CF: 01080580937)
S.N.U.A. S.R.L. (CF: 00269890935)
</t>
  </si>
  <si>
    <t>S.N.U.A. S.R.L. (CF: 00269890935)</t>
  </si>
  <si>
    <t>Monitor per eliminacode UT Tolmezzo</t>
  </si>
  <si>
    <t>Manutenzione area verde stagione estiva 2017 - UT Monfalcone</t>
  </si>
  <si>
    <t xml:space="preserve">Agraria Isontina di Giorgi G. (CF: 01036070314)
ARTCO SERVIZI SocietÃ  Cooperativa (CF: 01075550309)
NOESE FACILITY MANAGEMENT SRLS (CF: 01283270328)
PULITECNICA FRIULANA SRL (CF: 00803500305)
vivai busa' s.r.l. (CF: 00834640328)
</t>
  </si>
  <si>
    <t>NOESE FACILITY MANAGEMENT SRLS (CF: 01283270328)</t>
  </si>
  <si>
    <t>Ripristino sistema allarme UT Monfalcone</t>
  </si>
  <si>
    <t xml:space="preserve">ALESSIO ELETTROSICUREZZA SRL (CF: 03065090247)
AZETA IMPIANTI SRL (CF: 02885510244)
CHIURLO TEC SRL (CF: 02294840307)
DOME SECURITY TEHNOLOGIES SRL (CF: 02752430302)
VETA SYSTEM (CF: 03728160270)
</t>
  </si>
  <si>
    <t>MODIFICHE TOTEM IN ATRIO DR</t>
  </si>
  <si>
    <t xml:space="preserve">ARTGROUP GRAPHICS SRL UNIPERSONALE (CF: 01237610322)
</t>
  </si>
  <si>
    <t>ARTGROUP GRAPHICS SRL UNIPERSONALE (CF: 01237610322)</t>
  </si>
  <si>
    <t>CORSO PER L'ABILITAZIONE ALL'USO DEI DEFIBRILLATORI</t>
  </si>
  <si>
    <t xml:space="preserve">CROCE ROSSA ITALIANA COMITATO PROVINCIALE DI UDINE (CF: 02761070305)
</t>
  </si>
  <si>
    <t>CROCE ROSSA ITALIANA COMITATO PROVINCIALE DI UDINE (CF: 02761070305)</t>
  </si>
  <si>
    <t>Fissaggio corrimano e installazione fermaporta UPT TS</t>
  </si>
  <si>
    <t xml:space="preserve">LA SUPER 2000 DI FLORIDDIA (CF: 00619520323)
</t>
  </si>
  <si>
    <t>Pulizia straordinaria ut Maniago</t>
  </si>
  <si>
    <t>pulizia straordinaria scaffalature archivio UPT TS</t>
  </si>
  <si>
    <t>Predisposizione e fornitura sistemi controllo accesso per UPT TS</t>
  </si>
  <si>
    <t xml:space="preserve">SOLARI DI UDINE S.P.A. (CF: 01847860309)
</t>
  </si>
  <si>
    <t>SOLARI DI UDINE S.P.A. (CF: 01847860309)</t>
  </si>
  <si>
    <t>PARTECIPAZIONE ALLA FIERA CASA MODERNA</t>
  </si>
  <si>
    <t xml:space="preserve">UDINE E GORIZIA FIERE SPA (CF: 01185490305)
</t>
  </si>
  <si>
    <t>UDINE E GORIZIA FIERE SPA (CF: 01185490305)</t>
  </si>
  <si>
    <t>Fornitura N. 2 BANDIERE PER ESTERNO - UT CERVIGNANO -</t>
  </si>
  <si>
    <t xml:space="preserve">AREMA S.R.L. (CF: 01071660250)
CONFORTI (CF: 09671050152)
FAGGIONATO ROBERTO (CF: FGGRRT74M13F464Y)
GBR ROSSETTO SPA (CF: 00304720287)
PROMED SRL (CF: 01798690929)
</t>
  </si>
  <si>
    <t>FAGGIONATO ROBERTO (CF: FGGRRT74M13F464Y)</t>
  </si>
  <si>
    <t>PULIZIA STRAORDINARIA DP UDINE</t>
  </si>
  <si>
    <t>RIPARAZIONE N. 4 FINESTRE DP GORIZIA</t>
  </si>
  <si>
    <t xml:space="preserve">APRILE ALESSANDRO SRL (CF: 01831880305)
TABAJ RAIMONDO &amp; C. SNC (CF: 01185660311)
</t>
  </si>
  <si>
    <t>TABAJ RAIMONDO &amp; C. SNC (CF: 01185660311)</t>
  </si>
  <si>
    <t>sostituzione centralina allarme antintrusione - PUF di Udine</t>
  </si>
  <si>
    <t>GASOLIO PER RISCALDAMENTO9 -N UPT TS - CHIURLO SRL</t>
  </si>
  <si>
    <t>Noleggio apparecchiature multifunzioni</t>
  </si>
  <si>
    <t xml:space="preserve">KYOCERA DOCUMENT SOLUTION ITALIA SPA (CF: 01788080156)
</t>
  </si>
  <si>
    <t>KYOCERA DOCUMENT SOLUTION ITALIA SPA (CF: 01788080156)</t>
  </si>
  <si>
    <t>DP PN - fornitura cartelline stampate</t>
  </si>
  <si>
    <t xml:space="preserve">CENTRO FRIULI S.R.L. (CF: 01348020304)
Cigaina S.R.L. (CF: 02576260307)
MOSETTI TECNICHE GRAFICHE (CF: 00132300328)
TECNODELTA SAS (CF: 00598710325)
VI.S.A SISTEMI (CF: 00293600938)
</t>
  </si>
  <si>
    <t>MOSETTI TECNICHE GRAFICHE (CF: 00132300328)</t>
  </si>
  <si>
    <t>carta per fotocopie uffici FVG</t>
  </si>
  <si>
    <t xml:space="preserve">CENTRO UFFICIO SRL (CF: 01967580240)
Cigaina S.R.L. (CF: 02576260307)
GROSS CART SRL (CF: 00651680241)
PROSDOCIMI G.M. S.p.A. (CF: 00207000282)
TROST SPA (CF: 01348470301)
</t>
  </si>
  <si>
    <t>GRUPPO DI CONTINUITA' PER LA DR</t>
  </si>
  <si>
    <t xml:space="preserve">GRUPPO GIOVANNINI SRL (CF: 00611500224)
INFONAIR SAS (CF: 01194260327)
OFFICELANDIA DI CATTELAN EDY (CF: CTTDYE76L25I403F)
SIAC (CF: 03706320276)
SOLUZIONE UFFICIO S.R.L.  (CF: 02778750246)
</t>
  </si>
  <si>
    <t>GRUPPO GIOVANNINI SRL (CF: 00611500224)</t>
  </si>
  <si>
    <t>Fornitura TONER PER LA DR</t>
  </si>
  <si>
    <t xml:space="preserve">ABS COMPUTERS S.R.L. (CF: 01644110239)
ALBEDO DI BOTTAZZO A. &amp; C. (CF: 03683370278)
INFORMATICA VENEZIANA SNC (CF: 03469780278)
kit ufficio snc (CF: 02529780278)
SOLUZIONE UFFICIO S.R.L.  (CF: 02778750246)
</t>
  </si>
  <si>
    <t>ABS COMPUTERS S.R.L. (CF: 01644110239)</t>
  </si>
  <si>
    <t>Armadio per defibrillatore DAE</t>
  </si>
  <si>
    <t xml:space="preserve">AIESI HOSPITAL SERVICE SAS DI PIANTADOSI VALERIO E C.  (CF: 06111530637)
ALCANTARA SRL (CF: 03359340837)
ANTINCENDIO OPLONTI SaS (CF: 03288741212)
DA.MA SRLS (CF: 12633141002)
L'ANTINFORTUNISTICA S.R.L. (CF: 02467560245)
SADEL MEDICA S.R.L.S. Unipersonale (CF: 02060030687)
satcom srl (CF: 01084800315)
SOLUZIONE UFFICIO S.R.L.  (CF: 02778750246)
</t>
  </si>
  <si>
    <t>AIESI HOSPITAL SERVICE SAS DI PIANTADOSI VALERIO E C.  (CF: 06111530637)</t>
  </si>
  <si>
    <t>Fornitura tende e posa in opera DP GORIZIA</t>
  </si>
  <si>
    <t xml:space="preserve">2 H SRL (CF: 02773110305)
360SRL (CF: 04339500284)
A&amp;T MULTIMEDIA (CF: 01251540223)
MONDO UFFICIO S.R.L. (CF: 04845130659)
NONCELLO TENDE DI FALOMO ITALO &amp; C. SNC (CF: 00182090936)
</t>
  </si>
  <si>
    <t>NONCELLO TENDE DI FALOMO ITALO &amp; C. SNC (CF: 00182090936)</t>
  </si>
  <si>
    <t>NOLEGGIO FOTOCOPIATRICE DP GORIZIA</t>
  </si>
  <si>
    <t>Manutenzione scuri persiane e serramenti UPT TS</t>
  </si>
  <si>
    <t xml:space="preserve">ZETA  (CF: 00070530324)
</t>
  </si>
  <si>
    <t>ZETA  (CF: 00070530324)</t>
  </si>
  <si>
    <t xml:space="preserve">Pulizia straordinaria atrio e archivio UPT TS </t>
  </si>
  <si>
    <t>PULIZIE STRAORDINARIE UT MONFALCONE</t>
  </si>
  <si>
    <t>Fornitura cancelleria Uffici finanziari FVG</t>
  </si>
  <si>
    <t xml:space="preserve">Brambati (CF: 08267180159)
DUBINI S.R.L. (CF: 06262520155)
PROSDOCIMI G.M. S.p.A. (CF: 00207000282)
SISTERS SRL (CF: 02316361209)
TROST SPA (CF: 01348470301)
</t>
  </si>
  <si>
    <t>Brambati (CF: 08267180159)</t>
  </si>
  <si>
    <t>Installazione impianto di segnalazione ottico-acustico DP GORIZIA</t>
  </si>
  <si>
    <t xml:space="preserve">ACS DATA SYSTEMS (CF: 00701430217)
AMONN OFFICE (CF: 01688890217)
ARTI GRAFICHE JULIA SPA (CF: 00054020326)
ATES INFORMATICA (CF: 01191170933)
MED SECURITY SRL (CF: 02777490307)
</t>
  </si>
  <si>
    <t>MED SECURITY SRL (CF: 02777490307)</t>
  </si>
  <si>
    <t>Fornitura tipi mobili anno 2018 Conservatorie Udine e Pordenone</t>
  </si>
  <si>
    <t xml:space="preserve">Istituto Poligrafico e Zecca dello Stato  (CF: 00399810589)
</t>
  </si>
  <si>
    <t>Istituto Poligrafico e Zecca dello Stato  (CF: 00399810589)</t>
  </si>
  <si>
    <t>RIPRISTINO MECCANISMO DI APERTURA FINESTRA IN DR</t>
  </si>
  <si>
    <t xml:space="preserve">BARNOBI S.N.C. (CF: 00854980323)
</t>
  </si>
  <si>
    <t>BARNOBI S.N.C. (CF: 00854980323)</t>
  </si>
  <si>
    <t>manutenzione serramenti lignei UpT Gorizia</t>
  </si>
  <si>
    <t xml:space="preserve">100EM SRL (CF: 04198320279)
APRILE ALESSANDRO SRL (CF: 01831880305)
BORTOLUZZI CELESTE SRL (CF: 00252290259)
MALVESTIO DIEGO &amp; C. SNC (CF: 02044420277)
TOSONE DORINO SAS (CF: 00490730306)
</t>
  </si>
  <si>
    <t>Servizio di portierato anno 2018 palazzo uffici finanziari di Udine</t>
  </si>
  <si>
    <t xml:space="preserve">BENEX SRL  (CF: 07899420637)
CONTROL SYSTEM SRL (CF: 08270391215)
FALCHI SRLS (CF: 14018810244)
JOB SOLUTION SOC. COOP. (CF: 02085880561)
LUCRO SRLS (CF: 12892941001)
</t>
  </si>
  <si>
    <t>LUCRO SRLS (CF: 12892941001)</t>
  </si>
  <si>
    <t>verifica impianti elettrici di messa a terra</t>
  </si>
  <si>
    <t xml:space="preserve">CHECKS S.R.L. (CF: 04036310235)
EUROCERT SRL (CF: 01358390431)
FARO SRL (CF: 02112200353)
PRO-CERT S.r.l. (CF: 02576330365)
T&amp;A SRL (CF: 02106960392)
</t>
  </si>
  <si>
    <t>EUROCERT SRL (CF: 01358390431)</t>
  </si>
  <si>
    <t>ACQUISTO DI N.10 POGGIAPIEDI PER LA DR</t>
  </si>
  <si>
    <t xml:space="preserve">CASTELARREDO S.A.S. (CF: 03597610264)
INGROS'S FORNITURE SRL (CF: 00718830292)
PASE MAURIZIO (CF: PSAMRZ63L08G353D)
PROCED SRL (CF: 01952150264)
SOLUZIONE UFFICIO S.R.L.  (CF: 02778750246)
</t>
  </si>
  <si>
    <t>SOLUZIONE UFFICIO S.R.L.  (CF: 02778750246)</t>
  </si>
  <si>
    <t>COLLEGAMENTO ALLARME E PRONTO INTERVENTO UFFICI FVG ANNO 2018</t>
  </si>
  <si>
    <t xml:space="preserve">EDOCTA (CF: 11046381007)
GE.P.I.R. SRL (CF: 07437040582)
italpol group spa  (CF: 02750060309)
ITALPOL VIGILANZA S.R.L. (CF: 05849251003)
OMEGA (CF: 06853351002)
</t>
  </si>
  <si>
    <t>italpol group spa  (CF: 02750060309)</t>
  </si>
  <si>
    <t>FORNITURA GASOLIO PER RISCALDAMENTO</t>
  </si>
  <si>
    <t>FORNITURA 5 CASSETTE DI PRONTO SOCCORSO</t>
  </si>
  <si>
    <t xml:space="preserve">DEL TORRE SRL (CF: 00972130306)
FE FRIULI ESTINTORI SRL (CF: 02357730304)
M.G.GROUP SRL (CF: 04375480284)
PROCED SRL (CF: 01952150264)
satcom srl (CF: 01084800315)
</t>
  </si>
  <si>
    <t>DEL TORRE SRL (CF: 00972130306)</t>
  </si>
  <si>
    <t>-D. LGS 81/2008 - Fornitura e posa in opera di materiale elettrico DP Gorizia</t>
  </si>
  <si>
    <t xml:space="preserve">C.I.E.L. IMPIANTI SRL (CF: 02536720309)
ELLE ELLE Impianti di Andrian Luca &amp; C. Snc (CF: 02222590305)
I.S.I. SNC DI VENIER MARIO E C. (CF: 00435300306)
LA SUPER 2000 di F. Floriddia (CF: FLRFNC65H02G284Z)
TECNITES di Enrico Grando (CF: GRNNRC62H11L424L)
</t>
  </si>
  <si>
    <t>I.S.I. SNC DI VENIER MARIO E C. (CF: 00435300306)</t>
  </si>
  <si>
    <t>D.LGS.81/2008-Tinteggiatura archivio e sala server DP Gorizia</t>
  </si>
  <si>
    <t xml:space="preserve">360SRL (CF: 04339500284)
A.S.P. TECNOLOGIE SRL (CF: 03586930285)
ALFASERVIZI (CF: 03585040268)
ART &amp; GRAFICA SNC (CF: 01779500303)
LA SUPER 2000 di F. Floriddia (CF: FLRFNC65H02G284Z)
</t>
  </si>
  <si>
    <t>Conduzione e manutenzione impianti termoidraulici Uffici regione FVG - 01.11.2017/31.10.2018</t>
  </si>
  <si>
    <t xml:space="preserve">BALSAMINI IMPIANTI SRL (CF: 01135980934)
BLUENERGY ASSISTANCE SRL (CF: 02432350300)
CHIURLO TEC SRL (CF: 02294840307)
TERMOCARNICA SNC DI CESCATO PAOLO E C. (CF: 01831400302)
TOSONE DORINO SAS (CF: 00490730306)
</t>
  </si>
  <si>
    <t>BLUENERGY ASSISTANCE SRL (CF: 02432350300)</t>
  </si>
  <si>
    <t>Conduzione e manutenzione impianti antincendio Uffici FVG - 1.11.2017/31.10.2018</t>
  </si>
  <si>
    <t xml:space="preserve">CHIURLO TEC SRL (CF: 02294840307)
FE FRIULI ESTINTORI SRL (CF: 02357730304)
GIEMME Antincendio e Sicurezza di Grimolizzi M. (CF: GRMMRA61R09A666V)
TECNO IMPIANTI di Tauro Giovanni Francesco sas (CF: 01904410303)
TECNOLIGHT SRL (CF: 01466780309)
</t>
  </si>
  <si>
    <t>CHIURLO TEC SRL (CF: 02294840307)</t>
  </si>
  <si>
    <t>Conduzione e manutenzione impianti elettrici Uffici FVG 1.11.2017/31.10.2018</t>
  </si>
  <si>
    <t xml:space="preserve">CHIURLO TEC SRL (CF: 02294840307)
FE FRIULI ESTINTORI SRL (CF: 02357730304)
GIEMME Antincendio e Sicurezza di Grimolizzi M. (CF: GRMMRA61R09A666V)
MONTICOLO SERGIO SRL (CF: 01098910324)
TELETRONICA S.p.a. (CF: 00490900305)
</t>
  </si>
  <si>
    <t>Conduzione e manutenzione impianti sollevamento Uffici FVG - 1.11.2017/31.10.2018</t>
  </si>
  <si>
    <t xml:space="preserve">ASCOOP Ascensori Srl (CF: 01093130324)
MAM ASCENSORI (CF: 00529490310)
PRM ASCENSORI (CF: 02189971209)
R.I.M.A.CO. DI CORETTI MARINO &amp; C. (CF: 00899210322)
SELE NORDEST SRL (CF: 02111521205)
</t>
  </si>
  <si>
    <t>PRM ASCENSORI (CF: 02189971209)</t>
  </si>
  <si>
    <t>N. 1 DAE - DP PORDENONE</t>
  </si>
  <si>
    <t xml:space="preserve">ALEA DI DADONE SILVIO E C. SAS (CF: 05067060011)
EPPENDORF (CF: 10767630154)
IREDEEM S.P.A. (CF: 10574970017)
MEDICA SRL  (CF: 01269090930)
satcom srl (CF: 01084800315)
</t>
  </si>
  <si>
    <t>IREDEEM S.P.A. (CF: 10574970017)</t>
  </si>
  <si>
    <t>Fornitura carta termica DP Pordenone</t>
  </si>
  <si>
    <t>DP PORDENONE - fornitura lettore smart card ad 1 testina</t>
  </si>
  <si>
    <t>Fornitura lettore smart card a due testine DP Pordenone</t>
  </si>
  <si>
    <t>Fornitura e posa in opera lampade di emergenza DP Gorizia</t>
  </si>
  <si>
    <t xml:space="preserve">C.I.E.L. IMPIANTI SRL (CF: 02536720309)
ELLE ELLE Impianti di Andrian Luca &amp; C. Snc (CF: 02222590305)
I.S.I. SNC DI VENIER MARIO E C. (CF: 00435300306)
MAX SAS DI MIRANDA MASSIMILIANO &amp; C. (CF: 02364670303)
VIDEOTECNICA IMPIANTI SRL (CF: 01166810315)
</t>
  </si>
  <si>
    <t>APRILE ALESSANDRO SRL - D. LGS81/2008 Messa in sicuressa serramenti DP Gorizia</t>
  </si>
  <si>
    <t xml:space="preserve">APRILE ALESSANDRO SRL (CF: 01831880305)
CANDOLINI COSTRUZIONI SRL (CF: 02227120306)
omnia costruzioni srl (CF: 00876070327)
PROGETTO TRIESTE (CF: 01273770329)
VALERIO SABINOT SRL (CF: 01952740304)
</t>
  </si>
  <si>
    <t>MATERIALE DIDATTICO ON LINE PER LA DR</t>
  </si>
  <si>
    <t>Acquisto sedute e cassettiere a norma per DP TS e PN</t>
  </si>
  <si>
    <t xml:space="preserve">CASTELARREDO S.A.S. (CF: 03597610264)
GBR ROSSETTO SPA (CF: 00304720287)
INGROS'S FORNITURE SRL (CF: 00718830292)
SEGIX SRL (CF: 03345060275)
TACCONI &amp; DESIGN SRL (CF: 02015810126)
</t>
  </si>
  <si>
    <t>INGROS'S FORNITURE SRL (CF: 00718830292)</t>
  </si>
  <si>
    <t>verifica biennale impianti di sollevamento uffici FVG</t>
  </si>
  <si>
    <t xml:space="preserve">cte srl (CF: 03451850402)
Eco Certificazioni Spa (CF: 01358950390)
EUROCERT SRL (CF: 01358390431)
Safety Tecnology (CF: 01744590389)
SIDEL SPA (CF: 04022810370)
vericert (CF: 03507060402)
</t>
  </si>
  <si>
    <t>cte srl (CF: 03451850402)</t>
  </si>
  <si>
    <t>Rispristino sistema allarme DP GO</t>
  </si>
  <si>
    <t xml:space="preserve">2G SICUREZZA SRL (CF: 04170890265)
A TUTTO GAS SRL (CF: 04043700279)
AG&amp;CO SRL (CF: 03863830281)
ANTARES SRL (CF: 02371800307)
DOME SECURITY TEHNOLOGIES SRL (CF: 02752430302)
</t>
  </si>
  <si>
    <t>CORSO DI ABILITAZIONE ALL'USO DI DEFIBRILLATORI IN DP UDINE</t>
  </si>
  <si>
    <t>BIGLIETTI BUS PER DP TRIESTE</t>
  </si>
  <si>
    <t>ADESIONE CONVENZIONE MULTIFUNZIONE 27</t>
  </si>
  <si>
    <t>fornitura toner rigenerato per UPT TS</t>
  </si>
  <si>
    <t xml:space="preserve">Buyonline (CF: 06285520968)
LYRECO ITALIA S.P.A. (CF: 11582010150)
PROSDOCIMI G.M. S.p.A. (CF: 00207000282)
RS COMPONENTS (CF: 02267810964)
XEROX spa (CF: 00747880151)
</t>
  </si>
  <si>
    <t>Buyonline (CF: 06285520968)</t>
  </si>
  <si>
    <t>Fornitura toner per UPT Udine</t>
  </si>
  <si>
    <t xml:space="preserve">DUBINI S.R.L. (CF: 06262520155)
LYRECO ITALIA S.P.A. (CF: 11582010150)
MIDA SRL (CF: 01513020238)
sapi (CF: 11001140158)
XEROX spa (CF: 00747880151)
</t>
  </si>
  <si>
    <t>MIDA SRL (CF: 01513020238)</t>
  </si>
  <si>
    <t>TONER PER LA DP TRIESTE</t>
  </si>
  <si>
    <t xml:space="preserve">MIDA SRL (CF: 01513020238)
pelizzon luigi (CF: 01492100274)
SOLUZIONE UFFICIO S.R.L.  (CF: 02778750246)
UFFICIO-ONLINE di Luca Paoletti (CF: PLTLCU77R28L424S)
VERD'UFFICIO SRL (CF: 01008530311)
</t>
  </si>
  <si>
    <t>TONER XEROX PHASER 7500 PER LA DR</t>
  </si>
  <si>
    <t xml:space="preserve">LA CONTABILITA' (CF: 01283500401)
MIDA SRL (CF: 01513020238)
PROCED SRL (CF: 01952150264)
SISTERS SRL (CF: 02316361209)
TECNOCART di Antonio Natali &amp; C. S.a.s. (CF: 02703241204)
</t>
  </si>
  <si>
    <t>LA CONTABILITA' (CF: 01283500401)</t>
  </si>
  <si>
    <t>Acquisto toner rigenerato per DP PORDENONE e UPT PORDENONE</t>
  </si>
  <si>
    <t xml:space="preserve">BERRETTI MONICA (CF: BRRMNC65C60H199Y)
LA CONTABILITA' (CF: 01283500401)
MIDA SRL (CF: 01513020238)
NUOVA TRIESTEUFFICIO SRL (CF: 01150840328)
REPLAY RIG.MANO COMM.DI F.GIORDANI (CF: GRDFNC57L64F205Y)
WIN COMPUTER SRL (CF: 01910311209)
</t>
  </si>
  <si>
    <t>REPLAY RIG.MANO COMM.DI F.GIORDANI (CF: GRDFNC57L64F205Y)</t>
  </si>
  <si>
    <t>materiale per stampanti UT Cervignano</t>
  </si>
  <si>
    <t xml:space="preserve">DUE UFFICIO SRL (CF: 00881090252)
IS COPY srl (CF: 00637000324)
MIDA SRL (CF: 01513020238)
NUOVA TRIESTEUFFICIO SRL (CF: 01150840328)
PROSDOCIMI G.M. S.p.A. (CF: 00207000282)
</t>
  </si>
  <si>
    <t>NUOVA TRIESTEUFFICIO SRL (CF: 01150840328)</t>
  </si>
  <si>
    <t>MATERIALE PER STAMPANTI DP UDINE</t>
  </si>
  <si>
    <t xml:space="preserve"> ASP DI MESSINA (CF: 03051870834)
NUOVA TRIESTEUFFICIO SRL (CF: 01150840328)
OFFICELANDIA DI CATTELAN EDY (CF: CTTDYE76L25I403F)
pelizzon luigi (CF: 01492100274)
SOLUZIONE UFFICIO S.R.L.  (CF: 02778750246)
</t>
  </si>
  <si>
    <t>DP PN - FORNITURA TONER E DRUM NON PRESENTI NELLA CONVENZIONE</t>
  </si>
  <si>
    <t xml:space="preserve">ECO LASER INFORMATICA SRL  (CF: 04427081007)
FRACAU SRL (CF: 00703070326)
MIDA SRL (CF: 01513020238)
MYO S.r.l. (CF: 03222970406)
Tecno Office snc (CF: 01259150553)
</t>
  </si>
  <si>
    <t>FRACAU SRL (CF: 00703070326)</t>
  </si>
  <si>
    <t>TONER PER LA DR E DP TRIESTE</t>
  </si>
  <si>
    <t xml:space="preserve">BLO ITALIA (CF: 12758180157)
DUBINI S.R.L. (CF: 06262520155)
MIDA SRL (CF: 01513020238)
RICOH ITALIA SRL (CF: 00748490158)
SOLUZIONE UFFICIO S.R.L.  (CF: 02778750246)
</t>
  </si>
  <si>
    <t>BLO ITALIA (CF: 12758180157)</t>
  </si>
  <si>
    <t>DP PN - fornitura e posa in opera elettroserrature</t>
  </si>
  <si>
    <t xml:space="preserve">C.I.E.L. IMPIANTI SRL (CF: 02536720309)
CHIURLO TEC SRL (CF: 02294840307)
ELETTROLUCE SNC (CF: 01041940220)
PRESOTTO E. SRL (CF: 01033710938)
TECNO IMPIANTI di Tauro Giovanni Francesco sas (CF: 01904410303)
</t>
  </si>
  <si>
    <t>PRESOTTO E. SRL (CF: 01033710938)</t>
  </si>
  <si>
    <t>SISTEMAZIONE CAVI ELETTRICI E DI RETE</t>
  </si>
  <si>
    <t xml:space="preserve">GBR ROSSETTO SPA (CF: 00304720287)
M.G. di MAROCCO Giuseppe (CF: MRCGPP62C28M088R)
MARCHIOL SPA (CF: 01176110268)
PROCED SRL (CF: 01952150264)
TESTOLINI S.R.L. (CF: 00163410277)
</t>
  </si>
  <si>
    <t>M.G. di MAROCCO Giuseppe (CF: MRCGPP62C28M088R)</t>
  </si>
  <si>
    <t>CORSO IGEAM AGGIORNAMENTO ASPP RSRR E ANTINCENDIO</t>
  </si>
  <si>
    <t xml:space="preserve">COM Metodi spa  (CF: 07120730150)
</t>
  </si>
  <si>
    <t>COM Metodi spa  (CF: 07120730150)</t>
  </si>
  <si>
    <t>corsi igeam integrazione rspp e antincendio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</si>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</sst>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workbookViewId="0">
      <selection activeCell="C4" sqref="C4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297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"6905295DB0"</f>
        <v>6905295DB0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0</v>
      </c>
      <c r="I3" s="2">
        <v>42826</v>
      </c>
      <c r="J3" s="2">
        <v>43190</v>
      </c>
      <c r="K3">
        <v>30890.13</v>
      </c>
    </row>
    <row r="4" spans="1:11" x14ac:dyDescent="0.25">
      <c r="A4" t="str">
        <f>"6936838BCC"</f>
        <v>6936838BCC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0</v>
      </c>
      <c r="I4" s="2">
        <v>42744</v>
      </c>
      <c r="J4" s="2">
        <v>42744</v>
      </c>
      <c r="K4">
        <v>5186.22</v>
      </c>
    </row>
    <row r="5" spans="1:11" x14ac:dyDescent="0.25">
      <c r="A5" t="str">
        <f>"689165559D"</f>
        <v>689165559D</v>
      </c>
      <c r="B5" t="str">
        <f t="shared" si="0"/>
        <v>06363391001</v>
      </c>
      <c r="C5" t="s">
        <v>15</v>
      </c>
      <c r="D5" t="s">
        <v>23</v>
      </c>
      <c r="E5" t="s">
        <v>24</v>
      </c>
      <c r="F5" s="1" t="s">
        <v>25</v>
      </c>
      <c r="G5" t="s">
        <v>26</v>
      </c>
      <c r="H5">
        <v>31390</v>
      </c>
      <c r="I5" s="2">
        <v>42748</v>
      </c>
      <c r="J5" s="2">
        <v>42790</v>
      </c>
      <c r="K5">
        <v>31294.6</v>
      </c>
    </row>
    <row r="6" spans="1:11" x14ac:dyDescent="0.25">
      <c r="A6" t="str">
        <f>"6897413544"</f>
        <v>6897413544</v>
      </c>
      <c r="B6" t="str">
        <f t="shared" si="0"/>
        <v>06363391001</v>
      </c>
      <c r="C6" t="s">
        <v>15</v>
      </c>
      <c r="D6" t="s">
        <v>27</v>
      </c>
      <c r="E6" t="s">
        <v>24</v>
      </c>
      <c r="F6" s="1" t="s">
        <v>28</v>
      </c>
      <c r="G6" t="s">
        <v>29</v>
      </c>
      <c r="H6">
        <v>900</v>
      </c>
      <c r="I6" s="2">
        <v>42752</v>
      </c>
      <c r="J6" s="2">
        <v>42774</v>
      </c>
      <c r="K6">
        <v>900</v>
      </c>
    </row>
    <row r="7" spans="1:11" x14ac:dyDescent="0.25">
      <c r="A7" t="str">
        <f>"6970039224"</f>
        <v>6970039224</v>
      </c>
      <c r="B7" t="str">
        <f t="shared" si="0"/>
        <v>06363391001</v>
      </c>
      <c r="C7" t="s">
        <v>15</v>
      </c>
      <c r="D7" t="s">
        <v>30</v>
      </c>
      <c r="E7" t="s">
        <v>31</v>
      </c>
      <c r="F7" s="1" t="s">
        <v>32</v>
      </c>
      <c r="G7" t="s">
        <v>33</v>
      </c>
      <c r="H7">
        <v>618</v>
      </c>
      <c r="I7" s="2">
        <v>42774</v>
      </c>
      <c r="K7">
        <v>561.82000000000005</v>
      </c>
    </row>
    <row r="8" spans="1:11" x14ac:dyDescent="0.25">
      <c r="A8" t="str">
        <f>"6963059210"</f>
        <v>6963059210</v>
      </c>
      <c r="B8" t="str">
        <f t="shared" si="0"/>
        <v>06363391001</v>
      </c>
      <c r="C8" t="s">
        <v>15</v>
      </c>
      <c r="D8" t="s">
        <v>34</v>
      </c>
      <c r="E8" t="s">
        <v>31</v>
      </c>
      <c r="F8" s="1" t="s">
        <v>35</v>
      </c>
      <c r="G8" t="s">
        <v>36</v>
      </c>
      <c r="H8">
        <v>67</v>
      </c>
      <c r="I8" s="2">
        <v>42766</v>
      </c>
      <c r="J8" s="2">
        <v>42766</v>
      </c>
      <c r="K8">
        <v>67</v>
      </c>
    </row>
    <row r="9" spans="1:11" x14ac:dyDescent="0.25">
      <c r="A9" t="str">
        <f>"7005147E2A"</f>
        <v>7005147E2A</v>
      </c>
      <c r="B9" t="str">
        <f t="shared" si="0"/>
        <v>06363391001</v>
      </c>
      <c r="C9" t="s">
        <v>15</v>
      </c>
      <c r="D9" t="s">
        <v>37</v>
      </c>
      <c r="E9" t="s">
        <v>24</v>
      </c>
      <c r="F9" s="1" t="s">
        <v>38</v>
      </c>
      <c r="G9" t="s">
        <v>29</v>
      </c>
      <c r="H9">
        <v>900</v>
      </c>
      <c r="I9" s="2">
        <v>42814</v>
      </c>
      <c r="J9" s="2">
        <v>42825</v>
      </c>
      <c r="K9">
        <v>900</v>
      </c>
    </row>
    <row r="10" spans="1:11" x14ac:dyDescent="0.25">
      <c r="A10" t="str">
        <f>"6979366306"</f>
        <v>6979366306</v>
      </c>
      <c r="B10" t="str">
        <f t="shared" si="0"/>
        <v>06363391001</v>
      </c>
      <c r="C10" t="s">
        <v>15</v>
      </c>
      <c r="D10" t="s">
        <v>39</v>
      </c>
      <c r="E10" t="s">
        <v>31</v>
      </c>
      <c r="F10" s="1" t="s">
        <v>40</v>
      </c>
      <c r="G10" t="s">
        <v>41</v>
      </c>
      <c r="H10">
        <v>291</v>
      </c>
      <c r="I10" s="2">
        <v>42802</v>
      </c>
      <c r="J10" s="2">
        <v>42804</v>
      </c>
      <c r="K10">
        <v>291</v>
      </c>
    </row>
    <row r="11" spans="1:11" x14ac:dyDescent="0.25">
      <c r="A11" t="str">
        <f>"6976971A99"</f>
        <v>6976971A99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21</v>
      </c>
      <c r="G11" t="s">
        <v>22</v>
      </c>
      <c r="H11">
        <v>0</v>
      </c>
      <c r="I11" s="2">
        <v>42782</v>
      </c>
      <c r="J11" s="2">
        <v>42782</v>
      </c>
      <c r="K11">
        <v>5126.22</v>
      </c>
    </row>
    <row r="12" spans="1:11" x14ac:dyDescent="0.25">
      <c r="A12" t="str">
        <f>"6964433FE8"</f>
        <v>6964433FE8</v>
      </c>
      <c r="B12" t="str">
        <f t="shared" si="0"/>
        <v>06363391001</v>
      </c>
      <c r="C12" t="s">
        <v>15</v>
      </c>
      <c r="D12" t="s">
        <v>43</v>
      </c>
      <c r="E12" t="s">
        <v>24</v>
      </c>
      <c r="F12" s="1" t="s">
        <v>44</v>
      </c>
      <c r="G12" t="s">
        <v>45</v>
      </c>
      <c r="H12">
        <v>225</v>
      </c>
      <c r="I12" s="2">
        <v>42780</v>
      </c>
      <c r="J12" s="2">
        <v>42780</v>
      </c>
      <c r="K12">
        <v>225</v>
      </c>
    </row>
    <row r="13" spans="1:11" x14ac:dyDescent="0.25">
      <c r="A13" t="str">
        <f>"69659503CA"</f>
        <v>69659503CA</v>
      </c>
      <c r="B13" t="str">
        <f t="shared" si="0"/>
        <v>06363391001</v>
      </c>
      <c r="C13" t="s">
        <v>15</v>
      </c>
      <c r="D13" t="s">
        <v>46</v>
      </c>
      <c r="E13" t="s">
        <v>24</v>
      </c>
      <c r="F13" s="1" t="s">
        <v>47</v>
      </c>
      <c r="G13" t="s">
        <v>41</v>
      </c>
      <c r="H13">
        <v>250</v>
      </c>
      <c r="I13" s="2">
        <v>42787</v>
      </c>
      <c r="J13" s="2">
        <v>42787</v>
      </c>
      <c r="K13">
        <v>250</v>
      </c>
    </row>
    <row r="14" spans="1:11" x14ac:dyDescent="0.25">
      <c r="A14" t="str">
        <f>"699402974F"</f>
        <v>699402974F</v>
      </c>
      <c r="B14" t="str">
        <f t="shared" si="0"/>
        <v>06363391001</v>
      </c>
      <c r="C14" t="s">
        <v>15</v>
      </c>
      <c r="D14" t="s">
        <v>48</v>
      </c>
      <c r="E14" t="s">
        <v>24</v>
      </c>
      <c r="F14" s="1" t="s">
        <v>49</v>
      </c>
      <c r="G14" t="s">
        <v>50</v>
      </c>
      <c r="H14">
        <v>4805.13</v>
      </c>
      <c r="I14" s="2">
        <v>42803</v>
      </c>
      <c r="J14" s="2">
        <v>42818</v>
      </c>
      <c r="K14">
        <v>4805.13</v>
      </c>
    </row>
    <row r="15" spans="1:11" x14ac:dyDescent="0.25">
      <c r="A15" t="str">
        <f>"690041743F"</f>
        <v>690041743F</v>
      </c>
      <c r="B15" t="str">
        <f t="shared" si="0"/>
        <v>06363391001</v>
      </c>
      <c r="C15" t="s">
        <v>15</v>
      </c>
      <c r="D15" t="s">
        <v>51</v>
      </c>
      <c r="E15" t="s">
        <v>24</v>
      </c>
      <c r="F15" s="1" t="s">
        <v>52</v>
      </c>
      <c r="G15" t="s">
        <v>53</v>
      </c>
      <c r="H15">
        <v>568</v>
      </c>
      <c r="I15" s="2">
        <v>42766</v>
      </c>
      <c r="J15" s="2">
        <v>42774</v>
      </c>
      <c r="K15">
        <v>568</v>
      </c>
    </row>
    <row r="16" spans="1:11" x14ac:dyDescent="0.25">
      <c r="A16" t="str">
        <f>"7017826D35"</f>
        <v>7017826D35</v>
      </c>
      <c r="B16" t="str">
        <f t="shared" si="0"/>
        <v>06363391001</v>
      </c>
      <c r="C16" t="s">
        <v>15</v>
      </c>
      <c r="D16" t="s">
        <v>54</v>
      </c>
      <c r="E16" t="s">
        <v>24</v>
      </c>
      <c r="F16" s="1" t="s">
        <v>55</v>
      </c>
      <c r="G16" t="s">
        <v>56</v>
      </c>
      <c r="H16">
        <v>94.82</v>
      </c>
      <c r="I16" s="2">
        <v>42831</v>
      </c>
      <c r="J16" s="2">
        <v>42857</v>
      </c>
      <c r="K16">
        <v>94.82</v>
      </c>
    </row>
    <row r="17" spans="1:11" x14ac:dyDescent="0.25">
      <c r="A17" t="str">
        <f>"70033134B6"</f>
        <v>70033134B6</v>
      </c>
      <c r="B17" t="str">
        <f t="shared" si="0"/>
        <v>06363391001</v>
      </c>
      <c r="C17" t="s">
        <v>15</v>
      </c>
      <c r="D17" t="s">
        <v>57</v>
      </c>
      <c r="E17" t="s">
        <v>31</v>
      </c>
      <c r="F17" s="1" t="s">
        <v>35</v>
      </c>
      <c r="G17" t="s">
        <v>36</v>
      </c>
      <c r="H17">
        <v>200</v>
      </c>
      <c r="I17" s="2">
        <v>42808</v>
      </c>
      <c r="J17" s="2">
        <v>42808</v>
      </c>
      <c r="K17">
        <v>200</v>
      </c>
    </row>
    <row r="18" spans="1:11" x14ac:dyDescent="0.25">
      <c r="A18" t="str">
        <f>"69762252FD"</f>
        <v>69762252FD</v>
      </c>
      <c r="B18" t="str">
        <f t="shared" si="0"/>
        <v>06363391001</v>
      </c>
      <c r="C18" t="s">
        <v>15</v>
      </c>
      <c r="D18" t="s">
        <v>58</v>
      </c>
      <c r="E18" t="s">
        <v>24</v>
      </c>
      <c r="F18" s="1" t="s">
        <v>59</v>
      </c>
      <c r="G18" t="s">
        <v>60</v>
      </c>
      <c r="H18">
        <v>1010</v>
      </c>
      <c r="I18" s="2">
        <v>42803</v>
      </c>
      <c r="J18" s="2">
        <v>42818</v>
      </c>
      <c r="K18">
        <v>1010</v>
      </c>
    </row>
    <row r="19" spans="1:11" x14ac:dyDescent="0.25">
      <c r="A19" t="str">
        <f>"69553990D5"</f>
        <v>69553990D5</v>
      </c>
      <c r="B19" t="str">
        <f t="shared" si="0"/>
        <v>06363391001</v>
      </c>
      <c r="C19" t="s">
        <v>15</v>
      </c>
      <c r="D19" t="s">
        <v>61</v>
      </c>
      <c r="E19" t="s">
        <v>24</v>
      </c>
      <c r="F19" s="1" t="s">
        <v>62</v>
      </c>
      <c r="G19" t="s">
        <v>63</v>
      </c>
      <c r="H19">
        <v>11168.84</v>
      </c>
      <c r="I19" s="2">
        <v>42772</v>
      </c>
      <c r="J19" s="2">
        <v>42782</v>
      </c>
      <c r="K19">
        <v>11168.84</v>
      </c>
    </row>
    <row r="20" spans="1:11" x14ac:dyDescent="0.25">
      <c r="A20" t="str">
        <f>"6987508204"</f>
        <v>6987508204</v>
      </c>
      <c r="B20" t="str">
        <f t="shared" si="0"/>
        <v>06363391001</v>
      </c>
      <c r="C20" t="s">
        <v>15</v>
      </c>
      <c r="D20" t="s">
        <v>64</v>
      </c>
      <c r="E20" t="s">
        <v>24</v>
      </c>
      <c r="F20" s="1" t="s">
        <v>65</v>
      </c>
      <c r="G20" t="s">
        <v>66</v>
      </c>
      <c r="H20">
        <v>1740</v>
      </c>
      <c r="I20" s="2">
        <v>42801</v>
      </c>
      <c r="J20" s="2">
        <v>42828</v>
      </c>
      <c r="K20">
        <v>1740</v>
      </c>
    </row>
    <row r="21" spans="1:11" x14ac:dyDescent="0.25">
      <c r="A21" t="str">
        <f>"690485636D"</f>
        <v>690485636D</v>
      </c>
      <c r="B21" t="str">
        <f t="shared" si="0"/>
        <v>06363391001</v>
      </c>
      <c r="C21" t="s">
        <v>15</v>
      </c>
      <c r="D21" t="s">
        <v>67</v>
      </c>
      <c r="E21" t="s">
        <v>24</v>
      </c>
      <c r="F21" s="1" t="s">
        <v>68</v>
      </c>
      <c r="G21" t="s">
        <v>69</v>
      </c>
      <c r="H21">
        <v>22000</v>
      </c>
      <c r="I21" s="2">
        <v>42793</v>
      </c>
      <c r="J21" s="2">
        <v>42832</v>
      </c>
      <c r="K21">
        <v>22000</v>
      </c>
    </row>
    <row r="22" spans="1:11" x14ac:dyDescent="0.25">
      <c r="A22" t="str">
        <f>"6972513BBD"</f>
        <v>6972513BBD</v>
      </c>
      <c r="B22" t="str">
        <f t="shared" si="0"/>
        <v>06363391001</v>
      </c>
      <c r="C22" t="s">
        <v>15</v>
      </c>
      <c r="D22" t="s">
        <v>70</v>
      </c>
      <c r="E22" t="s">
        <v>24</v>
      </c>
      <c r="F22" s="1" t="s">
        <v>71</v>
      </c>
      <c r="G22" t="s">
        <v>36</v>
      </c>
      <c r="H22">
        <v>1000</v>
      </c>
      <c r="I22" s="2">
        <v>42814</v>
      </c>
      <c r="J22" s="2">
        <v>43178</v>
      </c>
      <c r="K22">
        <v>1000</v>
      </c>
    </row>
    <row r="23" spans="1:11" x14ac:dyDescent="0.25">
      <c r="A23" t="str">
        <f>"703090130D"</f>
        <v>703090130D</v>
      </c>
      <c r="B23" t="str">
        <f t="shared" si="0"/>
        <v>06363391001</v>
      </c>
      <c r="C23" t="s">
        <v>15</v>
      </c>
      <c r="D23" t="s">
        <v>72</v>
      </c>
      <c r="E23" t="s">
        <v>24</v>
      </c>
      <c r="F23" s="1" t="s">
        <v>73</v>
      </c>
      <c r="G23" t="s">
        <v>74</v>
      </c>
      <c r="H23">
        <v>650</v>
      </c>
      <c r="I23" s="2">
        <v>42846</v>
      </c>
      <c r="J23" s="2">
        <v>42871</v>
      </c>
      <c r="K23">
        <v>650</v>
      </c>
    </row>
    <row r="24" spans="1:11" x14ac:dyDescent="0.25">
      <c r="A24" t="str">
        <f>"701781869D"</f>
        <v>701781869D</v>
      </c>
      <c r="B24" t="str">
        <f t="shared" si="0"/>
        <v>06363391001</v>
      </c>
      <c r="C24" t="s">
        <v>15</v>
      </c>
      <c r="D24" t="s">
        <v>75</v>
      </c>
      <c r="E24" t="s">
        <v>31</v>
      </c>
      <c r="F24" s="1" t="s">
        <v>76</v>
      </c>
      <c r="G24" t="s">
        <v>41</v>
      </c>
      <c r="H24">
        <v>721</v>
      </c>
      <c r="I24" s="2">
        <v>42836</v>
      </c>
      <c r="J24" s="2">
        <v>42838</v>
      </c>
      <c r="K24">
        <v>721</v>
      </c>
    </row>
    <row r="25" spans="1:11" x14ac:dyDescent="0.25">
      <c r="A25" t="str">
        <f>"7003224B42"</f>
        <v>7003224B42</v>
      </c>
      <c r="B25" t="str">
        <f t="shared" si="0"/>
        <v>06363391001</v>
      </c>
      <c r="C25" t="s">
        <v>15</v>
      </c>
      <c r="D25" t="s">
        <v>77</v>
      </c>
      <c r="E25" t="s">
        <v>31</v>
      </c>
      <c r="F25" s="1" t="s">
        <v>78</v>
      </c>
      <c r="G25" t="s">
        <v>79</v>
      </c>
      <c r="H25">
        <v>490</v>
      </c>
      <c r="I25" s="2">
        <v>42851</v>
      </c>
      <c r="J25" s="2">
        <v>42851</v>
      </c>
      <c r="K25">
        <v>490</v>
      </c>
    </row>
    <row r="26" spans="1:11" x14ac:dyDescent="0.25">
      <c r="A26" t="str">
        <f>"7031166DB9"</f>
        <v>7031166DB9</v>
      </c>
      <c r="B26" t="str">
        <f t="shared" si="0"/>
        <v>06363391001</v>
      </c>
      <c r="C26" t="s">
        <v>15</v>
      </c>
      <c r="D26" t="s">
        <v>80</v>
      </c>
      <c r="E26" t="s">
        <v>31</v>
      </c>
      <c r="F26" s="1" t="s">
        <v>81</v>
      </c>
      <c r="G26" t="s">
        <v>82</v>
      </c>
      <c r="H26">
        <v>920</v>
      </c>
      <c r="I26" s="2">
        <v>42874</v>
      </c>
      <c r="J26" s="2">
        <v>42885</v>
      </c>
      <c r="K26">
        <v>920</v>
      </c>
    </row>
    <row r="27" spans="1:11" x14ac:dyDescent="0.25">
      <c r="A27" t="str">
        <f>"7061929829"</f>
        <v>7061929829</v>
      </c>
      <c r="B27" t="str">
        <f t="shared" si="0"/>
        <v>06363391001</v>
      </c>
      <c r="C27" t="s">
        <v>15</v>
      </c>
      <c r="D27" t="s">
        <v>83</v>
      </c>
      <c r="E27" t="s">
        <v>24</v>
      </c>
      <c r="F27" s="1" t="s">
        <v>84</v>
      </c>
      <c r="G27" t="s">
        <v>85</v>
      </c>
      <c r="H27">
        <v>1080</v>
      </c>
      <c r="I27" s="2">
        <v>42897</v>
      </c>
      <c r="J27" s="2">
        <v>42895</v>
      </c>
      <c r="K27">
        <v>1080</v>
      </c>
    </row>
    <row r="28" spans="1:11" x14ac:dyDescent="0.25">
      <c r="A28" t="str">
        <f>"7015896488"</f>
        <v>7015896488</v>
      </c>
      <c r="B28" t="str">
        <f t="shared" si="0"/>
        <v>06363391001</v>
      </c>
      <c r="C28" t="s">
        <v>15</v>
      </c>
      <c r="D28" t="s">
        <v>86</v>
      </c>
      <c r="E28" t="s">
        <v>24</v>
      </c>
      <c r="F28" s="1" t="s">
        <v>87</v>
      </c>
      <c r="G28" t="s">
        <v>88</v>
      </c>
      <c r="H28">
        <v>109</v>
      </c>
      <c r="I28" s="2">
        <v>42828</v>
      </c>
      <c r="J28" s="2">
        <v>42860</v>
      </c>
      <c r="K28">
        <v>109</v>
      </c>
    </row>
    <row r="29" spans="1:11" x14ac:dyDescent="0.25">
      <c r="A29" t="str">
        <f>"703260406A"</f>
        <v>703260406A</v>
      </c>
      <c r="B29" t="str">
        <f t="shared" si="0"/>
        <v>06363391001</v>
      </c>
      <c r="C29" t="s">
        <v>15</v>
      </c>
      <c r="D29" t="s">
        <v>89</v>
      </c>
      <c r="E29" t="s">
        <v>24</v>
      </c>
      <c r="F29" s="1" t="s">
        <v>90</v>
      </c>
      <c r="G29" t="s">
        <v>91</v>
      </c>
      <c r="H29">
        <v>193.48</v>
      </c>
      <c r="I29" s="2">
        <v>42873</v>
      </c>
      <c r="J29" s="2">
        <v>42878</v>
      </c>
      <c r="K29">
        <v>193.48</v>
      </c>
    </row>
    <row r="30" spans="1:11" x14ac:dyDescent="0.25">
      <c r="A30" t="str">
        <f>"7106568D6C"</f>
        <v>7106568D6C</v>
      </c>
      <c r="B30" t="str">
        <f t="shared" si="0"/>
        <v>06363391001</v>
      </c>
      <c r="C30" t="s">
        <v>15</v>
      </c>
      <c r="D30" t="s">
        <v>92</v>
      </c>
      <c r="E30" t="s">
        <v>31</v>
      </c>
      <c r="F30" s="1" t="s">
        <v>32</v>
      </c>
      <c r="G30" t="s">
        <v>33</v>
      </c>
      <c r="H30">
        <v>675.46</v>
      </c>
      <c r="I30" s="2">
        <v>42900</v>
      </c>
      <c r="J30" s="2">
        <v>42900</v>
      </c>
      <c r="K30">
        <v>675.45</v>
      </c>
    </row>
    <row r="31" spans="1:11" x14ac:dyDescent="0.25">
      <c r="A31" t="str">
        <f>"699082534A"</f>
        <v>699082534A</v>
      </c>
      <c r="B31" t="str">
        <f t="shared" si="0"/>
        <v>06363391001</v>
      </c>
      <c r="C31" t="s">
        <v>15</v>
      </c>
      <c r="D31" t="s">
        <v>93</v>
      </c>
      <c r="E31" t="s">
        <v>17</v>
      </c>
      <c r="F31" s="1" t="s">
        <v>94</v>
      </c>
      <c r="G31" t="s">
        <v>95</v>
      </c>
      <c r="H31">
        <v>217.05</v>
      </c>
      <c r="I31" s="2">
        <v>42804</v>
      </c>
      <c r="J31" s="2">
        <v>42817</v>
      </c>
      <c r="K31">
        <v>217.05</v>
      </c>
    </row>
    <row r="32" spans="1:11" x14ac:dyDescent="0.25">
      <c r="A32" t="str">
        <f>"70913520CC"</f>
        <v>70913520CC</v>
      </c>
      <c r="B32" t="str">
        <f t="shared" si="0"/>
        <v>06363391001</v>
      </c>
      <c r="C32" t="s">
        <v>15</v>
      </c>
      <c r="D32" t="s">
        <v>96</v>
      </c>
      <c r="E32" t="s">
        <v>31</v>
      </c>
      <c r="F32" s="1" t="s">
        <v>97</v>
      </c>
      <c r="G32" t="s">
        <v>98</v>
      </c>
      <c r="H32">
        <v>180</v>
      </c>
      <c r="I32" s="2">
        <v>42901</v>
      </c>
      <c r="J32" s="2">
        <v>42922</v>
      </c>
      <c r="K32">
        <v>180</v>
      </c>
    </row>
    <row r="33" spans="1:11" x14ac:dyDescent="0.25">
      <c r="A33" t="str">
        <f>"71133054FB"</f>
        <v>71133054FB</v>
      </c>
      <c r="B33" t="str">
        <f t="shared" si="0"/>
        <v>06363391001</v>
      </c>
      <c r="C33" t="s">
        <v>15</v>
      </c>
      <c r="D33" t="s">
        <v>99</v>
      </c>
      <c r="E33" t="s">
        <v>31</v>
      </c>
      <c r="F33" s="1" t="s">
        <v>100</v>
      </c>
      <c r="G33" t="s">
        <v>101</v>
      </c>
      <c r="H33">
        <v>612</v>
      </c>
      <c r="I33" s="2">
        <v>42906</v>
      </c>
      <c r="J33" s="2">
        <v>42907</v>
      </c>
      <c r="K33">
        <v>612</v>
      </c>
    </row>
    <row r="34" spans="1:11" x14ac:dyDescent="0.25">
      <c r="A34" t="str">
        <f>"710354706E"</f>
        <v>710354706E</v>
      </c>
      <c r="B34" t="str">
        <f t="shared" si="0"/>
        <v>06363391001</v>
      </c>
      <c r="C34" t="s">
        <v>15</v>
      </c>
      <c r="D34" t="s">
        <v>102</v>
      </c>
      <c r="E34" t="s">
        <v>31</v>
      </c>
      <c r="F34" s="1" t="s">
        <v>103</v>
      </c>
      <c r="G34" t="s">
        <v>104</v>
      </c>
      <c r="H34">
        <v>5705</v>
      </c>
      <c r="I34" s="2">
        <v>42898</v>
      </c>
      <c r="J34" s="2">
        <v>42907</v>
      </c>
      <c r="K34">
        <v>5705</v>
      </c>
    </row>
    <row r="35" spans="1:11" x14ac:dyDescent="0.25">
      <c r="A35" t="str">
        <f>"7088134138"</f>
        <v>7088134138</v>
      </c>
      <c r="B35" t="str">
        <f t="shared" ref="B35:B66" si="1">"06363391001"</f>
        <v>06363391001</v>
      </c>
      <c r="C35" t="s">
        <v>15</v>
      </c>
      <c r="D35" t="s">
        <v>105</v>
      </c>
      <c r="E35" t="s">
        <v>24</v>
      </c>
      <c r="F35" s="1" t="s">
        <v>106</v>
      </c>
      <c r="G35" t="s">
        <v>63</v>
      </c>
      <c r="H35">
        <v>11004.16</v>
      </c>
      <c r="I35" s="2">
        <v>42916</v>
      </c>
      <c r="J35" s="2">
        <v>42912</v>
      </c>
      <c r="K35">
        <v>11004.16</v>
      </c>
    </row>
    <row r="36" spans="1:11" x14ac:dyDescent="0.25">
      <c r="A36" t="str">
        <f>"7021523813"</f>
        <v>7021523813</v>
      </c>
      <c r="B36" t="str">
        <f t="shared" si="1"/>
        <v>06363391001</v>
      </c>
      <c r="C36" t="s">
        <v>15</v>
      </c>
      <c r="D36" t="s">
        <v>107</v>
      </c>
      <c r="E36" t="s">
        <v>31</v>
      </c>
      <c r="F36" s="1" t="s">
        <v>108</v>
      </c>
      <c r="G36" t="s">
        <v>109</v>
      </c>
      <c r="H36">
        <v>550</v>
      </c>
      <c r="I36" s="2">
        <v>42859</v>
      </c>
      <c r="K36">
        <v>550</v>
      </c>
    </row>
    <row r="37" spans="1:11" x14ac:dyDescent="0.25">
      <c r="A37" t="str">
        <f>"7006381880"</f>
        <v>7006381880</v>
      </c>
      <c r="B37" t="str">
        <f t="shared" si="1"/>
        <v>06363391001</v>
      </c>
      <c r="C37" t="s">
        <v>15</v>
      </c>
      <c r="D37" t="s">
        <v>110</v>
      </c>
      <c r="E37" t="s">
        <v>17</v>
      </c>
      <c r="F37" s="1" t="s">
        <v>111</v>
      </c>
      <c r="G37" t="s">
        <v>112</v>
      </c>
      <c r="H37">
        <v>100983</v>
      </c>
      <c r="I37" s="2">
        <v>42826</v>
      </c>
      <c r="J37" s="2">
        <v>43921</v>
      </c>
      <c r="K37">
        <v>45198.25</v>
      </c>
    </row>
    <row r="38" spans="1:11" x14ac:dyDescent="0.25">
      <c r="A38" t="str">
        <f>"70783642C2"</f>
        <v>70783642C2</v>
      </c>
      <c r="B38" t="str">
        <f t="shared" si="1"/>
        <v>06363391001</v>
      </c>
      <c r="C38" t="s">
        <v>15</v>
      </c>
      <c r="D38" t="s">
        <v>113</v>
      </c>
      <c r="E38" t="s">
        <v>31</v>
      </c>
      <c r="F38" s="1" t="s">
        <v>114</v>
      </c>
      <c r="G38" t="s">
        <v>115</v>
      </c>
      <c r="H38">
        <v>1025</v>
      </c>
      <c r="I38" s="2">
        <v>42886</v>
      </c>
      <c r="J38" s="2">
        <v>42902</v>
      </c>
      <c r="K38">
        <v>1025</v>
      </c>
    </row>
    <row r="39" spans="1:11" x14ac:dyDescent="0.25">
      <c r="A39" t="str">
        <f>"7069537E79"</f>
        <v>7069537E79</v>
      </c>
      <c r="B39" t="str">
        <f t="shared" si="1"/>
        <v>06363391001</v>
      </c>
      <c r="C39" t="s">
        <v>15</v>
      </c>
      <c r="D39" t="s">
        <v>116</v>
      </c>
      <c r="E39" t="s">
        <v>31</v>
      </c>
      <c r="F39" s="1" t="s">
        <v>117</v>
      </c>
      <c r="G39" t="s">
        <v>118</v>
      </c>
      <c r="H39">
        <v>614.75</v>
      </c>
      <c r="I39" s="2">
        <v>42894</v>
      </c>
      <c r="J39" s="2">
        <v>43258</v>
      </c>
      <c r="K39">
        <v>614.75</v>
      </c>
    </row>
    <row r="40" spans="1:11" x14ac:dyDescent="0.25">
      <c r="A40" t="str">
        <f>"707714981A"</f>
        <v>707714981A</v>
      </c>
      <c r="B40" t="str">
        <f t="shared" si="1"/>
        <v>06363391001</v>
      </c>
      <c r="C40" t="s">
        <v>15</v>
      </c>
      <c r="D40" t="s">
        <v>119</v>
      </c>
      <c r="E40" t="s">
        <v>31</v>
      </c>
      <c r="F40" s="1" t="s">
        <v>120</v>
      </c>
      <c r="G40" t="s">
        <v>121</v>
      </c>
      <c r="H40">
        <v>324.39999999999998</v>
      </c>
      <c r="I40" s="2">
        <v>42885</v>
      </c>
      <c r="J40" s="2">
        <v>42905</v>
      </c>
      <c r="K40">
        <v>324.39999999999998</v>
      </c>
    </row>
    <row r="41" spans="1:11" x14ac:dyDescent="0.25">
      <c r="A41" t="str">
        <f>"70901619F1"</f>
        <v>70901619F1</v>
      </c>
      <c r="B41" t="str">
        <f t="shared" si="1"/>
        <v>06363391001</v>
      </c>
      <c r="C41" t="s">
        <v>15</v>
      </c>
      <c r="D41" t="s">
        <v>122</v>
      </c>
      <c r="E41" t="s">
        <v>24</v>
      </c>
      <c r="F41" s="1" t="s">
        <v>123</v>
      </c>
      <c r="G41" t="s">
        <v>124</v>
      </c>
      <c r="H41">
        <v>215</v>
      </c>
      <c r="I41" s="2">
        <v>42891</v>
      </c>
      <c r="J41" s="2">
        <v>42891</v>
      </c>
      <c r="K41">
        <v>215</v>
      </c>
    </row>
    <row r="42" spans="1:11" x14ac:dyDescent="0.25">
      <c r="A42" t="str">
        <f>"7099026D91"</f>
        <v>7099026D91</v>
      </c>
      <c r="B42" t="str">
        <f t="shared" si="1"/>
        <v>06363391001</v>
      </c>
      <c r="C42" t="s">
        <v>15</v>
      </c>
      <c r="D42" t="s">
        <v>125</v>
      </c>
      <c r="E42" t="s">
        <v>24</v>
      </c>
      <c r="F42" s="1" t="s">
        <v>126</v>
      </c>
      <c r="G42" t="s">
        <v>127</v>
      </c>
      <c r="H42">
        <v>600</v>
      </c>
      <c r="I42" s="2">
        <v>42913</v>
      </c>
      <c r="J42" s="2">
        <v>42914</v>
      </c>
      <c r="K42">
        <v>600</v>
      </c>
    </row>
    <row r="43" spans="1:11" x14ac:dyDescent="0.25">
      <c r="A43" t="str">
        <f>"7100209DCF"</f>
        <v>7100209DCF</v>
      </c>
      <c r="B43" t="str">
        <f t="shared" si="1"/>
        <v>06363391001</v>
      </c>
      <c r="C43" t="s">
        <v>15</v>
      </c>
      <c r="D43" t="s">
        <v>128</v>
      </c>
      <c r="E43" t="s">
        <v>24</v>
      </c>
      <c r="F43" s="1" t="s">
        <v>129</v>
      </c>
      <c r="G43" t="s">
        <v>130</v>
      </c>
      <c r="H43">
        <v>2640</v>
      </c>
      <c r="I43" s="2">
        <v>42944</v>
      </c>
      <c r="J43" s="2">
        <v>42927</v>
      </c>
      <c r="K43">
        <v>2640</v>
      </c>
    </row>
    <row r="44" spans="1:11" x14ac:dyDescent="0.25">
      <c r="A44" t="str">
        <f>"7068194A33"</f>
        <v>7068194A33</v>
      </c>
      <c r="B44" t="str">
        <f t="shared" si="1"/>
        <v>06363391001</v>
      </c>
      <c r="C44" t="s">
        <v>15</v>
      </c>
      <c r="D44" t="s">
        <v>131</v>
      </c>
      <c r="E44" t="s">
        <v>24</v>
      </c>
      <c r="F44" s="1" t="s">
        <v>132</v>
      </c>
      <c r="G44" t="s">
        <v>133</v>
      </c>
      <c r="H44">
        <v>2660</v>
      </c>
      <c r="I44" s="2">
        <v>42934</v>
      </c>
      <c r="J44" s="2">
        <v>42934</v>
      </c>
      <c r="K44">
        <v>2660</v>
      </c>
    </row>
    <row r="45" spans="1:11" x14ac:dyDescent="0.25">
      <c r="A45" t="str">
        <f>"70308508F5"</f>
        <v>70308508F5</v>
      </c>
      <c r="B45" t="str">
        <f t="shared" si="1"/>
        <v>06363391001</v>
      </c>
      <c r="C45" t="s">
        <v>15</v>
      </c>
      <c r="D45" t="s">
        <v>134</v>
      </c>
      <c r="E45" t="s">
        <v>31</v>
      </c>
      <c r="F45" s="1" t="s">
        <v>135</v>
      </c>
      <c r="G45" t="s">
        <v>136</v>
      </c>
      <c r="H45">
        <v>3327</v>
      </c>
      <c r="I45" s="2">
        <v>42828</v>
      </c>
      <c r="J45" s="2">
        <v>42832</v>
      </c>
      <c r="K45">
        <v>3327</v>
      </c>
    </row>
    <row r="46" spans="1:11" x14ac:dyDescent="0.25">
      <c r="A46" t="str">
        <f>"7127304552"</f>
        <v>7127304552</v>
      </c>
      <c r="B46" t="str">
        <f t="shared" si="1"/>
        <v>06363391001</v>
      </c>
      <c r="C46" t="s">
        <v>15</v>
      </c>
      <c r="D46" t="s">
        <v>137</v>
      </c>
      <c r="E46" t="s">
        <v>31</v>
      </c>
      <c r="F46" s="1" t="s">
        <v>114</v>
      </c>
      <c r="G46" t="s">
        <v>115</v>
      </c>
      <c r="H46">
        <v>1250</v>
      </c>
      <c r="I46" s="2">
        <v>42919</v>
      </c>
      <c r="J46" s="2">
        <v>42981</v>
      </c>
      <c r="K46">
        <v>1250</v>
      </c>
    </row>
    <row r="47" spans="1:11" x14ac:dyDescent="0.25">
      <c r="A47" t="str">
        <f>"70437774A9"</f>
        <v>70437774A9</v>
      </c>
      <c r="B47" t="str">
        <f t="shared" si="1"/>
        <v>06363391001</v>
      </c>
      <c r="C47" t="s">
        <v>15</v>
      </c>
      <c r="D47" t="s">
        <v>138</v>
      </c>
      <c r="E47" t="s">
        <v>24</v>
      </c>
      <c r="F47" s="1" t="s">
        <v>139</v>
      </c>
      <c r="G47" t="s">
        <v>140</v>
      </c>
      <c r="H47">
        <v>595</v>
      </c>
      <c r="I47" s="2">
        <v>42877</v>
      </c>
      <c r="J47" s="2">
        <v>42892</v>
      </c>
      <c r="K47">
        <v>595</v>
      </c>
    </row>
    <row r="48" spans="1:11" x14ac:dyDescent="0.25">
      <c r="A48" t="str">
        <f>"71628960C6"</f>
        <v>71628960C6</v>
      </c>
      <c r="B48" t="str">
        <f t="shared" si="1"/>
        <v>06363391001</v>
      </c>
      <c r="C48" t="s">
        <v>15</v>
      </c>
      <c r="D48" t="s">
        <v>141</v>
      </c>
      <c r="E48" t="s">
        <v>24</v>
      </c>
      <c r="F48" s="1" t="s">
        <v>142</v>
      </c>
      <c r="G48" t="s">
        <v>36</v>
      </c>
      <c r="H48">
        <v>850</v>
      </c>
      <c r="I48" s="2">
        <v>42996</v>
      </c>
      <c r="J48" s="2">
        <v>42996</v>
      </c>
      <c r="K48">
        <v>850</v>
      </c>
    </row>
    <row r="49" spans="1:11" x14ac:dyDescent="0.25">
      <c r="A49" t="str">
        <f>"7193989B84"</f>
        <v>7193989B84</v>
      </c>
      <c r="B49" t="str">
        <f t="shared" si="1"/>
        <v>06363391001</v>
      </c>
      <c r="C49" t="s">
        <v>15</v>
      </c>
      <c r="D49" t="s">
        <v>143</v>
      </c>
      <c r="E49" t="s">
        <v>31</v>
      </c>
      <c r="F49" s="1" t="s">
        <v>144</v>
      </c>
      <c r="G49" t="s">
        <v>145</v>
      </c>
      <c r="H49">
        <v>300</v>
      </c>
      <c r="I49" s="2">
        <v>43036</v>
      </c>
      <c r="J49" s="2">
        <v>43006</v>
      </c>
      <c r="K49">
        <v>300</v>
      </c>
    </row>
    <row r="50" spans="1:11" x14ac:dyDescent="0.25">
      <c r="A50" t="str">
        <f>"71377376E7"</f>
        <v>71377376E7</v>
      </c>
      <c r="B50" t="str">
        <f t="shared" si="1"/>
        <v>06363391001</v>
      </c>
      <c r="C50" t="s">
        <v>15</v>
      </c>
      <c r="D50" t="s">
        <v>146</v>
      </c>
      <c r="E50" t="s">
        <v>31</v>
      </c>
      <c r="F50" s="1" t="s">
        <v>147</v>
      </c>
      <c r="G50" t="s">
        <v>148</v>
      </c>
      <c r="H50">
        <v>300</v>
      </c>
      <c r="I50" s="2">
        <v>42930</v>
      </c>
      <c r="J50" s="2">
        <v>42930</v>
      </c>
      <c r="K50">
        <v>300</v>
      </c>
    </row>
    <row r="51" spans="1:11" x14ac:dyDescent="0.25">
      <c r="A51" t="str">
        <f>"7147426286"</f>
        <v>7147426286</v>
      </c>
      <c r="B51" t="str">
        <f t="shared" si="1"/>
        <v>06363391001</v>
      </c>
      <c r="C51" t="s">
        <v>15</v>
      </c>
      <c r="D51" t="s">
        <v>149</v>
      </c>
      <c r="E51" t="s">
        <v>31</v>
      </c>
      <c r="F51" s="1" t="s">
        <v>150</v>
      </c>
      <c r="G51" t="s">
        <v>41</v>
      </c>
      <c r="H51">
        <v>285</v>
      </c>
      <c r="I51" s="2">
        <v>42969</v>
      </c>
      <c r="J51" s="2">
        <v>42969</v>
      </c>
      <c r="K51">
        <v>285</v>
      </c>
    </row>
    <row r="52" spans="1:11" x14ac:dyDescent="0.25">
      <c r="A52" t="str">
        <f>"7214118E7D"</f>
        <v>7214118E7D</v>
      </c>
      <c r="B52" t="str">
        <f t="shared" si="1"/>
        <v>06363391001</v>
      </c>
      <c r="C52" t="s">
        <v>15</v>
      </c>
      <c r="D52" t="s">
        <v>151</v>
      </c>
      <c r="E52" t="s">
        <v>31</v>
      </c>
      <c r="F52" s="1" t="s">
        <v>120</v>
      </c>
      <c r="G52" t="s">
        <v>121</v>
      </c>
      <c r="H52">
        <v>28.68</v>
      </c>
      <c r="I52" s="2">
        <v>43000</v>
      </c>
      <c r="J52" s="2">
        <v>43000</v>
      </c>
      <c r="K52">
        <v>28.68</v>
      </c>
    </row>
    <row r="53" spans="1:11" x14ac:dyDescent="0.25">
      <c r="A53" t="str">
        <f>"7194731FD4"</f>
        <v>7194731FD4</v>
      </c>
      <c r="B53" t="str">
        <f t="shared" si="1"/>
        <v>06363391001</v>
      </c>
      <c r="C53" t="s">
        <v>15</v>
      </c>
      <c r="D53" t="s">
        <v>152</v>
      </c>
      <c r="E53" t="s">
        <v>31</v>
      </c>
      <c r="F53" s="1" t="s">
        <v>120</v>
      </c>
      <c r="G53" t="s">
        <v>121</v>
      </c>
      <c r="H53">
        <v>19.11</v>
      </c>
      <c r="I53" s="2">
        <v>42984</v>
      </c>
      <c r="J53" s="2">
        <v>42984</v>
      </c>
      <c r="K53">
        <v>19.11</v>
      </c>
    </row>
    <row r="54" spans="1:11" x14ac:dyDescent="0.25">
      <c r="A54" t="str">
        <f>"7125451C2B"</f>
        <v>7125451C2B</v>
      </c>
      <c r="B54" t="str">
        <f t="shared" si="1"/>
        <v>06363391001</v>
      </c>
      <c r="C54" t="s">
        <v>15</v>
      </c>
      <c r="D54" t="s">
        <v>153</v>
      </c>
      <c r="E54" t="s">
        <v>31</v>
      </c>
      <c r="F54" s="1" t="s">
        <v>154</v>
      </c>
      <c r="G54" t="s">
        <v>155</v>
      </c>
      <c r="H54">
        <v>1560</v>
      </c>
      <c r="I54" s="2">
        <v>42954</v>
      </c>
      <c r="J54" s="2">
        <v>42954</v>
      </c>
      <c r="K54">
        <v>1560</v>
      </c>
    </row>
    <row r="55" spans="1:11" x14ac:dyDescent="0.25">
      <c r="A55" t="str">
        <f>"7207500926"</f>
        <v>7207500926</v>
      </c>
      <c r="B55" t="str">
        <f t="shared" si="1"/>
        <v>06363391001</v>
      </c>
      <c r="C55" t="s">
        <v>15</v>
      </c>
      <c r="D55" t="s">
        <v>156</v>
      </c>
      <c r="E55" t="s">
        <v>31</v>
      </c>
      <c r="F55" s="1" t="s">
        <v>157</v>
      </c>
      <c r="G55" t="s">
        <v>158</v>
      </c>
      <c r="H55">
        <v>353</v>
      </c>
      <c r="I55" s="2">
        <v>43008</v>
      </c>
      <c r="J55" s="2">
        <v>43016</v>
      </c>
      <c r="K55">
        <v>353</v>
      </c>
    </row>
    <row r="56" spans="1:11" x14ac:dyDescent="0.25">
      <c r="A56" t="str">
        <f>"7215380FEC"</f>
        <v>7215380FEC</v>
      </c>
      <c r="B56" t="str">
        <f t="shared" si="1"/>
        <v>06363391001</v>
      </c>
      <c r="C56" t="s">
        <v>15</v>
      </c>
      <c r="D56" t="s">
        <v>159</v>
      </c>
      <c r="E56" t="s">
        <v>24</v>
      </c>
      <c r="F56" s="1" t="s">
        <v>160</v>
      </c>
      <c r="G56" t="s">
        <v>161</v>
      </c>
      <c r="H56">
        <v>68</v>
      </c>
      <c r="I56" s="2">
        <v>43033</v>
      </c>
      <c r="J56" s="2">
        <v>43033</v>
      </c>
      <c r="K56">
        <v>68</v>
      </c>
    </row>
    <row r="57" spans="1:11" x14ac:dyDescent="0.25">
      <c r="A57" t="str">
        <f>"7181523C3F"</f>
        <v>7181523C3F</v>
      </c>
      <c r="B57" t="str">
        <f t="shared" si="1"/>
        <v>06363391001</v>
      </c>
      <c r="C57" t="s">
        <v>15</v>
      </c>
      <c r="D57" t="s">
        <v>162</v>
      </c>
      <c r="E57" t="s">
        <v>31</v>
      </c>
      <c r="F57" s="1" t="s">
        <v>120</v>
      </c>
      <c r="G57" t="s">
        <v>121</v>
      </c>
      <c r="H57">
        <v>1271.8499999999999</v>
      </c>
      <c r="I57" s="2">
        <v>42970</v>
      </c>
      <c r="J57" s="2">
        <v>42972</v>
      </c>
      <c r="K57">
        <v>1271.8499999999999</v>
      </c>
    </row>
    <row r="58" spans="1:11" x14ac:dyDescent="0.25">
      <c r="A58" t="str">
        <f>"716453487C"</f>
        <v>716453487C</v>
      </c>
      <c r="B58" t="str">
        <f t="shared" si="1"/>
        <v>06363391001</v>
      </c>
      <c r="C58" t="s">
        <v>15</v>
      </c>
      <c r="D58" t="s">
        <v>163</v>
      </c>
      <c r="E58" t="s">
        <v>31</v>
      </c>
      <c r="F58" s="1" t="s">
        <v>164</v>
      </c>
      <c r="G58" t="s">
        <v>165</v>
      </c>
      <c r="H58">
        <v>360</v>
      </c>
      <c r="I58" s="2">
        <v>43024</v>
      </c>
      <c r="J58" s="2">
        <v>43032</v>
      </c>
      <c r="K58">
        <v>360</v>
      </c>
    </row>
    <row r="59" spans="1:11" x14ac:dyDescent="0.25">
      <c r="A59" t="str">
        <f>"7090329496"</f>
        <v>7090329496</v>
      </c>
      <c r="B59" t="str">
        <f t="shared" si="1"/>
        <v>06363391001</v>
      </c>
      <c r="C59" t="s">
        <v>15</v>
      </c>
      <c r="D59" t="s">
        <v>166</v>
      </c>
      <c r="E59" t="s">
        <v>31</v>
      </c>
      <c r="F59" s="1" t="s">
        <v>35</v>
      </c>
      <c r="G59" t="s">
        <v>36</v>
      </c>
      <c r="H59">
        <v>1225</v>
      </c>
      <c r="I59" s="2">
        <v>42880</v>
      </c>
      <c r="J59" s="2">
        <v>43012</v>
      </c>
      <c r="K59">
        <v>1225</v>
      </c>
    </row>
    <row r="60" spans="1:11" x14ac:dyDescent="0.25">
      <c r="A60" t="str">
        <f>"7227738614"</f>
        <v>7227738614</v>
      </c>
      <c r="B60" t="str">
        <f t="shared" si="1"/>
        <v>06363391001</v>
      </c>
      <c r="C60" t="s">
        <v>15</v>
      </c>
      <c r="D60" t="s">
        <v>167</v>
      </c>
      <c r="E60" t="s">
        <v>17</v>
      </c>
      <c r="F60" s="1" t="s">
        <v>21</v>
      </c>
      <c r="G60" t="s">
        <v>22</v>
      </c>
      <c r="H60">
        <v>4952.22</v>
      </c>
      <c r="I60" s="2">
        <v>43021</v>
      </c>
      <c r="J60" s="2">
        <v>43021</v>
      </c>
      <c r="K60">
        <v>4952.22</v>
      </c>
    </row>
    <row r="61" spans="1:11" x14ac:dyDescent="0.25">
      <c r="A61" t="str">
        <f>"7017205CBE"</f>
        <v>7017205CBE</v>
      </c>
      <c r="B61" t="str">
        <f t="shared" si="1"/>
        <v>06363391001</v>
      </c>
      <c r="C61" t="s">
        <v>15</v>
      </c>
      <c r="D61" t="s">
        <v>168</v>
      </c>
      <c r="E61" t="s">
        <v>17</v>
      </c>
      <c r="F61" s="1" t="s">
        <v>169</v>
      </c>
      <c r="G61" t="s">
        <v>170</v>
      </c>
      <c r="H61">
        <v>17977.599999999999</v>
      </c>
      <c r="I61" s="2">
        <v>42900</v>
      </c>
      <c r="J61" s="2">
        <v>44725</v>
      </c>
      <c r="K61">
        <v>5393.28</v>
      </c>
    </row>
    <row r="62" spans="1:11" x14ac:dyDescent="0.25">
      <c r="A62" t="str">
        <f>"7198240F8C"</f>
        <v>7198240F8C</v>
      </c>
      <c r="B62" t="str">
        <f t="shared" si="1"/>
        <v>06363391001</v>
      </c>
      <c r="C62" t="s">
        <v>15</v>
      </c>
      <c r="D62" t="s">
        <v>171</v>
      </c>
      <c r="E62" t="s">
        <v>24</v>
      </c>
      <c r="F62" s="1" t="s">
        <v>172</v>
      </c>
      <c r="G62" t="s">
        <v>173</v>
      </c>
      <c r="H62">
        <v>420</v>
      </c>
      <c r="I62" s="2">
        <v>43005</v>
      </c>
      <c r="J62" s="2">
        <v>43025</v>
      </c>
      <c r="K62">
        <v>420</v>
      </c>
    </row>
    <row r="63" spans="1:11" x14ac:dyDescent="0.25">
      <c r="A63" t="str">
        <f>"7215513DAE"</f>
        <v>7215513DAE</v>
      </c>
      <c r="B63" t="str">
        <f t="shared" si="1"/>
        <v>06363391001</v>
      </c>
      <c r="C63" t="s">
        <v>15</v>
      </c>
      <c r="D63" t="s">
        <v>174</v>
      </c>
      <c r="E63" t="s">
        <v>24</v>
      </c>
      <c r="F63" s="1" t="s">
        <v>175</v>
      </c>
      <c r="G63" t="s">
        <v>63</v>
      </c>
      <c r="H63">
        <v>12932.5</v>
      </c>
      <c r="I63" s="2">
        <v>43012</v>
      </c>
      <c r="J63" s="2">
        <v>43031</v>
      </c>
      <c r="K63">
        <v>12932.49</v>
      </c>
    </row>
    <row r="64" spans="1:11" x14ac:dyDescent="0.25">
      <c r="A64" t="str">
        <f>"7215786EF7"</f>
        <v>7215786EF7</v>
      </c>
      <c r="B64" t="str">
        <f t="shared" si="1"/>
        <v>06363391001</v>
      </c>
      <c r="C64" t="s">
        <v>15</v>
      </c>
      <c r="D64" t="s">
        <v>176</v>
      </c>
      <c r="E64" t="s">
        <v>24</v>
      </c>
      <c r="F64" s="1" t="s">
        <v>177</v>
      </c>
      <c r="G64" t="s">
        <v>178</v>
      </c>
      <c r="H64">
        <v>1318</v>
      </c>
      <c r="I64" s="2">
        <v>43019</v>
      </c>
      <c r="J64" s="2">
        <v>43039</v>
      </c>
      <c r="K64">
        <v>1318</v>
      </c>
    </row>
    <row r="65" spans="1:11" x14ac:dyDescent="0.25">
      <c r="A65" t="str">
        <f>"719149623D"</f>
        <v>719149623D</v>
      </c>
      <c r="B65" t="str">
        <f t="shared" si="1"/>
        <v>06363391001</v>
      </c>
      <c r="C65" t="s">
        <v>15</v>
      </c>
      <c r="D65" t="s">
        <v>179</v>
      </c>
      <c r="E65" t="s">
        <v>24</v>
      </c>
      <c r="F65" s="1" t="s">
        <v>180</v>
      </c>
      <c r="G65" t="s">
        <v>181</v>
      </c>
      <c r="H65">
        <v>1273</v>
      </c>
      <c r="I65" s="2">
        <v>43001</v>
      </c>
      <c r="J65" s="2">
        <v>43028</v>
      </c>
      <c r="K65">
        <v>1273</v>
      </c>
    </row>
    <row r="66" spans="1:11" x14ac:dyDescent="0.25">
      <c r="A66" t="str">
        <f>"720470891E"</f>
        <v>720470891E</v>
      </c>
      <c r="B66" t="str">
        <f t="shared" si="1"/>
        <v>06363391001</v>
      </c>
      <c r="C66" t="s">
        <v>15</v>
      </c>
      <c r="D66" t="s">
        <v>182</v>
      </c>
      <c r="E66" t="s">
        <v>24</v>
      </c>
      <c r="F66" s="1" t="s">
        <v>183</v>
      </c>
      <c r="G66" t="s">
        <v>184</v>
      </c>
      <c r="H66">
        <v>88.5</v>
      </c>
      <c r="I66" s="2">
        <v>43012</v>
      </c>
      <c r="J66" s="2">
        <v>43025</v>
      </c>
      <c r="K66">
        <v>88.5</v>
      </c>
    </row>
    <row r="67" spans="1:11" x14ac:dyDescent="0.25">
      <c r="A67" t="str">
        <f>"7191585BAC"</f>
        <v>7191585BAC</v>
      </c>
      <c r="B67" t="str">
        <f t="shared" ref="B67:B95" si="2">"06363391001"</f>
        <v>06363391001</v>
      </c>
      <c r="C67" t="s">
        <v>15</v>
      </c>
      <c r="D67" t="s">
        <v>185</v>
      </c>
      <c r="E67" t="s">
        <v>24</v>
      </c>
      <c r="F67" s="1" t="s">
        <v>186</v>
      </c>
      <c r="G67" t="s">
        <v>187</v>
      </c>
      <c r="H67">
        <v>510</v>
      </c>
      <c r="I67" s="2">
        <v>43021</v>
      </c>
      <c r="J67" s="2">
        <v>43034</v>
      </c>
      <c r="K67">
        <v>510</v>
      </c>
    </row>
    <row r="68" spans="1:11" x14ac:dyDescent="0.25">
      <c r="A68" t="str">
        <f>"7127294D0F"</f>
        <v>7127294D0F</v>
      </c>
      <c r="B68" t="str">
        <f t="shared" si="2"/>
        <v>06363391001</v>
      </c>
      <c r="C68" t="s">
        <v>15</v>
      </c>
      <c r="D68" t="s">
        <v>188</v>
      </c>
      <c r="E68" t="s">
        <v>17</v>
      </c>
      <c r="F68" s="1" t="s">
        <v>169</v>
      </c>
      <c r="G68" t="s">
        <v>170</v>
      </c>
      <c r="H68">
        <v>2247.1999999999998</v>
      </c>
      <c r="I68" s="2">
        <v>42950</v>
      </c>
      <c r="J68" s="2">
        <v>44775</v>
      </c>
      <c r="K68">
        <v>561.79999999999995</v>
      </c>
    </row>
    <row r="69" spans="1:11" x14ac:dyDescent="0.25">
      <c r="A69" t="str">
        <f>"7127457395"</f>
        <v>7127457395</v>
      </c>
      <c r="B69" t="str">
        <f t="shared" si="2"/>
        <v>06363391001</v>
      </c>
      <c r="C69" t="s">
        <v>15</v>
      </c>
      <c r="D69" t="s">
        <v>189</v>
      </c>
      <c r="E69" t="s">
        <v>31</v>
      </c>
      <c r="F69" s="1" t="s">
        <v>190</v>
      </c>
      <c r="G69" t="s">
        <v>191</v>
      </c>
      <c r="H69">
        <v>1990</v>
      </c>
      <c r="I69" s="2">
        <v>42944</v>
      </c>
      <c r="K69">
        <v>1990</v>
      </c>
    </row>
    <row r="70" spans="1:11" x14ac:dyDescent="0.25">
      <c r="A70" t="str">
        <f>"7178930073"</f>
        <v>7178930073</v>
      </c>
      <c r="B70" t="str">
        <f t="shared" si="2"/>
        <v>06363391001</v>
      </c>
      <c r="C70" t="s">
        <v>15</v>
      </c>
      <c r="D70" t="s">
        <v>192</v>
      </c>
      <c r="E70" t="s">
        <v>31</v>
      </c>
      <c r="F70" s="1" t="s">
        <v>120</v>
      </c>
      <c r="G70" t="s">
        <v>121</v>
      </c>
      <c r="H70">
        <v>211.11</v>
      </c>
      <c r="I70" s="2">
        <v>42957</v>
      </c>
      <c r="J70" s="2">
        <v>43020</v>
      </c>
      <c r="K70">
        <v>211.11</v>
      </c>
    </row>
    <row r="71" spans="1:11" x14ac:dyDescent="0.25">
      <c r="A71" t="str">
        <f>"71828470DC"</f>
        <v>71828470DC</v>
      </c>
      <c r="B71" t="str">
        <f t="shared" si="2"/>
        <v>06363391001</v>
      </c>
      <c r="C71" t="s">
        <v>15</v>
      </c>
      <c r="D71" t="s">
        <v>193</v>
      </c>
      <c r="E71" t="s">
        <v>31</v>
      </c>
      <c r="F71" s="1" t="s">
        <v>120</v>
      </c>
      <c r="G71" t="s">
        <v>121</v>
      </c>
      <c r="H71">
        <v>178.36</v>
      </c>
      <c r="I71" s="2">
        <v>42965</v>
      </c>
      <c r="J71" s="2">
        <v>43027</v>
      </c>
      <c r="K71">
        <v>178.36</v>
      </c>
    </row>
    <row r="72" spans="1:11" x14ac:dyDescent="0.25">
      <c r="A72" t="str">
        <f>"71851247E4"</f>
        <v>71851247E4</v>
      </c>
      <c r="B72" t="str">
        <f t="shared" si="2"/>
        <v>06363391001</v>
      </c>
      <c r="C72" t="s">
        <v>15</v>
      </c>
      <c r="D72" t="s">
        <v>194</v>
      </c>
      <c r="E72" t="s">
        <v>24</v>
      </c>
      <c r="F72" s="1" t="s">
        <v>195</v>
      </c>
      <c r="G72" t="s">
        <v>196</v>
      </c>
      <c r="H72">
        <v>6206.21</v>
      </c>
      <c r="I72" s="2">
        <v>42997</v>
      </c>
      <c r="J72" s="2">
        <v>42996</v>
      </c>
      <c r="K72">
        <v>6183.55</v>
      </c>
    </row>
    <row r="73" spans="1:11" x14ac:dyDescent="0.25">
      <c r="A73" t="str">
        <f>"71872870DD"</f>
        <v>71872870DD</v>
      </c>
      <c r="B73" t="str">
        <f t="shared" si="2"/>
        <v>06363391001</v>
      </c>
      <c r="C73" t="s">
        <v>15</v>
      </c>
      <c r="D73" t="s">
        <v>197</v>
      </c>
      <c r="E73" t="s">
        <v>24</v>
      </c>
      <c r="F73" s="1" t="s">
        <v>198</v>
      </c>
      <c r="G73" t="s">
        <v>199</v>
      </c>
      <c r="H73">
        <v>2250</v>
      </c>
      <c r="I73" s="2">
        <v>43021</v>
      </c>
      <c r="J73" s="2">
        <v>43034</v>
      </c>
      <c r="K73">
        <v>2250</v>
      </c>
    </row>
    <row r="74" spans="1:11" x14ac:dyDescent="0.25">
      <c r="A74" t="str">
        <f>"7226615759"</f>
        <v>7226615759</v>
      </c>
      <c r="B74" t="str">
        <f t="shared" si="2"/>
        <v>06363391001</v>
      </c>
      <c r="C74" t="s">
        <v>15</v>
      </c>
      <c r="D74" t="s">
        <v>200</v>
      </c>
      <c r="E74" t="s">
        <v>31</v>
      </c>
      <c r="F74" s="1" t="s">
        <v>201</v>
      </c>
      <c r="G74" t="s">
        <v>202</v>
      </c>
      <c r="H74">
        <v>152.80000000000001</v>
      </c>
      <c r="I74" s="2">
        <v>43075</v>
      </c>
      <c r="J74" s="2">
        <v>43100</v>
      </c>
      <c r="K74">
        <v>152.80000000000001</v>
      </c>
    </row>
    <row r="75" spans="1:11" x14ac:dyDescent="0.25">
      <c r="A75" t="str">
        <f>"7212526CBB"</f>
        <v>7212526CBB</v>
      </c>
      <c r="B75" t="str">
        <f t="shared" si="2"/>
        <v>06363391001</v>
      </c>
      <c r="C75" t="s">
        <v>15</v>
      </c>
      <c r="D75" t="s">
        <v>203</v>
      </c>
      <c r="E75" t="s">
        <v>31</v>
      </c>
      <c r="F75" s="1" t="s">
        <v>204</v>
      </c>
      <c r="G75" t="s">
        <v>205</v>
      </c>
      <c r="H75">
        <v>159.15</v>
      </c>
      <c r="I75" s="2">
        <v>43073</v>
      </c>
      <c r="J75" s="2">
        <v>43084</v>
      </c>
      <c r="K75">
        <v>159.15</v>
      </c>
    </row>
    <row r="76" spans="1:11" x14ac:dyDescent="0.25">
      <c r="A76" t="str">
        <f>"7189457F96"</f>
        <v>7189457F96</v>
      </c>
      <c r="B76" t="str">
        <f t="shared" si="2"/>
        <v>06363391001</v>
      </c>
      <c r="C76" t="s">
        <v>15</v>
      </c>
      <c r="D76" t="s">
        <v>206</v>
      </c>
      <c r="E76" t="s">
        <v>24</v>
      </c>
      <c r="F76" s="1" t="s">
        <v>207</v>
      </c>
      <c r="G76" t="s">
        <v>69</v>
      </c>
      <c r="H76">
        <v>2200</v>
      </c>
      <c r="I76" s="2">
        <v>43066</v>
      </c>
      <c r="J76" s="2">
        <v>43081</v>
      </c>
      <c r="K76">
        <v>2200</v>
      </c>
    </row>
    <row r="77" spans="1:11" x14ac:dyDescent="0.25">
      <c r="A77" t="str">
        <f>"7254284887"</f>
        <v>7254284887</v>
      </c>
      <c r="B77" t="str">
        <f t="shared" si="2"/>
        <v>06363391001</v>
      </c>
      <c r="C77" t="s">
        <v>15</v>
      </c>
      <c r="D77" t="s">
        <v>208</v>
      </c>
      <c r="E77" t="s">
        <v>24</v>
      </c>
      <c r="F77" s="1" t="s">
        <v>209</v>
      </c>
      <c r="G77" t="s">
        <v>210</v>
      </c>
      <c r="H77">
        <v>28611.35</v>
      </c>
      <c r="I77" s="2">
        <v>43102</v>
      </c>
      <c r="J77" s="2">
        <v>43465</v>
      </c>
      <c r="K77">
        <v>28611.35</v>
      </c>
    </row>
    <row r="78" spans="1:11" x14ac:dyDescent="0.25">
      <c r="A78" t="str">
        <f>"725243310B"</f>
        <v>725243310B</v>
      </c>
      <c r="B78" t="str">
        <f t="shared" si="2"/>
        <v>06363391001</v>
      </c>
      <c r="C78" t="s">
        <v>15</v>
      </c>
      <c r="D78" t="s">
        <v>211</v>
      </c>
      <c r="E78" t="s">
        <v>24</v>
      </c>
      <c r="F78" s="1" t="s">
        <v>212</v>
      </c>
      <c r="G78" t="s">
        <v>213</v>
      </c>
      <c r="H78">
        <v>1920</v>
      </c>
      <c r="I78" s="2">
        <v>43070</v>
      </c>
      <c r="K78">
        <v>1920</v>
      </c>
    </row>
    <row r="79" spans="1:11" x14ac:dyDescent="0.25">
      <c r="A79" t="str">
        <f>"72833889E8"</f>
        <v>72833889E8</v>
      </c>
      <c r="B79" t="str">
        <f t="shared" si="2"/>
        <v>06363391001</v>
      </c>
      <c r="C79" t="s">
        <v>15</v>
      </c>
      <c r="D79" t="s">
        <v>214</v>
      </c>
      <c r="E79" t="s">
        <v>24</v>
      </c>
      <c r="F79" s="1" t="s">
        <v>215</v>
      </c>
      <c r="G79" t="s">
        <v>216</v>
      </c>
      <c r="H79">
        <v>235</v>
      </c>
      <c r="I79" s="2">
        <v>43074</v>
      </c>
      <c r="J79" s="2">
        <v>43096</v>
      </c>
      <c r="K79">
        <v>0</v>
      </c>
    </row>
    <row r="80" spans="1:11" x14ac:dyDescent="0.25">
      <c r="A80" t="str">
        <f>"72741724A1"</f>
        <v>72741724A1</v>
      </c>
      <c r="B80" t="str">
        <f t="shared" si="2"/>
        <v>06363391001</v>
      </c>
      <c r="C80" t="s">
        <v>15</v>
      </c>
      <c r="D80" t="s">
        <v>217</v>
      </c>
      <c r="E80" t="s">
        <v>24</v>
      </c>
      <c r="F80" s="1" t="s">
        <v>218</v>
      </c>
      <c r="G80" t="s">
        <v>219</v>
      </c>
      <c r="H80">
        <v>2400</v>
      </c>
      <c r="I80" s="2">
        <v>43101</v>
      </c>
      <c r="J80" s="2">
        <v>43465</v>
      </c>
      <c r="K80">
        <v>2150</v>
      </c>
    </row>
    <row r="81" spans="1:11" x14ac:dyDescent="0.25">
      <c r="A81" t="str">
        <f>"7330928928"</f>
        <v>7330928928</v>
      </c>
      <c r="B81" t="str">
        <f t="shared" si="2"/>
        <v>06363391001</v>
      </c>
      <c r="C81" t="s">
        <v>15</v>
      </c>
      <c r="D81" t="s">
        <v>220</v>
      </c>
      <c r="E81" t="s">
        <v>17</v>
      </c>
      <c r="F81" s="1" t="s">
        <v>21</v>
      </c>
      <c r="G81" t="s">
        <v>22</v>
      </c>
      <c r="H81">
        <v>0</v>
      </c>
      <c r="I81" s="2">
        <v>43100</v>
      </c>
      <c r="J81" s="2">
        <v>43100</v>
      </c>
      <c r="K81">
        <v>5342.22</v>
      </c>
    </row>
    <row r="82" spans="1:11" x14ac:dyDescent="0.25">
      <c r="A82" t="str">
        <f>"7236244175"</f>
        <v>7236244175</v>
      </c>
      <c r="B82" t="str">
        <f t="shared" si="2"/>
        <v>06363391001</v>
      </c>
      <c r="C82" t="s">
        <v>15</v>
      </c>
      <c r="D82" t="s">
        <v>93</v>
      </c>
      <c r="E82" t="s">
        <v>17</v>
      </c>
      <c r="F82" s="1" t="s">
        <v>94</v>
      </c>
      <c r="G82" t="s">
        <v>95</v>
      </c>
      <c r="H82">
        <v>49822.66</v>
      </c>
      <c r="I82" s="2">
        <v>43115</v>
      </c>
      <c r="J82" s="2">
        <v>43123</v>
      </c>
      <c r="K82">
        <v>49822.66</v>
      </c>
    </row>
    <row r="83" spans="1:11" x14ac:dyDescent="0.25">
      <c r="A83" t="str">
        <f>"7307938D34"</f>
        <v>7307938D34</v>
      </c>
      <c r="B83" t="str">
        <f t="shared" si="2"/>
        <v>06363391001</v>
      </c>
      <c r="C83" t="s">
        <v>15</v>
      </c>
      <c r="D83" t="s">
        <v>221</v>
      </c>
      <c r="E83" t="s">
        <v>24</v>
      </c>
      <c r="F83" s="1" t="s">
        <v>222</v>
      </c>
      <c r="G83" t="s">
        <v>223</v>
      </c>
      <c r="H83">
        <v>194.35</v>
      </c>
      <c r="I83" s="2">
        <v>43087</v>
      </c>
      <c r="J83" s="2">
        <v>43108</v>
      </c>
      <c r="K83">
        <v>174.91</v>
      </c>
    </row>
    <row r="84" spans="1:11" x14ac:dyDescent="0.25">
      <c r="A84" t="str">
        <f>"73061097DF"</f>
        <v>73061097DF</v>
      </c>
      <c r="B84" t="str">
        <f t="shared" si="2"/>
        <v>06363391001</v>
      </c>
      <c r="C84" t="s">
        <v>15</v>
      </c>
      <c r="D84" t="s">
        <v>224</v>
      </c>
      <c r="E84" t="s">
        <v>24</v>
      </c>
      <c r="F84" s="1" t="s">
        <v>225</v>
      </c>
      <c r="G84" t="s">
        <v>226</v>
      </c>
      <c r="H84">
        <v>3510</v>
      </c>
      <c r="I84" s="2">
        <v>43087</v>
      </c>
      <c r="J84" s="2">
        <v>43091</v>
      </c>
      <c r="K84">
        <v>3510</v>
      </c>
    </row>
    <row r="85" spans="1:11" x14ac:dyDescent="0.25">
      <c r="A85" t="str">
        <f>"7310920A08"</f>
        <v>7310920A08</v>
      </c>
      <c r="B85" t="str">
        <f t="shared" si="2"/>
        <v>06363391001</v>
      </c>
      <c r="C85" t="s">
        <v>15</v>
      </c>
      <c r="D85" t="s">
        <v>227</v>
      </c>
      <c r="E85" t="s">
        <v>24</v>
      </c>
      <c r="F85" s="1" t="s">
        <v>228</v>
      </c>
      <c r="G85" t="s">
        <v>133</v>
      </c>
      <c r="H85">
        <v>6900</v>
      </c>
      <c r="I85" s="2">
        <v>43110</v>
      </c>
      <c r="J85" s="2">
        <v>43112</v>
      </c>
      <c r="K85">
        <v>6900</v>
      </c>
    </row>
    <row r="86" spans="1:11" x14ac:dyDescent="0.25">
      <c r="A86" t="str">
        <f>"7057285FCD"</f>
        <v>7057285FCD</v>
      </c>
      <c r="B86" t="str">
        <f t="shared" si="2"/>
        <v>06363391001</v>
      </c>
      <c r="C86" t="s">
        <v>15</v>
      </c>
      <c r="D86" t="s">
        <v>229</v>
      </c>
      <c r="E86" t="s">
        <v>24</v>
      </c>
      <c r="F86" s="1" t="s">
        <v>230</v>
      </c>
      <c r="G86" t="s">
        <v>231</v>
      </c>
      <c r="H86">
        <v>80556.53</v>
      </c>
      <c r="I86" s="2">
        <v>43040</v>
      </c>
      <c r="J86" s="2">
        <v>43404</v>
      </c>
      <c r="K86">
        <v>47185.91</v>
      </c>
    </row>
    <row r="87" spans="1:11" x14ac:dyDescent="0.25">
      <c r="A87" t="str">
        <f>"70573082CC"</f>
        <v>70573082CC</v>
      </c>
      <c r="B87" t="str">
        <f t="shared" si="2"/>
        <v>06363391001</v>
      </c>
      <c r="C87" t="s">
        <v>15</v>
      </c>
      <c r="D87" t="s">
        <v>232</v>
      </c>
      <c r="E87" t="s">
        <v>24</v>
      </c>
      <c r="F87" s="1" t="s">
        <v>233</v>
      </c>
      <c r="G87" t="s">
        <v>234</v>
      </c>
      <c r="H87">
        <v>29843.31</v>
      </c>
      <c r="I87" s="2">
        <v>43040</v>
      </c>
      <c r="J87" s="2">
        <v>43404</v>
      </c>
      <c r="K87">
        <v>20482.53</v>
      </c>
    </row>
    <row r="88" spans="1:11" x14ac:dyDescent="0.25">
      <c r="A88" t="str">
        <f>"70572513C2"</f>
        <v>70572513C2</v>
      </c>
      <c r="B88" t="str">
        <f t="shared" si="2"/>
        <v>06363391001</v>
      </c>
      <c r="C88" t="s">
        <v>15</v>
      </c>
      <c r="D88" t="s">
        <v>235</v>
      </c>
      <c r="E88" t="s">
        <v>24</v>
      </c>
      <c r="F88" s="1" t="s">
        <v>236</v>
      </c>
      <c r="G88" t="s">
        <v>234</v>
      </c>
      <c r="H88">
        <v>51610.68</v>
      </c>
      <c r="I88" s="2">
        <v>43040</v>
      </c>
      <c r="J88" s="2">
        <v>43404</v>
      </c>
      <c r="K88">
        <v>31844.240000000002</v>
      </c>
    </row>
    <row r="89" spans="1:11" x14ac:dyDescent="0.25">
      <c r="A89" t="str">
        <f>"70572280C8"</f>
        <v>70572280C8</v>
      </c>
      <c r="B89" t="str">
        <f t="shared" si="2"/>
        <v>06363391001</v>
      </c>
      <c r="C89" t="s">
        <v>15</v>
      </c>
      <c r="D89" t="s">
        <v>237</v>
      </c>
      <c r="E89" t="s">
        <v>24</v>
      </c>
      <c r="F89" s="1" t="s">
        <v>238</v>
      </c>
      <c r="G89" t="s">
        <v>239</v>
      </c>
      <c r="H89">
        <v>35739.4</v>
      </c>
      <c r="I89" s="2">
        <v>43040</v>
      </c>
      <c r="J89" s="2">
        <v>43404</v>
      </c>
      <c r="K89">
        <v>18503.009999999998</v>
      </c>
    </row>
    <row r="90" spans="1:11" x14ac:dyDescent="0.25">
      <c r="A90" t="str">
        <f>"7318659C74"</f>
        <v>7318659C74</v>
      </c>
      <c r="B90" t="str">
        <f t="shared" si="2"/>
        <v>06363391001</v>
      </c>
      <c r="C90" t="s">
        <v>15</v>
      </c>
      <c r="D90" t="s">
        <v>240</v>
      </c>
      <c r="E90" t="s">
        <v>24</v>
      </c>
      <c r="F90" s="1" t="s">
        <v>241</v>
      </c>
      <c r="G90" t="s">
        <v>242</v>
      </c>
      <c r="H90">
        <v>893.99</v>
      </c>
      <c r="I90" s="2">
        <v>43091</v>
      </c>
      <c r="J90" s="2">
        <v>43091</v>
      </c>
      <c r="K90">
        <v>893.99</v>
      </c>
    </row>
    <row r="91" spans="1:11" x14ac:dyDescent="0.25">
      <c r="A91" t="str">
        <f>"7307898C32"</f>
        <v>7307898C32</v>
      </c>
      <c r="B91" t="str">
        <f t="shared" si="2"/>
        <v>06363391001</v>
      </c>
      <c r="C91" t="s">
        <v>15</v>
      </c>
      <c r="D91" t="s">
        <v>243</v>
      </c>
      <c r="E91" t="s">
        <v>31</v>
      </c>
      <c r="F91" s="1" t="s">
        <v>114</v>
      </c>
      <c r="G91" t="s">
        <v>115</v>
      </c>
      <c r="H91">
        <v>250</v>
      </c>
      <c r="I91" s="2">
        <v>43082</v>
      </c>
      <c r="J91" s="2">
        <v>43122</v>
      </c>
      <c r="K91">
        <v>0</v>
      </c>
    </row>
    <row r="92" spans="1:11" x14ac:dyDescent="0.25">
      <c r="A92" t="str">
        <f>"72691650BA"</f>
        <v>72691650BA</v>
      </c>
      <c r="B92" t="str">
        <f t="shared" si="2"/>
        <v>06363391001</v>
      </c>
      <c r="C92" t="s">
        <v>15</v>
      </c>
      <c r="D92" t="s">
        <v>244</v>
      </c>
      <c r="E92" t="s">
        <v>31</v>
      </c>
      <c r="F92" s="1" t="s">
        <v>154</v>
      </c>
      <c r="G92" t="s">
        <v>155</v>
      </c>
      <c r="H92">
        <v>780</v>
      </c>
      <c r="I92" s="2">
        <v>43048</v>
      </c>
      <c r="J92" s="2">
        <v>43100</v>
      </c>
      <c r="K92">
        <v>780</v>
      </c>
    </row>
    <row r="93" spans="1:11" x14ac:dyDescent="0.25">
      <c r="A93" t="str">
        <f>"7130286226"</f>
        <v>7130286226</v>
      </c>
      <c r="B93" t="str">
        <f t="shared" si="2"/>
        <v>06363391001</v>
      </c>
      <c r="C93" t="s">
        <v>15</v>
      </c>
      <c r="D93" t="s">
        <v>245</v>
      </c>
      <c r="E93" t="s">
        <v>31</v>
      </c>
      <c r="F93" s="1" t="s">
        <v>154</v>
      </c>
      <c r="G93" t="s">
        <v>155</v>
      </c>
      <c r="H93">
        <v>1090</v>
      </c>
      <c r="I93" s="2">
        <v>42922</v>
      </c>
      <c r="J93" s="2">
        <v>43100</v>
      </c>
      <c r="K93">
        <v>1090</v>
      </c>
    </row>
    <row r="94" spans="1:11" x14ac:dyDescent="0.25">
      <c r="A94" t="str">
        <f>"7315689989"</f>
        <v>7315689989</v>
      </c>
      <c r="B94" t="str">
        <f t="shared" si="2"/>
        <v>06363391001</v>
      </c>
      <c r="C94" t="s">
        <v>15</v>
      </c>
      <c r="D94" t="s">
        <v>246</v>
      </c>
      <c r="E94" t="s">
        <v>24</v>
      </c>
      <c r="F94" s="1" t="s">
        <v>247</v>
      </c>
      <c r="G94" t="s">
        <v>226</v>
      </c>
      <c r="H94">
        <v>550</v>
      </c>
      <c r="I94" s="2">
        <v>43096</v>
      </c>
      <c r="J94" s="2">
        <v>43110</v>
      </c>
      <c r="K94">
        <v>550</v>
      </c>
    </row>
    <row r="95" spans="1:11" x14ac:dyDescent="0.25">
      <c r="A95" t="str">
        <f>"7296439BEE"</f>
        <v>7296439BEE</v>
      </c>
      <c r="B95" t="str">
        <f t="shared" si="2"/>
        <v>06363391001</v>
      </c>
      <c r="C95" t="s">
        <v>15</v>
      </c>
      <c r="D95" t="s">
        <v>248</v>
      </c>
      <c r="E95" t="s">
        <v>31</v>
      </c>
      <c r="F95" s="1" t="s">
        <v>249</v>
      </c>
      <c r="G95" t="s">
        <v>69</v>
      </c>
      <c r="H95">
        <v>1000</v>
      </c>
      <c r="I95" s="2">
        <v>43073</v>
      </c>
      <c r="J95" s="2">
        <v>43159</v>
      </c>
      <c r="K95">
        <v>1000</v>
      </c>
    </row>
    <row r="96" spans="1:11" x14ac:dyDescent="0.25">
      <c r="A96" t="str">
        <f>"716272212F"</f>
        <v>716272212F</v>
      </c>
      <c r="B96" t="str">
        <f t="shared" ref="B96:B115" si="3">"06363391001"</f>
        <v>06363391001</v>
      </c>
      <c r="C96" t="s">
        <v>15</v>
      </c>
      <c r="D96" t="s">
        <v>250</v>
      </c>
      <c r="E96" t="s">
        <v>31</v>
      </c>
      <c r="F96" s="1" t="s">
        <v>103</v>
      </c>
      <c r="G96" t="s">
        <v>104</v>
      </c>
      <c r="H96">
        <v>1869</v>
      </c>
      <c r="I96" s="2">
        <v>46596</v>
      </c>
      <c r="J96" s="2">
        <v>42949</v>
      </c>
      <c r="K96">
        <v>0</v>
      </c>
    </row>
    <row r="97" spans="1:11" x14ac:dyDescent="0.25">
      <c r="A97" t="str">
        <f>"72541802B6"</f>
        <v>72541802B6</v>
      </c>
      <c r="B97" t="str">
        <f t="shared" si="3"/>
        <v>06363391001</v>
      </c>
      <c r="C97" t="s">
        <v>15</v>
      </c>
      <c r="D97" t="s">
        <v>251</v>
      </c>
      <c r="E97" t="s">
        <v>24</v>
      </c>
      <c r="F97" s="1" t="s">
        <v>252</v>
      </c>
      <c r="G97" t="s">
        <v>253</v>
      </c>
      <c r="H97">
        <v>5230</v>
      </c>
      <c r="I97" s="2">
        <v>43090</v>
      </c>
      <c r="J97" s="2">
        <v>43090</v>
      </c>
      <c r="K97">
        <v>5230</v>
      </c>
    </row>
    <row r="98" spans="1:11" x14ac:dyDescent="0.25">
      <c r="A98" t="str">
        <f>"723249078D"</f>
        <v>723249078D</v>
      </c>
      <c r="B98" t="str">
        <f t="shared" si="3"/>
        <v>06363391001</v>
      </c>
      <c r="C98" t="s">
        <v>15</v>
      </c>
      <c r="D98" t="s">
        <v>254</v>
      </c>
      <c r="E98" t="s">
        <v>24</v>
      </c>
      <c r="F98" s="1" t="s">
        <v>255</v>
      </c>
      <c r="G98" t="s">
        <v>256</v>
      </c>
      <c r="H98">
        <v>1494</v>
      </c>
      <c r="I98" s="2">
        <v>43066</v>
      </c>
      <c r="J98" s="2">
        <v>43069</v>
      </c>
      <c r="K98">
        <v>1494</v>
      </c>
    </row>
    <row r="99" spans="1:11" x14ac:dyDescent="0.25">
      <c r="A99" t="str">
        <f>"7150117F31"</f>
        <v>7150117F31</v>
      </c>
      <c r="B99" t="str">
        <f t="shared" si="3"/>
        <v>06363391001</v>
      </c>
      <c r="C99" t="s">
        <v>15</v>
      </c>
      <c r="D99" t="s">
        <v>257</v>
      </c>
      <c r="E99" t="s">
        <v>24</v>
      </c>
      <c r="F99" s="1" t="s">
        <v>258</v>
      </c>
      <c r="G99" t="s">
        <v>36</v>
      </c>
      <c r="H99">
        <v>980</v>
      </c>
      <c r="I99" s="2">
        <v>42998</v>
      </c>
      <c r="J99" s="2">
        <v>42998</v>
      </c>
      <c r="K99">
        <v>980</v>
      </c>
    </row>
    <row r="100" spans="1:11" x14ac:dyDescent="0.25">
      <c r="A100" t="str">
        <f>"7204560EFA"</f>
        <v>7204560EFA</v>
      </c>
      <c r="B100" t="str">
        <f t="shared" si="3"/>
        <v>06363391001</v>
      </c>
      <c r="C100" t="s">
        <v>15</v>
      </c>
      <c r="D100" t="s">
        <v>259</v>
      </c>
      <c r="E100" t="s">
        <v>31</v>
      </c>
      <c r="F100" s="1" t="s">
        <v>147</v>
      </c>
      <c r="G100" t="s">
        <v>148</v>
      </c>
      <c r="H100">
        <v>300</v>
      </c>
      <c r="I100" s="2">
        <v>43003</v>
      </c>
      <c r="J100" s="2">
        <v>43003</v>
      </c>
      <c r="K100">
        <v>300</v>
      </c>
    </row>
    <row r="101" spans="1:11" x14ac:dyDescent="0.25">
      <c r="A101" t="str">
        <f>"7199087A85"</f>
        <v>7199087A85</v>
      </c>
      <c r="B101" t="str">
        <f t="shared" si="3"/>
        <v>06363391001</v>
      </c>
      <c r="C101" t="s">
        <v>15</v>
      </c>
      <c r="D101" t="s">
        <v>260</v>
      </c>
      <c r="E101" t="s">
        <v>31</v>
      </c>
      <c r="F101" s="1" t="s">
        <v>32</v>
      </c>
      <c r="G101" t="s">
        <v>33</v>
      </c>
      <c r="H101">
        <v>309</v>
      </c>
      <c r="I101" s="2">
        <v>42992</v>
      </c>
      <c r="J101" s="2">
        <v>42992</v>
      </c>
      <c r="K101">
        <v>280.91000000000003</v>
      </c>
    </row>
    <row r="102" spans="1:11" x14ac:dyDescent="0.25">
      <c r="A102" t="str">
        <f>"7315486206"</f>
        <v>7315486206</v>
      </c>
      <c r="B102" t="str">
        <f t="shared" si="3"/>
        <v>06363391001</v>
      </c>
      <c r="C102" t="s">
        <v>15</v>
      </c>
      <c r="D102" t="s">
        <v>261</v>
      </c>
      <c r="E102" t="s">
        <v>17</v>
      </c>
      <c r="F102" s="1" t="s">
        <v>169</v>
      </c>
      <c r="G102" t="s">
        <v>170</v>
      </c>
      <c r="H102">
        <v>6765</v>
      </c>
      <c r="I102" s="2">
        <v>43123</v>
      </c>
      <c r="J102" s="2">
        <v>44948</v>
      </c>
      <c r="K102">
        <v>1014.75</v>
      </c>
    </row>
    <row r="103" spans="1:11" x14ac:dyDescent="0.25">
      <c r="A103" t="str">
        <f>"7064322EEB"</f>
        <v>7064322EEB</v>
      </c>
      <c r="B103" t="str">
        <f t="shared" si="3"/>
        <v>06363391001</v>
      </c>
      <c r="C103" t="s">
        <v>15</v>
      </c>
      <c r="D103" t="s">
        <v>262</v>
      </c>
      <c r="E103" t="s">
        <v>24</v>
      </c>
      <c r="F103" s="1" t="s">
        <v>263</v>
      </c>
      <c r="G103" t="s">
        <v>264</v>
      </c>
      <c r="H103">
        <v>772.46</v>
      </c>
      <c r="I103" s="2">
        <v>42878</v>
      </c>
      <c r="J103" s="2">
        <v>42928</v>
      </c>
      <c r="K103">
        <v>722.46</v>
      </c>
    </row>
    <row r="104" spans="1:11" x14ac:dyDescent="0.25">
      <c r="A104" t="str">
        <f>"7156941E89"</f>
        <v>7156941E89</v>
      </c>
      <c r="B104" t="str">
        <f t="shared" si="3"/>
        <v>06363391001</v>
      </c>
      <c r="C104" t="s">
        <v>15</v>
      </c>
      <c r="D104" t="s">
        <v>265</v>
      </c>
      <c r="E104" t="s">
        <v>24</v>
      </c>
      <c r="F104" s="1" t="s">
        <v>266</v>
      </c>
      <c r="G104" t="s">
        <v>267</v>
      </c>
      <c r="H104">
        <v>1716.35</v>
      </c>
      <c r="I104" s="2">
        <v>43003</v>
      </c>
      <c r="J104" s="2">
        <v>43003</v>
      </c>
      <c r="K104">
        <v>1716.35</v>
      </c>
    </row>
    <row r="105" spans="1:11" x14ac:dyDescent="0.25">
      <c r="A105" t="str">
        <f>"6913381E77"</f>
        <v>6913381E77</v>
      </c>
      <c r="B105" t="str">
        <f t="shared" si="3"/>
        <v>06363391001</v>
      </c>
      <c r="C105" t="s">
        <v>15</v>
      </c>
      <c r="D105" t="s">
        <v>268</v>
      </c>
      <c r="E105" t="s">
        <v>24</v>
      </c>
      <c r="F105" s="1" t="s">
        <v>269</v>
      </c>
      <c r="G105" t="s">
        <v>267</v>
      </c>
      <c r="H105">
        <v>399</v>
      </c>
      <c r="I105" s="2">
        <v>42746</v>
      </c>
      <c r="J105" s="2">
        <v>42776</v>
      </c>
      <c r="K105">
        <v>399</v>
      </c>
    </row>
    <row r="106" spans="1:11" x14ac:dyDescent="0.25">
      <c r="A106" t="str">
        <f>"6964390C6D"</f>
        <v>6964390C6D</v>
      </c>
      <c r="B106" t="str">
        <f t="shared" si="3"/>
        <v>06363391001</v>
      </c>
      <c r="C106" t="s">
        <v>15</v>
      </c>
      <c r="D106" t="s">
        <v>270</v>
      </c>
      <c r="E106" t="s">
        <v>24</v>
      </c>
      <c r="F106" s="1" t="s">
        <v>271</v>
      </c>
      <c r="G106" t="s">
        <v>272</v>
      </c>
      <c r="H106">
        <v>384</v>
      </c>
      <c r="I106" s="2">
        <v>42786</v>
      </c>
      <c r="J106" s="2">
        <v>42797</v>
      </c>
      <c r="K106">
        <v>384</v>
      </c>
    </row>
    <row r="107" spans="1:11" x14ac:dyDescent="0.25">
      <c r="A107" t="str">
        <f>"699860036C"</f>
        <v>699860036C</v>
      </c>
      <c r="B107" t="str">
        <f t="shared" si="3"/>
        <v>06363391001</v>
      </c>
      <c r="C107" t="s">
        <v>15</v>
      </c>
      <c r="D107" t="s">
        <v>273</v>
      </c>
      <c r="E107" t="s">
        <v>24</v>
      </c>
      <c r="F107" s="1" t="s">
        <v>274</v>
      </c>
      <c r="G107" t="s">
        <v>275</v>
      </c>
      <c r="H107">
        <v>498.9</v>
      </c>
      <c r="I107" s="2">
        <v>42804</v>
      </c>
      <c r="J107" s="2">
        <v>42833</v>
      </c>
      <c r="K107">
        <v>498.9</v>
      </c>
    </row>
    <row r="108" spans="1:11" x14ac:dyDescent="0.25">
      <c r="A108" t="str">
        <f>"71245146F0"</f>
        <v>71245146F0</v>
      </c>
      <c r="B108" t="str">
        <f t="shared" si="3"/>
        <v>06363391001</v>
      </c>
      <c r="C108" t="s">
        <v>15</v>
      </c>
      <c r="D108" t="s">
        <v>276</v>
      </c>
      <c r="E108" t="s">
        <v>24</v>
      </c>
      <c r="F108" s="1" t="s">
        <v>277</v>
      </c>
      <c r="G108" t="s">
        <v>278</v>
      </c>
      <c r="H108">
        <v>315.85000000000002</v>
      </c>
      <c r="I108" s="2">
        <v>42996</v>
      </c>
      <c r="J108" s="2">
        <v>43006</v>
      </c>
      <c r="K108">
        <v>315.85000000000002</v>
      </c>
    </row>
    <row r="109" spans="1:11" x14ac:dyDescent="0.25">
      <c r="A109" t="str">
        <f>"71305869B5"</f>
        <v>71305869B5</v>
      </c>
      <c r="B109" t="str">
        <f t="shared" si="3"/>
        <v>06363391001</v>
      </c>
      <c r="C109" t="s">
        <v>15</v>
      </c>
      <c r="D109" t="s">
        <v>279</v>
      </c>
      <c r="E109" t="s">
        <v>24</v>
      </c>
      <c r="F109" s="1" t="s">
        <v>280</v>
      </c>
      <c r="G109" t="s">
        <v>216</v>
      </c>
      <c r="H109">
        <v>1697.5</v>
      </c>
      <c r="I109" s="2">
        <v>42979</v>
      </c>
      <c r="J109" s="2">
        <v>43003</v>
      </c>
      <c r="K109">
        <v>1697.5</v>
      </c>
    </row>
    <row r="110" spans="1:11" x14ac:dyDescent="0.25">
      <c r="A110" t="str">
        <f>"716282020E"</f>
        <v>716282020E</v>
      </c>
      <c r="B110" t="str">
        <f t="shared" si="3"/>
        <v>06363391001</v>
      </c>
      <c r="C110" t="s">
        <v>15</v>
      </c>
      <c r="D110" t="s">
        <v>281</v>
      </c>
      <c r="E110" t="s">
        <v>24</v>
      </c>
      <c r="F110" s="1" t="s">
        <v>282</v>
      </c>
      <c r="G110" t="s">
        <v>283</v>
      </c>
      <c r="H110">
        <v>2134.5</v>
      </c>
      <c r="I110" s="2">
        <v>43018</v>
      </c>
      <c r="J110" s="2">
        <v>43059</v>
      </c>
      <c r="K110">
        <v>2134.5</v>
      </c>
    </row>
    <row r="111" spans="1:11" x14ac:dyDescent="0.25">
      <c r="A111" t="str">
        <f>"7275014B76"</f>
        <v>7275014B76</v>
      </c>
      <c r="B111" t="str">
        <f t="shared" si="3"/>
        <v>06363391001</v>
      </c>
      <c r="C111" t="s">
        <v>15</v>
      </c>
      <c r="D111" t="s">
        <v>284</v>
      </c>
      <c r="E111" t="s">
        <v>24</v>
      </c>
      <c r="F111" s="1" t="s">
        <v>285</v>
      </c>
      <c r="G111" t="s">
        <v>286</v>
      </c>
      <c r="H111">
        <v>354</v>
      </c>
      <c r="I111" s="2">
        <v>43070</v>
      </c>
      <c r="J111" s="2">
        <v>43098</v>
      </c>
      <c r="K111">
        <v>354</v>
      </c>
    </row>
    <row r="112" spans="1:11" x14ac:dyDescent="0.25">
      <c r="A112" t="str">
        <f>"706822107E"</f>
        <v>706822107E</v>
      </c>
      <c r="B112" t="str">
        <f t="shared" si="3"/>
        <v>06363391001</v>
      </c>
      <c r="C112" t="s">
        <v>15</v>
      </c>
      <c r="D112" t="s">
        <v>287</v>
      </c>
      <c r="E112" t="s">
        <v>24</v>
      </c>
      <c r="F112" s="1" t="s">
        <v>288</v>
      </c>
      <c r="G112" t="s">
        <v>289</v>
      </c>
      <c r="H112">
        <v>495</v>
      </c>
      <c r="I112" s="2">
        <v>42873</v>
      </c>
      <c r="K112">
        <v>495</v>
      </c>
    </row>
    <row r="113" spans="1:11" x14ac:dyDescent="0.25">
      <c r="A113" t="str">
        <f>"72834014A4"</f>
        <v>72834014A4</v>
      </c>
      <c r="B113" t="str">
        <f t="shared" si="3"/>
        <v>06363391001</v>
      </c>
      <c r="C113" t="s">
        <v>15</v>
      </c>
      <c r="D113" t="s">
        <v>290</v>
      </c>
      <c r="E113" t="s">
        <v>24</v>
      </c>
      <c r="F113" s="1" t="s">
        <v>291</v>
      </c>
      <c r="G113" t="s">
        <v>292</v>
      </c>
      <c r="H113">
        <v>4108</v>
      </c>
      <c r="I113" s="2">
        <v>43089</v>
      </c>
      <c r="J113" s="2">
        <v>43131</v>
      </c>
      <c r="K113">
        <v>4108</v>
      </c>
    </row>
    <row r="114" spans="1:11" x14ac:dyDescent="0.25">
      <c r="A114" t="str">
        <f>"721240480F"</f>
        <v>721240480F</v>
      </c>
      <c r="B114" t="str">
        <f t="shared" si="3"/>
        <v>06363391001</v>
      </c>
      <c r="C114" t="s">
        <v>15</v>
      </c>
      <c r="D114" t="s">
        <v>293</v>
      </c>
      <c r="E114" t="s">
        <v>17</v>
      </c>
      <c r="F114" s="1" t="s">
        <v>294</v>
      </c>
      <c r="G114" t="s">
        <v>295</v>
      </c>
      <c r="H114">
        <v>5825</v>
      </c>
      <c r="I114" s="2">
        <v>43017</v>
      </c>
      <c r="J114" s="2">
        <v>43100</v>
      </c>
      <c r="K114">
        <v>5825</v>
      </c>
    </row>
    <row r="115" spans="1:11" x14ac:dyDescent="0.25">
      <c r="A115" t="str">
        <f>"7225787C0E"</f>
        <v>7225787C0E</v>
      </c>
      <c r="B115" t="str">
        <f t="shared" si="3"/>
        <v>06363391001</v>
      </c>
      <c r="C115" t="s">
        <v>15</v>
      </c>
      <c r="D115" t="s">
        <v>296</v>
      </c>
      <c r="E115" t="s">
        <v>17</v>
      </c>
      <c r="F115" s="1" t="s">
        <v>294</v>
      </c>
      <c r="G115" t="s">
        <v>295</v>
      </c>
      <c r="H115">
        <v>487</v>
      </c>
      <c r="I115" s="2">
        <v>43018</v>
      </c>
      <c r="J115" s="2">
        <v>43100</v>
      </c>
      <c r="K115">
        <v>454.5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friuliveneziagiulia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2019-01-29T15:51:12Z</dcterms:created>
  <dcterms:modified xsi:type="dcterms:W3CDTF">2019-01-29T15:51:12Z</dcterms:modified>
</cp:coreProperties>
</file>