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ombard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</calcChain>
</file>

<file path=xl/sharedStrings.xml><?xml version="1.0" encoding="utf-8"?>
<sst xmlns="http://schemas.openxmlformats.org/spreadsheetml/2006/main" count="1091" uniqueCount="530">
  <si>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</si>
  <si>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</si>
  <si>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</si>
  <si>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</si>
  <si>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</si>
  <si>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</si>
  <si>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</si>
  <si>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</si>
  <si>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</si>
  <si>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</si>
  <si>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</si>
  <si>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</si>
  <si>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</si>
  <si>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</si>
  <si>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</si>
  <si>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Lombardia</t>
  </si>
  <si>
    <t>Sostituzione pompa gemellare impianto riscaldamento presso Direzione provinciale di Mantova - Ufficio di Mantova - Territorio</t>
  </si>
  <si>
    <t>23-AFFIDAMENTO IN ECONOMIA - AFFIDAMENTO DIRETTO</t>
  </si>
  <si>
    <t xml:space="preserve">BARIANI RENATO (CF: BRNRNT39R27H883V)
TECHNE S.P.A. (CF: 03066160163)
TERMOIDRAULICA CHIZZONI SILVANO SRL (CF: 02162840207)
</t>
  </si>
  <si>
    <t>BARIANI RENATO (CF: BRNRNT39R27H883V)</t>
  </si>
  <si>
    <t>Rimozione telecamere e sistema apriporta presso Ufficio territoriale di Sesto San Giovanni. Installazione apriporta presso Direzione regionale della Lombardia</t>
  </si>
  <si>
    <t xml:space="preserve">F.G. Tecnology srl (CF: 08690030963)
</t>
  </si>
  <si>
    <t>F.G. Tecnology srl (CF: 08690030963)</t>
  </si>
  <si>
    <t>Fornitura testi</t>
  </si>
  <si>
    <t xml:space="preserve">WOLTERS KLUWER ITALIA SRL (CF: 10209790152)
</t>
  </si>
  <si>
    <t>WOLTERS KLUWER ITALIA SRL (CF: 10209790152)</t>
  </si>
  <si>
    <t>manutenzione lettore apriporta</t>
  </si>
  <si>
    <t xml:space="preserve">MICRONTEL S.p.A. (CF: 05095330014)
</t>
  </si>
  <si>
    <t>MICRONTEL S.p.A. (CF: 05095330014)</t>
  </si>
  <si>
    <t>Servizio di apertura e chiusura cancelli Uffici Finanziari di Bergamo</t>
  </si>
  <si>
    <t xml:space="preserve">ALL SYSTEM SPA (CF: 01579830025)
</t>
  </si>
  <si>
    <t>ALL SYSTEM SPA (CF: 01579830025)</t>
  </si>
  <si>
    <t>Modifica sistema apertura saracinesca ingresso e spostamento aste delle bandiere presso l'Ufficio territoriale di Montichiari</t>
  </si>
  <si>
    <t xml:space="preserve">APOSTOLI DANIELE SRL (CF: 02171370170)
BS IMPIANTI SNC DI BATTISTELLO G. E SINGIA P. (CF: 03313480174)
RIBOS DI RIGONI CLAUDIO E C. SNC (CF: 02010070981)
TECHNE S.P.A. (CF: 03066160163)
</t>
  </si>
  <si>
    <t>APOSTOLI DANIELE SRL (CF: 02171370170)</t>
  </si>
  <si>
    <t>Riparazione impianto antintrusione presso Ufficio territoriale di Erba in corso XXV Aprile a Erba (CO)</t>
  </si>
  <si>
    <t xml:space="preserve">SICOM SNC DI CATTANEO &amp; C.  (CF: 00786490136)
</t>
  </si>
  <si>
    <t>SICOM SNC DI CATTANEO &amp; C.  (CF: 00786490136)</t>
  </si>
  <si>
    <t>SOSTITUZIONE BATTERIA IMPIANTO ANTINTRUSIONE</t>
  </si>
  <si>
    <t xml:space="preserve">SISTEL DATA SRL (CF: 01327770127)
</t>
  </si>
  <si>
    <t>SISTEL DATA SRL (CF: 01327770127)</t>
  </si>
  <si>
    <t>PULIZIA FOSSA BIOLOGICA UT MI 6</t>
  </si>
  <si>
    <t xml:space="preserve">Si.Mo. Spurghi snc (CF: 04495740963)
</t>
  </si>
  <si>
    <t>Si.Mo. Spurghi snc (CF: 04495740963)</t>
  </si>
  <si>
    <t>CR - apertura/chiusura cancelli 01.02.2017-31.01.2018</t>
  </si>
  <si>
    <t xml:space="preserve">I.V.R.I.- Istituto di vigilanza  (CF: 03169660150)
Istituto di Vigilanza Corpo Vigili dell'ordine srl (CF: 12640410150)
Sicurezza srl e Divisione Sistemi (CF: 00403420193)
</t>
  </si>
  <si>
    <t>I.V.R.I.- Istituto di vigilanza  (CF: 03169660150)</t>
  </si>
  <si>
    <t>D.P. BS - Servizio di apertura e chiusura cancelli presso il Palazzo degli Uffici Finanziari</t>
  </si>
  <si>
    <t xml:space="preserve">SINTESINET SRL (CF: 03229580984)
VIGILANZA CITTA' DI BRESCIA SOC. COOP. (CF: 00868700170)
VIGILANZA GROUP SOC. COOP. A R.L. (CF: 00884000175)
</t>
  </si>
  <si>
    <t>VIGILANZA GROUP SOC. COOP. A R.L. (CF: 00884000175)</t>
  </si>
  <si>
    <t>MANUTENZIONE IMPIANTO ANTINTRUSIONE</t>
  </si>
  <si>
    <t xml:space="preserve">ELCO SRL (CF: BRNDVD69T09C933P)
</t>
  </si>
  <si>
    <t>ELCO SRL (CF: BRNDVD69T09C933P)</t>
  </si>
  <si>
    <t xml:space="preserve">SALA GROUP SAS DI SALA M. &amp; C. (CF: 06676130963)
</t>
  </si>
  <si>
    <t>SALA GROUP SAS DI SALA M. &amp; C. (CF: 06676130963)</t>
  </si>
  <si>
    <t>Manutenzione straordinaria ascensori presso Ufficio territoriale di Milano 4</t>
  </si>
  <si>
    <t xml:space="preserve">TECHNE S.P.A. (CF: 03066160163)
</t>
  </si>
  <si>
    <t>TECHNE S.P.A. (CF: 03066160163)</t>
  </si>
  <si>
    <t>SPURGO TRATTO FOGNARIO DP MONZA</t>
  </si>
  <si>
    <t xml:space="preserve">Teodori Spurghi snc di Teodori Giuseppina e C. (CF: 11017870152)
</t>
  </si>
  <si>
    <t>Teodori Spurghi snc di Teodori Giuseppina e C. (CF: 11017870152)</t>
  </si>
  <si>
    <t>MANUTENZIONE ANTINTRUSIONE</t>
  </si>
  <si>
    <t xml:space="preserve">NUOVA RELE' SNC DI TORRIANI GIORGIO &amp; C. (CF: 03124580154)
</t>
  </si>
  <si>
    <t>NUOVA RELE' SNC DI TORRIANI GIORGIO &amp; C. (CF: 03124580154)</t>
  </si>
  <si>
    <t>Fornitura di cartucce con film trasparente ed a colori per stampante Zebra ZXP serie 8 USB Card Printer della DR della Lombardia</t>
  </si>
  <si>
    <t xml:space="preserve">Quasartek srl (CF: 06467211006)
</t>
  </si>
  <si>
    <t>Quasartek srl (CF: 06467211006)</t>
  </si>
  <si>
    <t xml:space="preserve">lavori edili </t>
  </si>
  <si>
    <t xml:space="preserve">Impresa edile Demarco Michele (CF: DMRMHL80E02E041F)
</t>
  </si>
  <si>
    <t>Impresa edile Demarco Michele (CF: DMRMHL80E02E041F)</t>
  </si>
  <si>
    <t>LETTORE APRIPORTE</t>
  </si>
  <si>
    <t>ORDINE PER LA PUBBLICAZIONE DI UN ANNUNCIO PER UNA RICERCA IMMOBILIARE - AGENZIA DELLE ENTRATE</t>
  </si>
  <si>
    <t xml:space="preserve">A. MANZONI &amp; C. S.p.a. (CF: 04705810150)
OPQ SRL (CF: 11049250159)
RCS Mediagroup S.p.A. (CF: 12086540155)
</t>
  </si>
  <si>
    <t>RCS Mediagroup S.p.A. (CF: 12086540155)</t>
  </si>
  <si>
    <t>Spostamento cablaggio postazione lavoro presso la Direzione provinciale di Sondrio â€“ Ufficio di Sondrio - Territorio</t>
  </si>
  <si>
    <t xml:space="preserve">Carugo Elettro di Carugo Andrea (CF: CRGNDR72P18I829K)
Ciapponi Impias di Fabio Ciapponi (CF: 00861470144)
NEW-TEK SRL (CF: 00978310142)
</t>
  </si>
  <si>
    <t>Carugo Elettro di Carugo Andrea (CF: CRGNDR72P18I829K)</t>
  </si>
  <si>
    <t>SERVIZIO ANNUALE DI MANUTENZIONE DELLE ATTREZZATURE D'UFFICIO</t>
  </si>
  <si>
    <t>22-PROCEDURA NEGOZIATA DERIVANTE DA AVVISI CON CUI SI INDICE LA GARA</t>
  </si>
  <si>
    <t xml:space="preserve">BETTINELLI MACCHINE UFFICIO SNC (CF: 02284450968)
CENTRO TECNICO UFFICIO TOFANI GINO DI TOFANI LEONARDO (CF: TFNLRD72S16F205B)
MARINI CORRADO MACCHINE PER L'UFFICIO (CF: MRNCRD64D06A569T)
TUTTUFFICIOPIU' SRL (CF: 10238660152)
UFFICIO SERVICE SNC (CF: 03443520170)
</t>
  </si>
  <si>
    <t>TUTTUFFICIOPIU' SRL (CF: 10238660152)</t>
  </si>
  <si>
    <t>MESSA IN SICUREZZA CABINA ELETTRICA DRL</t>
  </si>
  <si>
    <t xml:space="preserve">UNARETI (CF: 12883450152)
</t>
  </si>
  <si>
    <t>UNARETI (CF: 12883450152)</t>
  </si>
  <si>
    <t xml:space="preserve">FELMA SRL (CF: 03194190157)
</t>
  </si>
  <si>
    <t>FELMA SRL (CF: 03194190157)</t>
  </si>
  <si>
    <t xml:space="preserve">IDRO CLIMA SRL (CF: 01956520165)
</t>
  </si>
  <si>
    <t>IDRO CLIMA SRL (CF: 01956520165)</t>
  </si>
  <si>
    <t>Realizzazione pareti mobili e modifiche impianti elettrici presso l'Ufficio territoriale di Milano 6</t>
  </si>
  <si>
    <t xml:space="preserve">C&amp;G OMNIALOGISTICA SOC. COOP.  (CF: 05591640965)
CASTIGLIONE FRANCO IMPRESA EDILE SRL  (CF: 04807340155)
EDIL BRA DITTA EDILE MILANO SRL (CF: 06880010969)
FLORIANI ANTONIO  (CF: FLRNTN53T07C735Y)
</t>
  </si>
  <si>
    <t>C&amp;G OMNIALOGISTICA SOC. COOP.  (CF: 05591640965)</t>
  </si>
  <si>
    <t>Riparazione serranda e finestre presso Ufficio territoriale di Casalmaggiore</t>
  </si>
  <si>
    <t xml:space="preserve">F.lli Visioli di Visioli Tiziano e Virginio snc (CF: 00455450197)
</t>
  </si>
  <si>
    <t>F.lli Visioli di Visioli Tiziano e Virginio snc (CF: 00455450197)</t>
  </si>
  <si>
    <t>LAVORI MANUTENZIONE IMPIANTO NTINTRUSIONE</t>
  </si>
  <si>
    <t xml:space="preserve">G.A. MULTISYSTEM DI GHEZZI ALESSANDRO (CF: GHZLSN78C23B201W)
</t>
  </si>
  <si>
    <t>G.A. MULTISYSTEM DI GHEZZI ALESSANDRO (CF: GHZLSN78C23B201W)</t>
  </si>
  <si>
    <t>RIPARAZIONE IMPIANTO ANTINTRUSIONE</t>
  </si>
  <si>
    <t>REALIZZAZIONE IMPIANTO DI CONDIZIONAMENTO IMMOBILE MONTECHIARI</t>
  </si>
  <si>
    <t>08-AFFIDAMENTO IN ECONOMIA - COTTIMO FIDUCIARIO</t>
  </si>
  <si>
    <t xml:space="preserve">Alfa Impianti S.r.l. (CF: 02665960759)
De Marchi Impianti S.r.l.  (CF: 03186420232)
R.V.M.IMPIANTI SRL (CF: 01928000171)
STC Engineering S.r.l.  (CF: 00951370196)
Teknoindustriale S.r.l. (CF: 01093270765)
West System S.r.l.  (CF: 01071300501)
</t>
  </si>
  <si>
    <t>R.V.M.IMPIANTI SRL (CF: 01928000171)</t>
  </si>
  <si>
    <t>PULIZIA GRONDA ARCHIVIO CORELLI</t>
  </si>
  <si>
    <t xml:space="preserve">FLORIANI ANTONIO  (CF: FLRNTN53T07C735Y)
</t>
  </si>
  <si>
    <t>FLORIANI ANTONIO  (CF: FLRNTN53T07C735Y)</t>
  </si>
  <si>
    <t>CONTRATTO APERTO PER LA FORNITURA ANNUALE DI MATERIALE DI CANCELLERIA</t>
  </si>
  <si>
    <t xml:space="preserve">BEPRO ITALIA SRL (CF: 08554060965)
CARTARIA ESTENSE SRL (CF: 00041490384)
CARTOMARKET DI MAURIZIO QUARANTA &amp; C. SAS (CF: 07564610017)
DIMA SRLS (CF: 01569980087)
SERVIZI UFFICIO SRL (CF: 09652640963)
</t>
  </si>
  <si>
    <t>SERVIZI UFFICIO SRL (CF: 09652640963)</t>
  </si>
  <si>
    <t>MODIFICHE IMPIANTO ELETTRICO UT MI 6</t>
  </si>
  <si>
    <t xml:space="preserve">D.N.A. SICUREZZA SRL (CF: 03264850961)
F.G. Tecnology srl (CF: 08690030963)
NEW GIBI AUTOMAZIONI S.R.L. (CF: 09901130154)
NUOVA RELE' SNC DI TORRIANI GIORGIO &amp; C. (CF: 03124580154)
SEVEN IMPIANTI SAS DI CAIMI FABIO &amp; C. (CF: 04198390967)
</t>
  </si>
  <si>
    <t>revisione impianto antintrusione</t>
  </si>
  <si>
    <t xml:space="preserve">ASSISTANCE (CF: 02164420966)
</t>
  </si>
  <si>
    <t>ASSISTANCE (CF: 02164420966)</t>
  </si>
  <si>
    <t>Fornitura quotidiani anno 2017_D.R. LOMBARDIA</t>
  </si>
  <si>
    <t xml:space="preserve">LA ROSA GIUSEPPE EDICOLA (CF: LRSGPP72H19F205I)
</t>
  </si>
  <si>
    <t>LA ROSA GIUSEPPE EDICOLA (CF: LRSGPP72H19F205I)</t>
  </si>
  <si>
    <t>Installazione di un combinatore telefonico GSM su ascensore presso Direzione provinciale di  Como â€“ Ufficio di Como - Territorio</t>
  </si>
  <si>
    <t xml:space="preserve">DEF ITALIA SRL (CF: 10466340154)
</t>
  </si>
  <si>
    <t>DEF ITALIA SRL (CF: 10466340154)</t>
  </si>
  <si>
    <t>Modifica impianto antintrusione presso l'Ufficio territoriale di Crema</t>
  </si>
  <si>
    <t xml:space="preserve">TECHNOSYSTEM DI CATTANEO MARCO (CF: CTTMRC81D21D142X)
</t>
  </si>
  <si>
    <t>TECHNOSYSTEM DI CATTANEO MARCO (CF: CTTMRC81D21D142X)</t>
  </si>
  <si>
    <t>Riparazione impianto antintrusione con sostituzione sensore presso la Direzione provinciale di Lecco</t>
  </si>
  <si>
    <t xml:space="preserve">ELCO S.R.L. (CF: 00415740133)
</t>
  </si>
  <si>
    <t>ELCO S.R.L. (CF: 00415740133)</t>
  </si>
  <si>
    <t>Lavori per adeguamento impianto elettrico necessari per la richiesta di aumento della potenza fornita presso la Direzione provinciale di Pavia</t>
  </si>
  <si>
    <t xml:space="preserve">A&amp;G SERVICE SNC (CF: 02124420189)
DI GIOIA FILIPPO (CF: DGIFPP66L13B619W)
ELETTRICA PAVESE SNC (CF: 00665140182)
M. L. IMPIANTI DI MORONI LORENZO (CF: MRNLNZ59D12M109X)
TM IMPIANTI DI TREVISAN MARINO (CF: TRVMRN75M17M109J)
</t>
  </si>
  <si>
    <t>ELETTRICA PAVESE SNC (CF: 00665140182)</t>
  </si>
  <si>
    <t>Riparazione piastrelle sollevate presso la Direzione provinciale di Brescia</t>
  </si>
  <si>
    <t xml:space="preserve">COSTRUZIONI VALLONE SRL (CF: 03757830231)
GHIDELLI DANIELE (CF: GHDDNL75P13D150B)
Guatta Costruzioni S.r.l. di Guatta Defendo e Guatta geom. Marco (CF: 02977830989)
</t>
  </si>
  <si>
    <t>GHIDELLI DANIELE (CF: GHDDNL75P13D150B)</t>
  </si>
  <si>
    <t>Spurgo rete fognaria presso la Direzione provinciale di Bergamo</t>
  </si>
  <si>
    <t xml:space="preserve">BORONI SPURGHI SNC DI BORONI A. &amp; C. (CF: 02147850164)
ECOLOGIA DALMINE SRL (CF: 02252090168)
FRANCHINI SPA (CF: 00865450167)
</t>
  </si>
  <si>
    <t>FRANCHINI SPA (CF: 00865450167)</t>
  </si>
  <si>
    <t>Sostituzione tapparelle presso la Direzione provinciale di Sondrio</t>
  </si>
  <si>
    <t xml:space="preserve">CENTROEDILE CHIURO SRL (CF: 00887420149)
DETTO FATTO DI TAMBARO SALVATORE (CF: TMBSVT65R24I829G)
TECHNE S.P.A. (CF: 03066160163)
</t>
  </si>
  <si>
    <t>DETTO FATTO DI TAMBARO SALVATORE (CF: TMBSVT65R24I829G)</t>
  </si>
  <si>
    <t>Sostituzione videoregistratore impianto videosorveglianza presso la Direzione provinciale di Bergamo</t>
  </si>
  <si>
    <t xml:space="preserve">CLIVATI IMPIANTI ELETTRICI SRL (CF: 02729730164)
F.G.S. S.r.l. (CF: 01557310164)
MICROWATT SRL (CF: 03789780164)
</t>
  </si>
  <si>
    <t>MICROWATT SRL (CF: 03789780164)</t>
  </si>
  <si>
    <t>FORNITURA DI BATTERIE PER UPS SERVER DRL</t>
  </si>
  <si>
    <t xml:space="preserve">MASSIMILIANO D'ATTANASIO (CF: DTTMSM74L19G141D)
</t>
  </si>
  <si>
    <t>MASSIMILIANO D'ATTANASIO (CF: DTTMSM74L19G141D)</t>
  </si>
  <si>
    <t>modifica indirizzo IP apriporta con badge presso la Direzione regionale della Lombardia a Milano</t>
  </si>
  <si>
    <t>D.P. Sondrio - Salita Schenardi - Fornitura gasolio da riscaldamento</t>
  </si>
  <si>
    <t>26-AFFIDAMENTO DIRETTO IN ADESIONE AD ACCORDO QUADRO/CONVENZIONE</t>
  </si>
  <si>
    <t xml:space="preserve">EUROPAM S.P.A. (CF: 03076310105)
</t>
  </si>
  <si>
    <t>EUROPAM S.P.A. (CF: 03076310105)</t>
  </si>
  <si>
    <t>Riparazione impianto antintrusione presso la Direzione provinciale di Mantova - Ufficio di MAntova - Territorio</t>
  </si>
  <si>
    <t xml:space="preserve">PUNTO SICUREZZA SRL (CF: 00691960207)
</t>
  </si>
  <si>
    <t>PUNTO SICUREZZA SRL (CF: 00691960207)</t>
  </si>
  <si>
    <t>SPURGO FOSSA SETTICA</t>
  </si>
  <si>
    <t xml:space="preserve">RIMOLA SRL (CF: 01577320185)
</t>
  </si>
  <si>
    <t>RIMOLA SRL (CF: 01577320185)</t>
  </si>
  <si>
    <t>Verifica periodica biennale conformitÃ  ascensore presso la Direzione provinciale di Mantova - Ufficio di mantova - Territorio</t>
  </si>
  <si>
    <t xml:space="preserve">E.C.S. SRL (CF: 02129810202)
</t>
  </si>
  <si>
    <t>E.C.S. SRL (CF: 02129810202)</t>
  </si>
  <si>
    <t>RIPRISTINO TUBAZIONE IMPIANTO DI RISCALDAMENTO</t>
  </si>
  <si>
    <t>Riparazione impianto antintrusione presso la Direzione provinciale di Brescia</t>
  </si>
  <si>
    <t xml:space="preserve">PMG Sistemi di sicurezza S.r.l. Soc. Unipersonale (CF: 03270980174)
</t>
  </si>
  <si>
    <t>PMG Sistemi di sicurezza S.r.l. Soc. Unipersonale (CF: 03270980174)</t>
  </si>
  <si>
    <t>Fornitura "Codice Tributario - il fisco 2017"_D.R. LOMBARDIA</t>
  </si>
  <si>
    <t>SERVIZIO DI CONSEGNA A DOMICILIO DELLA CORRISPONDENZA PER GLI UFFICI DELL'AGENZIA DELLE ENTRATE DELLA LOMBARDIA</t>
  </si>
  <si>
    <t xml:space="preserve">POSTE ITALIANE SPA (CF: 97103880585)
</t>
  </si>
  <si>
    <t>POSTE ITALIANE SPA (CF: 97103880585)</t>
  </si>
  <si>
    <t xml:space="preserve">Fornitura testo "Codice Civile" 2017 serie Codici Vigenti ed. La Tribuna </t>
  </si>
  <si>
    <t xml:space="preserve">LIBRERIA LA TRIBUNA SNC DI S. CONSOLI E C. ENDRIZZI (CF: 08455620966)
</t>
  </si>
  <si>
    <t>LIBRERIA LA TRIBUNA SNC DI S. CONSOLI E C. ENDRIZZI (CF: 08455620966)</t>
  </si>
  <si>
    <t>MANUTENZIONE PER RIMOZIONE INTONACI DP PAVIA</t>
  </si>
  <si>
    <t xml:space="preserve">EDIL R.C.M. (CF: 02521310181)
GDL SERVICE (CF: CMUGPP55P45C129Q)
ZEL PLAST (CF: 01020030183)
</t>
  </si>
  <si>
    <t>ZEL PLAST (CF: 01020030183)</t>
  </si>
  <si>
    <t>RIPARAZIONE SISTEMI DI VIDEOPROIEZIONE DP BERGAMO</t>
  </si>
  <si>
    <t xml:space="preserve">SANGIO SOUND SNC (CF: 01035750163)
</t>
  </si>
  <si>
    <t>SANGIO SOUND SNC (CF: 01035750163)</t>
  </si>
  <si>
    <t>INTERVENTO PER PERDITA DAL SOFFITTO DELL'ARCHIVIO MONZA E BRIANZA</t>
  </si>
  <si>
    <t>CONTRATTO APERTO PER LA FORNITURA DI MATERIALE DI CONSUMO PER STAMPANTI, FAX, FOTOCOPIATORI E MULTIFUNZIONE</t>
  </si>
  <si>
    <t xml:space="preserve">BCR UFFICIO SAS (CF: RSSMHL79M23D205W)
ECOPRINT SNC DI ROZZINI MIRKO &amp; LUCIANO (CF: 01802580983)
GREEN PRINTER DI PETRELLI FILIPPO E FEDERICO SNC (CF: PTRFPP69P26L750B)
LA RICARICA DI CRISNARO MAURIZIO &amp; C. S.A.S. (CF: 02470210309)
MIDA SRL (CF: 01513020238)
</t>
  </si>
  <si>
    <t>MIDA SRL (CF: 01513020238)</t>
  </si>
  <si>
    <t>FORNITURA ANNUALE DI ENERGIA ELETTRICA IN CONVENZIONE CONSIP</t>
  </si>
  <si>
    <t xml:space="preserve">Iren Mercato S.p.A. (CF: 01178580997)
</t>
  </si>
  <si>
    <t>Iren Mercato S.p.A. (CF: 01178580997)</t>
  </si>
  <si>
    <t>FORNITURA ANNUALE DI GAS NATURALE IN CONVENZIONE CONSIP</t>
  </si>
  <si>
    <t xml:space="preserve">SPIGAS SRL (CF: 01159920113)
</t>
  </si>
  <si>
    <t>SPIGAS SRL (CF: 01159920113)</t>
  </si>
  <si>
    <t>SERVIZIO DI TRASPORTO PLICHI PER GLI UFFICI DI COMPETENZA DELLE DIREZIONI PROVINCIALI DI MILANO, BRESCIA E BERGAMO</t>
  </si>
  <si>
    <t xml:space="preserve">SDA Express courier Spa (CF: 02335990541)
</t>
  </si>
  <si>
    <t>SDA Express courier Spa (CF: 02335990541)</t>
  </si>
  <si>
    <t>FORNITURA DI DISPLAY PER SISTEMI ELIMINACODE</t>
  </si>
  <si>
    <t xml:space="preserve">SIGMA S.P.A. (CF: 01590580443)
</t>
  </si>
  <si>
    <t>SIGMA S.P.A. (CF: 01590580443)</t>
  </si>
  <si>
    <t>Riparazione impianto antintrusione e spostamento lettore di badge presso la Direzione provinciale di Mantova</t>
  </si>
  <si>
    <t xml:space="preserve">R.D.C. SRL (CF: 02196520205)
</t>
  </si>
  <si>
    <t>R.D.C. SRL (CF: 02196520205)</t>
  </si>
  <si>
    <t>Sostituzione centrale antintrusione presso l'Ufficio territoriale di Casalmaggiore</t>
  </si>
  <si>
    <t xml:space="preserve">DASTEL GROUP SRL (CF: 05339070962)
F. S. Impianti di Sangiovanni Fabio (CF: SNGFBA83E19L400P)
ROSSI SISTEMI DI ROSSI GIANPIETRO E DANZI ARISTIDE SNC (CF: 01015270190)
SP Global Services di Parmigiani Stefano (CF: PRMSFN76E19A192U)
</t>
  </si>
  <si>
    <t>DASTEL GROUP SRL (CF: 05339070962)</t>
  </si>
  <si>
    <t xml:space="preserve">Balconi srl (CF: 12944070155)
</t>
  </si>
  <si>
    <t>Balconi srl (CF: 12944070155)</t>
  </si>
  <si>
    <t>Verifiche periodiche biennali dei dispositivi di messa a terra degli impianti elettrici per gli uffici dipendenti dalla Direzione regionale della Lombardia</t>
  </si>
  <si>
    <t xml:space="preserve">BUREAU VERITAS ITALIA SPA (CF: 11498640157)
CENPI SCRL (CF: 05817621005)
CSDM Srl (CF: 12822160151)
E.L.T.I. Srl (CF: 05384711007)
T-System srl (CF: 02924770130)
</t>
  </si>
  <si>
    <t>E.L.T.I. Srl (CF: 05384711007)</t>
  </si>
  <si>
    <t>ACQUISTO IN CONVENZIONE CONSIP SERVIZIO DI SORVEGLIANZA SANITARIA</t>
  </si>
  <si>
    <t xml:space="preserve">EXITONE S.P.A. (CF: 07874490019)
</t>
  </si>
  <si>
    <t>EXITONE S.P.A. (CF: 07874490019)</t>
  </si>
  <si>
    <t>FORNITURA IN NOLEGGIO DI MULTIFUNZIONE MONOCROMATICHE</t>
  </si>
  <si>
    <t xml:space="preserve">OLIVETTI SPA (CF: 02298700010)
</t>
  </si>
  <si>
    <t>OLIVETTI SPA (CF: 02298700010)</t>
  </si>
  <si>
    <t>GIARDINAGGIO ANNO 2017</t>
  </si>
  <si>
    <t xml:space="preserve">IL MONDO DEL GIARDINO (CF: 01787860186)
IPERVERDE SRL SOC. AGRICOLA (CF: 00653940148)
MONVERDE PIANTE SRL (CF: 01780890123)
VA.CO. (CF: 04181420961)
</t>
  </si>
  <si>
    <t>IL MONDO DEL GIARDINO (CF: 01787860186)</t>
  </si>
  <si>
    <t>RIPRISTINO TUBAZIONE</t>
  </si>
  <si>
    <t>APPROVVIGIONAMENTO BADGE APRIPORTA PER LA DR LOMBARDIA</t>
  </si>
  <si>
    <t>Riparazione di due videoproiettori presso la Direzione provinciale di Brescia</t>
  </si>
  <si>
    <t xml:space="preserve">Limelight di Pinelli Dario &amp; C. snc (CF: 03599690173)
</t>
  </si>
  <si>
    <t>Limelight di Pinelli Dario &amp; C. snc (CF: 03599690173)</t>
  </si>
  <si>
    <t>ORDINE PER LA PUBBLICAZIONE DI UN ANNUNCIO PER UNA RICERCA IMMOBILIARE - AGENZIA DELLE ENTRATE - LOMBARDIA</t>
  </si>
  <si>
    <t xml:space="preserve">A. MANZONI &amp; C. S.p.a. (CF: 04705810150)
</t>
  </si>
  <si>
    <t>A. MANZONI &amp; C. S.p.a. (CF: 04705810150)</t>
  </si>
  <si>
    <t xml:space="preserve">SESAAB SERVIZI S.R.L. (CF: 02270180165)
</t>
  </si>
  <si>
    <t>SESAAB SERVIZI S.R.L. (CF: 02270180165)</t>
  </si>
  <si>
    <t>ORDINE BANDIERE  DA INTERNO E DA ESTERNO PER LA DIREZIONE REGIONALE DELLA LOMBARDIA - AGENZIA DELLE ENTRATE</t>
  </si>
  <si>
    <t xml:space="preserve">LA NAZIONALE MANIFATTURE SNC (CF: 07658160150)
</t>
  </si>
  <si>
    <t>LA NAZIONALE MANIFATTURE SNC (CF: 07658160150)</t>
  </si>
  <si>
    <t>LAVORI DISOTTURAZIONE LOCALI DP VARESE</t>
  </si>
  <si>
    <t xml:space="preserve">SERRAGLIA SPURGHI SRL (CF: 00325530129)
</t>
  </si>
  <si>
    <t>SERRAGLIA SPURGHI SRL (CF: 00325530129)</t>
  </si>
  <si>
    <t>D.P. Sondrio (Salita Schenardi) - Fornitura gasolio</t>
  </si>
  <si>
    <t>SERVIZIO PULIZIE FOSSE</t>
  </si>
  <si>
    <t xml:space="preserve">Idroambiente Srl (CF: 10431500155)
LA PULISCARICO SAS DI DI BRIGIDA MASSIMO &amp; C. (CF: 03140750120)
SERRAGLIA SPURGHI SRL (CF: 00325530129)
</t>
  </si>
  <si>
    <t>servizio di spurgo  DP VARESE</t>
  </si>
  <si>
    <t>acquisto distruggi documenti per upt LODI</t>
  </si>
  <si>
    <t xml:space="preserve">pr.ex.im. 2 snc di Bianchi Luigi e Riccardo (CF: 01683550139)
</t>
  </si>
  <si>
    <t>pr.ex.im. 2 snc di Bianchi Luigi e Riccardo (CF: 01683550139)</t>
  </si>
  <si>
    <t>tinteggiatura di due stanze presso la DP BERGAMO</t>
  </si>
  <si>
    <t xml:space="preserve">EDILTOMPLAST SRL (CF: 01634810160)
ESSECI SRL (CF: 02682220161)
F.lli Cambianica snc (CF: 02033740164)
</t>
  </si>
  <si>
    <t>F.lli Cambianica snc (CF: 02033740164)</t>
  </si>
  <si>
    <t>Lavori di manutenzione straordinaria per sostituzione porte taglia fuoco presso edificio di Brescia, via Marsala 29</t>
  </si>
  <si>
    <t xml:space="preserve">Belloni Impresa Edile srl (CF: 03549530966)
COSTRUZIONI VALLONE SRL (CF: 03757830231)
EDIL 2000 SRL (CF: 01088990195)
Guatta Costruzioni S.r.l. di Guatta Defendo e Guatta geom. Marco (CF: 02977830989)
PROTEGGI SRL (CF: 10993660157)
</t>
  </si>
  <si>
    <t>Belloni Impresa Edile srl (CF: 03549530966)</t>
  </si>
  <si>
    <t>RIPARAZIONE ARCHIVIO COMPATTATO UPT MILANO</t>
  </si>
  <si>
    <t xml:space="preserve">EDA SYSTEM (CF: 10735840018)
</t>
  </si>
  <si>
    <t>EDA SYSTEM (CF: 10735840018)</t>
  </si>
  <si>
    <t xml:space="preserve">manutenzione archivi compattati UPT Milano </t>
  </si>
  <si>
    <t>ORDINE PER UN SERVIZIO DI PULIZIA STRAORDINARIA - AGENZIA DELLE ENTRATE - UT DESIO</t>
  </si>
  <si>
    <t xml:space="preserve">B.&amp; B. SERVICE SOCIETA' COOPERATIVA (CF: 01494430463)
Ital Cleaning (CF: 01520030204)
Super Clean Service (CF: 06689010962)
VOICE SERVICE S.R.L. (CF: 09713020965)
</t>
  </si>
  <si>
    <t>VOICE SERVICE S.R.L. (CF: 09713020965)</t>
  </si>
  <si>
    <t>PULIZIA VETRI ESTERNI - AGENZIA DELLE ENTRATE - UFFICIO DI CASTIGLIONE DELLE STIVIERE</t>
  </si>
  <si>
    <t xml:space="preserve">ALL SERVICE (CF: 09004310968)
B.&amp; B. SERVICE SOCIETA' COOPERATIVA (CF: 01494430463)
COISECO SOC. COOP (CF: 01498400207)
NUOVA PULIRAS SOC.COOP. (CF: 01764140206)
</t>
  </si>
  <si>
    <t>COISECO SOC. COOP (CF: 01498400207)</t>
  </si>
  <si>
    <t>acquisto condizionatori tipo split per vari Uffici</t>
  </si>
  <si>
    <t xml:space="preserve">2C CHIAPPINI SRL (CF: 08481470154)
ABC TOOLS SPA (CF: 00717030159)
ALBA ELETTRONIC (CF: 00873250161)
ANTEKLAB  (CF: 01910240207)
MASTER GROUP SRL (CF: 03117650139)
</t>
  </si>
  <si>
    <t>MASTER GROUP SRL (CF: 03117650139)</t>
  </si>
  <si>
    <t>ACQUISTO CONDIZIONATORE DUAL SPLIT PER UT GAVIRATE</t>
  </si>
  <si>
    <t xml:space="preserve">MASTER GROUP SRL (CF: 03117650139)
</t>
  </si>
  <si>
    <t>Servizio di verifica periodica biennale degli impianti elevatori della Direzione Regionale della Lombardia</t>
  </si>
  <si>
    <t xml:space="preserve">ELLISSE SRL (CF: 08427870012)
ICIM S.p.A. (CF: 12908230159)
SIDEL SPA (CF: 04022810370)
VERIFICA (CF: 03670710965)
VIR (CF: 04278820875)
</t>
  </si>
  <si>
    <t>ICIM S.p.A. (CF: 12908230159)</t>
  </si>
  <si>
    <t>Riparazione impianto antintrusione presso la Direzione provinciale di Cremona</t>
  </si>
  <si>
    <t xml:space="preserve">ROSSI SISTEMI DI ROSSI GIANPIETRO E DANZI ARISTIDE SNC (CF: 01015270190)
</t>
  </si>
  <si>
    <t>ROSSI SISTEMI DI ROSSI GIANPIETRO E DANZI ARISTIDE SNC (CF: 01015270190)</t>
  </si>
  <si>
    <t>Spurgo pluviali presso la Direzione provinciale di Bergamo</t>
  </si>
  <si>
    <t xml:space="preserve">Borgo Spurghi srl (CF: 02547990982)
</t>
  </si>
  <si>
    <t>Borgo Spurghi srl (CF: 02547990982)</t>
  </si>
  <si>
    <t>APPROVVIGIONAMENTO DI BUONI PASTO IN CONVENZIONE CONSIP</t>
  </si>
  <si>
    <t xml:space="preserve">Qui! Group Spa (CF: 03105300101)
</t>
  </si>
  <si>
    <t>Qui! Group Spa (CF: 03105300101)</t>
  </si>
  <si>
    <t>UPT CR+SPI CR+DP LO - fornitura n. 4 multifunzioni - ordine 3703520</t>
  </si>
  <si>
    <t xml:space="preserve">KYOCERA DOCUMENT SOLUTION ITALIA SPA (CF: 01788080156)
</t>
  </si>
  <si>
    <t>KYOCERA DOCUMENT SOLUTION ITALIA SPA (CF: 01788080156)</t>
  </si>
  <si>
    <t>ACQUISTO PLASTIFICATRICE E RELATIVE TASCHE PLASTIFICATE PER LA DIREZIONE REGIONALE DELLA LOMBARDIA DELL'AGENZIA DELLE ENTRATE</t>
  </si>
  <si>
    <t xml:space="preserve">Brambati (CF: 08267180159)
</t>
  </si>
  <si>
    <t>Brambati (CF: 08267180159)</t>
  </si>
  <si>
    <t>Unificazione rete dati attraverso accorpamento centri stella presso la Direzione provinciale di Bergamo</t>
  </si>
  <si>
    <t xml:space="preserve">ALPECOM SRL (CF: 13104220150)
GMA IMPIANTI ELETTRICI SRL (CF: 03536080165)
MICROWATT SRL (CF: 03789780164)
PIEMME TELECOM (CF: 02384630162)
</t>
  </si>
  <si>
    <t>PIEMME TELECOM (CF: 02384630162)</t>
  </si>
  <si>
    <t>Tinteggiatura stanze e ripristino marmo zoccolatura ingresso per Direzione regionale della Lombardia</t>
  </si>
  <si>
    <t xml:space="preserve">C&amp;G OMNIALOGISTICA SOC. COOP.  (CF: 05591640965)
</t>
  </si>
  <si>
    <t>Riammodernamento impianti sicurezza presso l'Ufficio territoriale di Suzzara</t>
  </si>
  <si>
    <t xml:space="preserve">R.D.C. SRL (CF: 02196520205)
S.I.T.I.P. SRL (CF: 01221570359)
SEDIP SRL (CF: 01716230204)
</t>
  </si>
  <si>
    <t>Installazione videocitofono e cablaggio per collegamento totem eliminacode Ufficio territoriale di Stradella</t>
  </si>
  <si>
    <t xml:space="preserve">CO.EL. Soc. Coop. arl (CF: 01141310183)
ELETTRICA PAVESE SNC (CF: 00665140182)
Sarchi Cav. Giorgio Cav. Giorgio di Ruberto Robertino (CF: RBRRRT71C09A984N)
</t>
  </si>
  <si>
    <t>SMALTIMENTO DI RIFIUTI GIACENTI PRESSO L'ARCHIVIO DI VIA CORELLI</t>
  </si>
  <si>
    <t xml:space="preserve">CO.R.MET. SRL (CF: 08500390151)
E.R.U.S. SERVICE SPA (CF: 07824810159)
ECOBLU SRL (CF: 04109370967)
ENECOL SERVIZI SRL (CF: 10768400151)
LA SPURGHI INZAGO SRL (CF: 08854700153)
</t>
  </si>
  <si>
    <t>CO.R.MET. SRL (CF: 08500390151)</t>
  </si>
  <si>
    <t>SOSTITUZIONE VETRI FINESTRE PRESSO DIREZIONE PROVINCIALE DI VARESE</t>
  </si>
  <si>
    <t xml:space="preserve">A.RATTI SNC DI RATTI ANGELO E C. (CF: 01334120126)
La vetraria di castiglioni &amp; c. snc (CF: 00198430126)
TECHNE S.P.A. (CF: 03066160163)
VETRERIA LUCCA SRL (CF: 00843360124)
Vetro service srl (CF: 02365660121)
</t>
  </si>
  <si>
    <t>VETRERIA LUCCA SRL (CF: 00843360124)</t>
  </si>
  <si>
    <t>Sostituzione centrale antintrusione presso la Direzione provinciale di Brescia</t>
  </si>
  <si>
    <t xml:space="preserve">LAIS SRL (CF: 00998260178)
PMG Sistemi di sicurezza S.r.l. Soc. Unipersonale (CF: 03270980174)
SIMA SRL (CF: 03482440173)
TECNOLUXIMPIANTI TECNOLOGICISISTEMI DI SICUREZZA  (CF: GLLFBA83P21D284J)
</t>
  </si>
  <si>
    <t>SIMA SRL (CF: 03482440173)</t>
  </si>
  <si>
    <t>Sostituzione batteria impianto antintrusione presso l'Ufficio territoriale di Gavirate</t>
  </si>
  <si>
    <t>Implementazione e riparazione impianto antintrusione presso l'Ufficio territoriale di Gallarate</t>
  </si>
  <si>
    <t xml:space="preserve">GUNNEBO ITALIA SPA (CF: 03141940159)
</t>
  </si>
  <si>
    <t>GUNNEBO ITALIA SPA (CF: 03141940159)</t>
  </si>
  <si>
    <t>SANIFICAZIONE VOLUMI DANNEGGIATI</t>
  </si>
  <si>
    <t xml:space="preserve">BELFOR ITALIA (CF: 09696150151)
CARTAETECNICA - LEGATORIA ARTIGIANA DI AUGUSTO ANDREOTTI (CF: 01429540121)
FRATI E LIVI SRL (CF: 00772920377)
ViganÃ² Edoardo &amp; Figli snc (CF: 01557000138)
</t>
  </si>
  <si>
    <t>FRATI E LIVI SRL (CF: 00772920377)</t>
  </si>
  <si>
    <t>Ripazione impianto di condizionamento DP Lecco</t>
  </si>
  <si>
    <t>UU.PP Lombardia - Fornitura n. 21 millesimi anno 2018</t>
  </si>
  <si>
    <t xml:space="preserve">Istituto Poligrafico e Zecca dello Stato  (CF: 00399810589)
</t>
  </si>
  <si>
    <t>Istituto Poligrafico e Zecca dello Stato  (CF: 00399810589)</t>
  </si>
  <si>
    <t>FORNITURA DI TONER IN CONVENZIONE CONSIP PER STAMPANTI LEXMARKMS 610 DN</t>
  </si>
  <si>
    <t xml:space="preserve">INFORDATA (CF: 00929440592)
</t>
  </si>
  <si>
    <t>INFORDATA (CF: 00929440592)</t>
  </si>
  <si>
    <t>ancoraggio porta tagliafuoco presso la Direzione Provinciale di Brescia</t>
  </si>
  <si>
    <t xml:space="preserve">Belloni Impresa Edile srl (CF: 03549530966)
</t>
  </si>
  <si>
    <t>noleggio di climatizzatori a colonna</t>
  </si>
  <si>
    <t xml:space="preserve">CANALI GIOVANNI SRL (CF: 01694560200)
ELETTRO GROUP 2000 DI BENIERO DIEGO (CF: BNRDGI67M16L840I)
ELETTRO-BALMA DI BALMA ROBERTO E C. S.N.C. (CF: 01856100043)
ELETTROFORNITURE B&amp;P SNC DI BOSCARIOL G. E P.I. PAVAN M. (CF: 02814750275)
FARAD SRL (CF: 01577710518)
</t>
  </si>
  <si>
    <t>CANALI GIOVANNI SRL (CF: 01694560200)</t>
  </si>
  <si>
    <t>Riparazione impianti antintrusione e di videosorveglianza presso la Direzione provinciale di Brescia e l'Ufficio territoriale di Brescia 2</t>
  </si>
  <si>
    <t xml:space="preserve">LAIS SRL (CF: 00998260178)
</t>
  </si>
  <si>
    <t>LAIS SRL (CF: 00998260178)</t>
  </si>
  <si>
    <t>Abb. 2017 riviste 'Persone e Conoscenze' e 'Sviluppo&amp;Organizzazione'</t>
  </si>
  <si>
    <t xml:space="preserve">ESTE SRL (CF: 00729910158)
</t>
  </si>
  <si>
    <t>ESTE SRL (CF: 00729910158)</t>
  </si>
  <si>
    <t>MANUTENZIONE ARCHIVI COMPATTATI SPI VIGEVANO</t>
  </si>
  <si>
    <t>Riparazione impianto antintrusione presso l'Ufficio territoriale di Treviglio</t>
  </si>
  <si>
    <t xml:space="preserve">GIS SRL (CF: 02226850168)
</t>
  </si>
  <si>
    <t>GIS SRL (CF: 02226850168)</t>
  </si>
  <si>
    <t>Riparazione impianto antintrusione presso la Direzione provinciale di Mantova â€“ Ufficio provinciale - Territorio</t>
  </si>
  <si>
    <t>UT GALLARATE RIPARAZIONE IMPIANTO ANTINTRUSIONE</t>
  </si>
  <si>
    <t>spurgo bagni presso la DP di Como e l'UPT di Como</t>
  </si>
  <si>
    <t>RIFACIMENTO PARZIALE IMPIANTO ANTINTRUSIONE PRESSO DP COMO</t>
  </si>
  <si>
    <t xml:space="preserve">ELCO SRL (CF: BRNDVD69T09C933P)
SICOM SNC DI CATTANEO &amp; C.  (CF: 00786490136)
TERMOELETTRICA VERGA SRL (CF: 02487590131)
</t>
  </si>
  <si>
    <t>lavori complementari realizzazione servizi igienici presso UP Territorio Milano</t>
  </si>
  <si>
    <t>UT 1 MILANO MANUTENZIONE LETTORE APRIBADGE</t>
  </si>
  <si>
    <t>verifica periodica biennale degli impianti di protezione contro le scariche atmosferiche â€“ Vari uffici Lombardia</t>
  </si>
  <si>
    <t xml:space="preserve">E.L.T.I. Srl (CF: 05384711007)
</t>
  </si>
  <si>
    <t xml:space="preserve">UT VIMERCATE INSTALLAZIONE SIRENA PER IMPIANTO ANTINTRUSIONE </t>
  </si>
  <si>
    <t>ADEGUAMENTO SALA VIDEOCONFERENZE DP 1 DI MILANO</t>
  </si>
  <si>
    <t xml:space="preserve">DOMO Service di Pititto Gianpiero (CF: 06831860967)
E.B.G. SRL (CF: 09417340966)
EL-ID S.N.C. DI PANICHI V. E F. &amp; C. (CF: 10737820158)
Ferri Impianti sas di Ferri Alessandro &amp; C. (CF: 03167850969)
TONANI ORIANO (CF: TNNRNO60E22E591Z)
</t>
  </si>
  <si>
    <t>E.B.G. SRL (CF: 09417340966)</t>
  </si>
  <si>
    <t xml:space="preserve">Lavori di manutenzione straordinaria per la sostituzione delle vetrate esterne, e altri lavori </t>
  </si>
  <si>
    <t xml:space="preserve">ARNABOLDI GEOM. CARLO (CF: RNBMRA55D08F205E)
CASTIGLIONE FRANCO IMPRESA EDILE SRL  (CF: 04807340155)
METALVETRO SNC (CF: 09645220154)
</t>
  </si>
  <si>
    <t>ARNABOLDI GEOM. CARLO (CF: RNBMRA55D08F205E)</t>
  </si>
  <si>
    <t>DRL REALIZZAZIONE SISTEMA DI SICUREZZA SU PORTA INGRESSO UFFICI FINANZIARI</t>
  </si>
  <si>
    <t xml:space="preserve">F.G. Tecnology srl (CF: 08690030963)
GIOAM TECNOLOGY SOLUTION S.R.L. (CF: 06219470967)
</t>
  </si>
  <si>
    <t>Riparazione pulsante per segnalazione emergenze sportello presso l'Ufficio territoriale di CantÃ¹</t>
  </si>
  <si>
    <t xml:space="preserve">PLANTRONIC DI PUTELLI GUIDO FRANCESCO SNC (CF: 04538010150)
</t>
  </si>
  <si>
    <t>PLANTRONIC DI PUTELLI GUIDO FRANCESCO SNC (CF: 04538010150)</t>
  </si>
  <si>
    <t>AMPLIAMENTO SISTEMA VIDEOSORVEGLIANZA UT LEGNANO</t>
  </si>
  <si>
    <t xml:space="preserve">FACCHINETTI MARCO SNC DI FACCHINETTI MARCO &amp; C. (CF: 11052420152)
I.T.G. LUTECH SRL (CF: 07356570155)
Italradar snc (CF: 04806280154)
</t>
  </si>
  <si>
    <t>Italradar snc (CF: 04806280154)</t>
  </si>
  <si>
    <t>FORNITURA DI QUATTRO VIDEOPROIETTORI</t>
  </si>
  <si>
    <t xml:space="preserve">ICO COMPUTER MARKET SRL  (CF: 12193050155)
</t>
  </si>
  <si>
    <t>ICO COMPUTER MARKET SRL  (CF: 12193050155)</t>
  </si>
  <si>
    <t>Riparazione impianto antintrusione presso la Direzione provinciale di Lecco</t>
  </si>
  <si>
    <t>Apertura forzata armadi blindati presso la Direzione provinciale di Como â€“ Ufficio provinciale - Territorio</t>
  </si>
  <si>
    <t xml:space="preserve">CENTRO DI SICUREZZA CASA SAS DI POZZETTI MIRKO (CF: 03315020135)
TECHNE S.P.A. (CF: 03066160163)
</t>
  </si>
  <si>
    <t>CENTRO DI SICUREZZA CASA SAS DI POZZETTI MIRKO (CF: 03315020135)</t>
  </si>
  <si>
    <t>D.P. Sondrio - Salita schenardi - Fornitura gasolio per riscaldamento</t>
  </si>
  <si>
    <t xml:space="preserve">UT VIGEVANO SPURGO DELLA FOSSA BIOLOGICA </t>
  </si>
  <si>
    <t>Riparazione impianto di videosorveglianza presso l'Ufficio territoriale di Casalmaggiore</t>
  </si>
  <si>
    <t xml:space="preserve">DASTEL GROUP SRL (CF: 05339070962)
</t>
  </si>
  <si>
    <t>Riparazione pulsante segnalazione emergenze UT MILANO 6</t>
  </si>
  <si>
    <t>SPI CR - noleggio fotorip. - ordine Consip 3703446</t>
  </si>
  <si>
    <t xml:space="preserve">CONVERGE S.P.A. (CF: 04472901000)
</t>
  </si>
  <si>
    <t>CONVERGE S.P.A. (CF: 04472901000)</t>
  </si>
  <si>
    <t>Ripristino intonaco e sontrosoffitto, stanza della Polizia Locale di Gardone Val Trompia, danneggiati da perdita acqua della caldaia dell'Ufficio territoriale di Gardone Val Trompia</t>
  </si>
  <si>
    <t xml:space="preserve">APOSTOLI FABIO (CF: PSTFBA65M20B157A)
GHIDELLI DANIELE (CF: GHDDNL75P13D150B)
TIBIEFFE COLOR SNC DI FERRETTI - TRECCANI - BASSINI (CF: 02843570173)
</t>
  </si>
  <si>
    <t>TIBIEFFE COLOR SNC DI FERRETTI - TRECCANI - BASSINI (CF: 02843570173)</t>
  </si>
  <si>
    <t>Riparazione impianto interfonto presso UT MILANO 2</t>
  </si>
  <si>
    <t xml:space="preserve">ERREGI SRL (CF: 04694450968)
</t>
  </si>
  <si>
    <t>ERREGI SRL (CF: 04694450968)</t>
  </si>
  <si>
    <t>Riprogrammazione centrale antintrusione e istruzione personale addetto presso l'Ufficio territoriale di Brescia 2</t>
  </si>
  <si>
    <t xml:space="preserve">BMC EDIL IMPIANTI SRL (CF: 03769850169)
</t>
  </si>
  <si>
    <t>BMC EDIL IMPIANTI SRL (CF: 03769850169)</t>
  </si>
  <si>
    <t>Pubblicazione su "La Provincia di Como"di un estratto di avviso di ricerca immob. per la DP di Como</t>
  </si>
  <si>
    <t xml:space="preserve">OPQ SRL (CF: 11049250159)
</t>
  </si>
  <si>
    <t>OPQ SRL (CF: 11049250159)</t>
  </si>
  <si>
    <t>RCS per pubblicazione ricerca Immob. Como Sul Corriere della Sera</t>
  </si>
  <si>
    <t xml:space="preserve">RCS Mediagroup S.p.A. (CF: 12086540155)
</t>
  </si>
  <si>
    <t>CONTRATTO APERTO PER IL SERVIZIO DI RICONDIZIONAMENTO DEI VOLUMI DEGLI ATTI DI PUBBLICITA' IMMOBILIARE - LOTTO 1</t>
  </si>
  <si>
    <t xml:space="preserve">ASSIST OFFICE (CF: 03102031204)
ATTILIO NEGRI S.R.L. (CF: 07739450158)
AUGUSTO BERNI (CF: 00281080374)
B.B.M. (CF: 02142110366)
ViganÃ² Edoardo &amp; Figli snc (CF: 01557000138)
</t>
  </si>
  <si>
    <t>ViganÃ² Edoardo &amp; Figli snc (CF: 01557000138)</t>
  </si>
  <si>
    <t>CONTRATTO APERTO PER L'AFFIDAMENTO DEL SERVIZIO DI RICONDIZIONAMENTO DEGLI ATTI DI PUBBLICITA' IMMOBILIARE - LOTTO 2</t>
  </si>
  <si>
    <t xml:space="preserve">GALLA 1880 SRL (CF: 01692010240)
GARMIN ITALIA (CF: 08783950150)
GATTI E VANONI (CF: 00198180127)
GECA (CF: 04274540154)
ViganÃ² Edoardo &amp; Figli snc (CF: 01557000138)
</t>
  </si>
  <si>
    <t>RIPARAZIONE IMPIANTO ANTINTRUSIONE UT CINISELLO B</t>
  </si>
  <si>
    <t xml:space="preserve">P. A. SISTEMI SRL (CF: 01479940171)
</t>
  </si>
  <si>
    <t>P. A. SISTEMI SRL (CF: 01479940171)</t>
  </si>
  <si>
    <t xml:space="preserve">D.P. Sondrio - Salita schenardi - Fornitura gasolio per riscaldamento </t>
  </si>
  <si>
    <t>CONTRATTO APERTO PER LA FORNITURA DI CARTA IN RISME</t>
  </si>
  <si>
    <t xml:space="preserve">CARTA E AFFINI DI TAGLIAVINI DANIELE (CF: TGLDNL74D01H223D)
CRISTIANI SRL (CF: 01688600186)
EOS SRL (CF: 04246700282)
FIORDO (CF: 01660660034)
SOLUZIONE INFORMATICA SRL (CF: 01511090126)
</t>
  </si>
  <si>
    <t>SOLUZIONE INFORMATICA SRL (CF: 01511090126)</t>
  </si>
  <si>
    <t>Cablaggio per creazione postazioni di lavoro presso il punto di assistenza fiscale presso il Comune di edolo</t>
  </si>
  <si>
    <t xml:space="preserve">Elettro Dino Impianti srl (CF: 02745710984)
ELETTROTERMICA DI PIETROBONI PIETRO E MORESCHI FERDINANDO SNC  (CF: 01851000982)
LAMBERTINI MANUELE (CF: LMBMNL79H29D391O)
</t>
  </si>
  <si>
    <t>Elettro Dino Impianti srl (CF: 02745710984)</t>
  </si>
  <si>
    <t>NOLEGGIO DI 25 MULTIFUNZIONE IN CONVENZIONE CONSIP</t>
  </si>
  <si>
    <t xml:space="preserve">AGROSTAMPA SRL (CF: 02039260845)
BALAZANELLI SRL (CF: 07089810589)
CSC SRL (CF: 02474090905)
RODA SRL (CF: 07755990723)
Ugo Tesi srl (CF: 00272980103)
</t>
  </si>
  <si>
    <t>Ugo Tesi srl (CF: 00272980103)</t>
  </si>
  <si>
    <t>Riparazione pavimento presso lo sportello per i Servizi di PubblicitÃ  immobiliare di SalÃ²</t>
  </si>
  <si>
    <t xml:space="preserve">GHIDELLI DANIELE (CF: GHDDNL75P13D150B)
</t>
  </si>
  <si>
    <t>Riparazione porzione di tetto danneggiato dal vento presso la Direzione provinciale di  Mantova â€“ Ufficio provinciale - Territorio</t>
  </si>
  <si>
    <t xml:space="preserve">BRUNONI COSTRUZIONI SRL (CF: 02211510207)
</t>
  </si>
  <si>
    <t>BRUNONI COSTRUZIONI SRL (CF: 02211510207)</t>
  </si>
  <si>
    <t>FORNITURA DI N. 86 BRANDINE DA INFERMERIA PER GLI UFFICI DELLâ€™AGENZIA DELLE ENTRATE DELLA LOMBARDIA</t>
  </si>
  <si>
    <t xml:space="preserve">BBS SRL (CF: 03516570177)
BRESCIANI SRL (CF: 09143390152)
EFFEBIEMME (CF: 01289590174)
METROPOLIS S.R.L. (CF: 10368880158)
SPORTIME DI TANDURA MARIA (CF: TNDMRA44M47L565T)
</t>
  </si>
  <si>
    <t>SPORTIME DI TANDURA MARIA (CF: TNDMRA44M47L565T)</t>
  </si>
  <si>
    <t>Smaltimento Rifiuti presso l'archivio di Via Corelli 28</t>
  </si>
  <si>
    <t xml:space="preserve">WASTE MAG S.R.L. (CF: 07612250964)
</t>
  </si>
  <si>
    <t>WASTE MAG S.R.L. (CF: 07612250964)</t>
  </si>
  <si>
    <t>FORNITURA DI PARETI INTERNE MOBILI VETRATE</t>
  </si>
  <si>
    <t xml:space="preserve">QUADRIFOGLIO SISTEMI D'ARREDO SPA (CF: 02301560260)
</t>
  </si>
  <si>
    <t>QUADRIFOGLIO SISTEMI D'ARREDO SPA (CF: 02301560260)</t>
  </si>
  <si>
    <t>RIPARAZIONE IMPIANTO ANTINTRUSIONE UT MILANO 4</t>
  </si>
  <si>
    <t>FORNITURA DI COMPONENTI PER IMPIANTI ELIMINACODE</t>
  </si>
  <si>
    <t>Manutenzione impianto antintrusione presso la Direzione provinciale di Brescia</t>
  </si>
  <si>
    <t>Servizio di interpretariato linguaggio dei segni per personale categorie protette</t>
  </si>
  <si>
    <t xml:space="preserve">Verrando Elisa Veronica (CF: vrrlvr80h52f205m)
</t>
  </si>
  <si>
    <t>Verrando Elisa Veronica (CF: vrrlvr80h52f205m)</t>
  </si>
  <si>
    <t>Rifacimento pluviali e ripristino intonaco danneggiato da infiltrazione di acqua piovana dal terrazzo presso la Direzione provinciale di Cremona</t>
  </si>
  <si>
    <t xml:space="preserve">Bonedil srl (CF: 00682360193)
BOSIO ANGELO &amp; FIGLI S.N.C. (CF: 00706720190)
EDIL 2000 SRL (CF: 01088990195)
EDILDUE COSTRUZIONI SRL (CF: 01374990198)
MUSONI RENZO SNC DI MUSONI GIOVANNI &amp; C. (CF: 01384400196)
</t>
  </si>
  <si>
    <t>EDIL 2000 SRL (CF: 01088990195)</t>
  </si>
  <si>
    <t xml:space="preserve">FORNITURA ED INSTALLAZIONE DI 89 DEFIBRILLATORI SEMIAUTOMATICI ESTERNI </t>
  </si>
  <si>
    <t xml:space="preserve">EMMEZETA MEDICAL SRL (CF: 12251430158)
GIBA HOSPITAL SERVICE SRL (CF: 06309500962)
LA MEDICA SAS (CF: 07056550150)
MEDICALIA SRL (CF: 02044890164)
SUNMEDICAL SRL (CF: 06548140968)
</t>
  </si>
  <si>
    <t>EMMEZETA MEDICAL SRL (CF: 12251430158)</t>
  </si>
  <si>
    <t>Acquisto 10 megafoni</t>
  </si>
  <si>
    <t xml:space="preserve">CASA ED.CE SCOL.A LOMB (CF: 00619850589)
</t>
  </si>
  <si>
    <t>CASA ED.CE SCOL.A LOMB (CF: 00619850589)</t>
  </si>
  <si>
    <t>Acquisto bandiere da esterno per gli Uffici dell'Agenzia delle Entrate della Lombardia</t>
  </si>
  <si>
    <t xml:space="preserve">BERGONZI SNC (CF: 00933810194)
BERSINI SRL (CF: 02418920183)
E.NOVALI SNC DI NOVALI ALESSANDRO &amp; C. (CF: 01462770171)
NSI SRL (CF: 09431610154)
TSA SRL (CF: 05492010961)
</t>
  </si>
  <si>
    <t>E.NOVALI SNC DI NOVALI ALESSANDRO &amp; C. (CF: 01462770171)</t>
  </si>
  <si>
    <t>DP PAVIA PICCHETTATURA - RIFACIMENTO INTONACO CON PRODOTTI ANTIUMIDITA' - TINTEGGIATURA</t>
  </si>
  <si>
    <t xml:space="preserve">CALISTI IMPRESA (CF: 00186450185)
EDIL R.C.M. (CF: 02521310181)
GDL SERVICE (CF: CMUGPP55P45C129Q)
</t>
  </si>
  <si>
    <t>CALISTI IMPRESA (CF: 00186450185)</t>
  </si>
  <si>
    <t>Acquisizione di 5 rotoli di nastro adesivo per gli uffici della Lombardia</t>
  </si>
  <si>
    <t xml:space="preserve">PRE.DI.MA snc (CF: 00972010706)
</t>
  </si>
  <si>
    <t>PRE.DI.MA snc (CF: 00972010706)</t>
  </si>
  <si>
    <t>Abb. triennale completo (2018-2019-2020) "P.I.E. 36 NN) Listino DEI</t>
  </si>
  <si>
    <t xml:space="preserve">DEI Srl (CF: 04083101008)
</t>
  </si>
  <si>
    <t>DEI Srl (CF: 04083101008)</t>
  </si>
  <si>
    <t>Abbonamento 2018 "Rivista Trimestrale degli Appalti"</t>
  </si>
  <si>
    <t xml:space="preserve">MAGGIOLI S.P.A. (CF: 06188330150)
</t>
  </si>
  <si>
    <t>MAGGIOLI S.P.A. (CF: 06188330150)</t>
  </si>
  <si>
    <t>Fornitura 2017 testi giuridici - D.R. LOMBARDIA</t>
  </si>
  <si>
    <t>Manutenzione del sistema antintrusione della Direzione Provinciale di Varese</t>
  </si>
  <si>
    <t xml:space="preserve">Guardian Angels srl (CF: 01374540035)
</t>
  </si>
  <si>
    <t>Guardian Angels srl (CF: 01374540035)</t>
  </si>
  <si>
    <t xml:space="preserve">DP VARESE - SPI AGGIORNAMENTO SOFTWARE ORARIO APERTURA PORTA </t>
  </si>
  <si>
    <t>FORNITURA DI N. 300 LAMPADE DA TAVOLO PER GLI UFFICI DELLâ€™AGENZIA DELLE ENTRATE DELLA LOMBARDIA</t>
  </si>
  <si>
    <t xml:space="preserve">Brambati (CF: 08267180159)
DuecÃ¬ Italia srl (CF: 02693490126)
ELITE OFFICE (CF: 08644570965)
MOBILBERG SRL (CF: 00209230168)
PLASTI FOR MOBIL (CF: 01040690156)
</t>
  </si>
  <si>
    <t>MOBILBERG SRL (CF: 00209230168)</t>
  </si>
  <si>
    <t>FORNITURA DI N. 56 CARRELLI PORTADOCUMENTI PER GLI UFFICI DELLâ€™AGENZIA DELLE ENTRATE DELLA LOMBARDIA</t>
  </si>
  <si>
    <t xml:space="preserve">ARREDINDUSTRIA E LORY S.R.L. (CF: 01940010133)
BBS SRL (CF: 03516570177)
Brambati (CF: 08267180159)
EFFEBIEMME (CF: 01289590174)
GENERAL PLASTIC SRL (CF: 07664231219)
</t>
  </si>
  <si>
    <t>ARREDINDUSTRIA E LORY S.R.L. (CF: 01940010133)</t>
  </si>
  <si>
    <t>FORNITURA DI SCALE A CASTELLO PER GLI UFFICI DELLâ€™AGENZIA DELLE ENTRATE DELLA LOMBARDIA</t>
  </si>
  <si>
    <t xml:space="preserve">ATLANTIC INDUSTRIA VERNICI SRL (CF: 07861430150)
C.B.L. SRL (CF: 01227380167)
EUROCOLOR SRL (CF: 01073810184)
F3 SRL (CF: 04131360960)
PLASTI FOR MOBIL (CF: 01040690156)
</t>
  </si>
  <si>
    <t>PLASTI FOR MOBIL (CF: 01040690156)</t>
  </si>
  <si>
    <t>Sostituzione dellâ€™impianto elevatore presso lâ€™Ufficio territoriale di Montichiari (BS) dellâ€™Agenzia delle Entrate</t>
  </si>
  <si>
    <t xml:space="preserve">ANGELO ROSSI ASCENSORI SRL (CF: 01164740191)
KONE SPA (CF: 05069070158)
OTIS SERVIZI SRL (CF: 01729590032)
SCHINDLER SPA (CF: 00842990152)
SICEM LIFT SRL (CF: 01233250164)
</t>
  </si>
  <si>
    <t>ANGELO ROSSI ASCENSORI SRL (CF: 01164740191)</t>
  </si>
  <si>
    <t>Servizio apertura e chiusura cancelli per la sede dell'Ufficio provinciale di Como Territorio Via Italia Libera</t>
  </si>
  <si>
    <t xml:space="preserve">LA VEDETTA LOMBARDA (CF: 00597270123)
SICURITALIA S.P.A (CF: 07897711003)
Vedetta 2 Mondialpol SPA (CF: 00780120135)
</t>
  </si>
  <si>
    <t>SICURITALIA S.P.A (CF: 07897711003)</t>
  </si>
  <si>
    <t>FORNITURA DI ARMADI A NORMA IN CONVENZIONE CONSIP</t>
  </si>
  <si>
    <t>FORNITURA DI POSTAZIONI DI LAVORO A NORMA IN CONVENZIONE CONSIP</t>
  </si>
  <si>
    <t>installazione serrature sicurezza porte esterne UT di Legnano</t>
  </si>
  <si>
    <t xml:space="preserve">brivio fratelli snc (CF: 06015410159)
C.MI. &amp; C. srl (CF: 07237400960)
TECHNE S.P.A. (CF: 03066160163)
</t>
  </si>
  <si>
    <t>VERIFICA PARTI PERICOLANTI DELLA FACCIATA DEL PALAZZO DI VIA POMPONAZZO MANTOVA</t>
  </si>
  <si>
    <t xml:space="preserve">LITHOS S.R.L. (CF: 01998860272)
</t>
  </si>
  <si>
    <t>LITHOS S.R.L. (CF: 01998860272)</t>
  </si>
  <si>
    <t>RIPARAZIONE ARCHIVI COMPATTATI PRESSO UT MILANO 2</t>
  </si>
  <si>
    <t>RIPARAZIONE ARCHIVI COMPATTATI UT MILANO 2</t>
  </si>
  <si>
    <t>Manutenzione impianto antincendio presso l'Ufficio territoriale di Treviglio</t>
  </si>
  <si>
    <t xml:space="preserve">FERRI IMPIANTI SNC DI MARCO E PAOLO FERRI (CF: 02958340164)
</t>
  </si>
  <si>
    <t>FERRI IMPIANTI SNC DI MARCO E PAOLO FERRI (CF: 02958340164)</t>
  </si>
  <si>
    <t>RITIRO E SMALTIMENTO RIFIUTI PRESSO LA DIREZIONE REGIONALE</t>
  </si>
  <si>
    <t xml:space="preserve">CO.R.MET. SRL (CF: 08500390151)
WASTE MAG S.R.L. (CF: 07612250964)
</t>
  </si>
  <si>
    <t>Manutenzione impianto igienico-sanitario presso la Direzione provinciale di Cremona â€“ Ufficio provinciale - Territorio</t>
  </si>
  <si>
    <t>Manutenzione arredi DR Lombardia</t>
  </si>
  <si>
    <t xml:space="preserve">CESARE CAVALLERONI SNC DI COSTANTE E FRANCESCO CAVALLERONI (CF: 00236330155)
TECHNE S.P.A. (CF: 03066160163)
TOFFANELLI ANDREA (CF: TFFNDR70H13F205E)
</t>
  </si>
  <si>
    <t>TOFFANELLI ANDREA (CF: TFFNDR70H13F205E)</t>
  </si>
  <si>
    <t>abbonamento 2017 rivista "Legislazione Tecnica" per D.R.L. Uff. Ris. mat.</t>
  </si>
  <si>
    <t xml:space="preserve">Legislazione Tecnica S.r.l. (CF: 05383391009)
</t>
  </si>
  <si>
    <t>Legislazione Tecnica S.r.l. (CF: 05383391009)</t>
  </si>
  <si>
    <t>Servizio di manutenzione dellâ€™impianto di videosorveglianza presso lâ€™Ufficio territoriale di Treviglio</t>
  </si>
  <si>
    <t>Servizio di manutenzione dellâ€™impianto antintrusione dellâ€™Ufficio territoriale di Bergamo 1 e della DP di Bergamo</t>
  </si>
  <si>
    <t>Servizio di manutenzione impianto antintrusione e sostituzione accumulatore centrale e contatto magnetico dellâ€™Ufficio territoriale di Treviglio</t>
  </si>
  <si>
    <t>Servizio di sostituzione dei pannelli soprastanti le finestre, rifacimento della colonna in cartongesso ed ulteriori lavori presso la Direzione provinciale di Varese</t>
  </si>
  <si>
    <t xml:space="preserve">FLORIANI ANTONIO  (CF: FLRNTN53T07C735Y)
Gargano Costruzioni snc di Merla Bruno e Merla Michele (CF: 02398300125)
Impresa Gabri Giuseppe srl (CF: 01162160129)
IMPRESA GIORGIO FONTANA (CF: 01496400126)
NUOVA V.A.L. SRL (CF: 00562480129)
</t>
  </si>
  <si>
    <t>Servizio di fornitura di tende per lâ€™Ufficio territoriale di Erba</t>
  </si>
  <si>
    <t xml:space="preserve">FALPE S.R.L. (CF: 00770220135)
</t>
  </si>
  <si>
    <t>FALPE S.R.L. (CF: 00770220135)</t>
  </si>
  <si>
    <t>Acquisizione di n. 4 distruggidocumenti per la Direzione provinciale di Como</t>
  </si>
  <si>
    <t xml:space="preserve">LANTERA SRL (CF: 01313790774)
</t>
  </si>
  <si>
    <t>LANTERA SRL (CF: 01313790774)</t>
  </si>
  <si>
    <t>Manutenzione impianto antintrusione presso lo Sportello di PubblicitÃ  Immobiliare di SalÃ²</t>
  </si>
  <si>
    <t>Manutenzione impianto di condizionamento</t>
  </si>
  <si>
    <t xml:space="preserve">R.V.M.IMPIANTI SRL (CF: 01928000171)
</t>
  </si>
  <si>
    <t>TINTEGGIATURA LOCALI, SISTEMAZIONE PAVIMENTI E ALTRI LAVORI PRESSO VARI UFFICI DI MILANO</t>
  </si>
  <si>
    <t xml:space="preserve">ARIUM SRL (CF: 06230280155)
CASTIGLIONE FRANCO IMPRESA EDILE SRL  (CF: 04807340155)
EDILERRE DI REALI MAURIZIO &amp; C. SNC (CF: 12362170156)
IMPRESA STELLA 2013 DI ELSAYED ALY ELSAYED OMRAN &amp; C. S.A.S. (CF: 08271160965)
RONCARI CONTROSOFFITTATURE SRL (CF: 08502970158)
</t>
  </si>
  <si>
    <t>CASTIGLIONE FRANCO IMPRESA EDILE SRL  (CF: 04807340155)</t>
  </si>
  <si>
    <t>Manutenzione impianto antintrusione presso l'Archivio di Passirano (BS)</t>
  </si>
  <si>
    <t>CONTRATTO APERTO PER L'AFFIDAMENTO DEL SERVIZIO DI RICONDIZIONAMENTO DEI VOLUMI DEGLI ATTI DI PUBBLCITA' IMMOBILIARE - LOTTO 3</t>
  </si>
  <si>
    <t xml:space="preserve">ASTRO FORNITURE (CF: BRLMRA78D11L750E)
CANTELLO (CF: 04610760011)
CAPFOR DI MANZARI PIETRO (CF: MNZPTR64A24L219N)
CARISM (CF: 00626160014)
CARTABIANCA SOC. COOP. (CF: 02052510399)
</t>
  </si>
  <si>
    <t>ASTRO FORNITURE (CF: BRLMRA78D11L750E)</t>
  </si>
  <si>
    <t>Manutenzione antenna e ripetitore UT Vimercate</t>
  </si>
  <si>
    <t xml:space="preserve">RGM SNC (CF: 07774200963)
</t>
  </si>
  <si>
    <t>RGM SNC (CF: 07774200963)</t>
  </si>
  <si>
    <t>Manutenzione impianto antintrusione presso la Direzione provinciale di Mantova</t>
  </si>
  <si>
    <t>Ripristino porzione intonaco nel vano scala presso la Direzione provinciale di Brescia</t>
  </si>
  <si>
    <t>sostituzione centrale antintrusione presso l'Ufficio territoriale di Codogno</t>
  </si>
  <si>
    <t xml:space="preserve">Cidiesse s.r.l. (CF: 03996270157)
DIMENSIONE SICUREZZA SRL (CF: 06406270964)
SI.BI.CI. IMPIANTI SRL (CF: 02925430965)
</t>
  </si>
  <si>
    <t>Cidiesse s.r.l. (CF: 03996270157)</t>
  </si>
  <si>
    <t>Messa in sicurezza e ripristino facciata presso l'ufficio territoriale di Mortara</t>
  </si>
  <si>
    <t xml:space="preserve">EDIL61 S.r.l. (CF: 02665410185)
Vese S.r.l. (CF: 01717700189)
ZEL PLAST (CF: 01020030183)
</t>
  </si>
  <si>
    <t>VA - 2017/2018 - apertura/chiusura cancelli</t>
  </si>
  <si>
    <t xml:space="preserve">ALL SYSTEM SPA (CF: 01579830025)
Corpo di vigilanza cittÃ  di Varese e Provincia spa (CF: 00595070129)
Vigilanza Desio all'Erta srl (CF: 02916480961)
</t>
  </si>
  <si>
    <t>Corpo di vigilanza cittÃ  di Varese e Provincia spa (CF: 00595070129)</t>
  </si>
  <si>
    <t>FORNITURA DI TONER IN CONVENZIONE CONSIP PER STAMPANTI HP OFFICEJET PRO X 451 DW</t>
  </si>
  <si>
    <t xml:space="preserve">ITALWARE  SRL  (CF: 08619670584)
</t>
  </si>
  <si>
    <t>ITALWARE  SRL  (CF: 08619670584)</t>
  </si>
  <si>
    <t>FORNITURA DI TONER IN CONVENZIONE CONSIP</t>
  </si>
  <si>
    <t>FORNITURA DI TENDE IN CONVENZIONE CONSIP</t>
  </si>
  <si>
    <t>sostituzione in parte del rivestimento dei bagni e riparazione di numerose crepe nei muri a seguito di assestamento fabbricato dellâ€™edificio di via Brescia, 130/B - Montichiari</t>
  </si>
  <si>
    <t xml:space="preserve">ALFACOV (CF: 04002330167)
CORBAT SRL (CF: 02213320985)
COSTRUIRE (CF: 03228830984)
EDIL ONE BERGAMO (CF: 02051170161)
MIGLIORATI GIAN LUCA (CF: MGLGLC74A21C800I)
PAVONI SPA (CF: 01581690987)
SUARDI SPA (CF: 03231070164)
</t>
  </si>
  <si>
    <t>MIGLIORATI GIAN LUCA (CF: MGLGLC74A21C800I)</t>
  </si>
  <si>
    <t>Lavori di manutenzione straordinaria per la sostituzione, adeguamento e messa a norma spazi e miglioramento della salute e sicurezza nei luoghi di lavoro, dellâ€™edificio di Via Manin 25 â€“ Milano (servizi igienici al pianto terra e al piano interrato)</t>
  </si>
  <si>
    <t xml:space="preserve">C&amp;G OMNIALOGISTICA SOC. COOP.  (CF: 05591640965)
COSTRUZIONI VALLONE SRL (CF: 03757830231)
EDIL 2000 SRL (CF: 01088990195)
ESSECI SRL (CF: 02682220161)
FLORIANI            (CF: FLRNTN35T07C735Y)
</t>
  </si>
  <si>
    <t>SERVIZIO DI MANUTENZIONE DEGLI ARCHIVI COMPATTATI PER GLI UFFICI DELL'ADE DELLA LOMBARDIA</t>
  </si>
  <si>
    <t xml:space="preserve">A.S.S.O. (CF: 01804310017)
CABLAS (CF: 11903230156)
FAGGIONATO ROBERTO (CF: FGGRRT74M13F464Y)
LC2 SRL (CF: 01849040249)
moving box srl (CF: 07456480966)
</t>
  </si>
  <si>
    <t>moving box srl (CF: 07456480966)</t>
  </si>
  <si>
    <t>Servizio di perizia grafologica per lâ€™Ufficio Legale della Direzione provinciale di Brescia</t>
  </si>
  <si>
    <t xml:space="preserve">CAMARDI ADELE  (CF: CMRDLA53B54F781O)
CARZERI MARIACRISTINA (CF: CRZMCR59A57B157R)
LINETTI ELISA  (CF: LNTLSE78D42B157S)
</t>
  </si>
  <si>
    <t>CARZERI MARIACRISTINA (CF: CRZMCR59A57B157R)</t>
  </si>
  <si>
    <t>SERVIZIO DI VIGILANZA ARMATA E RECEPTION PRESSO IL PALAZZO DEGLI UFFICI FINANZIARI DI MILANO</t>
  </si>
  <si>
    <t>01-PROCEDURA APERTA</t>
  </si>
  <si>
    <t xml:space="preserve">ALL SYSTEM SPA (CF: 01579830025)
AZIENDA ITALIANA ISTITUTI DI VIGILANZA SRL (CF: 07044390966)
G.S.I. SECURITY GROUP S.R.L. (CF: 07639830962)
I.V.R.I.- Istituto di vigilanza  (CF: 03169660150)
SEVITALIA SICUREZZA SRL (CF: 09429841001)
</t>
  </si>
  <si>
    <t>SEVITALIA SICUREZZA SRL (CF: 09429841001)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</si>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</sst>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tabSelected="1" workbookViewId="0">
      <selection activeCell="B11" sqref="B1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529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"Z091D22A38"</f>
        <v>Z091D22A38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2560</v>
      </c>
      <c r="I3" s="2">
        <v>42779</v>
      </c>
      <c r="J3" s="2">
        <v>42779</v>
      </c>
      <c r="K3">
        <v>2560</v>
      </c>
    </row>
    <row r="4" spans="1:11" x14ac:dyDescent="0.25">
      <c r="A4" t="str">
        <f>"Z291D0C135"</f>
        <v>Z291D0C135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400</v>
      </c>
      <c r="I4" s="2">
        <v>42769</v>
      </c>
      <c r="J4" s="2">
        <v>42773</v>
      </c>
      <c r="K4">
        <v>400</v>
      </c>
    </row>
    <row r="5" spans="1:11" x14ac:dyDescent="0.25">
      <c r="A5" t="str">
        <f>"Z6E1D5DA2E"</f>
        <v>Z6E1D5DA2E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209</v>
      </c>
      <c r="I5" s="2">
        <v>42786</v>
      </c>
      <c r="J5" s="2">
        <v>42786</v>
      </c>
      <c r="K5">
        <v>209</v>
      </c>
    </row>
    <row r="6" spans="1:11" x14ac:dyDescent="0.25">
      <c r="A6" t="str">
        <f>"Z6A1BCA699"</f>
        <v>Z6A1BCA699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230</v>
      </c>
      <c r="I6" s="2">
        <v>42676</v>
      </c>
      <c r="J6" s="2">
        <v>42676</v>
      </c>
      <c r="K6">
        <v>230</v>
      </c>
    </row>
    <row r="7" spans="1:11" x14ac:dyDescent="0.25">
      <c r="A7" t="str">
        <f>"Z811D1C14C"</f>
        <v>Z811D1C14C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1841.4</v>
      </c>
      <c r="I7" s="2">
        <v>42767</v>
      </c>
      <c r="J7" s="2">
        <v>43131</v>
      </c>
      <c r="K7">
        <v>1841.4</v>
      </c>
    </row>
    <row r="8" spans="1:11" x14ac:dyDescent="0.25">
      <c r="A8" t="str">
        <f>"ZDE1CDB28E"</f>
        <v>ZDE1CDB28E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2890</v>
      </c>
      <c r="I8" s="2">
        <v>42751</v>
      </c>
      <c r="J8" s="2">
        <v>42753</v>
      </c>
      <c r="K8">
        <v>2890</v>
      </c>
    </row>
    <row r="9" spans="1:11" x14ac:dyDescent="0.25">
      <c r="A9" t="str">
        <f>"ZEF1CF88DC"</f>
        <v>ZEF1CF88DC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360</v>
      </c>
      <c r="I9" s="2">
        <v>42755</v>
      </c>
      <c r="J9" s="2">
        <v>42755</v>
      </c>
      <c r="K9">
        <v>360</v>
      </c>
    </row>
    <row r="10" spans="1:11" x14ac:dyDescent="0.25">
      <c r="A10" t="str">
        <f>"Z531B5A01A"</f>
        <v>Z531B5A01A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183.6</v>
      </c>
      <c r="I10" s="2">
        <v>42641</v>
      </c>
      <c r="J10" s="2">
        <v>42641</v>
      </c>
      <c r="K10">
        <v>183.6</v>
      </c>
    </row>
    <row r="11" spans="1:11" x14ac:dyDescent="0.25">
      <c r="A11" t="str">
        <f>"Z271BBFD8C"</f>
        <v>Z271BBFD8C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500</v>
      </c>
      <c r="I11" s="2">
        <v>42808</v>
      </c>
      <c r="J11" s="2">
        <v>42808</v>
      </c>
      <c r="K11">
        <v>500</v>
      </c>
    </row>
    <row r="12" spans="1:11" x14ac:dyDescent="0.25">
      <c r="A12" t="str">
        <f>"Z441D1CC4F"</f>
        <v>Z441D1CC4F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45</v>
      </c>
      <c r="G12" t="s">
        <v>46</v>
      </c>
      <c r="H12">
        <v>4800</v>
      </c>
      <c r="I12" s="2">
        <v>42767</v>
      </c>
      <c r="J12" s="2">
        <v>43131</v>
      </c>
      <c r="K12">
        <v>4400</v>
      </c>
    </row>
    <row r="13" spans="1:11" x14ac:dyDescent="0.25">
      <c r="A13" t="str">
        <f>"ZE41D1CB50"</f>
        <v>ZE41D1CB50</v>
      </c>
      <c r="B13" t="str">
        <f t="shared" si="0"/>
        <v>06363391001</v>
      </c>
      <c r="C13" t="s">
        <v>15</v>
      </c>
      <c r="D13" t="s">
        <v>47</v>
      </c>
      <c r="E13" t="s">
        <v>17</v>
      </c>
      <c r="F13" s="1" t="s">
        <v>48</v>
      </c>
      <c r="G13" t="s">
        <v>49</v>
      </c>
      <c r="H13">
        <v>5400</v>
      </c>
      <c r="I13" s="2">
        <v>42767</v>
      </c>
      <c r="J13" s="2">
        <v>43131</v>
      </c>
      <c r="K13">
        <v>5400</v>
      </c>
    </row>
    <row r="14" spans="1:11" x14ac:dyDescent="0.25">
      <c r="A14" t="str">
        <f>"ZAB1CA84BF"</f>
        <v>ZAB1CA84BF</v>
      </c>
      <c r="B14" t="str">
        <f t="shared" si="0"/>
        <v>06363391001</v>
      </c>
      <c r="C14" t="s">
        <v>15</v>
      </c>
      <c r="D14" t="s">
        <v>50</v>
      </c>
      <c r="E14" t="s">
        <v>17</v>
      </c>
      <c r="F14" s="1" t="s">
        <v>51</v>
      </c>
      <c r="G14" t="s">
        <v>52</v>
      </c>
      <c r="H14">
        <v>131.4</v>
      </c>
      <c r="I14" s="2">
        <v>42766</v>
      </c>
      <c r="J14" s="2">
        <v>42766</v>
      </c>
      <c r="K14">
        <v>131.4</v>
      </c>
    </row>
    <row r="15" spans="1:11" x14ac:dyDescent="0.25">
      <c r="A15" t="str">
        <f>"ZBA1DB5134"</f>
        <v>ZBA1DB5134</v>
      </c>
      <c r="B15" t="str">
        <f t="shared" si="0"/>
        <v>06363391001</v>
      </c>
      <c r="C15" t="s">
        <v>15</v>
      </c>
      <c r="D15" t="s">
        <v>50</v>
      </c>
      <c r="E15" t="s">
        <v>17</v>
      </c>
      <c r="F15" s="1" t="s">
        <v>53</v>
      </c>
      <c r="G15" t="s">
        <v>54</v>
      </c>
      <c r="H15">
        <v>450</v>
      </c>
      <c r="I15" s="2">
        <v>42808</v>
      </c>
      <c r="J15" s="2">
        <v>42808</v>
      </c>
      <c r="K15">
        <v>450</v>
      </c>
    </row>
    <row r="16" spans="1:11" x14ac:dyDescent="0.25">
      <c r="A16" t="str">
        <f>"ZF11DF2E9D"</f>
        <v>ZF11DF2E9D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2510</v>
      </c>
      <c r="I16" s="2">
        <v>42821</v>
      </c>
      <c r="J16" s="2">
        <v>42822</v>
      </c>
      <c r="K16">
        <v>2510</v>
      </c>
    </row>
    <row r="17" spans="1:11" x14ac:dyDescent="0.25">
      <c r="A17" t="str">
        <f>"Z621D2F2B1"</f>
        <v>Z621D2F2B1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60</v>
      </c>
      <c r="H17">
        <v>850</v>
      </c>
      <c r="I17" s="2">
        <v>42769</v>
      </c>
      <c r="J17" s="2">
        <v>42772</v>
      </c>
      <c r="K17">
        <v>850</v>
      </c>
    </row>
    <row r="18" spans="1:11" x14ac:dyDescent="0.25">
      <c r="A18" t="str">
        <f>"Z1C1DC3C17"</f>
        <v>Z1C1DC3C17</v>
      </c>
      <c r="B18" t="str">
        <f t="shared" si="0"/>
        <v>06363391001</v>
      </c>
      <c r="C18" t="s">
        <v>15</v>
      </c>
      <c r="D18" t="s">
        <v>61</v>
      </c>
      <c r="E18" t="s">
        <v>17</v>
      </c>
      <c r="F18" s="1" t="s">
        <v>62</v>
      </c>
      <c r="G18" t="s">
        <v>63</v>
      </c>
      <c r="H18">
        <v>400</v>
      </c>
      <c r="I18" s="2">
        <v>42809</v>
      </c>
      <c r="J18" s="2">
        <v>42809</v>
      </c>
      <c r="K18">
        <v>400</v>
      </c>
    </row>
    <row r="19" spans="1:11" x14ac:dyDescent="0.25">
      <c r="A19" t="str">
        <f>"Z151E0C023"</f>
        <v>Z151E0C023</v>
      </c>
      <c r="B19" t="str">
        <f t="shared" si="0"/>
        <v>06363391001</v>
      </c>
      <c r="C19" t="s">
        <v>15</v>
      </c>
      <c r="D19" t="s">
        <v>64</v>
      </c>
      <c r="E19" t="s">
        <v>17</v>
      </c>
      <c r="F19" s="1" t="s">
        <v>65</v>
      </c>
      <c r="G19" t="s">
        <v>66</v>
      </c>
      <c r="H19">
        <v>601.58000000000004</v>
      </c>
      <c r="I19" s="2">
        <v>42828</v>
      </c>
      <c r="J19" s="2">
        <v>42891</v>
      </c>
      <c r="K19">
        <v>601.58000000000004</v>
      </c>
    </row>
    <row r="20" spans="1:11" x14ac:dyDescent="0.25">
      <c r="A20" t="str">
        <f>"Z291DDA577"</f>
        <v>Z291DDA577</v>
      </c>
      <c r="B20" t="str">
        <f t="shared" si="0"/>
        <v>06363391001</v>
      </c>
      <c r="C20" t="s">
        <v>15</v>
      </c>
      <c r="D20" t="s">
        <v>67</v>
      </c>
      <c r="E20" t="s">
        <v>17</v>
      </c>
      <c r="F20" s="1" t="s">
        <v>68</v>
      </c>
      <c r="G20" t="s">
        <v>69</v>
      </c>
      <c r="H20">
        <v>970</v>
      </c>
      <c r="I20" s="2">
        <v>42795</v>
      </c>
      <c r="J20" s="2">
        <v>42795</v>
      </c>
      <c r="K20">
        <v>970</v>
      </c>
    </row>
    <row r="21" spans="1:11" x14ac:dyDescent="0.25">
      <c r="A21" t="str">
        <f>"Z101E07250"</f>
        <v>Z101E07250</v>
      </c>
      <c r="B21" t="str">
        <f t="shared" si="0"/>
        <v>06363391001</v>
      </c>
      <c r="C21" t="s">
        <v>15</v>
      </c>
      <c r="D21" t="s">
        <v>70</v>
      </c>
      <c r="E21" t="s">
        <v>17</v>
      </c>
      <c r="F21" s="1" t="s">
        <v>27</v>
      </c>
      <c r="G21" t="s">
        <v>28</v>
      </c>
      <c r="H21">
        <v>230</v>
      </c>
      <c r="I21" s="2">
        <v>42823</v>
      </c>
      <c r="J21" s="2">
        <v>42823</v>
      </c>
      <c r="K21">
        <v>230</v>
      </c>
    </row>
    <row r="22" spans="1:11" x14ac:dyDescent="0.25">
      <c r="A22" t="str">
        <f>"Z041DD9B7E"</f>
        <v>Z041DD9B7E</v>
      </c>
      <c r="B22" t="str">
        <f t="shared" si="0"/>
        <v>06363391001</v>
      </c>
      <c r="C22" t="s">
        <v>15</v>
      </c>
      <c r="D22" t="s">
        <v>71</v>
      </c>
      <c r="E22" t="s">
        <v>17</v>
      </c>
      <c r="F22" s="1" t="s">
        <v>72</v>
      </c>
      <c r="G22" t="s">
        <v>73</v>
      </c>
      <c r="H22">
        <v>1350</v>
      </c>
      <c r="I22" s="2">
        <v>42815</v>
      </c>
      <c r="J22" s="2">
        <v>42815</v>
      </c>
      <c r="K22">
        <v>1350</v>
      </c>
    </row>
    <row r="23" spans="1:11" x14ac:dyDescent="0.25">
      <c r="A23" t="str">
        <f>"Z1B1E23269"</f>
        <v>Z1B1E23269</v>
      </c>
      <c r="B23" t="str">
        <f t="shared" si="0"/>
        <v>06363391001</v>
      </c>
      <c r="C23" t="s">
        <v>15</v>
      </c>
      <c r="D23" t="s">
        <v>74</v>
      </c>
      <c r="E23" t="s">
        <v>17</v>
      </c>
      <c r="F23" s="1" t="s">
        <v>75</v>
      </c>
      <c r="G23" t="s">
        <v>76</v>
      </c>
      <c r="H23">
        <v>150</v>
      </c>
      <c r="I23" s="2">
        <v>42838</v>
      </c>
      <c r="J23" s="2">
        <v>42838</v>
      </c>
      <c r="K23">
        <v>0</v>
      </c>
    </row>
    <row r="24" spans="1:11" x14ac:dyDescent="0.25">
      <c r="A24" t="str">
        <f>"6971429D31"</f>
        <v>6971429D31</v>
      </c>
      <c r="B24" t="str">
        <f t="shared" si="0"/>
        <v>06363391001</v>
      </c>
      <c r="C24" t="s">
        <v>15</v>
      </c>
      <c r="D24" t="s">
        <v>77</v>
      </c>
      <c r="E24" t="s">
        <v>78</v>
      </c>
      <c r="F24" s="1" t="s">
        <v>79</v>
      </c>
      <c r="G24" t="s">
        <v>80</v>
      </c>
      <c r="H24">
        <v>204500</v>
      </c>
      <c r="I24" s="2">
        <v>42835</v>
      </c>
      <c r="J24" s="2">
        <v>43200</v>
      </c>
      <c r="K24">
        <v>204499.98</v>
      </c>
    </row>
    <row r="25" spans="1:11" x14ac:dyDescent="0.25">
      <c r="A25" t="str">
        <f>"ZC01E64ECE"</f>
        <v>ZC01E64ECE</v>
      </c>
      <c r="B25" t="str">
        <f t="shared" si="0"/>
        <v>06363391001</v>
      </c>
      <c r="C25" t="s">
        <v>15</v>
      </c>
      <c r="D25" t="s">
        <v>81</v>
      </c>
      <c r="E25" t="s">
        <v>17</v>
      </c>
      <c r="F25" s="1" t="s">
        <v>82</v>
      </c>
      <c r="G25" t="s">
        <v>83</v>
      </c>
      <c r="H25">
        <v>611.05999999999995</v>
      </c>
      <c r="I25" s="2">
        <v>42852</v>
      </c>
      <c r="J25" s="2">
        <v>42852</v>
      </c>
      <c r="K25">
        <v>611.05999999999995</v>
      </c>
    </row>
    <row r="26" spans="1:11" x14ac:dyDescent="0.25">
      <c r="A26" t="str">
        <f>"Z731E717A3"</f>
        <v>Z731E717A3</v>
      </c>
      <c r="B26" t="str">
        <f t="shared" si="0"/>
        <v>06363391001</v>
      </c>
      <c r="C26" t="s">
        <v>15</v>
      </c>
      <c r="D26" t="s">
        <v>50</v>
      </c>
      <c r="E26" t="s">
        <v>17</v>
      </c>
      <c r="F26" s="1" t="s">
        <v>84</v>
      </c>
      <c r="G26" t="s">
        <v>85</v>
      </c>
      <c r="H26">
        <v>224.22</v>
      </c>
      <c r="I26" s="2">
        <v>42713</v>
      </c>
      <c r="J26" s="2">
        <v>42713</v>
      </c>
      <c r="K26">
        <v>224.22</v>
      </c>
    </row>
    <row r="27" spans="1:11" x14ac:dyDescent="0.25">
      <c r="A27" t="str">
        <f>"ZDD1FF807C"</f>
        <v>ZDD1FF807C</v>
      </c>
      <c r="B27" t="str">
        <f t="shared" si="0"/>
        <v>06363391001</v>
      </c>
      <c r="C27" t="s">
        <v>15</v>
      </c>
      <c r="D27" t="s">
        <v>50</v>
      </c>
      <c r="E27" t="s">
        <v>17</v>
      </c>
      <c r="F27" s="1" t="s">
        <v>86</v>
      </c>
      <c r="G27" t="s">
        <v>87</v>
      </c>
      <c r="H27">
        <v>252.5</v>
      </c>
      <c r="I27" s="2">
        <v>42824</v>
      </c>
      <c r="J27" s="2">
        <v>42824</v>
      </c>
      <c r="K27">
        <v>252.5</v>
      </c>
    </row>
    <row r="28" spans="1:11" x14ac:dyDescent="0.25">
      <c r="A28" t="str">
        <f>"Z101CE18E3"</f>
        <v>Z101CE18E3</v>
      </c>
      <c r="B28" t="str">
        <f t="shared" si="0"/>
        <v>06363391001</v>
      </c>
      <c r="C28" t="s">
        <v>15</v>
      </c>
      <c r="D28" t="s">
        <v>88</v>
      </c>
      <c r="E28" t="s">
        <v>17</v>
      </c>
      <c r="F28" s="1" t="s">
        <v>89</v>
      </c>
      <c r="G28" t="s">
        <v>90</v>
      </c>
      <c r="H28">
        <v>12670</v>
      </c>
      <c r="I28" s="2">
        <v>42772</v>
      </c>
      <c r="J28" s="2">
        <v>42828</v>
      </c>
      <c r="K28">
        <v>12670</v>
      </c>
    </row>
    <row r="29" spans="1:11" x14ac:dyDescent="0.25">
      <c r="A29" t="str">
        <f>"Z201EA74AB"</f>
        <v>Z201EA74AB</v>
      </c>
      <c r="B29" t="str">
        <f t="shared" si="0"/>
        <v>06363391001</v>
      </c>
      <c r="C29" t="s">
        <v>15</v>
      </c>
      <c r="D29" t="s">
        <v>91</v>
      </c>
      <c r="E29" t="s">
        <v>17</v>
      </c>
      <c r="F29" s="1" t="s">
        <v>92</v>
      </c>
      <c r="G29" t="s">
        <v>93</v>
      </c>
      <c r="H29">
        <v>270</v>
      </c>
      <c r="I29" s="2">
        <v>42832</v>
      </c>
      <c r="J29" s="2">
        <v>42832</v>
      </c>
      <c r="K29">
        <v>270</v>
      </c>
    </row>
    <row r="30" spans="1:11" x14ac:dyDescent="0.25">
      <c r="A30" t="str">
        <f>"Z2F1E3BF02"</f>
        <v>Z2F1E3BF02</v>
      </c>
      <c r="B30" t="str">
        <f t="shared" si="0"/>
        <v>06363391001</v>
      </c>
      <c r="C30" t="s">
        <v>15</v>
      </c>
      <c r="D30" t="s">
        <v>94</v>
      </c>
      <c r="E30" t="s">
        <v>17</v>
      </c>
      <c r="F30" s="1" t="s">
        <v>95</v>
      </c>
      <c r="G30" t="s">
        <v>96</v>
      </c>
      <c r="H30">
        <v>350</v>
      </c>
      <c r="I30" s="2">
        <v>42843</v>
      </c>
      <c r="J30" s="2">
        <v>42843</v>
      </c>
      <c r="K30">
        <v>350</v>
      </c>
    </row>
    <row r="31" spans="1:11" x14ac:dyDescent="0.25">
      <c r="A31" t="str">
        <f>"Z7E1CA6DD5"</f>
        <v>Z7E1CA6DD5</v>
      </c>
      <c r="B31" t="str">
        <f t="shared" si="0"/>
        <v>06363391001</v>
      </c>
      <c r="C31" t="s">
        <v>15</v>
      </c>
      <c r="D31" t="s">
        <v>97</v>
      </c>
      <c r="E31" t="s">
        <v>17</v>
      </c>
      <c r="F31" s="1" t="s">
        <v>95</v>
      </c>
      <c r="G31" t="s">
        <v>96</v>
      </c>
      <c r="H31">
        <v>590</v>
      </c>
      <c r="I31" s="2">
        <v>42839</v>
      </c>
      <c r="J31" s="2">
        <v>42839</v>
      </c>
      <c r="K31">
        <v>590</v>
      </c>
    </row>
    <row r="32" spans="1:11" x14ac:dyDescent="0.25">
      <c r="A32" t="str">
        <f>"680802719C"</f>
        <v>680802719C</v>
      </c>
      <c r="B32" t="str">
        <f t="shared" si="0"/>
        <v>06363391001</v>
      </c>
      <c r="C32" t="s">
        <v>15</v>
      </c>
      <c r="D32" t="s">
        <v>98</v>
      </c>
      <c r="E32" t="s">
        <v>99</v>
      </c>
      <c r="F32" s="1" t="s">
        <v>100</v>
      </c>
      <c r="G32" t="s">
        <v>101</v>
      </c>
      <c r="H32">
        <v>119682.88</v>
      </c>
      <c r="I32" s="2">
        <v>42836</v>
      </c>
      <c r="J32" s="2">
        <v>42878</v>
      </c>
      <c r="K32">
        <v>119682.87</v>
      </c>
    </row>
    <row r="33" spans="1:11" x14ac:dyDescent="0.25">
      <c r="A33" t="str">
        <f>"Z321E910B5"</f>
        <v>Z321E910B5</v>
      </c>
      <c r="B33" t="str">
        <f t="shared" si="0"/>
        <v>06363391001</v>
      </c>
      <c r="C33" t="s">
        <v>15</v>
      </c>
      <c r="D33" t="s">
        <v>102</v>
      </c>
      <c r="E33" t="s">
        <v>17</v>
      </c>
      <c r="F33" s="1" t="s">
        <v>103</v>
      </c>
      <c r="G33" t="s">
        <v>104</v>
      </c>
      <c r="H33">
        <v>480</v>
      </c>
      <c r="I33" s="2">
        <v>42814</v>
      </c>
      <c r="J33" s="2">
        <v>42814</v>
      </c>
      <c r="K33">
        <v>480</v>
      </c>
    </row>
    <row r="34" spans="1:11" x14ac:dyDescent="0.25">
      <c r="A34" t="str">
        <f>"Z3A1E3270F"</f>
        <v>Z3A1E3270F</v>
      </c>
      <c r="B34" t="str">
        <f t="shared" si="0"/>
        <v>06363391001</v>
      </c>
      <c r="C34" t="s">
        <v>15</v>
      </c>
      <c r="D34" t="s">
        <v>50</v>
      </c>
      <c r="E34" t="s">
        <v>17</v>
      </c>
      <c r="F34" s="1" t="s">
        <v>84</v>
      </c>
      <c r="G34" t="s">
        <v>85</v>
      </c>
      <c r="H34">
        <v>195.46</v>
      </c>
      <c r="I34" s="2">
        <v>42851</v>
      </c>
      <c r="J34" s="2">
        <v>42851</v>
      </c>
      <c r="K34">
        <v>195.46</v>
      </c>
    </row>
    <row r="35" spans="1:11" x14ac:dyDescent="0.25">
      <c r="A35" t="str">
        <f>"69924131C0"</f>
        <v>69924131C0</v>
      </c>
      <c r="B35" t="str">
        <f t="shared" si="0"/>
        <v>06363391001</v>
      </c>
      <c r="C35" t="s">
        <v>15</v>
      </c>
      <c r="D35" t="s">
        <v>105</v>
      </c>
      <c r="E35" t="s">
        <v>78</v>
      </c>
      <c r="F35" s="1" t="s">
        <v>106</v>
      </c>
      <c r="G35" t="s">
        <v>107</v>
      </c>
      <c r="H35">
        <v>205000</v>
      </c>
      <c r="I35" s="2">
        <v>42858</v>
      </c>
      <c r="J35" s="2">
        <v>43222</v>
      </c>
      <c r="K35">
        <v>191969.87</v>
      </c>
    </row>
    <row r="36" spans="1:11" x14ac:dyDescent="0.25">
      <c r="A36" t="str">
        <f>"ZC61D22B28"</f>
        <v>ZC61D22B28</v>
      </c>
      <c r="B36" t="str">
        <f t="shared" si="0"/>
        <v>06363391001</v>
      </c>
      <c r="C36" t="s">
        <v>15</v>
      </c>
      <c r="D36" t="s">
        <v>108</v>
      </c>
      <c r="E36" t="s">
        <v>17</v>
      </c>
      <c r="F36" s="1" t="s">
        <v>109</v>
      </c>
      <c r="G36" t="s">
        <v>22</v>
      </c>
      <c r="H36">
        <v>21529.16</v>
      </c>
      <c r="I36" s="2">
        <v>42781</v>
      </c>
      <c r="J36" s="2">
        <v>42851</v>
      </c>
      <c r="K36">
        <v>21529.16</v>
      </c>
    </row>
    <row r="37" spans="1:11" x14ac:dyDescent="0.25">
      <c r="A37" t="str">
        <f>"Z791E25E60"</f>
        <v>Z791E25E60</v>
      </c>
      <c r="B37" t="str">
        <f t="shared" si="0"/>
        <v>06363391001</v>
      </c>
      <c r="C37" t="s">
        <v>15</v>
      </c>
      <c r="D37" t="s">
        <v>110</v>
      </c>
      <c r="E37" t="s">
        <v>17</v>
      </c>
      <c r="F37" s="1" t="s">
        <v>62</v>
      </c>
      <c r="G37" t="s">
        <v>63</v>
      </c>
      <c r="H37">
        <v>850</v>
      </c>
      <c r="I37" s="2">
        <v>42835</v>
      </c>
      <c r="J37" s="2">
        <v>42835</v>
      </c>
      <c r="K37">
        <v>850</v>
      </c>
    </row>
    <row r="38" spans="1:11" x14ac:dyDescent="0.25">
      <c r="A38" t="str">
        <f>"ZA51DBC715"</f>
        <v>ZA51DBC715</v>
      </c>
      <c r="B38" t="str">
        <f t="shared" si="0"/>
        <v>06363391001</v>
      </c>
      <c r="C38" t="s">
        <v>15</v>
      </c>
      <c r="D38" t="s">
        <v>50</v>
      </c>
      <c r="E38" t="s">
        <v>17</v>
      </c>
      <c r="F38" s="1" t="s">
        <v>111</v>
      </c>
      <c r="G38" t="s">
        <v>112</v>
      </c>
      <c r="H38">
        <v>490</v>
      </c>
      <c r="I38" s="2">
        <v>42808</v>
      </c>
      <c r="J38" s="2">
        <v>42808</v>
      </c>
      <c r="K38">
        <v>0</v>
      </c>
    </row>
    <row r="39" spans="1:11" x14ac:dyDescent="0.25">
      <c r="A39" t="str">
        <f>"Z601D5E618"</f>
        <v>Z601D5E618</v>
      </c>
      <c r="B39" t="str">
        <f t="shared" si="0"/>
        <v>06363391001</v>
      </c>
      <c r="C39" t="s">
        <v>15</v>
      </c>
      <c r="D39" t="s">
        <v>113</v>
      </c>
      <c r="E39" t="s">
        <v>17</v>
      </c>
      <c r="F39" s="1" t="s">
        <v>114</v>
      </c>
      <c r="G39" t="s">
        <v>115</v>
      </c>
      <c r="H39">
        <v>2500</v>
      </c>
      <c r="I39" s="2">
        <v>42736</v>
      </c>
      <c r="J39" s="2">
        <v>43100</v>
      </c>
      <c r="K39">
        <v>2125.3000000000002</v>
      </c>
    </row>
    <row r="40" spans="1:11" x14ac:dyDescent="0.25">
      <c r="A40" t="str">
        <f>"ZBF1DEDF72"</f>
        <v>ZBF1DEDF72</v>
      </c>
      <c r="B40" t="str">
        <f t="shared" si="0"/>
        <v>06363391001</v>
      </c>
      <c r="C40" t="s">
        <v>15</v>
      </c>
      <c r="D40" t="s">
        <v>116</v>
      </c>
      <c r="E40" t="s">
        <v>17</v>
      </c>
      <c r="F40" s="1" t="s">
        <v>56</v>
      </c>
      <c r="G40" t="s">
        <v>57</v>
      </c>
      <c r="H40">
        <v>1645</v>
      </c>
      <c r="I40" s="2">
        <v>42818</v>
      </c>
      <c r="J40" s="2">
        <v>42818</v>
      </c>
      <c r="K40">
        <v>1645</v>
      </c>
    </row>
    <row r="41" spans="1:11" x14ac:dyDescent="0.25">
      <c r="A41" t="str">
        <f>"Z221D32518"</f>
        <v>Z221D32518</v>
      </c>
      <c r="B41" t="str">
        <f t="shared" si="0"/>
        <v>06363391001</v>
      </c>
      <c r="C41" t="s">
        <v>15</v>
      </c>
      <c r="D41" t="s">
        <v>50</v>
      </c>
      <c r="E41" t="s">
        <v>17</v>
      </c>
      <c r="F41" s="1" t="s">
        <v>95</v>
      </c>
      <c r="G41" t="s">
        <v>96</v>
      </c>
      <c r="H41">
        <v>350</v>
      </c>
      <c r="I41" s="2">
        <v>42786</v>
      </c>
      <c r="J41" s="2">
        <v>42786</v>
      </c>
      <c r="K41">
        <v>350</v>
      </c>
    </row>
    <row r="42" spans="1:11" x14ac:dyDescent="0.25">
      <c r="A42" t="str">
        <f>"Z171D8A310"</f>
        <v>Z171D8A310</v>
      </c>
      <c r="B42" t="str">
        <f t="shared" si="0"/>
        <v>06363391001</v>
      </c>
      <c r="C42" t="s">
        <v>15</v>
      </c>
      <c r="D42" t="s">
        <v>50</v>
      </c>
      <c r="E42" t="s">
        <v>17</v>
      </c>
      <c r="F42" s="1" t="s">
        <v>117</v>
      </c>
      <c r="G42" t="s">
        <v>118</v>
      </c>
      <c r="H42">
        <v>1038</v>
      </c>
      <c r="I42" s="2">
        <v>42804</v>
      </c>
      <c r="J42" s="2">
        <v>42804</v>
      </c>
      <c r="K42">
        <v>1038</v>
      </c>
    </row>
    <row r="43" spans="1:11" x14ac:dyDescent="0.25">
      <c r="A43" t="str">
        <f>"Z281D8F12E"</f>
        <v>Z281D8F12E</v>
      </c>
      <c r="B43" t="str">
        <f t="shared" si="0"/>
        <v>06363391001</v>
      </c>
      <c r="C43" t="s">
        <v>15</v>
      </c>
      <c r="D43" t="s">
        <v>119</v>
      </c>
      <c r="E43" t="s">
        <v>17</v>
      </c>
      <c r="F43" s="1" t="s">
        <v>120</v>
      </c>
      <c r="G43" t="s">
        <v>121</v>
      </c>
      <c r="H43">
        <v>600</v>
      </c>
      <c r="I43" s="2">
        <v>42800</v>
      </c>
      <c r="J43" s="2">
        <v>42801</v>
      </c>
      <c r="K43">
        <v>600</v>
      </c>
    </row>
    <row r="44" spans="1:11" x14ac:dyDescent="0.25">
      <c r="A44" t="str">
        <f>"ZB91F03950"</f>
        <v>ZB91F03950</v>
      </c>
      <c r="B44" t="str">
        <f t="shared" si="0"/>
        <v>06363391001</v>
      </c>
      <c r="C44" t="s">
        <v>15</v>
      </c>
      <c r="D44" t="s">
        <v>122</v>
      </c>
      <c r="E44" t="s">
        <v>17</v>
      </c>
      <c r="F44" s="1" t="s">
        <v>123</v>
      </c>
      <c r="G44" t="s">
        <v>124</v>
      </c>
      <c r="H44">
        <v>186.4</v>
      </c>
      <c r="I44" s="2">
        <v>42892</v>
      </c>
      <c r="J44" s="2">
        <v>42892</v>
      </c>
      <c r="K44">
        <v>186.4</v>
      </c>
    </row>
    <row r="45" spans="1:11" x14ac:dyDescent="0.25">
      <c r="A45" t="str">
        <f>"Z231D313B7"</f>
        <v>Z231D313B7</v>
      </c>
      <c r="B45" t="str">
        <f t="shared" si="0"/>
        <v>06363391001</v>
      </c>
      <c r="C45" t="s">
        <v>15</v>
      </c>
      <c r="D45" t="s">
        <v>125</v>
      </c>
      <c r="E45" t="s">
        <v>17</v>
      </c>
      <c r="F45" s="1" t="s">
        <v>126</v>
      </c>
      <c r="G45" t="s">
        <v>127</v>
      </c>
      <c r="H45">
        <v>26800</v>
      </c>
      <c r="I45" s="2">
        <v>42779</v>
      </c>
      <c r="J45" s="2">
        <v>42793</v>
      </c>
      <c r="K45">
        <v>26800</v>
      </c>
    </row>
    <row r="46" spans="1:11" x14ac:dyDescent="0.25">
      <c r="A46" t="str">
        <f>"ZDE1D3141D"</f>
        <v>ZDE1D3141D</v>
      </c>
      <c r="B46" t="str">
        <f t="shared" si="0"/>
        <v>06363391001</v>
      </c>
      <c r="C46" t="s">
        <v>15</v>
      </c>
      <c r="D46" t="s">
        <v>128</v>
      </c>
      <c r="E46" t="s">
        <v>17</v>
      </c>
      <c r="F46" s="1" t="s">
        <v>129</v>
      </c>
      <c r="G46" t="s">
        <v>130</v>
      </c>
      <c r="H46">
        <v>730</v>
      </c>
      <c r="I46" s="2">
        <v>42774</v>
      </c>
      <c r="J46" s="2">
        <v>42776</v>
      </c>
      <c r="K46">
        <v>730</v>
      </c>
    </row>
    <row r="47" spans="1:11" x14ac:dyDescent="0.25">
      <c r="A47" t="str">
        <f>"ZD71D229DB"</f>
        <v>ZD71D229DB</v>
      </c>
      <c r="B47" t="str">
        <f t="shared" si="0"/>
        <v>06363391001</v>
      </c>
      <c r="C47" t="s">
        <v>15</v>
      </c>
      <c r="D47" t="s">
        <v>131</v>
      </c>
      <c r="E47" t="s">
        <v>17</v>
      </c>
      <c r="F47" s="1" t="s">
        <v>132</v>
      </c>
      <c r="G47" t="s">
        <v>133</v>
      </c>
      <c r="H47">
        <v>390</v>
      </c>
      <c r="I47" s="2">
        <v>42775</v>
      </c>
      <c r="J47" s="2">
        <v>42775</v>
      </c>
      <c r="K47">
        <v>390</v>
      </c>
    </row>
    <row r="48" spans="1:11" x14ac:dyDescent="0.25">
      <c r="A48" t="str">
        <f>"Z661D59D32"</f>
        <v>Z661D59D32</v>
      </c>
      <c r="B48" t="str">
        <f t="shared" si="0"/>
        <v>06363391001</v>
      </c>
      <c r="C48" t="s">
        <v>15</v>
      </c>
      <c r="D48" t="s">
        <v>134</v>
      </c>
      <c r="E48" t="s">
        <v>17</v>
      </c>
      <c r="F48" s="1" t="s">
        <v>135</v>
      </c>
      <c r="G48" t="s">
        <v>136</v>
      </c>
      <c r="H48">
        <v>1231.0999999999999</v>
      </c>
      <c r="I48" s="2">
        <v>42786</v>
      </c>
      <c r="J48" s="2">
        <v>42787</v>
      </c>
      <c r="K48">
        <v>1231.0999999999999</v>
      </c>
    </row>
    <row r="49" spans="1:11" x14ac:dyDescent="0.25">
      <c r="A49" t="str">
        <f>"ZA41D5ADE8"</f>
        <v>ZA41D5ADE8</v>
      </c>
      <c r="B49" t="str">
        <f t="shared" si="0"/>
        <v>06363391001</v>
      </c>
      <c r="C49" t="s">
        <v>15</v>
      </c>
      <c r="D49" t="s">
        <v>137</v>
      </c>
      <c r="E49" t="s">
        <v>17</v>
      </c>
      <c r="F49" s="1" t="s">
        <v>138</v>
      </c>
      <c r="G49" t="s">
        <v>139</v>
      </c>
      <c r="H49">
        <v>968</v>
      </c>
      <c r="I49" s="2">
        <v>42786</v>
      </c>
      <c r="J49" s="2">
        <v>42786</v>
      </c>
      <c r="K49">
        <v>968</v>
      </c>
    </row>
    <row r="50" spans="1:11" x14ac:dyDescent="0.25">
      <c r="A50" t="str">
        <f>"Z491D038B9"</f>
        <v>Z491D038B9</v>
      </c>
      <c r="B50" t="str">
        <f t="shared" si="0"/>
        <v>06363391001</v>
      </c>
      <c r="C50" t="s">
        <v>15</v>
      </c>
      <c r="D50" t="s">
        <v>140</v>
      </c>
      <c r="E50" t="s">
        <v>17</v>
      </c>
      <c r="F50" s="1" t="s">
        <v>141</v>
      </c>
      <c r="G50" t="s">
        <v>142</v>
      </c>
      <c r="H50">
        <v>980</v>
      </c>
      <c r="I50" s="2">
        <v>42759</v>
      </c>
      <c r="J50" s="2">
        <v>42769</v>
      </c>
      <c r="K50">
        <v>980</v>
      </c>
    </row>
    <row r="51" spans="1:11" x14ac:dyDescent="0.25">
      <c r="A51" t="str">
        <f>"Z951D22AB2"</f>
        <v>Z951D22AB2</v>
      </c>
      <c r="B51" t="str">
        <f t="shared" si="0"/>
        <v>06363391001</v>
      </c>
      <c r="C51" t="s">
        <v>15</v>
      </c>
      <c r="D51" t="s">
        <v>143</v>
      </c>
      <c r="E51" t="s">
        <v>17</v>
      </c>
      <c r="F51" s="1" t="s">
        <v>27</v>
      </c>
      <c r="G51" t="s">
        <v>28</v>
      </c>
      <c r="H51">
        <v>285</v>
      </c>
      <c r="I51" s="2">
        <v>42772</v>
      </c>
      <c r="J51" s="2">
        <v>42772</v>
      </c>
      <c r="K51">
        <v>285</v>
      </c>
    </row>
    <row r="52" spans="1:11" x14ac:dyDescent="0.25">
      <c r="A52" t="str">
        <f>"Z7A1D4D997"</f>
        <v>Z7A1D4D997</v>
      </c>
      <c r="B52" t="str">
        <f t="shared" si="0"/>
        <v>06363391001</v>
      </c>
      <c r="C52" t="s">
        <v>15</v>
      </c>
      <c r="D52" t="s">
        <v>144</v>
      </c>
      <c r="E52" t="s">
        <v>145</v>
      </c>
      <c r="F52" s="1" t="s">
        <v>146</v>
      </c>
      <c r="G52" t="s">
        <v>147</v>
      </c>
      <c r="H52">
        <v>0</v>
      </c>
      <c r="I52" s="2">
        <v>42775</v>
      </c>
      <c r="J52" s="2">
        <v>42776</v>
      </c>
      <c r="K52">
        <v>5226</v>
      </c>
    </row>
    <row r="53" spans="1:11" x14ac:dyDescent="0.25">
      <c r="A53" t="str">
        <f>"Z251CF5074"</f>
        <v>Z251CF5074</v>
      </c>
      <c r="B53" t="str">
        <f t="shared" si="0"/>
        <v>06363391001</v>
      </c>
      <c r="C53" t="s">
        <v>15</v>
      </c>
      <c r="D53" t="s">
        <v>148</v>
      </c>
      <c r="E53" t="s">
        <v>17</v>
      </c>
      <c r="F53" s="1" t="s">
        <v>149</v>
      </c>
      <c r="G53" t="s">
        <v>150</v>
      </c>
      <c r="H53">
        <v>70</v>
      </c>
      <c r="I53" s="2">
        <v>42755</v>
      </c>
      <c r="J53" s="2">
        <v>42755</v>
      </c>
      <c r="K53">
        <v>70</v>
      </c>
    </row>
    <row r="54" spans="1:11" x14ac:dyDescent="0.25">
      <c r="A54" t="str">
        <f>"Z321D29E2E"</f>
        <v>Z321D29E2E</v>
      </c>
      <c r="B54" t="str">
        <f t="shared" si="0"/>
        <v>06363391001</v>
      </c>
      <c r="C54" t="s">
        <v>15</v>
      </c>
      <c r="D54" t="s">
        <v>151</v>
      </c>
      <c r="E54" t="s">
        <v>17</v>
      </c>
      <c r="F54" s="1" t="s">
        <v>152</v>
      </c>
      <c r="G54" t="s">
        <v>153</v>
      </c>
      <c r="H54">
        <v>155</v>
      </c>
      <c r="I54" s="2">
        <v>42768</v>
      </c>
      <c r="J54" s="2">
        <v>42768</v>
      </c>
      <c r="K54">
        <v>155</v>
      </c>
    </row>
    <row r="55" spans="1:11" x14ac:dyDescent="0.25">
      <c r="A55" t="str">
        <f>"Z381D4E341"</f>
        <v>Z381D4E341</v>
      </c>
      <c r="B55" t="str">
        <f t="shared" si="0"/>
        <v>06363391001</v>
      </c>
      <c r="C55" t="s">
        <v>15</v>
      </c>
      <c r="D55" t="s">
        <v>154</v>
      </c>
      <c r="E55" t="s">
        <v>17</v>
      </c>
      <c r="F55" s="1" t="s">
        <v>155</v>
      </c>
      <c r="G55" t="s">
        <v>156</v>
      </c>
      <c r="H55">
        <v>110</v>
      </c>
      <c r="I55" s="2">
        <v>42746</v>
      </c>
      <c r="J55" s="2">
        <v>42746</v>
      </c>
      <c r="K55">
        <v>110</v>
      </c>
    </row>
    <row r="56" spans="1:11" x14ac:dyDescent="0.25">
      <c r="A56" t="str">
        <f>"Z991CFE851"</f>
        <v>Z991CFE851</v>
      </c>
      <c r="B56" t="str">
        <f t="shared" si="0"/>
        <v>06363391001</v>
      </c>
      <c r="C56" t="s">
        <v>15</v>
      </c>
      <c r="D56" t="s">
        <v>157</v>
      </c>
      <c r="E56" t="s">
        <v>17</v>
      </c>
      <c r="F56" s="1" t="s">
        <v>56</v>
      </c>
      <c r="G56" t="s">
        <v>57</v>
      </c>
      <c r="H56">
        <v>1380</v>
      </c>
      <c r="I56" s="2">
        <v>42720</v>
      </c>
      <c r="J56" s="2">
        <v>42725</v>
      </c>
      <c r="K56">
        <v>1380</v>
      </c>
    </row>
    <row r="57" spans="1:11" x14ac:dyDescent="0.25">
      <c r="A57" t="str">
        <f>"ZD11CF50BB"</f>
        <v>ZD11CF50BB</v>
      </c>
      <c r="B57" t="str">
        <f t="shared" si="0"/>
        <v>06363391001</v>
      </c>
      <c r="C57" t="s">
        <v>15</v>
      </c>
      <c r="D57" t="s">
        <v>158</v>
      </c>
      <c r="E57" t="s">
        <v>17</v>
      </c>
      <c r="F57" s="1" t="s">
        <v>159</v>
      </c>
      <c r="G57" t="s">
        <v>160</v>
      </c>
      <c r="H57">
        <v>67</v>
      </c>
      <c r="I57" s="2">
        <v>42773</v>
      </c>
      <c r="J57" s="2">
        <v>42773</v>
      </c>
      <c r="K57">
        <v>67</v>
      </c>
    </row>
    <row r="58" spans="1:11" x14ac:dyDescent="0.25">
      <c r="A58" t="str">
        <f>"Z061DF7D71"</f>
        <v>Z061DF7D71</v>
      </c>
      <c r="B58" t="str">
        <f t="shared" si="0"/>
        <v>06363391001</v>
      </c>
      <c r="C58" t="s">
        <v>15</v>
      </c>
      <c r="D58" t="s">
        <v>161</v>
      </c>
      <c r="E58" t="s">
        <v>17</v>
      </c>
      <c r="F58" s="1" t="s">
        <v>24</v>
      </c>
      <c r="G58" t="s">
        <v>25</v>
      </c>
      <c r="H58">
        <v>37.5</v>
      </c>
      <c r="I58" s="2">
        <v>42825</v>
      </c>
      <c r="J58" s="2">
        <v>42885</v>
      </c>
      <c r="K58">
        <v>37.5</v>
      </c>
    </row>
    <row r="59" spans="1:11" x14ac:dyDescent="0.25">
      <c r="A59" t="str">
        <f>"Z4A1DA9624"</f>
        <v>Z4A1DA9624</v>
      </c>
      <c r="B59" t="str">
        <f t="shared" si="0"/>
        <v>06363391001</v>
      </c>
      <c r="C59" t="s">
        <v>15</v>
      </c>
      <c r="D59" t="s">
        <v>162</v>
      </c>
      <c r="E59" t="s">
        <v>17</v>
      </c>
      <c r="F59" s="1" t="s">
        <v>163</v>
      </c>
      <c r="G59" t="s">
        <v>164</v>
      </c>
      <c r="H59">
        <v>0</v>
      </c>
      <c r="I59" s="2">
        <v>42802</v>
      </c>
      <c r="J59" s="2">
        <v>43100</v>
      </c>
      <c r="K59">
        <v>15687.74</v>
      </c>
    </row>
    <row r="60" spans="1:11" x14ac:dyDescent="0.25">
      <c r="A60" t="str">
        <f>"Z531F49F6F"</f>
        <v>Z531F49F6F</v>
      </c>
      <c r="B60" t="str">
        <f t="shared" si="0"/>
        <v>06363391001</v>
      </c>
      <c r="C60" t="s">
        <v>15</v>
      </c>
      <c r="D60" t="s">
        <v>165</v>
      </c>
      <c r="E60" t="s">
        <v>17</v>
      </c>
      <c r="F60" s="1" t="s">
        <v>166</v>
      </c>
      <c r="G60" t="s">
        <v>167</v>
      </c>
      <c r="H60">
        <v>18</v>
      </c>
      <c r="I60" s="2">
        <v>42844</v>
      </c>
      <c r="J60" s="2">
        <v>42905</v>
      </c>
      <c r="K60">
        <v>18</v>
      </c>
    </row>
    <row r="61" spans="1:11" x14ac:dyDescent="0.25">
      <c r="A61" t="str">
        <f>"ZD21BDA51E"</f>
        <v>ZD21BDA51E</v>
      </c>
      <c r="B61" t="str">
        <f t="shared" si="0"/>
        <v>06363391001</v>
      </c>
      <c r="C61" t="s">
        <v>15</v>
      </c>
      <c r="D61" t="s">
        <v>50</v>
      </c>
      <c r="E61" t="s">
        <v>17</v>
      </c>
      <c r="F61" s="1" t="s">
        <v>123</v>
      </c>
      <c r="G61" t="s">
        <v>124</v>
      </c>
      <c r="H61">
        <v>285.39999999999998</v>
      </c>
      <c r="I61" s="2">
        <v>42702</v>
      </c>
      <c r="J61" s="2">
        <v>42852</v>
      </c>
      <c r="K61">
        <v>285.39999999999998</v>
      </c>
    </row>
    <row r="62" spans="1:11" x14ac:dyDescent="0.25">
      <c r="A62" t="str">
        <f>"Z5B1CE10AB"</f>
        <v>Z5B1CE10AB</v>
      </c>
      <c r="B62" t="str">
        <f t="shared" si="0"/>
        <v>06363391001</v>
      </c>
      <c r="C62" t="s">
        <v>15</v>
      </c>
      <c r="D62" t="s">
        <v>168</v>
      </c>
      <c r="E62" t="s">
        <v>17</v>
      </c>
      <c r="F62" s="1" t="s">
        <v>169</v>
      </c>
      <c r="G62" t="s">
        <v>170</v>
      </c>
      <c r="H62">
        <v>8321</v>
      </c>
      <c r="I62" s="2">
        <v>42846</v>
      </c>
      <c r="J62" s="2">
        <v>42846</v>
      </c>
      <c r="K62">
        <v>8321</v>
      </c>
    </row>
    <row r="63" spans="1:11" x14ac:dyDescent="0.25">
      <c r="A63" t="str">
        <f>"Z751DF80E3"</f>
        <v>Z751DF80E3</v>
      </c>
      <c r="B63" t="str">
        <f t="shared" si="0"/>
        <v>06363391001</v>
      </c>
      <c r="C63" t="s">
        <v>15</v>
      </c>
      <c r="D63" t="s">
        <v>171</v>
      </c>
      <c r="E63" t="s">
        <v>17</v>
      </c>
      <c r="F63" s="1" t="s">
        <v>172</v>
      </c>
      <c r="G63" t="s">
        <v>173</v>
      </c>
      <c r="H63">
        <v>138.75</v>
      </c>
      <c r="I63" s="2">
        <v>42860</v>
      </c>
      <c r="J63" s="2">
        <v>42860</v>
      </c>
      <c r="K63">
        <v>138.75</v>
      </c>
    </row>
    <row r="64" spans="1:11" x14ac:dyDescent="0.25">
      <c r="A64" t="str">
        <f>"Z4D1DE386F"</f>
        <v>Z4D1DE386F</v>
      </c>
      <c r="B64" t="str">
        <f t="shared" si="0"/>
        <v>06363391001</v>
      </c>
      <c r="C64" t="s">
        <v>15</v>
      </c>
      <c r="D64" t="s">
        <v>174</v>
      </c>
      <c r="E64" t="s">
        <v>17</v>
      </c>
      <c r="F64" s="1" t="s">
        <v>68</v>
      </c>
      <c r="G64" t="s">
        <v>69</v>
      </c>
      <c r="H64">
        <v>1660</v>
      </c>
      <c r="I64" s="2">
        <v>42828</v>
      </c>
      <c r="J64" s="2">
        <v>42872</v>
      </c>
      <c r="K64">
        <v>1660</v>
      </c>
    </row>
    <row r="65" spans="1:11" x14ac:dyDescent="0.25">
      <c r="A65" t="str">
        <f>"702517911C"</f>
        <v>702517911C</v>
      </c>
      <c r="B65" t="str">
        <f t="shared" si="0"/>
        <v>06363391001</v>
      </c>
      <c r="C65" t="s">
        <v>15</v>
      </c>
      <c r="D65" t="s">
        <v>175</v>
      </c>
      <c r="E65" t="s">
        <v>78</v>
      </c>
      <c r="F65" s="1" t="s">
        <v>176</v>
      </c>
      <c r="G65" t="s">
        <v>177</v>
      </c>
      <c r="H65">
        <v>205000</v>
      </c>
      <c r="I65" s="2">
        <v>42899</v>
      </c>
      <c r="J65" s="2">
        <v>43263</v>
      </c>
      <c r="K65">
        <v>99840.71</v>
      </c>
    </row>
    <row r="66" spans="1:11" x14ac:dyDescent="0.25">
      <c r="A66" t="str">
        <f>"6964524B02"</f>
        <v>6964524B02</v>
      </c>
      <c r="B66" t="str">
        <f t="shared" si="0"/>
        <v>06363391001</v>
      </c>
      <c r="C66" t="s">
        <v>15</v>
      </c>
      <c r="D66" t="s">
        <v>178</v>
      </c>
      <c r="E66" t="s">
        <v>145</v>
      </c>
      <c r="F66" s="1" t="s">
        <v>179</v>
      </c>
      <c r="G66" t="s">
        <v>180</v>
      </c>
      <c r="H66">
        <v>0</v>
      </c>
      <c r="I66" s="2">
        <v>42826</v>
      </c>
      <c r="J66" s="2">
        <v>43190</v>
      </c>
      <c r="K66">
        <v>1832221.47</v>
      </c>
    </row>
    <row r="67" spans="1:11" x14ac:dyDescent="0.25">
      <c r="A67" t="str">
        <f>"69661053B3"</f>
        <v>69661053B3</v>
      </c>
      <c r="B67" t="str">
        <f t="shared" ref="B67:B130" si="1">"06363391001"</f>
        <v>06363391001</v>
      </c>
      <c r="C67" t="s">
        <v>15</v>
      </c>
      <c r="D67" t="s">
        <v>181</v>
      </c>
      <c r="E67" t="s">
        <v>145</v>
      </c>
      <c r="F67" s="1" t="s">
        <v>182</v>
      </c>
      <c r="G67" t="s">
        <v>183</v>
      </c>
      <c r="H67">
        <v>0</v>
      </c>
      <c r="I67" s="2">
        <v>42826</v>
      </c>
      <c r="J67" s="2">
        <v>43190</v>
      </c>
      <c r="K67">
        <v>624635.52</v>
      </c>
    </row>
    <row r="68" spans="1:11" x14ac:dyDescent="0.25">
      <c r="A68" t="str">
        <f>"ZF11E0E8CE"</f>
        <v>ZF11E0E8CE</v>
      </c>
      <c r="B68" t="str">
        <f t="shared" si="1"/>
        <v>06363391001</v>
      </c>
      <c r="C68" t="s">
        <v>15</v>
      </c>
      <c r="D68" t="s">
        <v>184</v>
      </c>
      <c r="E68" t="s">
        <v>17</v>
      </c>
      <c r="F68" s="1" t="s">
        <v>185</v>
      </c>
      <c r="G68" t="s">
        <v>186</v>
      </c>
      <c r="H68">
        <v>12480</v>
      </c>
      <c r="I68" s="2">
        <v>42826</v>
      </c>
      <c r="J68" s="2">
        <v>43190</v>
      </c>
      <c r="K68">
        <v>8986</v>
      </c>
    </row>
    <row r="69" spans="1:11" x14ac:dyDescent="0.25">
      <c r="A69" t="str">
        <f>"Z861E09EDD"</f>
        <v>Z861E09EDD</v>
      </c>
      <c r="B69" t="str">
        <f t="shared" si="1"/>
        <v>06363391001</v>
      </c>
      <c r="C69" t="s">
        <v>15</v>
      </c>
      <c r="D69" t="s">
        <v>187</v>
      </c>
      <c r="E69" t="s">
        <v>17</v>
      </c>
      <c r="F69" s="1" t="s">
        <v>188</v>
      </c>
      <c r="G69" t="s">
        <v>189</v>
      </c>
      <c r="H69">
        <v>3750</v>
      </c>
      <c r="I69" s="2">
        <v>42860</v>
      </c>
      <c r="J69" s="2">
        <v>42886</v>
      </c>
      <c r="K69">
        <v>3750</v>
      </c>
    </row>
    <row r="70" spans="1:11" x14ac:dyDescent="0.25">
      <c r="A70" t="str">
        <f>"Z781EB69F9"</f>
        <v>Z781EB69F9</v>
      </c>
      <c r="B70" t="str">
        <f t="shared" si="1"/>
        <v>06363391001</v>
      </c>
      <c r="C70" t="s">
        <v>15</v>
      </c>
      <c r="D70" t="s">
        <v>190</v>
      </c>
      <c r="E70" t="s">
        <v>17</v>
      </c>
      <c r="F70" s="1" t="s">
        <v>191</v>
      </c>
      <c r="G70" t="s">
        <v>192</v>
      </c>
      <c r="H70">
        <v>248.8</v>
      </c>
      <c r="I70" s="2">
        <v>42898</v>
      </c>
      <c r="J70" s="2">
        <v>42898</v>
      </c>
      <c r="K70">
        <v>248.8</v>
      </c>
    </row>
    <row r="71" spans="1:11" x14ac:dyDescent="0.25">
      <c r="A71" t="str">
        <f>"Z231C29BB3"</f>
        <v>Z231C29BB3</v>
      </c>
      <c r="B71" t="str">
        <f t="shared" si="1"/>
        <v>06363391001</v>
      </c>
      <c r="C71" t="s">
        <v>15</v>
      </c>
      <c r="D71" t="s">
        <v>193</v>
      </c>
      <c r="E71" t="s">
        <v>17</v>
      </c>
      <c r="F71" s="1" t="s">
        <v>194</v>
      </c>
      <c r="G71" t="s">
        <v>195</v>
      </c>
      <c r="H71">
        <v>720</v>
      </c>
      <c r="I71" s="2">
        <v>42891</v>
      </c>
      <c r="J71" s="2">
        <v>42892</v>
      </c>
      <c r="K71">
        <v>0</v>
      </c>
    </row>
    <row r="72" spans="1:11" x14ac:dyDescent="0.25">
      <c r="A72" t="str">
        <f>"Z8C1DF475B"</f>
        <v>Z8C1DF475B</v>
      </c>
      <c r="B72" t="str">
        <f t="shared" si="1"/>
        <v>06363391001</v>
      </c>
      <c r="C72" t="s">
        <v>15</v>
      </c>
      <c r="D72" t="s">
        <v>50</v>
      </c>
      <c r="E72" t="s">
        <v>17</v>
      </c>
      <c r="F72" s="1" t="s">
        <v>196</v>
      </c>
      <c r="G72" t="s">
        <v>197</v>
      </c>
      <c r="H72">
        <v>129.5</v>
      </c>
      <c r="I72" s="2">
        <v>42828</v>
      </c>
      <c r="J72" s="2">
        <v>42842</v>
      </c>
      <c r="K72">
        <v>129.5</v>
      </c>
    </row>
    <row r="73" spans="1:11" x14ac:dyDescent="0.25">
      <c r="A73" t="str">
        <f>"Z381D298EF"</f>
        <v>Z381D298EF</v>
      </c>
      <c r="B73" t="str">
        <f t="shared" si="1"/>
        <v>06363391001</v>
      </c>
      <c r="C73" t="s">
        <v>15</v>
      </c>
      <c r="D73" t="s">
        <v>198</v>
      </c>
      <c r="E73" t="s">
        <v>78</v>
      </c>
      <c r="F73" s="1" t="s">
        <v>199</v>
      </c>
      <c r="G73" t="s">
        <v>200</v>
      </c>
      <c r="H73">
        <v>10125</v>
      </c>
      <c r="I73" s="2">
        <v>42836</v>
      </c>
      <c r="J73" s="2">
        <v>43564</v>
      </c>
      <c r="K73">
        <v>6714.31</v>
      </c>
    </row>
    <row r="74" spans="1:11" x14ac:dyDescent="0.25">
      <c r="A74" t="str">
        <f>"69610063DF"</f>
        <v>69610063DF</v>
      </c>
      <c r="B74" t="str">
        <f t="shared" si="1"/>
        <v>06363391001</v>
      </c>
      <c r="C74" t="s">
        <v>15</v>
      </c>
      <c r="D74" t="s">
        <v>201</v>
      </c>
      <c r="E74" t="s">
        <v>145</v>
      </c>
      <c r="F74" s="1" t="s">
        <v>202</v>
      </c>
      <c r="G74" t="s">
        <v>203</v>
      </c>
      <c r="H74">
        <v>387578.07</v>
      </c>
      <c r="I74" s="2">
        <v>42767</v>
      </c>
      <c r="J74" s="2">
        <v>43861</v>
      </c>
      <c r="K74">
        <v>267712.8</v>
      </c>
    </row>
    <row r="75" spans="1:11" x14ac:dyDescent="0.25">
      <c r="A75" t="str">
        <f>"6993251549"</f>
        <v>6993251549</v>
      </c>
      <c r="B75" t="str">
        <f t="shared" si="1"/>
        <v>06363391001</v>
      </c>
      <c r="C75" t="s">
        <v>15</v>
      </c>
      <c r="D75" t="s">
        <v>204</v>
      </c>
      <c r="E75" t="s">
        <v>145</v>
      </c>
      <c r="F75" s="1" t="s">
        <v>205</v>
      </c>
      <c r="G75" t="s">
        <v>206</v>
      </c>
      <c r="H75">
        <v>127840</v>
      </c>
      <c r="I75" s="2">
        <v>42887</v>
      </c>
      <c r="J75" s="2">
        <v>44712</v>
      </c>
      <c r="K75">
        <v>39362.9</v>
      </c>
    </row>
    <row r="76" spans="1:11" x14ac:dyDescent="0.25">
      <c r="A76" t="str">
        <f>"Z241D98CFA"</f>
        <v>Z241D98CFA</v>
      </c>
      <c r="B76" t="str">
        <f t="shared" si="1"/>
        <v>06363391001</v>
      </c>
      <c r="C76" t="s">
        <v>15</v>
      </c>
      <c r="D76" t="s">
        <v>207</v>
      </c>
      <c r="E76" t="s">
        <v>78</v>
      </c>
      <c r="F76" s="1" t="s">
        <v>208</v>
      </c>
      <c r="G76" t="s">
        <v>209</v>
      </c>
      <c r="H76">
        <v>27686.09</v>
      </c>
      <c r="I76" s="2">
        <v>42826</v>
      </c>
      <c r="J76" s="2">
        <v>43190</v>
      </c>
      <c r="K76">
        <v>11431.62</v>
      </c>
    </row>
    <row r="77" spans="1:11" x14ac:dyDescent="0.25">
      <c r="A77" t="str">
        <f>"Z6C1EB38A8"</f>
        <v>Z6C1EB38A8</v>
      </c>
      <c r="B77" t="str">
        <f t="shared" si="1"/>
        <v>06363391001</v>
      </c>
      <c r="C77" t="s">
        <v>15</v>
      </c>
      <c r="D77" t="s">
        <v>210</v>
      </c>
      <c r="E77" t="s">
        <v>17</v>
      </c>
      <c r="F77" s="1" t="s">
        <v>56</v>
      </c>
      <c r="G77" t="s">
        <v>57</v>
      </c>
      <c r="H77">
        <v>845.69</v>
      </c>
      <c r="I77" s="2">
        <v>42886</v>
      </c>
      <c r="J77" s="2">
        <v>42886</v>
      </c>
      <c r="K77">
        <v>0</v>
      </c>
    </row>
    <row r="78" spans="1:11" x14ac:dyDescent="0.25">
      <c r="A78" t="str">
        <f>"Z131F03E93"</f>
        <v>Z131F03E93</v>
      </c>
      <c r="B78" t="str">
        <f t="shared" si="1"/>
        <v>06363391001</v>
      </c>
      <c r="C78" t="s">
        <v>15</v>
      </c>
      <c r="D78" t="s">
        <v>211</v>
      </c>
      <c r="E78" t="s">
        <v>17</v>
      </c>
      <c r="F78" s="1" t="s">
        <v>27</v>
      </c>
      <c r="G78" t="s">
        <v>28</v>
      </c>
      <c r="H78">
        <v>2250</v>
      </c>
      <c r="I78" s="2">
        <v>42909</v>
      </c>
      <c r="J78" s="2">
        <v>42909</v>
      </c>
      <c r="K78">
        <v>2250</v>
      </c>
    </row>
    <row r="79" spans="1:11" x14ac:dyDescent="0.25">
      <c r="A79" t="str">
        <f>"Z371F3A135"</f>
        <v>Z371F3A135</v>
      </c>
      <c r="B79" t="str">
        <f t="shared" si="1"/>
        <v>06363391001</v>
      </c>
      <c r="C79" t="s">
        <v>15</v>
      </c>
      <c r="D79" t="s">
        <v>212</v>
      </c>
      <c r="E79" t="s">
        <v>17</v>
      </c>
      <c r="F79" s="1" t="s">
        <v>213</v>
      </c>
      <c r="G79" t="s">
        <v>214</v>
      </c>
      <c r="H79">
        <v>480</v>
      </c>
      <c r="I79" s="2">
        <v>42933</v>
      </c>
      <c r="J79" s="2">
        <v>42933</v>
      </c>
      <c r="K79">
        <v>480</v>
      </c>
    </row>
    <row r="80" spans="1:11" x14ac:dyDescent="0.25">
      <c r="A80" t="str">
        <f>"Z671E7165D"</f>
        <v>Z671E7165D</v>
      </c>
      <c r="B80" t="str">
        <f t="shared" si="1"/>
        <v>06363391001</v>
      </c>
      <c r="C80" t="s">
        <v>15</v>
      </c>
      <c r="D80" t="s">
        <v>215</v>
      </c>
      <c r="E80" t="s">
        <v>17</v>
      </c>
      <c r="F80" s="1" t="s">
        <v>216</v>
      </c>
      <c r="G80" t="s">
        <v>217</v>
      </c>
      <c r="H80">
        <v>1350</v>
      </c>
      <c r="I80" s="2">
        <v>42863</v>
      </c>
      <c r="J80" s="2">
        <v>42865</v>
      </c>
      <c r="K80">
        <v>0</v>
      </c>
    </row>
    <row r="81" spans="1:11" x14ac:dyDescent="0.25">
      <c r="A81" t="str">
        <f>"Z9C1EE4939"</f>
        <v>Z9C1EE4939</v>
      </c>
      <c r="B81" t="str">
        <f t="shared" si="1"/>
        <v>06363391001</v>
      </c>
      <c r="C81" t="s">
        <v>15</v>
      </c>
      <c r="D81" t="s">
        <v>215</v>
      </c>
      <c r="E81" t="s">
        <v>17</v>
      </c>
      <c r="F81" s="1" t="s">
        <v>218</v>
      </c>
      <c r="G81" t="s">
        <v>219</v>
      </c>
      <c r="H81">
        <v>798</v>
      </c>
      <c r="I81" s="2">
        <v>42893</v>
      </c>
      <c r="J81" s="2">
        <v>42893</v>
      </c>
      <c r="K81">
        <v>798</v>
      </c>
    </row>
    <row r="82" spans="1:11" x14ac:dyDescent="0.25">
      <c r="A82" t="str">
        <f>"ZA61EE48FA"</f>
        <v>ZA61EE48FA</v>
      </c>
      <c r="B82" t="str">
        <f t="shared" si="1"/>
        <v>06363391001</v>
      </c>
      <c r="C82" t="s">
        <v>15</v>
      </c>
      <c r="D82" t="s">
        <v>215</v>
      </c>
      <c r="E82" t="s">
        <v>17</v>
      </c>
      <c r="F82" s="1" t="s">
        <v>72</v>
      </c>
      <c r="G82" t="s">
        <v>73</v>
      </c>
      <c r="H82">
        <v>920</v>
      </c>
      <c r="I82" s="2">
        <v>42893</v>
      </c>
      <c r="J82" s="2">
        <v>42893</v>
      </c>
      <c r="K82">
        <v>0</v>
      </c>
    </row>
    <row r="83" spans="1:11" x14ac:dyDescent="0.25">
      <c r="A83" t="str">
        <f>"ZE61E8133D"</f>
        <v>ZE61E8133D</v>
      </c>
      <c r="B83" t="str">
        <f t="shared" si="1"/>
        <v>06363391001</v>
      </c>
      <c r="C83" t="s">
        <v>15</v>
      </c>
      <c r="D83" t="s">
        <v>220</v>
      </c>
      <c r="E83" t="s">
        <v>17</v>
      </c>
      <c r="F83" s="1" t="s">
        <v>221</v>
      </c>
      <c r="G83" t="s">
        <v>222</v>
      </c>
      <c r="H83">
        <v>495</v>
      </c>
      <c r="I83" s="2">
        <v>42887</v>
      </c>
      <c r="J83" s="2">
        <v>42916</v>
      </c>
      <c r="K83">
        <v>495</v>
      </c>
    </row>
    <row r="84" spans="1:11" x14ac:dyDescent="0.25">
      <c r="A84" t="str">
        <f>"Z691EFBAD7"</f>
        <v>Z691EFBAD7</v>
      </c>
      <c r="B84" t="str">
        <f t="shared" si="1"/>
        <v>06363391001</v>
      </c>
      <c r="C84" t="s">
        <v>15</v>
      </c>
      <c r="D84" t="s">
        <v>223</v>
      </c>
      <c r="E84" t="s">
        <v>17</v>
      </c>
      <c r="F84" s="1" t="s">
        <v>224</v>
      </c>
      <c r="G84" t="s">
        <v>225</v>
      </c>
      <c r="H84">
        <v>392</v>
      </c>
      <c r="I84" s="2">
        <v>42902</v>
      </c>
      <c r="J84" s="2">
        <v>42902</v>
      </c>
      <c r="K84">
        <v>392</v>
      </c>
    </row>
    <row r="85" spans="1:11" x14ac:dyDescent="0.25">
      <c r="A85" t="str">
        <f>"ZCD1DC09C0"</f>
        <v>ZCD1DC09C0</v>
      </c>
      <c r="B85" t="str">
        <f t="shared" si="1"/>
        <v>06363391001</v>
      </c>
      <c r="C85" t="s">
        <v>15</v>
      </c>
      <c r="D85" t="s">
        <v>226</v>
      </c>
      <c r="E85" t="s">
        <v>145</v>
      </c>
      <c r="F85" s="1" t="s">
        <v>146</v>
      </c>
      <c r="G85" t="s">
        <v>147</v>
      </c>
      <c r="H85">
        <v>0</v>
      </c>
      <c r="I85" s="2">
        <v>42807</v>
      </c>
      <c r="J85" s="2">
        <v>42808</v>
      </c>
      <c r="K85">
        <v>4320</v>
      </c>
    </row>
    <row r="86" spans="1:11" x14ac:dyDescent="0.25">
      <c r="A86" t="str">
        <f>"ZEC1D324A2"</f>
        <v>ZEC1D324A2</v>
      </c>
      <c r="B86" t="str">
        <f t="shared" si="1"/>
        <v>06363391001</v>
      </c>
      <c r="C86" t="s">
        <v>15</v>
      </c>
      <c r="D86" t="s">
        <v>227</v>
      </c>
      <c r="E86" t="s">
        <v>17</v>
      </c>
      <c r="F86" s="1" t="s">
        <v>228</v>
      </c>
      <c r="G86" t="s">
        <v>225</v>
      </c>
      <c r="H86">
        <v>1701.5</v>
      </c>
      <c r="I86" s="2">
        <v>42816</v>
      </c>
      <c r="J86" s="2">
        <v>42816</v>
      </c>
      <c r="K86">
        <v>1701.5</v>
      </c>
    </row>
    <row r="87" spans="1:11" x14ac:dyDescent="0.25">
      <c r="A87" t="str">
        <f>"Z461EEEE4B"</f>
        <v>Z461EEEE4B</v>
      </c>
      <c r="B87" t="str">
        <f t="shared" si="1"/>
        <v>06363391001</v>
      </c>
      <c r="C87" t="s">
        <v>15</v>
      </c>
      <c r="D87" t="s">
        <v>229</v>
      </c>
      <c r="E87" t="s">
        <v>17</v>
      </c>
      <c r="F87" s="1" t="s">
        <v>224</v>
      </c>
      <c r="G87" t="s">
        <v>225</v>
      </c>
      <c r="H87">
        <v>264.5</v>
      </c>
      <c r="I87" s="2">
        <v>42895</v>
      </c>
      <c r="J87" s="2">
        <v>42895</v>
      </c>
      <c r="K87">
        <v>264.5</v>
      </c>
    </row>
    <row r="88" spans="1:11" x14ac:dyDescent="0.25">
      <c r="A88" t="str">
        <f>"Z7A1EAB61B"</f>
        <v>Z7A1EAB61B</v>
      </c>
      <c r="B88" t="str">
        <f t="shared" si="1"/>
        <v>06363391001</v>
      </c>
      <c r="C88" t="s">
        <v>15</v>
      </c>
      <c r="D88" t="s">
        <v>230</v>
      </c>
      <c r="E88" t="s">
        <v>17</v>
      </c>
      <c r="F88" s="1" t="s">
        <v>231</v>
      </c>
      <c r="G88" t="s">
        <v>232</v>
      </c>
      <c r="H88">
        <v>205.95</v>
      </c>
      <c r="I88" s="2">
        <v>42901</v>
      </c>
      <c r="K88">
        <v>205.95</v>
      </c>
    </row>
    <row r="89" spans="1:11" x14ac:dyDescent="0.25">
      <c r="A89" t="str">
        <f>"ZCA1EE51B3"</f>
        <v>ZCA1EE51B3</v>
      </c>
      <c r="B89" t="str">
        <f t="shared" si="1"/>
        <v>06363391001</v>
      </c>
      <c r="C89" t="s">
        <v>15</v>
      </c>
      <c r="D89" t="s">
        <v>233</v>
      </c>
      <c r="E89" t="s">
        <v>17</v>
      </c>
      <c r="F89" s="1" t="s">
        <v>234</v>
      </c>
      <c r="G89" t="s">
        <v>235</v>
      </c>
      <c r="H89">
        <v>1250</v>
      </c>
      <c r="I89" s="2">
        <v>42906</v>
      </c>
      <c r="K89">
        <v>1250</v>
      </c>
    </row>
    <row r="90" spans="1:11" x14ac:dyDescent="0.25">
      <c r="A90" t="str">
        <f>"Z241B939D2"</f>
        <v>Z241B939D2</v>
      </c>
      <c r="B90" t="str">
        <f t="shared" si="1"/>
        <v>06363391001</v>
      </c>
      <c r="C90" t="s">
        <v>15</v>
      </c>
      <c r="D90" t="s">
        <v>236</v>
      </c>
      <c r="E90" t="s">
        <v>99</v>
      </c>
      <c r="F90" s="1" t="s">
        <v>237</v>
      </c>
      <c r="G90" t="s">
        <v>238</v>
      </c>
      <c r="H90">
        <v>29504.94</v>
      </c>
      <c r="I90" s="2">
        <v>42822</v>
      </c>
      <c r="J90" s="2">
        <v>42894</v>
      </c>
      <c r="K90">
        <v>29491.23</v>
      </c>
    </row>
    <row r="91" spans="1:11" x14ac:dyDescent="0.25">
      <c r="A91" t="str">
        <f>"ZF71D7459A"</f>
        <v>ZF71D7459A</v>
      </c>
      <c r="B91" t="str">
        <f t="shared" si="1"/>
        <v>06363391001</v>
      </c>
      <c r="C91" t="s">
        <v>15</v>
      </c>
      <c r="D91" t="s">
        <v>239</v>
      </c>
      <c r="E91" t="s">
        <v>17</v>
      </c>
      <c r="F91" s="1" t="s">
        <v>240</v>
      </c>
      <c r="G91" t="s">
        <v>241</v>
      </c>
      <c r="H91">
        <v>514</v>
      </c>
      <c r="I91" s="2">
        <v>42892</v>
      </c>
      <c r="K91">
        <v>514</v>
      </c>
    </row>
    <row r="92" spans="1:11" x14ac:dyDescent="0.25">
      <c r="A92" t="str">
        <f>"Z901EB8AEA"</f>
        <v>Z901EB8AEA</v>
      </c>
      <c r="B92" t="str">
        <f t="shared" si="1"/>
        <v>06363391001</v>
      </c>
      <c r="C92" t="s">
        <v>15</v>
      </c>
      <c r="D92" t="s">
        <v>242</v>
      </c>
      <c r="E92" t="s">
        <v>17</v>
      </c>
      <c r="F92" s="1" t="s">
        <v>240</v>
      </c>
      <c r="G92" t="s">
        <v>241</v>
      </c>
      <c r="H92">
        <v>578</v>
      </c>
      <c r="I92" s="2">
        <v>42892</v>
      </c>
      <c r="K92">
        <v>578</v>
      </c>
    </row>
    <row r="93" spans="1:11" x14ac:dyDescent="0.25">
      <c r="A93" t="str">
        <f>"Z6F1F010C7"</f>
        <v>Z6F1F010C7</v>
      </c>
      <c r="B93" t="str">
        <f t="shared" si="1"/>
        <v>06363391001</v>
      </c>
      <c r="C93" t="s">
        <v>15</v>
      </c>
      <c r="D93" t="s">
        <v>243</v>
      </c>
      <c r="E93" t="s">
        <v>17</v>
      </c>
      <c r="F93" s="1" t="s">
        <v>244</v>
      </c>
      <c r="G93" t="s">
        <v>245</v>
      </c>
      <c r="H93">
        <v>1100</v>
      </c>
      <c r="I93" s="2">
        <v>42907</v>
      </c>
      <c r="J93" s="2">
        <v>42916</v>
      </c>
      <c r="K93">
        <v>1100</v>
      </c>
    </row>
    <row r="94" spans="1:11" x14ac:dyDescent="0.25">
      <c r="A94" t="str">
        <f>"ZF21E8F023"</f>
        <v>ZF21E8F023</v>
      </c>
      <c r="B94" t="str">
        <f t="shared" si="1"/>
        <v>06363391001</v>
      </c>
      <c r="C94" t="s">
        <v>15</v>
      </c>
      <c r="D94" t="s">
        <v>246</v>
      </c>
      <c r="E94" t="s">
        <v>17</v>
      </c>
      <c r="F94" s="1" t="s">
        <v>247</v>
      </c>
      <c r="G94" t="s">
        <v>248</v>
      </c>
      <c r="H94">
        <v>950</v>
      </c>
      <c r="I94" s="2">
        <v>42893</v>
      </c>
      <c r="J94" s="2">
        <v>42893</v>
      </c>
      <c r="K94">
        <v>950</v>
      </c>
    </row>
    <row r="95" spans="1:11" x14ac:dyDescent="0.25">
      <c r="A95" t="str">
        <f>"ZA41EBABC2"</f>
        <v>ZA41EBABC2</v>
      </c>
      <c r="B95" t="str">
        <f t="shared" si="1"/>
        <v>06363391001</v>
      </c>
      <c r="C95" t="s">
        <v>15</v>
      </c>
      <c r="D95" t="s">
        <v>249</v>
      </c>
      <c r="E95" t="s">
        <v>78</v>
      </c>
      <c r="F95" s="1" t="s">
        <v>250</v>
      </c>
      <c r="G95" t="s">
        <v>251</v>
      </c>
      <c r="H95">
        <v>7500</v>
      </c>
      <c r="I95" s="2">
        <v>42912</v>
      </c>
      <c r="J95" s="2">
        <v>42927</v>
      </c>
      <c r="K95">
        <v>7500</v>
      </c>
    </row>
    <row r="96" spans="1:11" x14ac:dyDescent="0.25">
      <c r="A96" t="str">
        <f>"ZF41F64C8D"</f>
        <v>ZF41F64C8D</v>
      </c>
      <c r="B96" t="str">
        <f t="shared" si="1"/>
        <v>06363391001</v>
      </c>
      <c r="C96" t="s">
        <v>15</v>
      </c>
      <c r="D96" t="s">
        <v>252</v>
      </c>
      <c r="E96" t="s">
        <v>17</v>
      </c>
      <c r="F96" s="1" t="s">
        <v>253</v>
      </c>
      <c r="G96" t="s">
        <v>251</v>
      </c>
      <c r="H96">
        <v>1890</v>
      </c>
      <c r="I96" s="2">
        <v>42935</v>
      </c>
      <c r="K96">
        <v>1890</v>
      </c>
    </row>
    <row r="97" spans="1:11" x14ac:dyDescent="0.25">
      <c r="A97" t="str">
        <f>"Z2A1BE2D39"</f>
        <v>Z2A1BE2D39</v>
      </c>
      <c r="B97" t="str">
        <f t="shared" si="1"/>
        <v>06363391001</v>
      </c>
      <c r="C97" t="s">
        <v>15</v>
      </c>
      <c r="D97" t="s">
        <v>254</v>
      </c>
      <c r="E97" t="s">
        <v>78</v>
      </c>
      <c r="F97" s="1" t="s">
        <v>255</v>
      </c>
      <c r="G97" t="s">
        <v>256</v>
      </c>
      <c r="H97">
        <v>5415.75</v>
      </c>
      <c r="I97" s="2">
        <v>42758</v>
      </c>
      <c r="J97" s="2">
        <v>43487</v>
      </c>
      <c r="K97">
        <v>4632.79</v>
      </c>
    </row>
    <row r="98" spans="1:11" x14ac:dyDescent="0.25">
      <c r="A98" t="str">
        <f>"ZDD1F437D7"</f>
        <v>ZDD1F437D7</v>
      </c>
      <c r="B98" t="str">
        <f t="shared" si="1"/>
        <v>06363391001</v>
      </c>
      <c r="C98" t="s">
        <v>15</v>
      </c>
      <c r="D98" t="s">
        <v>257</v>
      </c>
      <c r="E98" t="s">
        <v>17</v>
      </c>
      <c r="F98" s="1" t="s">
        <v>258</v>
      </c>
      <c r="G98" t="s">
        <v>259</v>
      </c>
      <c r="H98">
        <v>78</v>
      </c>
      <c r="I98" s="2">
        <v>42923</v>
      </c>
      <c r="J98" s="2">
        <v>42923</v>
      </c>
      <c r="K98">
        <v>78</v>
      </c>
    </row>
    <row r="99" spans="1:11" x14ac:dyDescent="0.25">
      <c r="A99" t="str">
        <f>"ZB41F4BCEB"</f>
        <v>ZB41F4BCEB</v>
      </c>
      <c r="B99" t="str">
        <f t="shared" si="1"/>
        <v>06363391001</v>
      </c>
      <c r="C99" t="s">
        <v>15</v>
      </c>
      <c r="D99" t="s">
        <v>260</v>
      </c>
      <c r="E99" t="s">
        <v>17</v>
      </c>
      <c r="F99" s="1" t="s">
        <v>261</v>
      </c>
      <c r="G99" t="s">
        <v>262</v>
      </c>
      <c r="H99">
        <v>300</v>
      </c>
      <c r="I99" s="2">
        <v>42941</v>
      </c>
      <c r="J99" s="2">
        <v>42941</v>
      </c>
      <c r="K99">
        <v>300</v>
      </c>
    </row>
    <row r="100" spans="1:11" x14ac:dyDescent="0.25">
      <c r="A100" t="str">
        <f>"7128823AD5"</f>
        <v>7128823AD5</v>
      </c>
      <c r="B100" t="str">
        <f t="shared" si="1"/>
        <v>06363391001</v>
      </c>
      <c r="C100" t="s">
        <v>15</v>
      </c>
      <c r="D100" t="s">
        <v>263</v>
      </c>
      <c r="E100" t="s">
        <v>145</v>
      </c>
      <c r="F100" s="1" t="s">
        <v>264</v>
      </c>
      <c r="G100" t="s">
        <v>265</v>
      </c>
      <c r="H100">
        <v>2976334.8</v>
      </c>
      <c r="I100" s="2">
        <v>42934</v>
      </c>
      <c r="J100" s="2">
        <v>43100</v>
      </c>
      <c r="K100">
        <v>2541954.9</v>
      </c>
    </row>
    <row r="101" spans="1:11" x14ac:dyDescent="0.25">
      <c r="A101" t="str">
        <f>"Z9B1ED9C64"</f>
        <v>Z9B1ED9C64</v>
      </c>
      <c r="B101" t="str">
        <f t="shared" si="1"/>
        <v>06363391001</v>
      </c>
      <c r="C101" t="s">
        <v>15</v>
      </c>
      <c r="D101" t="s">
        <v>266</v>
      </c>
      <c r="E101" t="s">
        <v>145</v>
      </c>
      <c r="F101" s="1" t="s">
        <v>267</v>
      </c>
      <c r="G101" t="s">
        <v>268</v>
      </c>
      <c r="H101">
        <v>13136</v>
      </c>
      <c r="I101" s="2">
        <v>42941</v>
      </c>
      <c r="J101" s="2">
        <v>44766</v>
      </c>
      <c r="K101">
        <v>3284.05</v>
      </c>
    </row>
    <row r="102" spans="1:11" x14ac:dyDescent="0.25">
      <c r="A102" t="str">
        <f>"Z2C1EAB5AC"</f>
        <v>Z2C1EAB5AC</v>
      </c>
      <c r="B102" t="str">
        <f t="shared" si="1"/>
        <v>06363391001</v>
      </c>
      <c r="C102" t="s">
        <v>15</v>
      </c>
      <c r="D102" t="s">
        <v>269</v>
      </c>
      <c r="E102" t="s">
        <v>17</v>
      </c>
      <c r="F102" s="1" t="s">
        <v>270</v>
      </c>
      <c r="G102" t="s">
        <v>271</v>
      </c>
      <c r="H102">
        <v>266.14</v>
      </c>
      <c r="I102" s="2">
        <v>42944</v>
      </c>
      <c r="J102" s="2">
        <v>42944</v>
      </c>
      <c r="K102">
        <v>266.14</v>
      </c>
    </row>
    <row r="103" spans="1:11" x14ac:dyDescent="0.25">
      <c r="A103" t="str">
        <f>"ZC81FA9F68"</f>
        <v>ZC81FA9F68</v>
      </c>
      <c r="B103" t="str">
        <f t="shared" si="1"/>
        <v>06363391001</v>
      </c>
      <c r="C103" t="s">
        <v>15</v>
      </c>
      <c r="D103" t="s">
        <v>272</v>
      </c>
      <c r="E103" t="s">
        <v>17</v>
      </c>
      <c r="F103" s="1" t="s">
        <v>273</v>
      </c>
      <c r="G103" t="s">
        <v>274</v>
      </c>
      <c r="H103">
        <v>2133</v>
      </c>
      <c r="I103" s="2">
        <v>42975</v>
      </c>
      <c r="J103" s="2">
        <v>42976</v>
      </c>
      <c r="K103">
        <v>2133</v>
      </c>
    </row>
    <row r="104" spans="1:11" x14ac:dyDescent="0.25">
      <c r="A104" t="str">
        <f>"ZAA1FAB6B2"</f>
        <v>ZAA1FAB6B2</v>
      </c>
      <c r="B104" t="str">
        <f t="shared" si="1"/>
        <v>06363391001</v>
      </c>
      <c r="C104" t="s">
        <v>15</v>
      </c>
      <c r="D104" t="s">
        <v>275</v>
      </c>
      <c r="E104" t="s">
        <v>17</v>
      </c>
      <c r="F104" s="1" t="s">
        <v>276</v>
      </c>
      <c r="G104" t="s">
        <v>90</v>
      </c>
      <c r="H104">
        <v>1355</v>
      </c>
      <c r="I104" s="2">
        <v>42969</v>
      </c>
      <c r="J104" s="2">
        <v>42970</v>
      </c>
      <c r="K104">
        <v>1355</v>
      </c>
    </row>
    <row r="105" spans="1:11" x14ac:dyDescent="0.25">
      <c r="A105" t="str">
        <f>"Z021FA9FF7"</f>
        <v>Z021FA9FF7</v>
      </c>
      <c r="B105" t="str">
        <f t="shared" si="1"/>
        <v>06363391001</v>
      </c>
      <c r="C105" t="s">
        <v>15</v>
      </c>
      <c r="D105" t="s">
        <v>277</v>
      </c>
      <c r="E105" t="s">
        <v>17</v>
      </c>
      <c r="F105" s="1" t="s">
        <v>278</v>
      </c>
      <c r="G105" t="s">
        <v>192</v>
      </c>
      <c r="H105">
        <v>1375</v>
      </c>
      <c r="I105" s="2">
        <v>42975</v>
      </c>
      <c r="J105" s="2">
        <v>42975</v>
      </c>
      <c r="K105">
        <v>1375</v>
      </c>
    </row>
    <row r="106" spans="1:11" x14ac:dyDescent="0.25">
      <c r="A106" t="str">
        <f>"Z981DE3BFB"</f>
        <v>Z981DE3BFB</v>
      </c>
      <c r="B106" t="str">
        <f t="shared" si="1"/>
        <v>06363391001</v>
      </c>
      <c r="C106" t="s">
        <v>15</v>
      </c>
      <c r="D106" t="s">
        <v>279</v>
      </c>
      <c r="E106" t="s">
        <v>17</v>
      </c>
      <c r="F106" s="1" t="s">
        <v>280</v>
      </c>
      <c r="G106" t="s">
        <v>127</v>
      </c>
      <c r="H106">
        <v>1900</v>
      </c>
      <c r="I106" s="2">
        <v>42821</v>
      </c>
      <c r="J106" s="2">
        <v>42822</v>
      </c>
      <c r="K106">
        <v>1900</v>
      </c>
    </row>
    <row r="107" spans="1:11" x14ac:dyDescent="0.25">
      <c r="A107" t="str">
        <f>"Z001F4FE23"</f>
        <v>Z001F4FE23</v>
      </c>
      <c r="B107" t="str">
        <f t="shared" si="1"/>
        <v>06363391001</v>
      </c>
      <c r="C107" t="s">
        <v>15</v>
      </c>
      <c r="D107" t="s">
        <v>281</v>
      </c>
      <c r="E107" t="s">
        <v>17</v>
      </c>
      <c r="F107" s="1" t="s">
        <v>282</v>
      </c>
      <c r="G107" t="s">
        <v>283</v>
      </c>
      <c r="H107">
        <v>5425</v>
      </c>
      <c r="I107" s="2">
        <v>42954</v>
      </c>
      <c r="J107" s="2">
        <v>42957</v>
      </c>
      <c r="K107">
        <v>5425</v>
      </c>
    </row>
    <row r="108" spans="1:11" x14ac:dyDescent="0.25">
      <c r="A108" t="str">
        <f>"Z6E1F03AAB"</f>
        <v>Z6E1F03AAB</v>
      </c>
      <c r="B108" t="str">
        <f t="shared" si="1"/>
        <v>06363391001</v>
      </c>
      <c r="C108" t="s">
        <v>15</v>
      </c>
      <c r="D108" t="s">
        <v>284</v>
      </c>
      <c r="E108" t="s">
        <v>17</v>
      </c>
      <c r="F108" s="1" t="s">
        <v>285</v>
      </c>
      <c r="G108" t="s">
        <v>286</v>
      </c>
      <c r="H108">
        <v>6100</v>
      </c>
      <c r="I108" s="2">
        <v>42892</v>
      </c>
      <c r="J108" s="2">
        <v>42913</v>
      </c>
      <c r="K108">
        <v>6100</v>
      </c>
    </row>
    <row r="109" spans="1:11" x14ac:dyDescent="0.25">
      <c r="A109" t="str">
        <f>"Z2F1FC0D10"</f>
        <v>Z2F1FC0D10</v>
      </c>
      <c r="B109" t="str">
        <f t="shared" si="1"/>
        <v>06363391001</v>
      </c>
      <c r="C109" t="s">
        <v>15</v>
      </c>
      <c r="D109" t="s">
        <v>287</v>
      </c>
      <c r="E109" t="s">
        <v>17</v>
      </c>
      <c r="F109" s="1" t="s">
        <v>288</v>
      </c>
      <c r="G109" t="s">
        <v>289</v>
      </c>
      <c r="H109">
        <v>1740.8</v>
      </c>
      <c r="I109" s="2">
        <v>42989</v>
      </c>
      <c r="J109" s="2">
        <v>42990</v>
      </c>
      <c r="K109">
        <v>1740.8</v>
      </c>
    </row>
    <row r="110" spans="1:11" x14ac:dyDescent="0.25">
      <c r="A110" t="str">
        <f>"Z8A1FD0CFB"</f>
        <v>Z8A1FD0CFB</v>
      </c>
      <c r="B110" t="str">
        <f t="shared" si="1"/>
        <v>06363391001</v>
      </c>
      <c r="C110" t="s">
        <v>15</v>
      </c>
      <c r="D110" t="s">
        <v>290</v>
      </c>
      <c r="E110" t="s">
        <v>17</v>
      </c>
      <c r="F110" s="1" t="s">
        <v>39</v>
      </c>
      <c r="G110" t="s">
        <v>40</v>
      </c>
      <c r="H110">
        <v>192</v>
      </c>
      <c r="I110" s="2">
        <v>42957</v>
      </c>
      <c r="J110" s="2">
        <v>42957</v>
      </c>
      <c r="K110">
        <v>192</v>
      </c>
    </row>
    <row r="111" spans="1:11" x14ac:dyDescent="0.25">
      <c r="A111" t="str">
        <f>"ZD51F174BA"</f>
        <v>ZD51F174BA</v>
      </c>
      <c r="B111" t="str">
        <f t="shared" si="1"/>
        <v>06363391001</v>
      </c>
      <c r="C111" t="s">
        <v>15</v>
      </c>
      <c r="D111" t="s">
        <v>291</v>
      </c>
      <c r="E111" t="s">
        <v>17</v>
      </c>
      <c r="F111" s="1" t="s">
        <v>292</v>
      </c>
      <c r="G111" t="s">
        <v>293</v>
      </c>
      <c r="H111">
        <v>998</v>
      </c>
      <c r="I111" s="2">
        <v>42977</v>
      </c>
      <c r="J111" s="2">
        <v>42993</v>
      </c>
      <c r="K111">
        <v>998</v>
      </c>
    </row>
    <row r="112" spans="1:11" x14ac:dyDescent="0.25">
      <c r="A112" t="str">
        <f>"Z441F70095"</f>
        <v>Z441F70095</v>
      </c>
      <c r="B112" t="str">
        <f t="shared" si="1"/>
        <v>06363391001</v>
      </c>
      <c r="C112" t="s">
        <v>15</v>
      </c>
      <c r="D112" t="s">
        <v>294</v>
      </c>
      <c r="E112" t="s">
        <v>17</v>
      </c>
      <c r="F112" s="1" t="s">
        <v>295</v>
      </c>
      <c r="G112" t="s">
        <v>296</v>
      </c>
      <c r="H112">
        <v>17200</v>
      </c>
      <c r="I112" s="2">
        <v>42941</v>
      </c>
      <c r="J112" s="2">
        <v>42978</v>
      </c>
      <c r="K112">
        <v>17200</v>
      </c>
    </row>
    <row r="113" spans="1:11" x14ac:dyDescent="0.25">
      <c r="A113" t="str">
        <f>"709784924A"</f>
        <v>709784924A</v>
      </c>
      <c r="B113" t="str">
        <f t="shared" si="1"/>
        <v>06363391001</v>
      </c>
      <c r="C113" t="s">
        <v>15</v>
      </c>
      <c r="D113" t="s">
        <v>297</v>
      </c>
      <c r="E113" t="s">
        <v>17</v>
      </c>
      <c r="F113" s="1" t="s">
        <v>56</v>
      </c>
      <c r="G113" t="s">
        <v>57</v>
      </c>
      <c r="H113">
        <v>74838</v>
      </c>
      <c r="I113" s="2">
        <v>42898</v>
      </c>
      <c r="J113" s="2">
        <v>42978</v>
      </c>
      <c r="K113">
        <v>74838</v>
      </c>
    </row>
    <row r="114" spans="1:11" x14ac:dyDescent="0.25">
      <c r="A114" t="str">
        <f>"Z1A1F4FC52"</f>
        <v>Z1A1F4FC52</v>
      </c>
      <c r="B114" t="str">
        <f t="shared" si="1"/>
        <v>06363391001</v>
      </c>
      <c r="C114" t="s">
        <v>15</v>
      </c>
      <c r="D114" t="s">
        <v>298</v>
      </c>
      <c r="E114" t="s">
        <v>17</v>
      </c>
      <c r="F114" s="1" t="s">
        <v>299</v>
      </c>
      <c r="G114" t="s">
        <v>300</v>
      </c>
      <c r="H114">
        <v>612.20000000000005</v>
      </c>
      <c r="I114" s="2">
        <v>42928</v>
      </c>
      <c r="J114" s="2">
        <v>42993</v>
      </c>
      <c r="K114">
        <v>612.20000000000005</v>
      </c>
    </row>
    <row r="115" spans="1:11" x14ac:dyDescent="0.25">
      <c r="A115" t="str">
        <f>"ZE51EBB379"</f>
        <v>ZE51EBB379</v>
      </c>
      <c r="B115" t="str">
        <f t="shared" si="1"/>
        <v>06363391001</v>
      </c>
      <c r="C115" t="s">
        <v>15</v>
      </c>
      <c r="D115" t="s">
        <v>301</v>
      </c>
      <c r="E115" t="s">
        <v>145</v>
      </c>
      <c r="F115" s="1" t="s">
        <v>302</v>
      </c>
      <c r="G115" t="s">
        <v>303</v>
      </c>
      <c r="H115">
        <v>39825</v>
      </c>
      <c r="I115" s="2">
        <v>42887</v>
      </c>
      <c r="J115" s="2">
        <v>42916</v>
      </c>
      <c r="K115">
        <v>39825</v>
      </c>
    </row>
    <row r="116" spans="1:11" x14ac:dyDescent="0.25">
      <c r="A116" t="str">
        <f>"Z061FD37D7"</f>
        <v>Z061FD37D7</v>
      </c>
      <c r="B116" t="str">
        <f t="shared" si="1"/>
        <v>06363391001</v>
      </c>
      <c r="C116" t="s">
        <v>15</v>
      </c>
      <c r="D116" t="s">
        <v>304</v>
      </c>
      <c r="E116" t="s">
        <v>17</v>
      </c>
      <c r="F116" s="1" t="s">
        <v>305</v>
      </c>
      <c r="G116" t="s">
        <v>238</v>
      </c>
      <c r="H116">
        <v>1068.8</v>
      </c>
      <c r="I116" s="2">
        <v>42894</v>
      </c>
      <c r="J116" s="2">
        <v>42894</v>
      </c>
      <c r="K116">
        <v>1068.8</v>
      </c>
    </row>
    <row r="117" spans="1:11" x14ac:dyDescent="0.25">
      <c r="A117" t="str">
        <f>"ZCA1E607F7"</f>
        <v>ZCA1E607F7</v>
      </c>
      <c r="B117" t="str">
        <f t="shared" si="1"/>
        <v>06363391001</v>
      </c>
      <c r="C117" t="s">
        <v>15</v>
      </c>
      <c r="D117" t="s">
        <v>306</v>
      </c>
      <c r="E117" t="s">
        <v>78</v>
      </c>
      <c r="F117" s="1" t="s">
        <v>307</v>
      </c>
      <c r="G117" t="s">
        <v>308</v>
      </c>
      <c r="H117">
        <v>24369.4</v>
      </c>
      <c r="I117" s="2">
        <v>42887</v>
      </c>
      <c r="J117" s="2">
        <v>43008</v>
      </c>
      <c r="K117">
        <v>24369.4</v>
      </c>
    </row>
    <row r="118" spans="1:11" x14ac:dyDescent="0.25">
      <c r="A118" t="str">
        <f>"ZC11EB6A0A"</f>
        <v>ZC11EB6A0A</v>
      </c>
      <c r="B118" t="str">
        <f t="shared" si="1"/>
        <v>06363391001</v>
      </c>
      <c r="C118" t="s">
        <v>15</v>
      </c>
      <c r="D118" t="s">
        <v>309</v>
      </c>
      <c r="E118" t="s">
        <v>17</v>
      </c>
      <c r="F118" s="1" t="s">
        <v>310</v>
      </c>
      <c r="G118" t="s">
        <v>311</v>
      </c>
      <c r="H118">
        <v>300</v>
      </c>
      <c r="I118" s="2">
        <v>42914</v>
      </c>
      <c r="J118" s="2">
        <v>42940</v>
      </c>
      <c r="K118">
        <v>300</v>
      </c>
    </row>
    <row r="119" spans="1:11" x14ac:dyDescent="0.25">
      <c r="A119" t="str">
        <f>"Z461F78D54"</f>
        <v>Z461F78D54</v>
      </c>
      <c r="B119" t="str">
        <f t="shared" si="1"/>
        <v>06363391001</v>
      </c>
      <c r="C119" t="s">
        <v>15</v>
      </c>
      <c r="D119" t="s">
        <v>312</v>
      </c>
      <c r="E119" t="s">
        <v>17</v>
      </c>
      <c r="F119" s="1" t="s">
        <v>313</v>
      </c>
      <c r="G119" t="s">
        <v>314</v>
      </c>
      <c r="H119">
        <v>200</v>
      </c>
      <c r="I119" s="2">
        <v>42999</v>
      </c>
      <c r="J119" s="2">
        <v>43100</v>
      </c>
      <c r="K119">
        <v>200</v>
      </c>
    </row>
    <row r="120" spans="1:11" x14ac:dyDescent="0.25">
      <c r="A120" t="str">
        <f>"ZD01E4ED3F"</f>
        <v>ZD01E4ED3F</v>
      </c>
      <c r="B120" t="str">
        <f t="shared" si="1"/>
        <v>06363391001</v>
      </c>
      <c r="C120" t="s">
        <v>15</v>
      </c>
      <c r="D120" t="s">
        <v>315</v>
      </c>
      <c r="E120" t="s">
        <v>17</v>
      </c>
      <c r="F120" s="1" t="s">
        <v>240</v>
      </c>
      <c r="G120" t="s">
        <v>241</v>
      </c>
      <c r="H120">
        <v>1218</v>
      </c>
      <c r="I120" s="2">
        <v>42855</v>
      </c>
      <c r="J120" s="2">
        <v>42914</v>
      </c>
      <c r="K120">
        <v>1218</v>
      </c>
    </row>
    <row r="121" spans="1:11" x14ac:dyDescent="0.25">
      <c r="A121" t="str">
        <f>"ZD61EC757C"</f>
        <v>ZD61EC757C</v>
      </c>
      <c r="B121" t="str">
        <f t="shared" si="1"/>
        <v>06363391001</v>
      </c>
      <c r="C121" t="s">
        <v>15</v>
      </c>
      <c r="D121" t="s">
        <v>316</v>
      </c>
      <c r="E121" t="s">
        <v>17</v>
      </c>
      <c r="F121" s="1" t="s">
        <v>317</v>
      </c>
      <c r="G121" t="s">
        <v>318</v>
      </c>
      <c r="H121">
        <v>157.5</v>
      </c>
      <c r="I121" s="2">
        <v>42775</v>
      </c>
      <c r="J121" s="2">
        <v>42775</v>
      </c>
      <c r="K121">
        <v>157.5</v>
      </c>
    </row>
    <row r="122" spans="1:11" x14ac:dyDescent="0.25">
      <c r="A122" t="str">
        <f>"Z3F1FD4443"</f>
        <v>Z3F1FD4443</v>
      </c>
      <c r="B122" t="str">
        <f t="shared" si="1"/>
        <v>06363391001</v>
      </c>
      <c r="C122" t="s">
        <v>15</v>
      </c>
      <c r="D122" t="s">
        <v>319</v>
      </c>
      <c r="E122" t="s">
        <v>17</v>
      </c>
      <c r="F122" s="1" t="s">
        <v>149</v>
      </c>
      <c r="G122" t="s">
        <v>150</v>
      </c>
      <c r="H122">
        <v>76.5</v>
      </c>
      <c r="I122" s="2">
        <v>43001</v>
      </c>
      <c r="J122" s="2">
        <v>43001</v>
      </c>
      <c r="K122">
        <v>76.5</v>
      </c>
    </row>
    <row r="123" spans="1:11" x14ac:dyDescent="0.25">
      <c r="A123" t="str">
        <f>"ZC11E25E2C"</f>
        <v>ZC11E25E2C</v>
      </c>
      <c r="B123" t="str">
        <f t="shared" si="1"/>
        <v>06363391001</v>
      </c>
      <c r="C123" t="s">
        <v>15</v>
      </c>
      <c r="D123" t="s">
        <v>320</v>
      </c>
      <c r="E123" t="s">
        <v>17</v>
      </c>
      <c r="F123" s="1" t="s">
        <v>292</v>
      </c>
      <c r="G123" t="s">
        <v>293</v>
      </c>
      <c r="H123">
        <v>341.6</v>
      </c>
      <c r="I123" s="2">
        <v>42977</v>
      </c>
      <c r="K123">
        <v>341.6</v>
      </c>
    </row>
    <row r="124" spans="1:11" x14ac:dyDescent="0.25">
      <c r="A124" t="str">
        <f>"Z09201BF90"</f>
        <v>Z09201BF90</v>
      </c>
      <c r="B124" t="str">
        <f t="shared" si="1"/>
        <v>06363391001</v>
      </c>
      <c r="C124" t="s">
        <v>15</v>
      </c>
      <c r="D124" t="s">
        <v>321</v>
      </c>
      <c r="E124" t="s">
        <v>17</v>
      </c>
      <c r="F124" s="1" t="s">
        <v>56</v>
      </c>
      <c r="G124" t="s">
        <v>57</v>
      </c>
      <c r="H124">
        <v>918</v>
      </c>
      <c r="I124" s="2">
        <v>43013</v>
      </c>
      <c r="J124" s="2">
        <v>43013</v>
      </c>
      <c r="K124">
        <v>918</v>
      </c>
    </row>
    <row r="125" spans="1:11" x14ac:dyDescent="0.25">
      <c r="A125" t="str">
        <f>"Z71201F02F"</f>
        <v>Z71201F02F</v>
      </c>
      <c r="B125" t="str">
        <f t="shared" si="1"/>
        <v>06363391001</v>
      </c>
      <c r="C125" t="s">
        <v>15</v>
      </c>
      <c r="D125" t="s">
        <v>322</v>
      </c>
      <c r="E125" t="s">
        <v>17</v>
      </c>
      <c r="F125" s="1" t="s">
        <v>323</v>
      </c>
      <c r="G125" t="s">
        <v>52</v>
      </c>
      <c r="H125">
        <v>2500</v>
      </c>
      <c r="I125" s="2">
        <v>43012</v>
      </c>
      <c r="K125">
        <v>2500</v>
      </c>
    </row>
    <row r="126" spans="1:11" x14ac:dyDescent="0.25">
      <c r="A126" t="str">
        <f>"ZD5203DAE6"</f>
        <v>ZD5203DAE6</v>
      </c>
      <c r="B126" t="str">
        <f t="shared" si="1"/>
        <v>06363391001</v>
      </c>
      <c r="C126" t="s">
        <v>15</v>
      </c>
      <c r="D126" t="s">
        <v>324</v>
      </c>
      <c r="E126" t="s">
        <v>17</v>
      </c>
      <c r="F126" s="1" t="s">
        <v>276</v>
      </c>
      <c r="G126" t="s">
        <v>90</v>
      </c>
      <c r="H126">
        <v>2990</v>
      </c>
      <c r="I126" s="2">
        <v>42996</v>
      </c>
      <c r="J126" s="2">
        <v>43006</v>
      </c>
      <c r="K126">
        <v>2990</v>
      </c>
    </row>
    <row r="127" spans="1:11" x14ac:dyDescent="0.25">
      <c r="A127" t="str">
        <f>"Z0C1F61CBA"</f>
        <v>Z0C1F61CBA</v>
      </c>
      <c r="B127" t="str">
        <f t="shared" si="1"/>
        <v>06363391001</v>
      </c>
      <c r="C127" t="s">
        <v>15</v>
      </c>
      <c r="D127" t="s">
        <v>325</v>
      </c>
      <c r="E127" t="s">
        <v>17</v>
      </c>
      <c r="F127" s="1" t="s">
        <v>27</v>
      </c>
      <c r="G127" t="s">
        <v>28</v>
      </c>
      <c r="H127">
        <v>230</v>
      </c>
      <c r="I127" s="2">
        <v>42977</v>
      </c>
      <c r="K127">
        <v>230</v>
      </c>
    </row>
    <row r="128" spans="1:11" x14ac:dyDescent="0.25">
      <c r="A128" t="str">
        <f>"ZAE2052888"</f>
        <v>ZAE2052888</v>
      </c>
      <c r="B128" t="str">
        <f t="shared" si="1"/>
        <v>06363391001</v>
      </c>
      <c r="C128" t="s">
        <v>15</v>
      </c>
      <c r="D128" t="s">
        <v>326</v>
      </c>
      <c r="E128" t="s">
        <v>17</v>
      </c>
      <c r="F128" s="1" t="s">
        <v>327</v>
      </c>
      <c r="G128" t="s">
        <v>200</v>
      </c>
      <c r="H128">
        <v>2650</v>
      </c>
      <c r="I128" s="2">
        <v>43033</v>
      </c>
      <c r="J128" s="2">
        <v>43564</v>
      </c>
      <c r="K128">
        <v>0</v>
      </c>
    </row>
    <row r="129" spans="1:11" x14ac:dyDescent="0.25">
      <c r="A129" t="str">
        <f>"Z05200EEA0"</f>
        <v>Z05200EEA0</v>
      </c>
      <c r="B129" t="str">
        <f t="shared" si="1"/>
        <v>06363391001</v>
      </c>
      <c r="C129" t="s">
        <v>15</v>
      </c>
      <c r="D129" t="s">
        <v>328</v>
      </c>
      <c r="E129" t="s">
        <v>17</v>
      </c>
      <c r="F129" s="1" t="s">
        <v>53</v>
      </c>
      <c r="G129" t="s">
        <v>54</v>
      </c>
      <c r="H129">
        <v>470</v>
      </c>
      <c r="I129" s="2">
        <v>43019</v>
      </c>
      <c r="K129">
        <v>470</v>
      </c>
    </row>
    <row r="130" spans="1:11" x14ac:dyDescent="0.25">
      <c r="A130" t="str">
        <f>"ZD62057115"</f>
        <v>ZD62057115</v>
      </c>
      <c r="B130" t="str">
        <f t="shared" si="1"/>
        <v>06363391001</v>
      </c>
      <c r="C130" t="s">
        <v>15</v>
      </c>
      <c r="D130" t="s">
        <v>329</v>
      </c>
      <c r="E130" t="s">
        <v>17</v>
      </c>
      <c r="F130" s="1" t="s">
        <v>330</v>
      </c>
      <c r="G130" t="s">
        <v>331</v>
      </c>
      <c r="H130">
        <v>627</v>
      </c>
      <c r="I130" s="2">
        <v>43027</v>
      </c>
      <c r="K130">
        <v>627</v>
      </c>
    </row>
    <row r="131" spans="1:11" x14ac:dyDescent="0.25">
      <c r="A131" t="str">
        <f>"ZF81B69497"</f>
        <v>ZF81B69497</v>
      </c>
      <c r="B131" t="str">
        <f t="shared" ref="B131:B193" si="2">"06363391001"</f>
        <v>06363391001</v>
      </c>
      <c r="C131" t="s">
        <v>15</v>
      </c>
      <c r="D131" t="s">
        <v>332</v>
      </c>
      <c r="E131" t="s">
        <v>17</v>
      </c>
      <c r="F131" s="1" t="s">
        <v>333</v>
      </c>
      <c r="G131" t="s">
        <v>334</v>
      </c>
      <c r="H131">
        <v>36967.300000000003</v>
      </c>
      <c r="I131" s="2">
        <v>42835</v>
      </c>
      <c r="K131">
        <v>34403.85</v>
      </c>
    </row>
    <row r="132" spans="1:11" x14ac:dyDescent="0.25">
      <c r="A132" t="str">
        <f>"Z0D1F18E3D"</f>
        <v>Z0D1F18E3D</v>
      </c>
      <c r="B132" t="str">
        <f t="shared" si="2"/>
        <v>06363391001</v>
      </c>
      <c r="C132" t="s">
        <v>15</v>
      </c>
      <c r="D132" t="s">
        <v>335</v>
      </c>
      <c r="E132" t="s">
        <v>17</v>
      </c>
      <c r="F132" s="1" t="s">
        <v>336</v>
      </c>
      <c r="G132" t="s">
        <v>22</v>
      </c>
      <c r="H132">
        <v>1161.18</v>
      </c>
      <c r="I132" s="2">
        <v>42913</v>
      </c>
      <c r="K132">
        <v>1161.18</v>
      </c>
    </row>
    <row r="133" spans="1:11" x14ac:dyDescent="0.25">
      <c r="A133" t="str">
        <f>"ZC11F82619"</f>
        <v>ZC11F82619</v>
      </c>
      <c r="B133" t="str">
        <f t="shared" si="2"/>
        <v>06363391001</v>
      </c>
      <c r="C133" t="s">
        <v>15</v>
      </c>
      <c r="D133" t="s">
        <v>337</v>
      </c>
      <c r="E133" t="s">
        <v>17</v>
      </c>
      <c r="F133" s="1" t="s">
        <v>338</v>
      </c>
      <c r="G133" t="s">
        <v>339</v>
      </c>
      <c r="H133">
        <v>195</v>
      </c>
      <c r="I133" s="2">
        <v>42947</v>
      </c>
      <c r="J133" s="2">
        <v>42947</v>
      </c>
      <c r="K133">
        <v>195</v>
      </c>
    </row>
    <row r="134" spans="1:11" x14ac:dyDescent="0.25">
      <c r="A134" t="str">
        <f>"Z4420B82FE"</f>
        <v>Z4420B82FE</v>
      </c>
      <c r="B134" t="str">
        <f t="shared" si="2"/>
        <v>06363391001</v>
      </c>
      <c r="C134" t="s">
        <v>15</v>
      </c>
      <c r="D134" t="s">
        <v>340</v>
      </c>
      <c r="E134" t="s">
        <v>17</v>
      </c>
      <c r="F134" s="1" t="s">
        <v>341</v>
      </c>
      <c r="G134" t="s">
        <v>342</v>
      </c>
      <c r="H134">
        <v>2650</v>
      </c>
      <c r="I134" s="2">
        <v>43054</v>
      </c>
      <c r="K134">
        <v>2650</v>
      </c>
    </row>
    <row r="135" spans="1:11" x14ac:dyDescent="0.25">
      <c r="A135" t="str">
        <f>"Z871F482B5"</f>
        <v>Z871F482B5</v>
      </c>
      <c r="B135" t="str">
        <f t="shared" si="2"/>
        <v>06363391001</v>
      </c>
      <c r="C135" t="s">
        <v>15</v>
      </c>
      <c r="D135" t="s">
        <v>343</v>
      </c>
      <c r="E135" t="s">
        <v>78</v>
      </c>
      <c r="F135" s="1" t="s">
        <v>344</v>
      </c>
      <c r="G135" t="s">
        <v>345</v>
      </c>
      <c r="H135">
        <v>5760</v>
      </c>
      <c r="I135" s="2">
        <v>42983</v>
      </c>
      <c r="K135">
        <v>5760</v>
      </c>
    </row>
    <row r="136" spans="1:11" x14ac:dyDescent="0.25">
      <c r="A136" t="str">
        <f>"Z4920CCEC2"</f>
        <v>Z4920CCEC2</v>
      </c>
      <c r="B136" t="str">
        <f t="shared" si="2"/>
        <v>06363391001</v>
      </c>
      <c r="C136" t="s">
        <v>15</v>
      </c>
      <c r="D136" t="s">
        <v>346</v>
      </c>
      <c r="E136" t="s">
        <v>17</v>
      </c>
      <c r="F136" s="1" t="s">
        <v>123</v>
      </c>
      <c r="G136" t="s">
        <v>124</v>
      </c>
      <c r="H136">
        <v>82.8</v>
      </c>
      <c r="I136" s="2">
        <v>43042</v>
      </c>
      <c r="J136" s="2">
        <v>43042</v>
      </c>
      <c r="K136">
        <v>82.8</v>
      </c>
    </row>
    <row r="137" spans="1:11" x14ac:dyDescent="0.25">
      <c r="A137" t="str">
        <f>"Z8A20E0E43"</f>
        <v>Z8A20E0E43</v>
      </c>
      <c r="B137" t="str">
        <f t="shared" si="2"/>
        <v>06363391001</v>
      </c>
      <c r="C137" t="s">
        <v>15</v>
      </c>
      <c r="D137" t="s">
        <v>347</v>
      </c>
      <c r="E137" t="s">
        <v>17</v>
      </c>
      <c r="F137" s="1" t="s">
        <v>348</v>
      </c>
      <c r="G137" t="s">
        <v>349</v>
      </c>
      <c r="H137">
        <v>590</v>
      </c>
      <c r="I137" s="2">
        <v>43067</v>
      </c>
      <c r="J137" s="2">
        <v>43067</v>
      </c>
      <c r="K137">
        <v>590</v>
      </c>
    </row>
    <row r="138" spans="1:11" x14ac:dyDescent="0.25">
      <c r="A138" t="str">
        <f>"Z1320A7DBA"</f>
        <v>Z1320A7DBA</v>
      </c>
      <c r="B138" t="str">
        <f t="shared" si="2"/>
        <v>06363391001</v>
      </c>
      <c r="C138" t="s">
        <v>15</v>
      </c>
      <c r="D138" t="s">
        <v>350</v>
      </c>
      <c r="E138" t="s">
        <v>145</v>
      </c>
      <c r="F138" s="1" t="s">
        <v>146</v>
      </c>
      <c r="G138" t="s">
        <v>147</v>
      </c>
      <c r="H138">
        <v>5252.28</v>
      </c>
      <c r="I138" s="2">
        <v>43047</v>
      </c>
      <c r="J138" s="2">
        <v>43048</v>
      </c>
      <c r="K138">
        <v>5252.28</v>
      </c>
    </row>
    <row r="139" spans="1:11" x14ac:dyDescent="0.25">
      <c r="A139" t="str">
        <f>"Z9A208BAD2"</f>
        <v>Z9A208BAD2</v>
      </c>
      <c r="B139" t="str">
        <f t="shared" si="2"/>
        <v>06363391001</v>
      </c>
      <c r="C139" t="s">
        <v>15</v>
      </c>
      <c r="D139" t="s">
        <v>351</v>
      </c>
      <c r="E139" t="s">
        <v>17</v>
      </c>
      <c r="F139" s="1" t="s">
        <v>152</v>
      </c>
      <c r="G139" t="s">
        <v>153</v>
      </c>
      <c r="H139">
        <v>155</v>
      </c>
      <c r="I139" s="2">
        <v>43039</v>
      </c>
      <c r="K139">
        <v>155</v>
      </c>
    </row>
    <row r="140" spans="1:11" x14ac:dyDescent="0.25">
      <c r="A140" t="str">
        <f>"Z3F20C08F3"</f>
        <v>Z3F20C08F3</v>
      </c>
      <c r="B140" t="str">
        <f t="shared" si="2"/>
        <v>06363391001</v>
      </c>
      <c r="C140" t="s">
        <v>15</v>
      </c>
      <c r="D140" t="s">
        <v>352</v>
      </c>
      <c r="E140" t="s">
        <v>17</v>
      </c>
      <c r="F140" s="1" t="s">
        <v>353</v>
      </c>
      <c r="G140" t="s">
        <v>195</v>
      </c>
      <c r="H140">
        <v>634</v>
      </c>
      <c r="I140" s="2">
        <v>43056</v>
      </c>
      <c r="J140" s="2">
        <v>43066</v>
      </c>
      <c r="K140">
        <v>634</v>
      </c>
    </row>
    <row r="141" spans="1:11" x14ac:dyDescent="0.25">
      <c r="A141" t="str">
        <f>"ZF5205CEBD"</f>
        <v>ZF5205CEBD</v>
      </c>
      <c r="B141" t="str">
        <f t="shared" si="2"/>
        <v>06363391001</v>
      </c>
      <c r="C141" t="s">
        <v>15</v>
      </c>
      <c r="D141" t="s">
        <v>354</v>
      </c>
      <c r="E141" t="s">
        <v>17</v>
      </c>
      <c r="F141" s="1" t="s">
        <v>338</v>
      </c>
      <c r="G141" t="s">
        <v>339</v>
      </c>
      <c r="H141">
        <v>345.86</v>
      </c>
      <c r="I141" s="2">
        <v>43031</v>
      </c>
      <c r="J141" s="2">
        <v>43049</v>
      </c>
      <c r="K141">
        <v>345.86</v>
      </c>
    </row>
    <row r="142" spans="1:11" x14ac:dyDescent="0.25">
      <c r="A142" t="str">
        <f>"Z8B1ED9CFB"</f>
        <v>Z8B1ED9CFB</v>
      </c>
      <c r="B142" t="str">
        <f t="shared" si="2"/>
        <v>06363391001</v>
      </c>
      <c r="C142" t="s">
        <v>15</v>
      </c>
      <c r="D142" t="s">
        <v>355</v>
      </c>
      <c r="E142" t="s">
        <v>145</v>
      </c>
      <c r="F142" s="1" t="s">
        <v>356</v>
      </c>
      <c r="G142" t="s">
        <v>357</v>
      </c>
      <c r="H142">
        <v>4799.8</v>
      </c>
      <c r="I142" s="2">
        <v>42894</v>
      </c>
      <c r="J142" s="2">
        <v>44804</v>
      </c>
      <c r="K142">
        <v>1199.95</v>
      </c>
    </row>
    <row r="143" spans="1:11" x14ac:dyDescent="0.25">
      <c r="A143" t="str">
        <f>"Z6D20FBEAD"</f>
        <v>Z6D20FBEAD</v>
      </c>
      <c r="B143" t="str">
        <f t="shared" si="2"/>
        <v>06363391001</v>
      </c>
      <c r="C143" t="s">
        <v>15</v>
      </c>
      <c r="D143" t="s">
        <v>358</v>
      </c>
      <c r="E143" t="s">
        <v>17</v>
      </c>
      <c r="F143" s="1" t="s">
        <v>359</v>
      </c>
      <c r="G143" t="s">
        <v>360</v>
      </c>
      <c r="H143">
        <v>800</v>
      </c>
      <c r="I143" s="2">
        <v>43073</v>
      </c>
      <c r="J143" s="2">
        <v>43075</v>
      </c>
      <c r="K143">
        <v>800</v>
      </c>
    </row>
    <row r="144" spans="1:11" x14ac:dyDescent="0.25">
      <c r="A144" t="str">
        <f>"Z7320A1242"</f>
        <v>Z7320A1242</v>
      </c>
      <c r="B144" t="str">
        <f t="shared" si="2"/>
        <v>06363391001</v>
      </c>
      <c r="C144" t="s">
        <v>15</v>
      </c>
      <c r="D144" t="s">
        <v>361</v>
      </c>
      <c r="E144" t="s">
        <v>17</v>
      </c>
      <c r="F144" s="1" t="s">
        <v>362</v>
      </c>
      <c r="G144" t="s">
        <v>363</v>
      </c>
      <c r="H144">
        <v>1200</v>
      </c>
      <c r="I144" s="2">
        <v>43129</v>
      </c>
      <c r="J144" s="2">
        <v>43130</v>
      </c>
      <c r="K144">
        <v>1200</v>
      </c>
    </row>
    <row r="145" spans="1:11" x14ac:dyDescent="0.25">
      <c r="A145" t="str">
        <f>"ZE920A3AE3"</f>
        <v>ZE920A3AE3</v>
      </c>
      <c r="B145" t="str">
        <f t="shared" si="2"/>
        <v>06363391001</v>
      </c>
      <c r="C145" t="s">
        <v>15</v>
      </c>
      <c r="D145" t="s">
        <v>364</v>
      </c>
      <c r="E145" t="s">
        <v>17</v>
      </c>
      <c r="F145" s="1" t="s">
        <v>365</v>
      </c>
      <c r="G145" t="s">
        <v>366</v>
      </c>
      <c r="H145">
        <v>86</v>
      </c>
      <c r="I145" s="2">
        <v>43054</v>
      </c>
      <c r="J145" s="2">
        <v>43054</v>
      </c>
      <c r="K145">
        <v>86</v>
      </c>
    </row>
    <row r="146" spans="1:11" x14ac:dyDescent="0.25">
      <c r="A146" t="str">
        <f>"ZD9204653E"</f>
        <v>ZD9204653E</v>
      </c>
      <c r="B146" t="str">
        <f t="shared" si="2"/>
        <v>06363391001</v>
      </c>
      <c r="C146" t="s">
        <v>15</v>
      </c>
      <c r="D146" t="s">
        <v>367</v>
      </c>
      <c r="E146" t="s">
        <v>17</v>
      </c>
      <c r="F146" s="1" t="s">
        <v>368</v>
      </c>
      <c r="G146" t="s">
        <v>369</v>
      </c>
      <c r="H146">
        <v>992</v>
      </c>
      <c r="I146" s="2">
        <v>43024</v>
      </c>
      <c r="J146" s="2">
        <v>43024</v>
      </c>
      <c r="K146">
        <v>992</v>
      </c>
    </row>
    <row r="147" spans="1:11" x14ac:dyDescent="0.25">
      <c r="A147" t="str">
        <f>"ZE320464FF"</f>
        <v>ZE320464FF</v>
      </c>
      <c r="B147" t="str">
        <f t="shared" si="2"/>
        <v>06363391001</v>
      </c>
      <c r="C147" t="s">
        <v>15</v>
      </c>
      <c r="D147" t="s">
        <v>370</v>
      </c>
      <c r="E147" t="s">
        <v>17</v>
      </c>
      <c r="F147" s="1" t="s">
        <v>371</v>
      </c>
      <c r="G147" t="s">
        <v>73</v>
      </c>
      <c r="H147">
        <v>920</v>
      </c>
      <c r="I147" s="2">
        <v>43024</v>
      </c>
      <c r="J147" s="2">
        <v>43024</v>
      </c>
      <c r="K147">
        <v>920</v>
      </c>
    </row>
    <row r="148" spans="1:11" x14ac:dyDescent="0.25">
      <c r="A148" t="str">
        <f>"7135266FC2"</f>
        <v>7135266FC2</v>
      </c>
      <c r="B148" t="str">
        <f t="shared" si="2"/>
        <v>06363391001</v>
      </c>
      <c r="C148" t="s">
        <v>15</v>
      </c>
      <c r="D148" t="s">
        <v>372</v>
      </c>
      <c r="E148" t="s">
        <v>78</v>
      </c>
      <c r="F148" s="1" t="s">
        <v>373</v>
      </c>
      <c r="G148" t="s">
        <v>374</v>
      </c>
      <c r="H148">
        <v>99099.04</v>
      </c>
      <c r="I148" s="2">
        <v>43021</v>
      </c>
      <c r="J148" s="2">
        <v>43384</v>
      </c>
      <c r="K148">
        <v>99097.84</v>
      </c>
    </row>
    <row r="149" spans="1:11" x14ac:dyDescent="0.25">
      <c r="A149" t="str">
        <f>"7135276805"</f>
        <v>7135276805</v>
      </c>
      <c r="B149" t="str">
        <f t="shared" si="2"/>
        <v>06363391001</v>
      </c>
      <c r="C149" t="s">
        <v>15</v>
      </c>
      <c r="D149" t="s">
        <v>375</v>
      </c>
      <c r="E149" t="s">
        <v>78</v>
      </c>
      <c r="F149" s="1" t="s">
        <v>376</v>
      </c>
      <c r="G149" t="s">
        <v>374</v>
      </c>
      <c r="H149">
        <v>47759.94</v>
      </c>
      <c r="I149" s="2">
        <v>43021</v>
      </c>
      <c r="J149" s="2">
        <v>43384</v>
      </c>
      <c r="K149">
        <v>47685.760000000002</v>
      </c>
    </row>
    <row r="150" spans="1:11" x14ac:dyDescent="0.25">
      <c r="A150" t="str">
        <f>"Z792155B5B"</f>
        <v>Z792155B5B</v>
      </c>
      <c r="B150" t="str">
        <f t="shared" si="2"/>
        <v>06363391001</v>
      </c>
      <c r="C150" t="s">
        <v>15</v>
      </c>
      <c r="D150" t="s">
        <v>377</v>
      </c>
      <c r="E150" t="s">
        <v>17</v>
      </c>
      <c r="F150" s="1" t="s">
        <v>378</v>
      </c>
      <c r="G150" t="s">
        <v>379</v>
      </c>
      <c r="H150">
        <v>313</v>
      </c>
      <c r="I150" s="2">
        <v>43053</v>
      </c>
      <c r="J150" s="2">
        <v>43084</v>
      </c>
      <c r="K150">
        <v>313</v>
      </c>
    </row>
    <row r="151" spans="1:11" x14ac:dyDescent="0.25">
      <c r="A151" t="str">
        <f>"Z5E212CBFD"</f>
        <v>Z5E212CBFD</v>
      </c>
      <c r="B151" t="str">
        <f t="shared" si="2"/>
        <v>06363391001</v>
      </c>
      <c r="C151" t="s">
        <v>15</v>
      </c>
      <c r="D151" t="s">
        <v>380</v>
      </c>
      <c r="E151" t="s">
        <v>145</v>
      </c>
      <c r="F151" s="1" t="s">
        <v>146</v>
      </c>
      <c r="G151" t="s">
        <v>147</v>
      </c>
      <c r="H151">
        <v>4395</v>
      </c>
      <c r="I151" s="2">
        <v>43080</v>
      </c>
      <c r="J151" s="2">
        <v>43081</v>
      </c>
      <c r="K151">
        <v>4395</v>
      </c>
    </row>
    <row r="152" spans="1:11" x14ac:dyDescent="0.25">
      <c r="A152" t="str">
        <f>"Z9D1FC4339"</f>
        <v>Z9D1FC4339</v>
      </c>
      <c r="B152" t="str">
        <f t="shared" si="2"/>
        <v>06363391001</v>
      </c>
      <c r="C152" t="s">
        <v>15</v>
      </c>
      <c r="D152" t="s">
        <v>381</v>
      </c>
      <c r="E152" t="s">
        <v>78</v>
      </c>
      <c r="F152" s="1" t="s">
        <v>382</v>
      </c>
      <c r="G152" t="s">
        <v>383</v>
      </c>
      <c r="H152">
        <v>39237.089999999997</v>
      </c>
      <c r="I152" s="2">
        <v>43033</v>
      </c>
      <c r="J152" s="2">
        <v>43213</v>
      </c>
      <c r="K152">
        <v>38985.82</v>
      </c>
    </row>
    <row r="153" spans="1:11" x14ac:dyDescent="0.25">
      <c r="A153" t="str">
        <f>"ZEF20F9056"</f>
        <v>ZEF20F9056</v>
      </c>
      <c r="B153" t="str">
        <f t="shared" si="2"/>
        <v>06363391001</v>
      </c>
      <c r="C153" t="s">
        <v>15</v>
      </c>
      <c r="D153" t="s">
        <v>384</v>
      </c>
      <c r="E153" t="s">
        <v>17</v>
      </c>
      <c r="F153" s="1" t="s">
        <v>385</v>
      </c>
      <c r="G153" t="s">
        <v>386</v>
      </c>
      <c r="H153">
        <v>660</v>
      </c>
      <c r="I153" s="2">
        <v>43073</v>
      </c>
      <c r="J153" s="2">
        <v>43073</v>
      </c>
      <c r="K153">
        <v>660</v>
      </c>
    </row>
    <row r="154" spans="1:11" x14ac:dyDescent="0.25">
      <c r="A154" t="str">
        <f>"7142616130"</f>
        <v>7142616130</v>
      </c>
      <c r="B154" t="str">
        <f t="shared" si="2"/>
        <v>06363391001</v>
      </c>
      <c r="C154" t="s">
        <v>15</v>
      </c>
      <c r="D154" t="s">
        <v>387</v>
      </c>
      <c r="E154" t="s">
        <v>145</v>
      </c>
      <c r="F154" s="1" t="s">
        <v>205</v>
      </c>
      <c r="G154" t="s">
        <v>206</v>
      </c>
      <c r="H154">
        <v>94000</v>
      </c>
      <c r="I154" s="2">
        <v>43035</v>
      </c>
      <c r="J154" s="2">
        <v>44861</v>
      </c>
      <c r="K154">
        <v>19329.5</v>
      </c>
    </row>
    <row r="155" spans="1:11" x14ac:dyDescent="0.25">
      <c r="A155" t="str">
        <f>"Z5520BB0C1"</f>
        <v>Z5520BB0C1</v>
      </c>
      <c r="B155" t="str">
        <f t="shared" si="2"/>
        <v>06363391001</v>
      </c>
      <c r="C155" t="s">
        <v>15</v>
      </c>
      <c r="D155" t="s">
        <v>381</v>
      </c>
      <c r="E155" t="s">
        <v>78</v>
      </c>
      <c r="F155" s="1" t="s">
        <v>388</v>
      </c>
      <c r="G155" t="s">
        <v>389</v>
      </c>
      <c r="H155">
        <v>38639.89</v>
      </c>
      <c r="I155" s="2">
        <v>43098</v>
      </c>
      <c r="J155" s="2">
        <v>43279</v>
      </c>
      <c r="K155">
        <v>38563.760000000002</v>
      </c>
    </row>
    <row r="156" spans="1:11" x14ac:dyDescent="0.25">
      <c r="A156" t="str">
        <f>"Z2120CB545"</f>
        <v>Z2120CB545</v>
      </c>
      <c r="B156" t="str">
        <f t="shared" si="2"/>
        <v>06363391001</v>
      </c>
      <c r="C156" t="s">
        <v>15</v>
      </c>
      <c r="D156" t="s">
        <v>390</v>
      </c>
      <c r="E156" t="s">
        <v>17</v>
      </c>
      <c r="F156" s="1" t="s">
        <v>391</v>
      </c>
      <c r="G156" t="s">
        <v>130</v>
      </c>
      <c r="H156">
        <v>713</v>
      </c>
      <c r="I156" s="2">
        <v>43069</v>
      </c>
      <c r="J156" s="2">
        <v>43070</v>
      </c>
      <c r="K156">
        <v>713</v>
      </c>
    </row>
    <row r="157" spans="1:11" x14ac:dyDescent="0.25">
      <c r="A157" t="str">
        <f>"Z691FA9C5A"</f>
        <v>Z691FA9C5A</v>
      </c>
      <c r="B157" t="str">
        <f t="shared" si="2"/>
        <v>06363391001</v>
      </c>
      <c r="C157" t="s">
        <v>15</v>
      </c>
      <c r="D157" t="s">
        <v>392</v>
      </c>
      <c r="E157" t="s">
        <v>17</v>
      </c>
      <c r="F157" s="1" t="s">
        <v>393</v>
      </c>
      <c r="G157" t="s">
        <v>394</v>
      </c>
      <c r="H157">
        <v>2666.53</v>
      </c>
      <c r="I157" s="2">
        <v>42965</v>
      </c>
      <c r="J157" s="2">
        <v>42976</v>
      </c>
      <c r="K157">
        <v>2666.53</v>
      </c>
    </row>
    <row r="158" spans="1:11" x14ac:dyDescent="0.25">
      <c r="A158" t="str">
        <f>"Z15201DA54"</f>
        <v>Z15201DA54</v>
      </c>
      <c r="B158" t="str">
        <f t="shared" si="2"/>
        <v>06363391001</v>
      </c>
      <c r="C158" t="s">
        <v>15</v>
      </c>
      <c r="D158" t="s">
        <v>395</v>
      </c>
      <c r="E158" t="s">
        <v>78</v>
      </c>
      <c r="F158" s="1" t="s">
        <v>396</v>
      </c>
      <c r="G158" t="s">
        <v>397</v>
      </c>
      <c r="H158">
        <v>3998</v>
      </c>
      <c r="I158" s="2">
        <v>43049</v>
      </c>
      <c r="J158" s="2">
        <v>43147</v>
      </c>
      <c r="K158">
        <v>3997.82</v>
      </c>
    </row>
    <row r="159" spans="1:11" x14ac:dyDescent="0.25">
      <c r="A159" t="str">
        <f>"Z52209DF34"</f>
        <v>Z52209DF34</v>
      </c>
      <c r="B159" t="str">
        <f t="shared" si="2"/>
        <v>06363391001</v>
      </c>
      <c r="C159" t="s">
        <v>15</v>
      </c>
      <c r="D159" t="s">
        <v>398</v>
      </c>
      <c r="E159" t="s">
        <v>17</v>
      </c>
      <c r="F159" s="1" t="s">
        <v>399</v>
      </c>
      <c r="G159" t="s">
        <v>400</v>
      </c>
      <c r="H159">
        <v>2500</v>
      </c>
      <c r="I159" s="2">
        <v>43053</v>
      </c>
      <c r="J159" s="2">
        <v>43053</v>
      </c>
      <c r="K159">
        <v>0</v>
      </c>
    </row>
    <row r="160" spans="1:11" x14ac:dyDescent="0.25">
      <c r="A160" t="str">
        <f>"ZCE2033641"</f>
        <v>ZCE2033641</v>
      </c>
      <c r="B160" t="str">
        <f t="shared" si="2"/>
        <v>06363391001</v>
      </c>
      <c r="C160" t="s">
        <v>15</v>
      </c>
      <c r="D160" t="s">
        <v>401</v>
      </c>
      <c r="E160" t="s">
        <v>145</v>
      </c>
      <c r="F160" s="1" t="s">
        <v>402</v>
      </c>
      <c r="G160" t="s">
        <v>403</v>
      </c>
      <c r="H160">
        <v>6942</v>
      </c>
      <c r="I160" s="2">
        <v>43102</v>
      </c>
      <c r="J160" s="2">
        <v>43131</v>
      </c>
      <c r="K160">
        <v>6942</v>
      </c>
    </row>
    <row r="161" spans="1:11" x14ac:dyDescent="0.25">
      <c r="A161" t="str">
        <f>"Z522148001"</f>
        <v>Z522148001</v>
      </c>
      <c r="B161" t="str">
        <f t="shared" si="2"/>
        <v>06363391001</v>
      </c>
      <c r="C161" t="s">
        <v>15</v>
      </c>
      <c r="D161" t="s">
        <v>404</v>
      </c>
      <c r="E161" t="s">
        <v>17</v>
      </c>
      <c r="F161" s="1" t="s">
        <v>84</v>
      </c>
      <c r="G161" t="s">
        <v>85</v>
      </c>
      <c r="H161">
        <v>198</v>
      </c>
      <c r="I161" s="2">
        <v>43090</v>
      </c>
      <c r="K161">
        <v>0</v>
      </c>
    </row>
    <row r="162" spans="1:11" x14ac:dyDescent="0.25">
      <c r="A162" t="str">
        <f>"Z8C205901F"</f>
        <v>Z8C205901F</v>
      </c>
      <c r="B162" t="str">
        <f t="shared" si="2"/>
        <v>06363391001</v>
      </c>
      <c r="C162" t="s">
        <v>15</v>
      </c>
      <c r="D162" t="s">
        <v>405</v>
      </c>
      <c r="E162" t="s">
        <v>17</v>
      </c>
      <c r="F162" s="1" t="s">
        <v>188</v>
      </c>
      <c r="G162" t="s">
        <v>189</v>
      </c>
      <c r="H162">
        <v>7240</v>
      </c>
      <c r="I162" s="2">
        <v>43033</v>
      </c>
      <c r="J162" s="2">
        <v>43098</v>
      </c>
      <c r="K162">
        <v>990</v>
      </c>
    </row>
    <row r="163" spans="1:11" x14ac:dyDescent="0.25">
      <c r="A163" t="str">
        <f>"72594553C7"</f>
        <v>72594553C7</v>
      </c>
      <c r="B163" t="str">
        <f t="shared" si="2"/>
        <v>06363391001</v>
      </c>
      <c r="C163" t="s">
        <v>15</v>
      </c>
      <c r="D163" t="s">
        <v>201</v>
      </c>
      <c r="E163" t="s">
        <v>145</v>
      </c>
      <c r="F163" s="1" t="s">
        <v>202</v>
      </c>
      <c r="G163" t="s">
        <v>203</v>
      </c>
      <c r="H163">
        <v>317690.5</v>
      </c>
      <c r="I163" s="2">
        <v>43046</v>
      </c>
      <c r="J163" s="2">
        <v>44141</v>
      </c>
      <c r="K163">
        <v>740</v>
      </c>
    </row>
    <row r="164" spans="1:11" x14ac:dyDescent="0.25">
      <c r="A164" t="str">
        <f>"Z6020E6307"</f>
        <v>Z6020E6307</v>
      </c>
      <c r="B164" t="str">
        <f t="shared" si="2"/>
        <v>06363391001</v>
      </c>
      <c r="C164" t="s">
        <v>15</v>
      </c>
      <c r="D164" t="s">
        <v>406</v>
      </c>
      <c r="E164" t="s">
        <v>17</v>
      </c>
      <c r="F164" s="1" t="s">
        <v>310</v>
      </c>
      <c r="G164" t="s">
        <v>311</v>
      </c>
      <c r="H164">
        <v>95</v>
      </c>
      <c r="I164" s="2">
        <v>43076</v>
      </c>
      <c r="J164" s="2">
        <v>43076</v>
      </c>
      <c r="K164">
        <v>95</v>
      </c>
    </row>
    <row r="165" spans="1:11" x14ac:dyDescent="0.25">
      <c r="A165" t="str">
        <f>"Z6C20B61A7"</f>
        <v>Z6C20B61A7</v>
      </c>
      <c r="B165" t="str">
        <f t="shared" si="2"/>
        <v>06363391001</v>
      </c>
      <c r="C165" t="s">
        <v>15</v>
      </c>
      <c r="D165" t="s">
        <v>407</v>
      </c>
      <c r="E165" t="s">
        <v>17</v>
      </c>
      <c r="F165" s="1" t="s">
        <v>408</v>
      </c>
      <c r="G165" t="s">
        <v>409</v>
      </c>
      <c r="H165">
        <v>120</v>
      </c>
      <c r="I165" s="2">
        <v>43066</v>
      </c>
      <c r="J165" s="2">
        <v>43066</v>
      </c>
      <c r="K165">
        <v>0</v>
      </c>
    </row>
    <row r="166" spans="1:11" x14ac:dyDescent="0.25">
      <c r="A166" t="str">
        <f>"Z6120FA8D0"</f>
        <v>Z6120FA8D0</v>
      </c>
      <c r="B166" t="str">
        <f t="shared" si="2"/>
        <v>06363391001</v>
      </c>
      <c r="C166" t="s">
        <v>15</v>
      </c>
      <c r="D166" t="s">
        <v>410</v>
      </c>
      <c r="E166" t="s">
        <v>17</v>
      </c>
      <c r="F166" s="1" t="s">
        <v>411</v>
      </c>
      <c r="G166" t="s">
        <v>412</v>
      </c>
      <c r="H166">
        <v>5080</v>
      </c>
      <c r="I166" s="2">
        <v>43073</v>
      </c>
      <c r="J166" s="2">
        <v>43090</v>
      </c>
      <c r="K166">
        <v>5080</v>
      </c>
    </row>
    <row r="167" spans="1:11" x14ac:dyDescent="0.25">
      <c r="A167" t="str">
        <f>"7203521594"</f>
        <v>7203521594</v>
      </c>
      <c r="B167" t="str">
        <f t="shared" si="2"/>
        <v>06363391001</v>
      </c>
      <c r="C167" t="s">
        <v>15</v>
      </c>
      <c r="D167" t="s">
        <v>413</v>
      </c>
      <c r="E167" t="s">
        <v>78</v>
      </c>
      <c r="F167" s="1" t="s">
        <v>414</v>
      </c>
      <c r="G167" t="s">
        <v>415</v>
      </c>
      <c r="H167">
        <v>81969</v>
      </c>
      <c r="I167" s="2">
        <v>43084</v>
      </c>
      <c r="J167" s="2">
        <v>45639</v>
      </c>
      <c r="K167">
        <v>81969</v>
      </c>
    </row>
    <row r="168" spans="1:11" x14ac:dyDescent="0.25">
      <c r="A168" t="str">
        <f>"Z3021084F5"</f>
        <v>Z3021084F5</v>
      </c>
      <c r="B168" t="str">
        <f t="shared" si="2"/>
        <v>06363391001</v>
      </c>
      <c r="C168" t="s">
        <v>15</v>
      </c>
      <c r="D168" t="s">
        <v>416</v>
      </c>
      <c r="E168" t="s">
        <v>17</v>
      </c>
      <c r="F168" s="1" t="s">
        <v>417</v>
      </c>
      <c r="G168" t="s">
        <v>418</v>
      </c>
      <c r="H168">
        <v>439</v>
      </c>
      <c r="I168" s="2">
        <v>43084</v>
      </c>
      <c r="J168" s="2">
        <v>43084</v>
      </c>
      <c r="K168">
        <v>439</v>
      </c>
    </row>
    <row r="169" spans="1:11" x14ac:dyDescent="0.25">
      <c r="A169" t="str">
        <f>"Z6C1E8D6CE"</f>
        <v>Z6C1E8D6CE</v>
      </c>
      <c r="B169" t="str">
        <f t="shared" si="2"/>
        <v>06363391001</v>
      </c>
      <c r="C169" t="s">
        <v>15</v>
      </c>
      <c r="D169" t="s">
        <v>419</v>
      </c>
      <c r="E169" t="s">
        <v>78</v>
      </c>
      <c r="F169" s="1" t="s">
        <v>420</v>
      </c>
      <c r="G169" t="s">
        <v>421</v>
      </c>
      <c r="H169">
        <v>4820</v>
      </c>
      <c r="I169" s="2">
        <v>43027</v>
      </c>
      <c r="J169" s="2">
        <v>43027</v>
      </c>
      <c r="K169">
        <v>4820</v>
      </c>
    </row>
    <row r="170" spans="1:11" x14ac:dyDescent="0.25">
      <c r="A170" t="str">
        <f>"Z3520B6284"</f>
        <v>Z3520B6284</v>
      </c>
      <c r="B170" t="str">
        <f t="shared" si="2"/>
        <v>06363391001</v>
      </c>
      <c r="C170" t="s">
        <v>15</v>
      </c>
      <c r="D170" t="s">
        <v>422</v>
      </c>
      <c r="E170" t="s">
        <v>17</v>
      </c>
      <c r="F170" s="1" t="s">
        <v>423</v>
      </c>
      <c r="G170" t="s">
        <v>424</v>
      </c>
      <c r="H170">
        <v>1376</v>
      </c>
      <c r="I170" s="2">
        <v>43055</v>
      </c>
      <c r="J170" s="2">
        <v>43073</v>
      </c>
      <c r="K170">
        <v>1376</v>
      </c>
    </row>
    <row r="171" spans="1:11" x14ac:dyDescent="0.25">
      <c r="A171" t="str">
        <f>"Z1F213B311"</f>
        <v>Z1F213B311</v>
      </c>
      <c r="B171" t="str">
        <f t="shared" si="2"/>
        <v>06363391001</v>
      </c>
      <c r="C171" t="s">
        <v>15</v>
      </c>
      <c r="D171" t="s">
        <v>425</v>
      </c>
      <c r="E171" t="s">
        <v>17</v>
      </c>
      <c r="F171" s="1" t="s">
        <v>426</v>
      </c>
      <c r="G171" t="s">
        <v>427</v>
      </c>
      <c r="H171">
        <v>307.39999999999998</v>
      </c>
      <c r="I171" s="2">
        <v>43109</v>
      </c>
      <c r="J171" s="2">
        <v>43109</v>
      </c>
      <c r="K171">
        <v>307.38</v>
      </c>
    </row>
    <row r="172" spans="1:11" x14ac:dyDescent="0.25">
      <c r="A172" t="str">
        <f>"ZE120F994F"</f>
        <v>ZE120F994F</v>
      </c>
      <c r="B172" t="str">
        <f t="shared" si="2"/>
        <v>06363391001</v>
      </c>
      <c r="C172" t="s">
        <v>15</v>
      </c>
      <c r="D172" t="s">
        <v>428</v>
      </c>
      <c r="E172" t="s">
        <v>17</v>
      </c>
      <c r="F172" s="1" t="s">
        <v>429</v>
      </c>
      <c r="G172" t="s">
        <v>430</v>
      </c>
      <c r="H172">
        <v>1086.57</v>
      </c>
      <c r="I172" s="2">
        <v>43067</v>
      </c>
      <c r="J172" s="2">
        <v>43073</v>
      </c>
      <c r="K172">
        <v>1086.57</v>
      </c>
    </row>
    <row r="173" spans="1:11" x14ac:dyDescent="0.25">
      <c r="A173" t="str">
        <f>"Z0620771B1"</f>
        <v>Z0620771B1</v>
      </c>
      <c r="B173" t="str">
        <f t="shared" si="2"/>
        <v>06363391001</v>
      </c>
      <c r="C173" t="s">
        <v>15</v>
      </c>
      <c r="D173" t="s">
        <v>431</v>
      </c>
      <c r="E173" t="s">
        <v>17</v>
      </c>
      <c r="F173" s="1" t="s">
        <v>432</v>
      </c>
      <c r="G173" t="s">
        <v>433</v>
      </c>
      <c r="H173">
        <v>229</v>
      </c>
      <c r="I173" s="2">
        <v>43067</v>
      </c>
      <c r="J173" s="2">
        <v>43077</v>
      </c>
      <c r="K173">
        <v>229</v>
      </c>
    </row>
    <row r="174" spans="1:11" x14ac:dyDescent="0.25">
      <c r="A174" t="str">
        <f>"ZA1210F2D5"</f>
        <v>ZA1210F2D5</v>
      </c>
      <c r="B174" t="str">
        <f t="shared" si="2"/>
        <v>06363391001</v>
      </c>
      <c r="C174" t="s">
        <v>15</v>
      </c>
      <c r="D174" t="s">
        <v>434</v>
      </c>
      <c r="E174" t="s">
        <v>17</v>
      </c>
      <c r="F174" s="1" t="s">
        <v>166</v>
      </c>
      <c r="G174" t="s">
        <v>167</v>
      </c>
      <c r="H174">
        <v>185.3</v>
      </c>
      <c r="I174" s="2">
        <v>43075</v>
      </c>
      <c r="J174" s="2">
        <v>43081</v>
      </c>
      <c r="K174">
        <v>185.3</v>
      </c>
    </row>
    <row r="175" spans="1:11" x14ac:dyDescent="0.25">
      <c r="A175" t="str">
        <f>"ZD21F45731"</f>
        <v>ZD21F45731</v>
      </c>
      <c r="B175" t="str">
        <f t="shared" si="2"/>
        <v>06363391001</v>
      </c>
      <c r="C175" t="s">
        <v>15</v>
      </c>
      <c r="D175" t="s">
        <v>435</v>
      </c>
      <c r="E175" t="s">
        <v>17</v>
      </c>
      <c r="F175" s="1" t="s">
        <v>436</v>
      </c>
      <c r="G175" t="s">
        <v>437</v>
      </c>
      <c r="H175">
        <v>103.5</v>
      </c>
      <c r="I175" s="2">
        <v>42933</v>
      </c>
      <c r="J175" s="2">
        <v>43059</v>
      </c>
      <c r="K175">
        <v>103.5</v>
      </c>
    </row>
    <row r="176" spans="1:11" x14ac:dyDescent="0.25">
      <c r="A176" t="str">
        <f>"ZF71DF46C8"</f>
        <v>ZF71DF46C8</v>
      </c>
      <c r="B176" t="str">
        <f t="shared" si="2"/>
        <v>06363391001</v>
      </c>
      <c r="C176" t="s">
        <v>15</v>
      </c>
      <c r="D176" t="s">
        <v>438</v>
      </c>
      <c r="E176" t="s">
        <v>17</v>
      </c>
      <c r="F176" s="1" t="s">
        <v>436</v>
      </c>
      <c r="G176" t="s">
        <v>437</v>
      </c>
      <c r="H176">
        <v>204</v>
      </c>
      <c r="I176" s="2">
        <v>42830</v>
      </c>
      <c r="J176" s="2">
        <v>43059</v>
      </c>
      <c r="K176">
        <v>204</v>
      </c>
    </row>
    <row r="177" spans="1:11" x14ac:dyDescent="0.25">
      <c r="A177" t="str">
        <f>"Z572022FC5"</f>
        <v>Z572022FC5</v>
      </c>
      <c r="B177" t="str">
        <f t="shared" si="2"/>
        <v>06363391001</v>
      </c>
      <c r="C177" t="s">
        <v>15</v>
      </c>
      <c r="D177" t="s">
        <v>439</v>
      </c>
      <c r="E177" t="s">
        <v>78</v>
      </c>
      <c r="F177" s="1" t="s">
        <v>440</v>
      </c>
      <c r="G177" t="s">
        <v>441</v>
      </c>
      <c r="H177">
        <v>6975</v>
      </c>
      <c r="I177" s="2">
        <v>43049</v>
      </c>
      <c r="J177" s="2">
        <v>43091</v>
      </c>
      <c r="K177">
        <v>6975</v>
      </c>
    </row>
    <row r="178" spans="1:11" x14ac:dyDescent="0.25">
      <c r="A178" t="str">
        <f>"Z4B2014C02"</f>
        <v>Z4B2014C02</v>
      </c>
      <c r="B178" t="str">
        <f t="shared" si="2"/>
        <v>06363391001</v>
      </c>
      <c r="C178" t="s">
        <v>15</v>
      </c>
      <c r="D178" t="s">
        <v>442</v>
      </c>
      <c r="E178" t="s">
        <v>78</v>
      </c>
      <c r="F178" s="1" t="s">
        <v>443</v>
      </c>
      <c r="G178" t="s">
        <v>444</v>
      </c>
      <c r="H178">
        <v>9128</v>
      </c>
      <c r="I178" s="2">
        <v>43063</v>
      </c>
      <c r="J178" s="2">
        <v>43109</v>
      </c>
      <c r="K178">
        <v>9128</v>
      </c>
    </row>
    <row r="179" spans="1:11" x14ac:dyDescent="0.25">
      <c r="A179" t="str">
        <f>"Z1A20368C4"</f>
        <v>Z1A20368C4</v>
      </c>
      <c r="B179" t="str">
        <f t="shared" si="2"/>
        <v>06363391001</v>
      </c>
      <c r="C179" t="s">
        <v>15</v>
      </c>
      <c r="D179" t="s">
        <v>445</v>
      </c>
      <c r="E179" t="s">
        <v>78</v>
      </c>
      <c r="F179" s="1" t="s">
        <v>446</v>
      </c>
      <c r="G179" t="s">
        <v>447</v>
      </c>
      <c r="H179">
        <v>16374</v>
      </c>
      <c r="I179" s="2">
        <v>43063</v>
      </c>
      <c r="J179" s="2">
        <v>43147</v>
      </c>
      <c r="K179">
        <v>16374</v>
      </c>
    </row>
    <row r="180" spans="1:11" x14ac:dyDescent="0.25">
      <c r="A180" t="str">
        <f>"Z741F27204"</f>
        <v>Z741F27204</v>
      </c>
      <c r="B180" t="str">
        <f t="shared" si="2"/>
        <v>06363391001</v>
      </c>
      <c r="C180" t="s">
        <v>15</v>
      </c>
      <c r="D180" t="s">
        <v>448</v>
      </c>
      <c r="E180" t="s">
        <v>78</v>
      </c>
      <c r="F180" s="1" t="s">
        <v>449</v>
      </c>
      <c r="G180" t="s">
        <v>450</v>
      </c>
      <c r="H180">
        <v>27880</v>
      </c>
      <c r="I180" s="2">
        <v>43004</v>
      </c>
      <c r="J180" s="2">
        <v>43159</v>
      </c>
      <c r="K180">
        <v>27880</v>
      </c>
    </row>
    <row r="181" spans="1:11" x14ac:dyDescent="0.25">
      <c r="A181" t="str">
        <f>"Z781D1CE8F"</f>
        <v>Z781D1CE8F</v>
      </c>
      <c r="B181" t="str">
        <f t="shared" si="2"/>
        <v>06363391001</v>
      </c>
      <c r="C181" t="s">
        <v>15</v>
      </c>
      <c r="D181" t="s">
        <v>451</v>
      </c>
      <c r="E181" t="s">
        <v>17</v>
      </c>
      <c r="F181" s="1" t="s">
        <v>452</v>
      </c>
      <c r="G181" t="s">
        <v>453</v>
      </c>
      <c r="H181">
        <v>3960</v>
      </c>
      <c r="I181" s="2">
        <v>42767</v>
      </c>
      <c r="J181" s="2">
        <v>43131</v>
      </c>
      <c r="K181">
        <v>3630</v>
      </c>
    </row>
    <row r="182" spans="1:11" x14ac:dyDescent="0.25">
      <c r="A182" t="str">
        <f>"ZEB1E5F859"</f>
        <v>ZEB1E5F859</v>
      </c>
      <c r="B182" t="str">
        <f t="shared" si="2"/>
        <v>06363391001</v>
      </c>
      <c r="C182" t="s">
        <v>15</v>
      </c>
      <c r="D182" t="s">
        <v>454</v>
      </c>
      <c r="E182" t="s">
        <v>145</v>
      </c>
      <c r="F182" s="1" t="s">
        <v>402</v>
      </c>
      <c r="G182" t="s">
        <v>403</v>
      </c>
      <c r="H182">
        <v>37524</v>
      </c>
      <c r="I182" s="2">
        <v>42922</v>
      </c>
      <c r="J182" s="2">
        <v>42983</v>
      </c>
      <c r="K182">
        <v>37524</v>
      </c>
    </row>
    <row r="183" spans="1:11" x14ac:dyDescent="0.25">
      <c r="A183" t="str">
        <f>"Z692033195"</f>
        <v>Z692033195</v>
      </c>
      <c r="B183" t="str">
        <f t="shared" si="2"/>
        <v>06363391001</v>
      </c>
      <c r="C183" t="s">
        <v>15</v>
      </c>
      <c r="D183" t="s">
        <v>455</v>
      </c>
      <c r="E183" t="s">
        <v>145</v>
      </c>
      <c r="F183" s="1" t="s">
        <v>402</v>
      </c>
      <c r="G183" t="s">
        <v>403</v>
      </c>
      <c r="H183">
        <v>39371.4</v>
      </c>
      <c r="I183" s="2">
        <v>43017</v>
      </c>
      <c r="J183" s="2">
        <v>43131</v>
      </c>
      <c r="K183">
        <v>39371.4</v>
      </c>
    </row>
    <row r="184" spans="1:11" x14ac:dyDescent="0.25">
      <c r="A184" t="str">
        <f>"Z4F213B051"</f>
        <v>Z4F213B051</v>
      </c>
      <c r="B184" t="str">
        <f t="shared" si="2"/>
        <v>06363391001</v>
      </c>
      <c r="C184" t="s">
        <v>15</v>
      </c>
      <c r="D184" t="s">
        <v>456</v>
      </c>
      <c r="E184" t="s">
        <v>17</v>
      </c>
      <c r="F184" s="1" t="s">
        <v>457</v>
      </c>
      <c r="G184" t="s">
        <v>57</v>
      </c>
      <c r="H184">
        <v>3682.31</v>
      </c>
      <c r="I184" s="2">
        <v>43129</v>
      </c>
      <c r="J184" s="2">
        <v>43133</v>
      </c>
      <c r="K184">
        <v>3682.31</v>
      </c>
    </row>
    <row r="185" spans="1:11" x14ac:dyDescent="0.25">
      <c r="A185" t="str">
        <f>"Z141FDA195"</f>
        <v>Z141FDA195</v>
      </c>
      <c r="B185" t="str">
        <f t="shared" si="2"/>
        <v>06363391001</v>
      </c>
      <c r="C185" t="s">
        <v>15</v>
      </c>
      <c r="D185" t="s">
        <v>458</v>
      </c>
      <c r="E185" t="s">
        <v>17</v>
      </c>
      <c r="F185" s="1" t="s">
        <v>459</v>
      </c>
      <c r="G185" t="s">
        <v>460</v>
      </c>
      <c r="H185">
        <v>15200</v>
      </c>
      <c r="I185" s="2">
        <v>42991</v>
      </c>
      <c r="J185" s="2">
        <v>43109</v>
      </c>
      <c r="K185">
        <v>15200</v>
      </c>
    </row>
    <row r="186" spans="1:11" x14ac:dyDescent="0.25">
      <c r="A186" t="str">
        <f>"ZAA206B19A"</f>
        <v>ZAA206B19A</v>
      </c>
      <c r="B186" t="str">
        <f t="shared" si="2"/>
        <v>06363391001</v>
      </c>
      <c r="C186" t="s">
        <v>15</v>
      </c>
      <c r="D186" t="s">
        <v>461</v>
      </c>
      <c r="E186" t="s">
        <v>17</v>
      </c>
      <c r="F186" s="1" t="s">
        <v>240</v>
      </c>
      <c r="G186" t="s">
        <v>241</v>
      </c>
      <c r="H186">
        <v>614</v>
      </c>
      <c r="I186" s="2">
        <v>43060</v>
      </c>
      <c r="J186" s="2">
        <v>43060</v>
      </c>
      <c r="K186">
        <v>614</v>
      </c>
    </row>
    <row r="187" spans="1:11" x14ac:dyDescent="0.25">
      <c r="A187" t="str">
        <f>"Z821D48963"</f>
        <v>Z821D48963</v>
      </c>
      <c r="B187" t="str">
        <f t="shared" si="2"/>
        <v>06363391001</v>
      </c>
      <c r="C187" t="s">
        <v>15</v>
      </c>
      <c r="D187" t="s">
        <v>462</v>
      </c>
      <c r="E187" t="s">
        <v>17</v>
      </c>
      <c r="F187" s="1" t="s">
        <v>240</v>
      </c>
      <c r="G187" t="s">
        <v>241</v>
      </c>
      <c r="H187">
        <v>1258</v>
      </c>
      <c r="I187" s="2">
        <v>42774</v>
      </c>
      <c r="J187" s="2">
        <v>42900</v>
      </c>
      <c r="K187">
        <v>1258</v>
      </c>
    </row>
    <row r="188" spans="1:11" x14ac:dyDescent="0.25">
      <c r="A188" t="str">
        <f>"Z9E1EC741E"</f>
        <v>Z9E1EC741E</v>
      </c>
      <c r="B188" t="str">
        <f t="shared" si="2"/>
        <v>06363391001</v>
      </c>
      <c r="C188" t="s">
        <v>15</v>
      </c>
      <c r="D188" t="s">
        <v>463</v>
      </c>
      <c r="E188" t="s">
        <v>17</v>
      </c>
      <c r="F188" s="1" t="s">
        <v>464</v>
      </c>
      <c r="G188" t="s">
        <v>465</v>
      </c>
      <c r="H188">
        <v>245</v>
      </c>
      <c r="I188" s="2">
        <v>42762</v>
      </c>
      <c r="J188" s="2">
        <v>42762</v>
      </c>
      <c r="K188">
        <v>245</v>
      </c>
    </row>
    <row r="189" spans="1:11" x14ac:dyDescent="0.25">
      <c r="A189" t="str">
        <f>"Z35208B430"</f>
        <v>Z35208B430</v>
      </c>
      <c r="B189" t="str">
        <f t="shared" si="2"/>
        <v>06363391001</v>
      </c>
      <c r="C189" t="s">
        <v>15</v>
      </c>
      <c r="D189" t="s">
        <v>466</v>
      </c>
      <c r="E189" t="s">
        <v>17</v>
      </c>
      <c r="F189" s="1" t="s">
        <v>467</v>
      </c>
      <c r="G189" t="s">
        <v>283</v>
      </c>
      <c r="H189">
        <v>4125</v>
      </c>
      <c r="I189" s="2">
        <v>43050</v>
      </c>
      <c r="J189" s="2">
        <v>43054</v>
      </c>
      <c r="K189">
        <v>4125</v>
      </c>
    </row>
    <row r="190" spans="1:11" x14ac:dyDescent="0.25">
      <c r="A190" t="str">
        <f>"Z1D20BD0B9"</f>
        <v>Z1D20BD0B9</v>
      </c>
      <c r="B190" t="str">
        <f t="shared" si="2"/>
        <v>06363391001</v>
      </c>
      <c r="C190" t="s">
        <v>15</v>
      </c>
      <c r="D190" t="s">
        <v>468</v>
      </c>
      <c r="E190" t="s">
        <v>17</v>
      </c>
      <c r="F190" s="1" t="s">
        <v>56</v>
      </c>
      <c r="G190" t="s">
        <v>57</v>
      </c>
      <c r="H190">
        <v>459</v>
      </c>
      <c r="I190" s="2">
        <v>43056</v>
      </c>
      <c r="J190" s="2">
        <v>43056</v>
      </c>
      <c r="K190">
        <v>459</v>
      </c>
    </row>
    <row r="191" spans="1:11" x14ac:dyDescent="0.25">
      <c r="A191" t="str">
        <f>"Z8B2125A9E"</f>
        <v>Z8B2125A9E</v>
      </c>
      <c r="B191" t="str">
        <f t="shared" si="2"/>
        <v>06363391001</v>
      </c>
      <c r="C191" t="s">
        <v>15</v>
      </c>
      <c r="D191" t="s">
        <v>469</v>
      </c>
      <c r="E191" t="s">
        <v>17</v>
      </c>
      <c r="F191" s="1" t="s">
        <v>470</v>
      </c>
      <c r="G191" t="s">
        <v>471</v>
      </c>
      <c r="H191">
        <v>800</v>
      </c>
      <c r="I191" s="2">
        <v>43109</v>
      </c>
      <c r="J191" s="2">
        <v>43123</v>
      </c>
      <c r="K191">
        <v>800</v>
      </c>
    </row>
    <row r="192" spans="1:11" x14ac:dyDescent="0.25">
      <c r="A192" t="str">
        <f>"ZD61D7768E"</f>
        <v>ZD61D7768E</v>
      </c>
      <c r="B192" t="str">
        <f t="shared" si="2"/>
        <v>06363391001</v>
      </c>
      <c r="C192" t="s">
        <v>15</v>
      </c>
      <c r="D192" t="s">
        <v>472</v>
      </c>
      <c r="E192" t="s">
        <v>17</v>
      </c>
      <c r="F192" s="1" t="s">
        <v>473</v>
      </c>
      <c r="G192" t="s">
        <v>474</v>
      </c>
      <c r="H192">
        <v>290</v>
      </c>
      <c r="I192" s="2">
        <v>42788</v>
      </c>
      <c r="J192" s="2">
        <v>42788</v>
      </c>
      <c r="K192">
        <v>290</v>
      </c>
    </row>
    <row r="193" spans="1:11" x14ac:dyDescent="0.25">
      <c r="A193" t="str">
        <f>"Z0C1EBDA0D"</f>
        <v>Z0C1EBDA0D</v>
      </c>
      <c r="B193" t="str">
        <f t="shared" si="2"/>
        <v>06363391001</v>
      </c>
      <c r="C193" t="s">
        <v>15</v>
      </c>
      <c r="D193" t="s">
        <v>475</v>
      </c>
      <c r="E193" t="s">
        <v>17</v>
      </c>
      <c r="F193" s="1" t="s">
        <v>317</v>
      </c>
      <c r="G193" t="s">
        <v>318</v>
      </c>
      <c r="H193">
        <v>178.75</v>
      </c>
      <c r="I193" s="2">
        <v>42884</v>
      </c>
      <c r="K193">
        <v>178.75</v>
      </c>
    </row>
    <row r="194" spans="1:11" x14ac:dyDescent="0.25">
      <c r="A194" t="str">
        <f>"Z1F1EE0050"</f>
        <v>Z1F1EE0050</v>
      </c>
      <c r="B194" t="str">
        <f t="shared" ref="B194:B217" si="3">"06363391001"</f>
        <v>06363391001</v>
      </c>
      <c r="C194" t="s">
        <v>15</v>
      </c>
      <c r="D194" t="s">
        <v>476</v>
      </c>
      <c r="E194" t="s">
        <v>17</v>
      </c>
      <c r="F194" s="1" t="s">
        <v>317</v>
      </c>
      <c r="G194" t="s">
        <v>318</v>
      </c>
      <c r="H194">
        <v>192.5</v>
      </c>
      <c r="I194" s="2">
        <v>42892</v>
      </c>
      <c r="K194">
        <v>192.5</v>
      </c>
    </row>
    <row r="195" spans="1:11" x14ac:dyDescent="0.25">
      <c r="A195" t="str">
        <f>"ZA31F5DC84"</f>
        <v>ZA31F5DC84</v>
      </c>
      <c r="B195" t="str">
        <f t="shared" si="3"/>
        <v>06363391001</v>
      </c>
      <c r="C195" t="s">
        <v>15</v>
      </c>
      <c r="D195" t="s">
        <v>477</v>
      </c>
      <c r="E195" t="s">
        <v>17</v>
      </c>
      <c r="F195" s="1" t="s">
        <v>317</v>
      </c>
      <c r="G195" t="s">
        <v>318</v>
      </c>
      <c r="H195">
        <v>410.1</v>
      </c>
      <c r="I195" s="2">
        <v>42941</v>
      </c>
      <c r="K195">
        <v>410.1</v>
      </c>
    </row>
    <row r="196" spans="1:11" x14ac:dyDescent="0.25">
      <c r="A196" t="str">
        <f>"Z7A1FFFF8D"</f>
        <v>Z7A1FFFF8D</v>
      </c>
      <c r="B196" t="str">
        <f t="shared" si="3"/>
        <v>06363391001</v>
      </c>
      <c r="C196" t="s">
        <v>15</v>
      </c>
      <c r="D196" t="s">
        <v>478</v>
      </c>
      <c r="E196" t="s">
        <v>17</v>
      </c>
      <c r="F196" s="1" t="s">
        <v>479</v>
      </c>
      <c r="G196" t="s">
        <v>104</v>
      </c>
      <c r="H196">
        <v>14520</v>
      </c>
      <c r="I196" s="2">
        <v>43021</v>
      </c>
      <c r="J196" s="2">
        <v>43054</v>
      </c>
      <c r="K196">
        <v>14520</v>
      </c>
    </row>
    <row r="197" spans="1:11" x14ac:dyDescent="0.25">
      <c r="A197" t="str">
        <f>"ZA02138D48"</f>
        <v>ZA02138D48</v>
      </c>
      <c r="B197" t="str">
        <f t="shared" si="3"/>
        <v>06363391001</v>
      </c>
      <c r="C197" t="s">
        <v>15</v>
      </c>
      <c r="D197" t="s">
        <v>480</v>
      </c>
      <c r="E197" t="s">
        <v>17</v>
      </c>
      <c r="F197" s="1" t="s">
        <v>481</v>
      </c>
      <c r="G197" t="s">
        <v>482</v>
      </c>
      <c r="H197">
        <v>807.72</v>
      </c>
      <c r="I197" s="2">
        <v>43091</v>
      </c>
      <c r="J197" s="2">
        <v>43147</v>
      </c>
      <c r="K197">
        <v>807.72</v>
      </c>
    </row>
    <row r="198" spans="1:11" x14ac:dyDescent="0.25">
      <c r="A198" t="str">
        <f>"ZCF20617D6"</f>
        <v>ZCF20617D6</v>
      </c>
      <c r="B198" t="str">
        <f t="shared" si="3"/>
        <v>06363391001</v>
      </c>
      <c r="C198" t="s">
        <v>15</v>
      </c>
      <c r="D198" t="s">
        <v>483</v>
      </c>
      <c r="E198" t="s">
        <v>17</v>
      </c>
      <c r="F198" s="1" t="s">
        <v>484</v>
      </c>
      <c r="G198" t="s">
        <v>485</v>
      </c>
      <c r="H198">
        <v>362.3</v>
      </c>
      <c r="I198" s="2">
        <v>43090</v>
      </c>
      <c r="J198" s="2">
        <v>43090</v>
      </c>
      <c r="K198">
        <v>362.29</v>
      </c>
    </row>
    <row r="199" spans="1:11" x14ac:dyDescent="0.25">
      <c r="A199" t="str">
        <f>"Z2C1E08C7D"</f>
        <v>Z2C1E08C7D</v>
      </c>
      <c r="B199" t="str">
        <f t="shared" si="3"/>
        <v>06363391001</v>
      </c>
      <c r="C199" t="s">
        <v>15</v>
      </c>
      <c r="D199" t="s">
        <v>486</v>
      </c>
      <c r="E199" t="s">
        <v>17</v>
      </c>
      <c r="F199" s="1" t="s">
        <v>159</v>
      </c>
      <c r="G199" t="s">
        <v>160</v>
      </c>
      <c r="H199">
        <v>257</v>
      </c>
      <c r="I199" s="2">
        <v>43067</v>
      </c>
      <c r="J199" s="2">
        <v>43067</v>
      </c>
      <c r="K199">
        <v>257</v>
      </c>
    </row>
    <row r="200" spans="1:11" x14ac:dyDescent="0.25">
      <c r="A200" t="str">
        <f>"Z221F7F26B"</f>
        <v>Z221F7F26B</v>
      </c>
      <c r="B200" t="str">
        <f t="shared" si="3"/>
        <v>06363391001</v>
      </c>
      <c r="C200" t="s">
        <v>15</v>
      </c>
      <c r="D200" t="s">
        <v>487</v>
      </c>
      <c r="E200" t="s">
        <v>17</v>
      </c>
      <c r="F200" s="1" t="s">
        <v>488</v>
      </c>
      <c r="G200" t="s">
        <v>101</v>
      </c>
      <c r="H200">
        <v>1425.86</v>
      </c>
      <c r="I200" s="2">
        <v>42870</v>
      </c>
      <c r="J200" s="2">
        <v>42880</v>
      </c>
      <c r="K200">
        <v>1425.86</v>
      </c>
    </row>
    <row r="201" spans="1:11" x14ac:dyDescent="0.25">
      <c r="A201" t="str">
        <f>"Z5620732EF"</f>
        <v>Z5620732EF</v>
      </c>
      <c r="B201" t="str">
        <f t="shared" si="3"/>
        <v>06363391001</v>
      </c>
      <c r="C201" t="s">
        <v>15</v>
      </c>
      <c r="D201" t="s">
        <v>489</v>
      </c>
      <c r="E201" t="s">
        <v>17</v>
      </c>
      <c r="F201" s="1" t="s">
        <v>490</v>
      </c>
      <c r="G201" t="s">
        <v>491</v>
      </c>
      <c r="H201">
        <v>19000</v>
      </c>
      <c r="I201" s="2">
        <v>43059</v>
      </c>
      <c r="J201" s="2">
        <v>43133</v>
      </c>
      <c r="K201">
        <v>19000</v>
      </c>
    </row>
    <row r="202" spans="1:11" x14ac:dyDescent="0.25">
      <c r="A202" t="str">
        <f>"ZBA20CBE27"</f>
        <v>ZBA20CBE27</v>
      </c>
      <c r="B202" t="str">
        <f t="shared" si="3"/>
        <v>06363391001</v>
      </c>
      <c r="C202" t="s">
        <v>15</v>
      </c>
      <c r="D202" t="s">
        <v>492</v>
      </c>
      <c r="E202" t="s">
        <v>17</v>
      </c>
      <c r="F202" s="1" t="s">
        <v>159</v>
      </c>
      <c r="G202" t="s">
        <v>160</v>
      </c>
      <c r="H202">
        <v>217</v>
      </c>
      <c r="I202" s="2">
        <v>43069</v>
      </c>
      <c r="J202" s="2">
        <v>43069</v>
      </c>
      <c r="K202">
        <v>217</v>
      </c>
    </row>
    <row r="203" spans="1:11" x14ac:dyDescent="0.25">
      <c r="A203" t="str">
        <f>"7135282CF7"</f>
        <v>7135282CF7</v>
      </c>
      <c r="B203" t="str">
        <f t="shared" si="3"/>
        <v>06363391001</v>
      </c>
      <c r="C203" t="s">
        <v>15</v>
      </c>
      <c r="D203" t="s">
        <v>493</v>
      </c>
      <c r="E203" t="s">
        <v>78</v>
      </c>
      <c r="F203" s="1" t="s">
        <v>494</v>
      </c>
      <c r="G203" t="s">
        <v>495</v>
      </c>
      <c r="H203">
        <v>58141.13</v>
      </c>
      <c r="I203" s="2">
        <v>43021</v>
      </c>
      <c r="J203" s="2">
        <v>43385</v>
      </c>
      <c r="K203">
        <v>56201.13</v>
      </c>
    </row>
    <row r="204" spans="1:11" x14ac:dyDescent="0.25">
      <c r="A204" t="str">
        <f>"Z061FE8FFC"</f>
        <v>Z061FE8FFC</v>
      </c>
      <c r="B204" t="str">
        <f t="shared" si="3"/>
        <v>06363391001</v>
      </c>
      <c r="C204" t="s">
        <v>15</v>
      </c>
      <c r="D204" t="s">
        <v>496</v>
      </c>
      <c r="E204" t="s">
        <v>17</v>
      </c>
      <c r="F204" s="1" t="s">
        <v>497</v>
      </c>
      <c r="G204" t="s">
        <v>498</v>
      </c>
      <c r="H204">
        <v>250</v>
      </c>
      <c r="I204" s="2">
        <v>43061</v>
      </c>
      <c r="K204">
        <v>250</v>
      </c>
    </row>
    <row r="205" spans="1:11" x14ac:dyDescent="0.25">
      <c r="A205" t="str">
        <f>"Z77206B38B"</f>
        <v>Z77206B38B</v>
      </c>
      <c r="B205" t="str">
        <f t="shared" si="3"/>
        <v>06363391001</v>
      </c>
      <c r="C205" t="s">
        <v>15</v>
      </c>
      <c r="D205" t="s">
        <v>499</v>
      </c>
      <c r="E205" t="s">
        <v>17</v>
      </c>
      <c r="F205" s="1" t="s">
        <v>191</v>
      </c>
      <c r="G205" t="s">
        <v>192</v>
      </c>
      <c r="H205">
        <v>410</v>
      </c>
      <c r="I205" s="2">
        <v>43055</v>
      </c>
      <c r="J205" s="2">
        <v>43143</v>
      </c>
      <c r="K205">
        <v>410</v>
      </c>
    </row>
    <row r="206" spans="1:11" x14ac:dyDescent="0.25">
      <c r="A206" t="str">
        <f>"Z8E229439C"</f>
        <v>Z8E229439C</v>
      </c>
      <c r="B206" t="str">
        <f t="shared" si="3"/>
        <v>06363391001</v>
      </c>
      <c r="C206" t="s">
        <v>15</v>
      </c>
      <c r="D206" t="s">
        <v>500</v>
      </c>
      <c r="E206" t="s">
        <v>17</v>
      </c>
      <c r="F206" s="1" t="s">
        <v>56</v>
      </c>
      <c r="G206" t="s">
        <v>57</v>
      </c>
      <c r="H206">
        <v>352</v>
      </c>
      <c r="I206" s="2">
        <v>42948</v>
      </c>
      <c r="J206" s="2">
        <v>42948</v>
      </c>
      <c r="K206">
        <v>352</v>
      </c>
    </row>
    <row r="207" spans="1:11" x14ac:dyDescent="0.25">
      <c r="A207" t="str">
        <f>"Z7920242BD"</f>
        <v>Z7920242BD</v>
      </c>
      <c r="B207" t="str">
        <f t="shared" si="3"/>
        <v>06363391001</v>
      </c>
      <c r="C207" t="s">
        <v>15</v>
      </c>
      <c r="D207" t="s">
        <v>501</v>
      </c>
      <c r="E207" t="s">
        <v>17</v>
      </c>
      <c r="F207" s="1" t="s">
        <v>502</v>
      </c>
      <c r="G207" t="s">
        <v>503</v>
      </c>
      <c r="H207">
        <v>3860</v>
      </c>
      <c r="I207" s="2">
        <v>43087</v>
      </c>
      <c r="J207" s="2">
        <v>43087</v>
      </c>
      <c r="K207">
        <v>3860</v>
      </c>
    </row>
    <row r="208" spans="1:11" x14ac:dyDescent="0.25">
      <c r="A208" t="str">
        <f>"ZF22155B9D"</f>
        <v>ZF22155B9D</v>
      </c>
      <c r="B208" t="str">
        <f t="shared" si="3"/>
        <v>06363391001</v>
      </c>
      <c r="C208" t="s">
        <v>15</v>
      </c>
      <c r="D208" t="s">
        <v>504</v>
      </c>
      <c r="E208" t="s">
        <v>17</v>
      </c>
      <c r="F208" s="1" t="s">
        <v>505</v>
      </c>
      <c r="G208" t="s">
        <v>170</v>
      </c>
      <c r="H208">
        <v>10896.5</v>
      </c>
      <c r="I208" s="2">
        <v>43089</v>
      </c>
      <c r="K208">
        <v>10896.5</v>
      </c>
    </row>
    <row r="209" spans="1:11" x14ac:dyDescent="0.25">
      <c r="A209" t="str">
        <f>"Z011D1CDDC"</f>
        <v>Z011D1CDDC</v>
      </c>
      <c r="B209" t="str">
        <f t="shared" si="3"/>
        <v>06363391001</v>
      </c>
      <c r="C209" t="s">
        <v>15</v>
      </c>
      <c r="D209" t="s">
        <v>506</v>
      </c>
      <c r="E209" t="s">
        <v>17</v>
      </c>
      <c r="F209" s="1" t="s">
        <v>507</v>
      </c>
      <c r="G209" t="s">
        <v>508</v>
      </c>
      <c r="H209">
        <v>0</v>
      </c>
      <c r="I209" s="2">
        <v>42767</v>
      </c>
      <c r="J209" s="2">
        <v>43159</v>
      </c>
      <c r="K209">
        <v>5187</v>
      </c>
    </row>
    <row r="210" spans="1:11" x14ac:dyDescent="0.25">
      <c r="A210" t="str">
        <f>"Z2D1E92DC1"</f>
        <v>Z2D1E92DC1</v>
      </c>
      <c r="B210" t="str">
        <f t="shared" si="3"/>
        <v>06363391001</v>
      </c>
      <c r="C210" t="s">
        <v>15</v>
      </c>
      <c r="D210" t="s">
        <v>509</v>
      </c>
      <c r="E210" t="s">
        <v>145</v>
      </c>
      <c r="F210" s="1" t="s">
        <v>510</v>
      </c>
      <c r="G210" t="s">
        <v>511</v>
      </c>
      <c r="H210">
        <v>21742</v>
      </c>
      <c r="I210" s="2">
        <v>42919</v>
      </c>
      <c r="J210" s="2">
        <v>43000</v>
      </c>
      <c r="K210">
        <v>21742</v>
      </c>
    </row>
    <row r="211" spans="1:11" x14ac:dyDescent="0.25">
      <c r="A211" t="str">
        <f>"Z461FE9869"</f>
        <v>Z461FE9869</v>
      </c>
      <c r="B211" t="str">
        <f t="shared" si="3"/>
        <v>06363391001</v>
      </c>
      <c r="C211" t="s">
        <v>15</v>
      </c>
      <c r="D211" t="s">
        <v>512</v>
      </c>
      <c r="E211" t="s">
        <v>145</v>
      </c>
      <c r="F211" s="1" t="s">
        <v>302</v>
      </c>
      <c r="G211" t="s">
        <v>303</v>
      </c>
      <c r="H211">
        <v>39825</v>
      </c>
      <c r="I211" s="2">
        <v>42998</v>
      </c>
      <c r="J211" s="2">
        <v>43012</v>
      </c>
      <c r="K211">
        <v>39825</v>
      </c>
    </row>
    <row r="212" spans="1:11" x14ac:dyDescent="0.25">
      <c r="A212" t="str">
        <f>"ZB42041C85"</f>
        <v>ZB42041C85</v>
      </c>
      <c r="B212" t="str">
        <f t="shared" si="3"/>
        <v>06363391001</v>
      </c>
      <c r="C212" t="s">
        <v>15</v>
      </c>
      <c r="D212" t="s">
        <v>513</v>
      </c>
      <c r="E212" t="s">
        <v>145</v>
      </c>
      <c r="F212" s="1" t="s">
        <v>402</v>
      </c>
      <c r="G212" t="s">
        <v>403</v>
      </c>
      <c r="H212">
        <v>23401.32</v>
      </c>
      <c r="I212" s="2">
        <v>43101</v>
      </c>
      <c r="J212" s="2">
        <v>43131</v>
      </c>
      <c r="K212">
        <v>23401.32</v>
      </c>
    </row>
    <row r="213" spans="1:11" x14ac:dyDescent="0.25">
      <c r="A213" t="str">
        <f>"ZFA1E9B954"</f>
        <v>ZFA1E9B954</v>
      </c>
      <c r="B213" t="str">
        <f t="shared" si="3"/>
        <v>06363391001</v>
      </c>
      <c r="C213" t="s">
        <v>15</v>
      </c>
      <c r="D213" t="s">
        <v>514</v>
      </c>
      <c r="E213" t="s">
        <v>78</v>
      </c>
      <c r="F213" s="1" t="s">
        <v>515</v>
      </c>
      <c r="G213" t="s">
        <v>516</v>
      </c>
      <c r="H213">
        <v>30875.77</v>
      </c>
      <c r="I213" s="2">
        <v>43017</v>
      </c>
      <c r="J213" s="2">
        <v>43131</v>
      </c>
      <c r="K213">
        <v>21601.62</v>
      </c>
    </row>
    <row r="214" spans="1:11" x14ac:dyDescent="0.25">
      <c r="A214" t="str">
        <f>"Z291D98C5D"</f>
        <v>Z291D98C5D</v>
      </c>
      <c r="B214" t="str">
        <f t="shared" si="3"/>
        <v>06363391001</v>
      </c>
      <c r="C214" t="s">
        <v>15</v>
      </c>
      <c r="D214" t="s">
        <v>517</v>
      </c>
      <c r="E214" t="s">
        <v>99</v>
      </c>
      <c r="F214" s="1" t="s">
        <v>518</v>
      </c>
      <c r="G214" t="s">
        <v>90</v>
      </c>
      <c r="H214">
        <v>39643.49</v>
      </c>
      <c r="I214" s="2">
        <v>42934</v>
      </c>
      <c r="J214" s="2">
        <v>42993</v>
      </c>
      <c r="K214">
        <v>36436.03</v>
      </c>
    </row>
    <row r="215" spans="1:11" x14ac:dyDescent="0.25">
      <c r="A215" t="str">
        <f>"Z291E19563"</f>
        <v>Z291E19563</v>
      </c>
      <c r="B215" t="str">
        <f t="shared" si="3"/>
        <v>06363391001</v>
      </c>
      <c r="C215" t="s">
        <v>15</v>
      </c>
      <c r="D215" t="s">
        <v>519</v>
      </c>
      <c r="E215" t="s">
        <v>78</v>
      </c>
      <c r="F215" s="1" t="s">
        <v>520</v>
      </c>
      <c r="G215" t="s">
        <v>521</v>
      </c>
      <c r="H215">
        <v>39293.07</v>
      </c>
      <c r="I215" s="2">
        <v>43115</v>
      </c>
      <c r="J215" s="2">
        <v>43714</v>
      </c>
      <c r="K215">
        <v>18786.47</v>
      </c>
    </row>
    <row r="216" spans="1:11" x14ac:dyDescent="0.25">
      <c r="A216" t="str">
        <f>"Z1D2151189"</f>
        <v>Z1D2151189</v>
      </c>
      <c r="B216" t="str">
        <f t="shared" si="3"/>
        <v>06363391001</v>
      </c>
      <c r="C216" t="s">
        <v>15</v>
      </c>
      <c r="D216" t="s">
        <v>522</v>
      </c>
      <c r="E216" t="s">
        <v>17</v>
      </c>
      <c r="F216" s="1" t="s">
        <v>523</v>
      </c>
      <c r="G216" t="s">
        <v>524</v>
      </c>
      <c r="H216">
        <v>2600</v>
      </c>
      <c r="I216" s="2">
        <v>43124</v>
      </c>
      <c r="J216" s="2">
        <v>43147</v>
      </c>
      <c r="K216">
        <v>2600</v>
      </c>
    </row>
    <row r="217" spans="1:11" x14ac:dyDescent="0.25">
      <c r="A217" t="str">
        <f>"665596975F"</f>
        <v>665596975F</v>
      </c>
      <c r="B217" t="str">
        <f t="shared" si="3"/>
        <v>06363391001</v>
      </c>
      <c r="C217" t="s">
        <v>15</v>
      </c>
      <c r="D217" t="s">
        <v>525</v>
      </c>
      <c r="E217" t="s">
        <v>526</v>
      </c>
      <c r="F217" s="1" t="s">
        <v>527</v>
      </c>
      <c r="G217" t="s">
        <v>528</v>
      </c>
      <c r="H217">
        <v>726563.42</v>
      </c>
      <c r="I217" s="2">
        <v>42917</v>
      </c>
      <c r="J217" s="2">
        <v>43646</v>
      </c>
      <c r="K217">
        <v>386051.9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lombardia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2019-01-29T15:53:08Z</dcterms:created>
  <dcterms:modified xsi:type="dcterms:W3CDTF">2019-01-29T15:53:08Z</dcterms:modified>
</cp:coreProperties>
</file>