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march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</calcChain>
</file>

<file path=xl/sharedStrings.xml><?xml version="1.0" encoding="utf-8"?>
<sst xmlns="http://schemas.openxmlformats.org/spreadsheetml/2006/main" count="1136" uniqueCount="470">
  <si>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</si>
  <si>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</si>
  <si>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</si>
  <si>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</si>
  <si>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</si>
  <si>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</si>
  <si>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</si>
  <si>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</si>
  <si>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</si>
  <si>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</si>
  <si>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</si>
  <si>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</si>
  <si>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</si>
  <si>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</si>
  <si>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</si>
  <si>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Marche</t>
  </si>
  <si>
    <t>faldoni e cucitrici alti spessori</t>
  </si>
  <si>
    <t>23-AFFIDAMENTO IN ECONOMIA - AFFIDAMENTO DIRETTO</t>
  </si>
  <si>
    <t xml:space="preserve">PROCED SRL (CF: 01952150264)
</t>
  </si>
  <si>
    <t>PROCED SRL (CF: 01952150264)</t>
  </si>
  <si>
    <t>Pulizia straordinarie corridoi archivi Fano e parti comuni Ancona</t>
  </si>
  <si>
    <t xml:space="preserve">MIORELLI SERVICE S.P.A.  (CF: 00505590224)
</t>
  </si>
  <si>
    <t>MIORELLI SERVICE S.P.A.  (CF: 00505590224)</t>
  </si>
  <si>
    <t>CANCELLERIA</t>
  </si>
  <si>
    <t xml:space="preserve">TROST SPA (CF: 01348470301)
</t>
  </si>
  <si>
    <t>TROST SPA (CF: 01348470301)</t>
  </si>
  <si>
    <t>ROTOLI ELIMINACODE  FANO</t>
  </si>
  <si>
    <t xml:space="preserve">SIGMA S.P.A. (CF: 01590580443)
</t>
  </si>
  <si>
    <t>SIGMA S.P.A. (CF: 01590580443)</t>
  </si>
  <si>
    <t>TONER EXTRA CONTRATTO</t>
  </si>
  <si>
    <t xml:space="preserve">ECO LASER INFORMATICA SRL  (CF: 04427081007)
</t>
  </si>
  <si>
    <t>ECO LASER INFORMATICA SRL  (CF: 04427081007)</t>
  </si>
  <si>
    <t>trasferimento lettore di badge per tornelli</t>
  </si>
  <si>
    <t xml:space="preserve">SOLARI DI UDINE S.P.A. (CF: 01847860309)
</t>
  </si>
  <si>
    <t>SOLARI DI UDINE S.P.A. (CF: 01847860309)</t>
  </si>
  <si>
    <t>MANUTENZIONE SPAZI VERDI UT FANO ANNO 2017</t>
  </si>
  <si>
    <t xml:space="preserve">POLVERARI GIARDINI DI MARCELLO POLVERARI (CF: PLVMCL58B26F348V)
</t>
  </si>
  <si>
    <t>POLVERARI GIARDINI DI MARCELLO POLVERARI (CF: PLVMCL58B26F348V)</t>
  </si>
  <si>
    <t>PIASTRE PER DEFIBRILLATORI</t>
  </si>
  <si>
    <t xml:space="preserve">SUNNEXT SRL (CF: 07394350966)
</t>
  </si>
  <si>
    <t>SUNNEXT SRL (CF: 07394350966)</t>
  </si>
  <si>
    <t>VIDEOPROIETTORE SALA CONFERENZE DR MARCHE</t>
  </si>
  <si>
    <t xml:space="preserve">PAMO COMPUTERS SRL (CF: 00897980421)
</t>
  </si>
  <si>
    <t>PAMO COMPUTERS SRL (CF: 00897980421)</t>
  </si>
  <si>
    <t>CANCELLERIA DP PESARO</t>
  </si>
  <si>
    <t xml:space="preserve">KRATOS SPA (CF: 02683390401)
</t>
  </si>
  <si>
    <t>KRATOS SPA (CF: 02683390401)</t>
  </si>
  <si>
    <t>PICCOLA MANUTENZIONE EDILE DI VARIA NATURA</t>
  </si>
  <si>
    <t xml:space="preserve">EURO COLOR DI BULDORINI LUIGINO (CF: BLDLGN64S21G157O)
</t>
  </si>
  <si>
    <t>EURO COLOR DI BULDORINI LUIGINO (CF: BLDLGN64S21G157O)</t>
  </si>
  <si>
    <t>rimozione porte trasparenti Dp Ps</t>
  </si>
  <si>
    <t xml:space="preserve">maggiori mauro ditta individuale (CF: MGGMRA63B28D597K)
</t>
  </si>
  <si>
    <t>maggiori mauro ditta individuale (CF: MGGMRA63B28D597K)</t>
  </si>
  <si>
    <t>TINTEGGIATURA FRONT OFFICE UT PESARO</t>
  </si>
  <si>
    <t>ABBONAMENTO BOLLETTINO TRIBUTARIO 2017</t>
  </si>
  <si>
    <t xml:space="preserve">BOLLETTINO TRIBUTARIO SNC DI G. SALVATORES E C.  (CF: 00882700156)
</t>
  </si>
  <si>
    <t>BOLLETTINO TRIBUTARIO SNC DI G. SALVATORES E C.  (CF: 00882700156)</t>
  </si>
  <si>
    <t>FORNITURA KIT BANDIERE PER ESTERNO UT FANO E URBINO</t>
  </si>
  <si>
    <t xml:space="preserve">Centro forniture Snc di Costa M. e Scaliati G (CF: 04960590653)
</t>
  </si>
  <si>
    <t>Centro forniture Snc di Costa M. e Scaliati G (CF: 04960590653)</t>
  </si>
  <si>
    <t>ordine drum dp macerata</t>
  </si>
  <si>
    <t xml:space="preserve">MIDA SRL (CF: 01513020238)
</t>
  </si>
  <si>
    <t>MIDA SRL (CF: 01513020238)</t>
  </si>
  <si>
    <t>nastri per etichettarice</t>
  </si>
  <si>
    <t xml:space="preserve">CORPORATE EXPRESS SRL (CF: 00936630151)
</t>
  </si>
  <si>
    <t>CORPORATE EXPRESS SRL (CF: 00936630151)</t>
  </si>
  <si>
    <t>FALDONI DP AP</t>
  </si>
  <si>
    <t xml:space="preserve">VADOS PUBBLICITTA' SAS DI SANTONASTASO FILOMENA (CF: 03240440614)
</t>
  </si>
  <si>
    <t>VADOS PUBBLICITTA' SAS DI SANTONASTASO FILOMENA (CF: 03240440614)</t>
  </si>
  <si>
    <t>pulizia straordinaria ut fano</t>
  </si>
  <si>
    <t>FALDONI DP PU</t>
  </si>
  <si>
    <t xml:space="preserve">DuecÃ¬ Italia srl (CF: 02693490126)
</t>
  </si>
  <si>
    <t>DuecÃ¬ Italia srl (CF: 02693490126)</t>
  </si>
  <si>
    <t>MANUTENZIONE ANNO 2017 BOLLATRICI E PERFORATRICI</t>
  </si>
  <si>
    <t xml:space="preserve">FATTORI SAFEST S.R.L. (CF: 10416260155)
</t>
  </si>
  <si>
    <t>FATTORI SAFEST S.R.L. (CF: 10416260155)</t>
  </si>
  <si>
    <t>ATTREZZATURA ARGO MINI LAN DP ASCOLI</t>
  </si>
  <si>
    <t>MONITOR ELIMINACODE UT URBINO</t>
  </si>
  <si>
    <t>Interventi urgenti di manutenzione e riparazione porte UT SBT e DP Ascoli</t>
  </si>
  <si>
    <t xml:space="preserve">EMERGENZA CASA DI ANTONIO RENDINA (CF: RNDNTN67C17A437M)
</t>
  </si>
  <si>
    <t>EMERGENZA CASA DI ANTONIO RENDINA (CF: RNDNTN67C17A437M)</t>
  </si>
  <si>
    <t>ADESIONE CONVENZIONE CONSIP GAS NATURALE "9"</t>
  </si>
  <si>
    <t>26-AFFIDAMENTO DIRETTO IN ADESIONE AD ACCORDO QUADRO/CONVENZIONE</t>
  </si>
  <si>
    <t xml:space="preserve">ESTRA ENERGIE SRL (CF: 01219980529)
</t>
  </si>
  <si>
    <t>ESTRA ENERGIE SRL (CF: 01219980529)</t>
  </si>
  <si>
    <t>PULIZIA STRAORDINARIA LOCALI REFETTORIO AL SESTO PIANO E AULE QUINTO PIANO PUF VIA PALESTRO ANCONA</t>
  </si>
  <si>
    <t>Fornitura cancelleria DR Marche</t>
  </si>
  <si>
    <t xml:space="preserve">GIMAR ITALIA SRL (CF: 01426370670)
</t>
  </si>
  <si>
    <t>GIMAR ITALIA SRL (CF: 01426370670)</t>
  </si>
  <si>
    <t xml:space="preserve">armadio casellario Dr Marche </t>
  </si>
  <si>
    <t xml:space="preserve">DINA PROFESSIONAL SRL (CF: 04566840874)
</t>
  </si>
  <si>
    <t>DINA PROFESSIONAL SRL (CF: 04566840874)</t>
  </si>
  <si>
    <t>LAVORI DI PICCOLA MANUTENZIONE EDILI</t>
  </si>
  <si>
    <t>ROTOLI CARTA ELIMINACODE UT JESI</t>
  </si>
  <si>
    <t>distruggi documenti ascoli piceno</t>
  </si>
  <si>
    <t xml:space="preserve">CAPRIOLI SOLUTIONS S.R.L. (CF: 10892451005)
</t>
  </si>
  <si>
    <t>CAPRIOLI SOLUTIONS S.R.L. (CF: 10892451005)</t>
  </si>
  <si>
    <t>cancelleria ut SBT e Spi FM</t>
  </si>
  <si>
    <t xml:space="preserve">EUROCART S.R.L. (CF: 01192290516)
</t>
  </si>
  <si>
    <t>EUROCART S.R.L. (CF: 01192290516)</t>
  </si>
  <si>
    <t>cancelleria dp pu e spi Urbino</t>
  </si>
  <si>
    <t>CANCELLERIA DP FERMO</t>
  </si>
  <si>
    <t>cancelleria dp ancona</t>
  </si>
  <si>
    <t xml:space="preserve">pierleoni e figli (CF: 09609931002)
</t>
  </si>
  <si>
    <t>pierleoni e figli (CF: 09609931002)</t>
  </si>
  <si>
    <t>PULIZIA SEDIE REFETTORIO DR</t>
  </si>
  <si>
    <t>CORSO DI FORMAZIONE PER RSSPP</t>
  </si>
  <si>
    <t xml:space="preserve">CED SERVIZI SRL (CF: 00102960432)
</t>
  </si>
  <si>
    <t>CED SERVIZI SRL (CF: 00102960432)</t>
  </si>
  <si>
    <t>TESTI CALL CENTER ASCOLI</t>
  </si>
  <si>
    <t xml:space="preserve">WOLTERS KLUWER ITALIA SRL (CF: 10209790152)
</t>
  </si>
  <si>
    <t>WOLTERS KLUWER ITALIA SRL (CF: 10209790152)</t>
  </si>
  <si>
    <t>MATERIALE ELETTRICO,  CANCELLERIA VARIA, DOTAZIONI REFETTORIO</t>
  </si>
  <si>
    <t>PULIZIA STRAORDINARIA CORTILE ASCOLI PICENO</t>
  </si>
  <si>
    <t xml:space="preserve">BIANCANEVE DI DE SANTIS LUIGI (CF: DSNLGU68H15A462J)
MIORELLI SERVICE S.P.A.  (CF: 00505590224)
</t>
  </si>
  <si>
    <t>BIANCANEVE DI DE SANTIS LUIGI (CF: DSNLGU68H15A462J)</t>
  </si>
  <si>
    <t>SOSTITUZIONE SERRATURE PORTE INTERNE SPI URBINO</t>
  </si>
  <si>
    <t xml:space="preserve">FACCIARDINI INFISSI (CF: 01459650410)
</t>
  </si>
  <si>
    <t>FACCIARDINI INFISSI (CF: 01459650410)</t>
  </si>
  <si>
    <t>manutenzione del verde 2017</t>
  </si>
  <si>
    <t xml:space="preserve">GESTIONE AREE VERDI DI VICHI PAOLO (CF: VCHPLA79R08E783H)
</t>
  </si>
  <si>
    <t>GESTIONE AREE VERDI DI VICHI PAOLO (CF: VCHPLA79R08E783H)</t>
  </si>
  <si>
    <t>GILET AD ALTA VISIBILITA'</t>
  </si>
  <si>
    <t xml:space="preserve">ZAMPIERI SNC (CF: 03522170244)
</t>
  </si>
  <si>
    <t>ZAMPIERI SNC (CF: 03522170244)</t>
  </si>
  <si>
    <t>GASOLIO DA RISCALDAMENTO SPI MACERATA</t>
  </si>
  <si>
    <t xml:space="preserve">Q8 QUASER (CF: 00295420632)
</t>
  </si>
  <si>
    <t>Q8 QUASER (CF: 00295420632)</t>
  </si>
  <si>
    <t>contratto delivery dre 2017</t>
  </si>
  <si>
    <t xml:space="preserve">POSTE ITALIANE SPA (CF: 97103880585)
</t>
  </si>
  <si>
    <t>POSTE ITALIANE SPA (CF: 97103880585)</t>
  </si>
  <si>
    <t>CONTRATTO CONSEGNA POSTA A DOMICILIO DP AN</t>
  </si>
  <si>
    <t>CANCELLERIA SENIGALLIA, SPI URBINO E DRE</t>
  </si>
  <si>
    <t xml:space="preserve">ERREBIAN SPA (CF: 08397890586)
</t>
  </si>
  <si>
    <t>ERREBIAN SPA (CF: 08397890586)</t>
  </si>
  <si>
    <t>PUBBLICAZIONE ESTRATTO DI AVVISO INDAGINE DI GARA</t>
  </si>
  <si>
    <t xml:space="preserve">PIEMME SPA - CONCESSIONARIA DI PUBBLICITA' (CF: 08526500155)
</t>
  </si>
  <si>
    <t>PIEMME SPA - CONCESSIONARIA DI PUBBLICITA' (CF: 08526500155)</t>
  </si>
  <si>
    <t>CANCELLERIA E CALCOLATRICI UT TOLENTINO</t>
  </si>
  <si>
    <t>TESTI UFFICI VARI</t>
  </si>
  <si>
    <t>TESTI CALL CENTER ASCOLI PICENO</t>
  </si>
  <si>
    <t xml:space="preserve">LIBRI &amp; LIBRI SHOP (CF: 02012220428)
</t>
  </si>
  <si>
    <t>LIBRI &amp; LIBRI SHOP (CF: 02012220428)</t>
  </si>
  <si>
    <t>VERIFICHE IMPIANTO ELETTRICO MESSE A  TERRA</t>
  </si>
  <si>
    <t xml:space="preserve">C.I.P.E.S. SRL (CF: 01488320431)
</t>
  </si>
  <si>
    <t>C.I.P.E.S. SRL (CF: 01488320431)</t>
  </si>
  <si>
    <t>CONTRATTO DELIVERY POSTA - UT SBT 2017</t>
  </si>
  <si>
    <t>BONIFICA AMIANTO STANZA 332 DRE</t>
  </si>
  <si>
    <t>04-PROCEDURA NEGOZIATA SENZA PREVIA PUBBLICAZIONE DEL BANDO</t>
  </si>
  <si>
    <t xml:space="preserve">FERBAT SRL (CF: 01457760443)
</t>
  </si>
  <si>
    <t>FERBAT SRL (CF: 01457760443)</t>
  </si>
  <si>
    <t>SICUREZZA INTEGRATA SUI LUOGHI DI LAVORO</t>
  </si>
  <si>
    <t xml:space="preserve">COM Metodi spa  (CF: 07120730150)
</t>
  </si>
  <si>
    <t>COM Metodi spa  (CF: 07120730150)</t>
  </si>
  <si>
    <t>SISTEMAZIONE SEGNALETICA STRADALE MACERATA E URBINO</t>
  </si>
  <si>
    <t xml:space="preserve">CARBONARI STEFANIA (CF: CRBSFN60D49A271V)
</t>
  </si>
  <si>
    <t>CARBONARI STEFANIA (CF: CRBSFN60D49A271V)</t>
  </si>
  <si>
    <t>DELIVERY SPI FERMO 2017</t>
  </si>
  <si>
    <t>SMALTIMENTO MATERIALI FUORI USO DP PESARO</t>
  </si>
  <si>
    <t xml:space="preserve">RI.ME.L. S.R.L. (CF: 01042630432)
</t>
  </si>
  <si>
    <t>RI.ME.L. S.R.L. (CF: 01042630432)</t>
  </si>
  <si>
    <t>cuffie plantronics call center AP</t>
  </si>
  <si>
    <t xml:space="preserve">BECHTLE DIRECT SRL (CF: 01705000212)
</t>
  </si>
  <si>
    <t>BECHTLE DIRECT SRL (CF: 01705000212)</t>
  </si>
  <si>
    <t>faldoni ed etichettattrice dre</t>
  </si>
  <si>
    <t>ELETTROMANIGLIE E TESSERE PER CONTROLLO ACCESSI</t>
  </si>
  <si>
    <t xml:space="preserve">TIEMME SERVICE DI PAOLO CINGOLANI  (CF: CNGPLA64L02G157E)
</t>
  </si>
  <si>
    <t>TIEMME SERVICE DI PAOLO CINGOLANI  (CF: CNGPLA64L02G157E)</t>
  </si>
  <si>
    <t>INSTALLAZIONE BUSSOLA INGRESSO UFFICIO DI PESARO</t>
  </si>
  <si>
    <t xml:space="preserve">BETA AUTOMATION SRL (CF: 01181330414)
ISA SPA (CF: 01357320413)
SEA INFISSI SRL (CF: 01005880412)
</t>
  </si>
  <si>
    <t>BETA AUTOMATION SRL (CF: 01181330414)</t>
  </si>
  <si>
    <t>SOSTITUZIONE SERRATURE DP PESARO</t>
  </si>
  <si>
    <t xml:space="preserve">CHIAVI E SERRATURE SRL (CF: 02500810425)
FP STORE SRLS (CF: 02600450411)
</t>
  </si>
  <si>
    <t>FP STORE SRLS (CF: 02600450411)</t>
  </si>
  <si>
    <t>RIPARAZIONE BARRIERA STRADALE VIA PALESTRO</t>
  </si>
  <si>
    <t xml:space="preserve">DITTA SCUPPA DI COSTARELLI ANTONIO (CF: CSTNTN70A11E388E)
</t>
  </si>
  <si>
    <t>DITTA SCUPPA DI COSTARELLI ANTONIO (CF: CSTNTN70A11E388E)</t>
  </si>
  <si>
    <t>CANCELLERIA DP AP</t>
  </si>
  <si>
    <t xml:space="preserve">INGROSCART SRL (CF: 01469840662)
</t>
  </si>
  <si>
    <t>INGROSCART SRL (CF: 01469840662)</t>
  </si>
  <si>
    <t>SPOSTAMENTO IMP VIDEOSORVEGLIANZA UT FANO</t>
  </si>
  <si>
    <t xml:space="preserve">SICURSPAZIO SRL (CF: 02016540425)
</t>
  </si>
  <si>
    <t>SICURSPAZIO SRL (CF: 02016540425)</t>
  </si>
  <si>
    <t>Spostamento collegamento GSM ut Sbt e Civitanova Marche</t>
  </si>
  <si>
    <t>Pulizia straordinaria con rimozione carcasse e disinfestazione via San Martino Ancona</t>
  </si>
  <si>
    <t xml:space="preserve">MIORELLI SERVICE S.P.A.  (CF: 00505590224)
QUARK SRL (CF: 01340370426)
</t>
  </si>
  <si>
    <t>MATERIALE DI CONSUMO STAMPANTE LEXMARK C935</t>
  </si>
  <si>
    <t xml:space="preserve">PUCCIUFFICIO srl (CF: 01813500541)
</t>
  </si>
  <si>
    <t>PUCCIUFFICIO srl (CF: 01813500541)</t>
  </si>
  <si>
    <t>ROTOLI CARTA ELIMINACODE FERMO</t>
  </si>
  <si>
    <t>ROTOLI CARTA ELIMINACODE PESARO</t>
  </si>
  <si>
    <t>RDO VIGILANZA IMMOBILE ASCOLI PICENO</t>
  </si>
  <si>
    <t>22-PROCEDURA NEGOZIATA DERIVANTE DA AVVISI CON CUI SI INDICE LA GARA</t>
  </si>
  <si>
    <t xml:space="preserve">Fifa Security srl  (CF: 01792460444)
Italpol s.r.l.  (CF: 01734860685)
Vedetta 2 Mondialpol SPA (CF: 00780120135)
</t>
  </si>
  <si>
    <t>Fifa Security srl  (CF: 01792460444)</t>
  </si>
  <si>
    <t>delivery dp AP 2017/18</t>
  </si>
  <si>
    <t>CONTRATTO DELIVERY 2017-18 URBINO</t>
  </si>
  <si>
    <t>ORDINE BUONI PASTO LUGLIO-DICEMBRE 2017</t>
  </si>
  <si>
    <t xml:space="preserve">REPAS LUNCH COUPON (CF: 08122660585)
</t>
  </si>
  <si>
    <t>REPAS LUNCH COUPON (CF: 08122660585)</t>
  </si>
  <si>
    <t>MATERIALE REFETTORIO E VARIE DI CANCELLERIA DRM</t>
  </si>
  <si>
    <t>Interventi vari immobile Pesaro via Mameli 9</t>
  </si>
  <si>
    <t>cancelleria ut jesi e spi an</t>
  </si>
  <si>
    <t xml:space="preserve">IL COPIONE DI ANGELO LUCIANO DI TOLVE (CF: DTLNLL71E24G712V)
</t>
  </si>
  <si>
    <t>IL COPIONE DI ANGELO LUCIANO DI TOLVE (CF: DTLNLL71E24G712V)</t>
  </si>
  <si>
    <t>MANUTENZIONE SPLIT FRONT OFFICE FERMO</t>
  </si>
  <si>
    <t xml:space="preserve">AIR DI PAZZI MANUELE (CF: PZZMNL77E21D542Y)
</t>
  </si>
  <si>
    <t>AIR DI PAZZI MANUELE (CF: PZZMNL77E21D542Y)</t>
  </si>
  <si>
    <t>MANUTENZIONI VARIE SPOSTAMENTO FRONT OFFICE FANO</t>
  </si>
  <si>
    <t>CANCELLERIA UTP PESARO</t>
  </si>
  <si>
    <t>CONTRATTO DELIVERY UT JESI 2017/18</t>
  </si>
  <si>
    <t>CARTELLINE CON STAMPA GR.200</t>
  </si>
  <si>
    <t xml:space="preserve">NUOVA TIPOLITO MASCITELLI (CF: 01739450698)
</t>
  </si>
  <si>
    <t>NUOVA TIPOLITO MASCITELLI (CF: 01739450698)</t>
  </si>
  <si>
    <t>RIPARAZIONE PERFORATRICE UT PESARO</t>
  </si>
  <si>
    <t>VERIFICA BIENNALE ASCENSORE TOLENTINO</t>
  </si>
  <si>
    <t xml:space="preserve">arpam Ancona (CF: 01588450427)
</t>
  </si>
  <si>
    <t>arpam Ancona (CF: 01588450427)</t>
  </si>
  <si>
    <t>Fornitura tende veneziane UT Urbino</t>
  </si>
  <si>
    <t xml:space="preserve">SAITEX TENDAGGI S.N.C. DI ZOPPI &amp; C. (CF: 00590460424)
</t>
  </si>
  <si>
    <t>SAITEX TENDAGGI S.N.C. DI ZOPPI &amp; C. (CF: 00590460424)</t>
  </si>
  <si>
    <t>Pulizia locali C.so Mazzini e locale refettorio DR Marche</t>
  </si>
  <si>
    <t>TIMBRI REGIONE MARCHE 1Â° SEMESTRE 2017</t>
  </si>
  <si>
    <t xml:space="preserve">IL CENTRO F.B. (CF: 01560430421)
</t>
  </si>
  <si>
    <t>IL CENTRO F.B. (CF: 01560430421)</t>
  </si>
  <si>
    <t>PULIZIA STRAORDINARIA TOLENTINO E JESI</t>
  </si>
  <si>
    <t>SISTEMAZIONE 4 FINESTRE VIA PALESTRO ANCONA</t>
  </si>
  <si>
    <t xml:space="preserve">IMPRESA COSTRUZIONI SPARTI WALTE (CF: SPRWTR47L01A462Y)
</t>
  </si>
  <si>
    <t>IMPRESA COSTRUZIONI SPARTI WALTE (CF: SPRWTR47L01A462Y)</t>
  </si>
  <si>
    <t>Lavori intercettazione perdite acqua Tolentino</t>
  </si>
  <si>
    <t>RDO MANUTENZIONE IMPIANTI ANTINCENDIO</t>
  </si>
  <si>
    <t xml:space="preserve">ANTINCENDI MERIDIONALE SRL (CF: 01309021218)
FAM ANTINCENDIO (CF: 09676471007)
M.M. IMPIANTI SRL (CF: 10455721000)
MCS SRL (CF: 01432450623)
Sekuritalia (CF: 02812080543)
</t>
  </si>
  <si>
    <t>Sekuritalia (CF: 02812080543)</t>
  </si>
  <si>
    <t>RDO MANUTENZIONE IMPIANTI ELETTRICI</t>
  </si>
  <si>
    <t xml:space="preserve">B.G.M. SRL (CF: 01756530745)
GEA ENERGY SRL (CF: 04850770654)
MANUTENCOOP FACILITY MANAGEMENT SPA  (CF: 02402671206)
SIPROS SRL (CF: 01267310660)
SPECTRA ELETTROSYSTEM SNC (CF: 01327070932)
</t>
  </si>
  <si>
    <t>MANUTENCOOP FACILITY MANAGEMENT SPA  (CF: 02402671206)</t>
  </si>
  <si>
    <t>CARTELLONISTICA DI SEGNALAZIONE INTERNA UT FANO</t>
  </si>
  <si>
    <t xml:space="preserve">COPAR SRL (CF: 00779960426)
</t>
  </si>
  <si>
    <t>COPAR SRL (CF: 00779960426)</t>
  </si>
  <si>
    <t>cartucce dp fermo e dre</t>
  </si>
  <si>
    <t>SPURGO FOSSE SETTICHE SAN BENEDETTO DEL TRONTO</t>
  </si>
  <si>
    <t xml:space="preserve">TRA.M..AE.L. (CF: 04903830638)
</t>
  </si>
  <si>
    <t>TRA.M..AE.L. (CF: 04903830638)</t>
  </si>
  <si>
    <t>PULIZIA FOGNATURA TOLENTINO</t>
  </si>
  <si>
    <t xml:space="preserve">DINAMICA SPURGHI (CF: 01356390433)
ECOLOGIA 2000 S.A.S DI BARTOLACCI MARCO &amp; C. (CF: 00913060430)
</t>
  </si>
  <si>
    <t>DINAMICA SPURGHI (CF: 01356390433)</t>
  </si>
  <si>
    <t>CARTA ELIMINACODE SAN BENEDETTO DEL TRONTO</t>
  </si>
  <si>
    <t>CANCELLERIA UFFICI VARI</t>
  </si>
  <si>
    <t>Ripristino pavimento stanza 332 DR Marche</t>
  </si>
  <si>
    <t xml:space="preserve">ARTIGIAN PLAST SERVICE SRL (CF: 02014260422)
</t>
  </si>
  <si>
    <t>ARTIGIAN PLAST SERVICE SRL (CF: 02014260422)</t>
  </si>
  <si>
    <t>VIGILANZA IMMOBILE ANCONA VIA PALESTRO</t>
  </si>
  <si>
    <t xml:space="preserve">DEA HOLDING S.R.L. (CF: 02116600681)
Fifa Security srl  (CF: 01792460444)
SECURPOL GROUP  (CF: 10368351002)
surete' (CF: 02116140423)
Vedetta 2 Mondialpol SPA (CF: 00780120135)
</t>
  </si>
  <si>
    <t>Vedetta 2 Mondialpol SPA (CF: 00780120135)</t>
  </si>
  <si>
    <t>VIGILANZA SENIGALLIA - JESI</t>
  </si>
  <si>
    <t xml:space="preserve">CITTADINI DELL'ORDINE S.R.L. (CF: 02415990213)
Fifa Security srl  (CF: 01792460444)
Italpol s.r.l.  (CF: 01734860685)
Vedetta 2 Mondialpol SPA (CF: 00780120135)
VIGILAR S.R.L. (CF: 02007010412)
</t>
  </si>
  <si>
    <t>VIGILANZA MC, TOLENTINO, CIVITANOVA E SPI MC</t>
  </si>
  <si>
    <t>VIGILANZA FERMO</t>
  </si>
  <si>
    <t>RIPARAZIONE SERRATURE UT JESI</t>
  </si>
  <si>
    <t xml:space="preserve">CHIAVI E SERRATURE SRL (CF: 02500810425)
</t>
  </si>
  <si>
    <t>CHIAVI E SERRATURE SRL (CF: 02500810425)</t>
  </si>
  <si>
    <t>installazione parete divisoria ut fano</t>
  </si>
  <si>
    <t xml:space="preserve">I SERRAMENTISTI DI PACETTI &amp; BRACACCINI SNC (CF: 02164170421)
</t>
  </si>
  <si>
    <t>I SERRAMENTISTI DI PACETTI &amp; BRACACCINI SNC (CF: 02164170421)</t>
  </si>
  <si>
    <t>BANDIERE ONU ED ASTE</t>
  </si>
  <si>
    <t xml:space="preserve">FAGGIONATO ROBERTO (CF: FGGRRT74M13F464Y)
</t>
  </si>
  <si>
    <t>FAGGIONATO ROBERTO (CF: FGGRRT74M13F464Y)</t>
  </si>
  <si>
    <t>CARTA ELIMINACODE SENIGALLIA</t>
  </si>
  <si>
    <t>estintori Dp Ap e telelavoro</t>
  </si>
  <si>
    <t xml:space="preserve">PUNTOSICUREZZA SRL (CF: 01577740515)
</t>
  </si>
  <si>
    <t>PUNTOSICUREZZA SRL (CF: 01577740515)</t>
  </si>
  <si>
    <t>PULIZIA VETRATE IMMOBILE FERMO</t>
  </si>
  <si>
    <t>MANUTENZIONE IMPIANTO DI SOLLEVAMENTO UFFICI MARCHE</t>
  </si>
  <si>
    <t xml:space="preserve">AZZURRA ASCENSORI (CF: 02519610428)
DELTA PIU' SRL (CF: 02094100688)
EURO ASCENSORI (CF: 01304000225)
SCHINDLER SPA (CF: 00842990152)
SIEL &amp; CEAMONTACO (CF: 01642650673)
</t>
  </si>
  <si>
    <t>SIEL &amp; CEAMONTACO (CF: 01642650673)</t>
  </si>
  <si>
    <t>MONITOR DI SALA F.O. MACERATA</t>
  </si>
  <si>
    <t>Verifica elementi apribili facciata sede Dp Ascoli Piceno</t>
  </si>
  <si>
    <t xml:space="preserve">BERTI  SCL (CF: 04329420279)
</t>
  </si>
  <si>
    <t>BERTI  SCL (CF: 04329420279)</t>
  </si>
  <si>
    <t>REALIZZAZIONE 3 PUNTI RETE DP ANCONA</t>
  </si>
  <si>
    <t xml:space="preserve">ELETTRO 2000 (CF: 02013480427)
</t>
  </si>
  <si>
    <t>ELETTRO 2000 (CF: 02013480427)</t>
  </si>
  <si>
    <t>SOSTITUZIONE INFISSI JESI</t>
  </si>
  <si>
    <t>dispenser eliminacode e biglietti</t>
  </si>
  <si>
    <t xml:space="preserve">EUROCARTA S.R.L. (CF: 01529220434)
</t>
  </si>
  <si>
    <t>EUROCARTA S.R.L. (CF: 01529220434)</t>
  </si>
  <si>
    <t>SEGNALETICA NUOVO SPORTELLO DI CAMERINO</t>
  </si>
  <si>
    <t>PULIZIA STRAORDINARIA DR MARCHE</t>
  </si>
  <si>
    <t>ASPIRATONER</t>
  </si>
  <si>
    <t xml:space="preserve">PA.COM S.R.L. (CF: 02630050819)
</t>
  </si>
  <si>
    <t>PA.COM S.R.L. (CF: 02630050819)</t>
  </si>
  <si>
    <t>Pulizia straordinaria UT Tolentino e garage Dr Marche</t>
  </si>
  <si>
    <t>PICCOLE MANUTENZIONI EDILI AP E SBT</t>
  </si>
  <si>
    <t>Manutenzioni elettriche sportello di Camerino</t>
  </si>
  <si>
    <t xml:space="preserve">LINTEI IMPIANTI SRL (CF: 01837010436)
</t>
  </si>
  <si>
    <t>LINTEI IMPIANTI SRL (CF: 01837010436)</t>
  </si>
  <si>
    <t>RIPARAZIONE URGENTE PORTA INGRESSO SPORTELLO CIVITANOVA</t>
  </si>
  <si>
    <t>DRUM E CARTUCCE EXTRA CONTRATTO</t>
  </si>
  <si>
    <t>ENERGIA ELETTRICA 14 LOTTO 5</t>
  </si>
  <si>
    <t xml:space="preserve">ENEL ENERGIA SPA (CF: 06655971007)
</t>
  </si>
  <si>
    <t>ENEL ENERGIA SPA (CF: 06655971007)</t>
  </si>
  <si>
    <t>REALIZZAZIONE 27 POSTAZIONI DI LAVORO DP ASCOLI PICENO</t>
  </si>
  <si>
    <t xml:space="preserve">M.A. IMPIANTI (CF: 01529050443)
MDS srl (CF: 00491370441)
PHONE PROGETTI S.R.L. (CF: 00492250444)
SICE SNC (CF: 01158460442)
</t>
  </si>
  <si>
    <t>M.A. IMPIANTI (CF: 01529050443)</t>
  </si>
  <si>
    <t>CANCELLERIA DR MARCHE</t>
  </si>
  <si>
    <t>AMPLIAMENTO RETE LAN DP PESARO</t>
  </si>
  <si>
    <t xml:space="preserve">DAGO ELETTRONICA SRL (CF: 00120470414)
TONTINI FRANCO E LUCA &amp; C. S.N.C. (CF: 02594350411)
</t>
  </si>
  <si>
    <t>DAGO ELETTRONICA SRL (CF: 00120470414)</t>
  </si>
  <si>
    <t>FORNITURA CARTA ELIMINACODE UT MACERATA</t>
  </si>
  <si>
    <t>ARREDI A NORMA FRONT OFFICE INTEGRATO DP ASCOLI PICENO</t>
  </si>
  <si>
    <t xml:space="preserve">ARES LINE SPA (CF: 03161590249)
</t>
  </si>
  <si>
    <t>ARES LINE SPA (CF: 03161590249)</t>
  </si>
  <si>
    <t>contratto delivery ut Fano 2017-18</t>
  </si>
  <si>
    <t>ETICHETTARICE</t>
  </si>
  <si>
    <t xml:space="preserve">TECNOLINEA SNC DI DE BENEDICTIS G. E C. (CF: 00659730675)
</t>
  </si>
  <si>
    <t>TECNOLINEA SNC DI DE BENEDICTIS G. E C. (CF: 00659730675)</t>
  </si>
  <si>
    <t>VERIFICA BIENNALE ASCENSORI ASCOLI PICENO</t>
  </si>
  <si>
    <t>ARREDI A NORMA FRONT OFFICE DP ASCOLI PICENO</t>
  </si>
  <si>
    <t>LAVORI DI PICCOLA MANUTENZIONE EDILE</t>
  </si>
  <si>
    <t>arredi a norma per telelavoro</t>
  </si>
  <si>
    <t xml:space="preserve">DELTA DUE (CF: 01096340425)
</t>
  </si>
  <si>
    <t>DELTA DUE (CF: 01096340425)</t>
  </si>
  <si>
    <t>CARTELLINE INTESTATE</t>
  </si>
  <si>
    <t>Lavori unificazione rete Lan Dp Pesaro</t>
  </si>
  <si>
    <t xml:space="preserve">DAGO ELETTRONICA SRL (CF: 00120470414)
</t>
  </si>
  <si>
    <t>SEDUTE A NORMA DP FERMO D.LGS 81</t>
  </si>
  <si>
    <t>carta di credito</t>
  </si>
  <si>
    <t xml:space="preserve">NEXI PAYMENTS S.P.A. (giÃ  CARTASI SPA) (CF: 04107060966)
</t>
  </si>
  <si>
    <t>NEXI PAYMENTS S.P.A. (giÃ  CARTASI SPA) (CF: 04107060966)</t>
  </si>
  <si>
    <t>PULIZIA STRAORDINARIA FRONT OFFICE INTEGRATO ASCOLI PICENO</t>
  </si>
  <si>
    <t>PULIZIA STRAODINARIA VETRATE IMMOBILE AN VIA PALESTRO</t>
  </si>
  <si>
    <t>LAVORI PICCOLA MANUTENZIONE IMMOBILE ANCONA</t>
  </si>
  <si>
    <t>ADEGUAMENTO IMPIANTO ANTINTRUSIONE DP AP</t>
  </si>
  <si>
    <t>MONTAGGIO E ASSEMBLAGGIO TAVOLO SALA RIUNIONI DRE</t>
  </si>
  <si>
    <t>RIFACIMENTO PAVIMENTO SALA ARANCIONE - DRE</t>
  </si>
  <si>
    <t>CANCELLERIA DP MACERATA - SPI ANCONA - DR MARCHE</t>
  </si>
  <si>
    <t>CHIAVETTE USB DP PU</t>
  </si>
  <si>
    <t>cancelleria dp pu</t>
  </si>
  <si>
    <t>dispositvo argo mini lan ut ap</t>
  </si>
  <si>
    <t>SOSTITUZIONE FINESTRE DP ANCONA</t>
  </si>
  <si>
    <t>PTM MILLESIMO 2018</t>
  </si>
  <si>
    <t xml:space="preserve">Istituto Poligrafico e Zecca dello Stato  (CF: 00399810589)
</t>
  </si>
  <si>
    <t>Istituto Poligrafico e Zecca dello Stato  (CF: 00399810589)</t>
  </si>
  <si>
    <t>NOLEGGIO 36 FOTOCOPIATORI CONSIP 27 48 MESI</t>
  </si>
  <si>
    <t xml:space="preserve">SHARP ELECTRONICS ITALIA S.P.A. (CF: 09275090158)
</t>
  </si>
  <si>
    <t>SHARP ELECTRONICS ITALIA S.P.A. (CF: 09275090158)</t>
  </si>
  <si>
    <t>Fornitura carta eliminacode Tolentino</t>
  </si>
  <si>
    <t>SEDUTE A NORMA DIREZIONE REGIONALE</t>
  </si>
  <si>
    <t xml:space="preserve">CENTRO AUTOMAZIONE UFFICI (CF: 01695550812)
</t>
  </si>
  <si>
    <t>CENTRO AUTOMAZIONE UFFICI (CF: 01695550812)</t>
  </si>
  <si>
    <t>SOSTITUZIONE CAVO LAN ELIMINACODE MACERATA</t>
  </si>
  <si>
    <t>MANUTENZIONE ARCHIVIO COMPATTATO</t>
  </si>
  <si>
    <t xml:space="preserve">ITALY SYSTEM S.R.L. (CF: 11261821000)
</t>
  </si>
  <si>
    <t>ITALY SYSTEM S.R.L. (CF: 11261821000)</t>
  </si>
  <si>
    <t>MODULO PARETE DIVISORIA UT SENIGALLIA</t>
  </si>
  <si>
    <t>lama d'aria porta automatica dp AP</t>
  </si>
  <si>
    <t xml:space="preserve">S.P.I.L.T. SRL (CF: 00100120427)
</t>
  </si>
  <si>
    <t>S.P.I.L.T. SRL (CF: 00100120427)</t>
  </si>
  <si>
    <t>GASOLIO DA RISCALDAMENTO SPI MC</t>
  </si>
  <si>
    <t>CANCELLERIA UT SENIGALLIA E DRE</t>
  </si>
  <si>
    <t>SISTEMA CONTROLLO ACCESSI UT JESI</t>
  </si>
  <si>
    <t xml:space="preserve">SIAN SNC (CF: 01400620421)
</t>
  </si>
  <si>
    <t>SIAN SNC (CF: 01400620421)</t>
  </si>
  <si>
    <t>modulo trasferimento stampante lexmark c736</t>
  </si>
  <si>
    <t xml:space="preserve">DREAM OFFICE SRLS (CF: 07759281210)
</t>
  </si>
  <si>
    <t>DREAM OFFICE SRLS (CF: 07759281210)</t>
  </si>
  <si>
    <t xml:space="preserve">GRUPPO SPAGGIARI PARMA (CF: 00150470342)
</t>
  </si>
  <si>
    <t>GRUPPO SPAGGIARI PARMA (CF: 00150470342)</t>
  </si>
  <si>
    <t>Segnaletica di sicurezza DLGS 81/2008 Dp Macerata</t>
  </si>
  <si>
    <t>SOSTITUZIONE AUTOMATISMO PORTE SESAMO ANCONA - DGLS 81/2008</t>
  </si>
  <si>
    <t xml:space="preserve">BETA AUTOMATION SRL (CF: 01181330414)
</t>
  </si>
  <si>
    <t xml:space="preserve">MATERIALE PRONTO SOCCORSO E CARRELLO </t>
  </si>
  <si>
    <t xml:space="preserve">CANCELLERIA </t>
  </si>
  <si>
    <t>Posa in opera di segnaletica orizzontale e dissuasori via VarlÃ¨</t>
  </si>
  <si>
    <t xml:space="preserve">STRADA SERVICE (CF: 02027440425)
</t>
  </si>
  <si>
    <t>STRADA SERVICE (CF: 02027440425)</t>
  </si>
  <si>
    <t>Fornitura e posa in opera dissuasore garage Dr Marche</t>
  </si>
  <si>
    <t>CANCELLERIA SPI ANCONA E DR MARCHE</t>
  </si>
  <si>
    <t xml:space="preserve">ECOPRINT (CF: MSSMLE78S15E625X)
</t>
  </si>
  <si>
    <t>ECOPRINT (CF: MSSMLE78S15E625X)</t>
  </si>
  <si>
    <t>Lavori immobile URBINO</t>
  </si>
  <si>
    <t xml:space="preserve">G.M.A. Costruzioni edili srl (CF: 00852590413)
</t>
  </si>
  <si>
    <t>G.M.A. Costruzioni edili srl (CF: 00852590413)</t>
  </si>
  <si>
    <t>KIT REINTEGRO PRONTO SOCCORSO</t>
  </si>
  <si>
    <t xml:space="preserve">satcom srl (CF: 01084800315)
</t>
  </si>
  <si>
    <t>satcom srl (CF: 01084800315)</t>
  </si>
  <si>
    <t>CORRIERE ADRIATICO 2017/2018</t>
  </si>
  <si>
    <t xml:space="preserve">CED DIGITALSERVIZI SRL (CF: 11476541005)
</t>
  </si>
  <si>
    <t>CED DIGITALSERVIZI SRL (CF: 11476541005)</t>
  </si>
  <si>
    <t>FORNITURA MONO SPLIT SALA SERVER DP PESARO</t>
  </si>
  <si>
    <t>BACHECHE E CASSETTE PER SEGNALAZIONI</t>
  </si>
  <si>
    <t>cavi di rete e ciabatte</t>
  </si>
  <si>
    <t xml:space="preserve">MENHIR COMPUTERS (CF: PLNNGL63C63H588A)
</t>
  </si>
  <si>
    <t>MENHIR COMPUTERS (CF: PLNNGL63C63H588A)</t>
  </si>
  <si>
    <t>contratto delivery Dp Fermo</t>
  </si>
  <si>
    <t>CANCELLERIA 2Â° SEMESTRE</t>
  </si>
  <si>
    <t xml:space="preserve">DUBINI S.R.L. (CF: 06262520155)
</t>
  </si>
  <si>
    <t>DUBINI S.R.L. (CF: 06262520155)</t>
  </si>
  <si>
    <t>CONTROLLO IMPIANTI MESSA A TERRA</t>
  </si>
  <si>
    <t>SISTEMA CONTROLLO ACCESSI DP PU</t>
  </si>
  <si>
    <t>Unificazione reti Lan Dp Ascoli Piceno</t>
  </si>
  <si>
    <t xml:space="preserve">ADINEF TELECOMUNICAZIONI (CF: 02315340428)
</t>
  </si>
  <si>
    <t>ADINEF TELECOMUNICAZIONI (CF: 02315340428)</t>
  </si>
  <si>
    <t>SEGNALETICA STRADALE SPORTELLO CAMERINO</t>
  </si>
  <si>
    <t>FORNITURA E POSA IN OPERA DUE PORTE SESAMO DP ANCONA DGLS 81/08</t>
  </si>
  <si>
    <t>Piccoli lavori edili Dr Marche</t>
  </si>
  <si>
    <t>D.Lgs. 81/2008 - supporto controsoffitti via Palestro Ancona</t>
  </si>
  <si>
    <t>Contratto Delivery UT Senigallia</t>
  </si>
  <si>
    <t>POSTAZIONI LAVORO A NORMA DP PESARO E DR MARCHE</t>
  </si>
  <si>
    <t>RIPARAZIONE BARRIERA STRADALE VIA PALESTRO ANCONA</t>
  </si>
  <si>
    <t>CONTROSOFFITTO UT TOLENTINO</t>
  </si>
  <si>
    <t xml:space="preserve">ADPARTNERS SRL (CF: 03340710270)
C.E.A.G. SRL (CF: 00129630356)
PALANO SRL (CF: 03424160756)
STRUKTURA SRL (CF: 11419480014)
VE.MA.PLA. SRL (CF: 00113050686)
</t>
  </si>
  <si>
    <t>PALANO SRL (CF: 03424160756)</t>
  </si>
  <si>
    <t>Pulizia straordinaria vetrate Ascoli Piceno</t>
  </si>
  <si>
    <t xml:space="preserve">ADRIATICA PULIZIE &amp; SERVIZI SRL (CF: 01698700687)
EURO &amp; PROMOS FM SOC.COOP.P.A. (CF: 02458660301)
MIORELLI SERVICE S.P.A.  (CF: 00505590224)
PRAGMA SERVICE SRL (CF: 01050480779)
</t>
  </si>
  <si>
    <t>SMALTIMENTO CARTA ARCHIVIO URBINO</t>
  </si>
  <si>
    <t xml:space="preserve">CARTFER SRL (CF: 00643030414)
</t>
  </si>
  <si>
    <t>CARTFER SRL (CF: 00643030414)</t>
  </si>
  <si>
    <t xml:space="preserve">FORNITURA E SOSTITUZIONE DI N. 188 ESTINTORI </t>
  </si>
  <si>
    <t xml:space="preserve">Sekuritalia (CF: 02812080543)
</t>
  </si>
  <si>
    <t>FORNITURA FOTOCOPIATORE DR MARCHE A NOLEGGIO CONSIP 27</t>
  </si>
  <si>
    <t>campionamento ambientale - dp PU</t>
  </si>
  <si>
    <t xml:space="preserve">ECO CONTROL LABORATORIO ASCOLANO SRL (CF: 01135250445)
</t>
  </si>
  <si>
    <t>ECO CONTROL LABORATORIO ASCOLANO SRL (CF: 01135250445)</t>
  </si>
  <si>
    <t>DGLS 81/08 - INSTALLAZIONE TRE APRIPORTA ASCOLI PICENO</t>
  </si>
  <si>
    <t>INSTALLAZIONE CORRIMANO DP AP</t>
  </si>
  <si>
    <t xml:space="preserve">METALTECNICA DI FURONE PIER LUIGI (CF: FRNPLG76C30H501X)
</t>
  </si>
  <si>
    <t>METALTECNICA DI FURONE PIER LUIGI (CF: FRNPLG76C30H501X)</t>
  </si>
  <si>
    <t>Riparazione stampante Xerox C935</t>
  </si>
  <si>
    <t xml:space="preserve">APRA SPA (CF: 02043510425)
</t>
  </si>
  <si>
    <t>APRA SPA (CF: 02043510425)</t>
  </si>
  <si>
    <t>MANUTENZIONE ANTINTRUSIONE 2017</t>
  </si>
  <si>
    <t>delivery posta dp mc 2017-18</t>
  </si>
  <si>
    <t>CARTONCINI E BUSTE CON STAMPA - DR</t>
  </si>
  <si>
    <t xml:space="preserve">COPERGRAFICA (CF: 02612990420)
</t>
  </si>
  <si>
    <t>COPERGRAFICA (CF: 02612990420)</t>
  </si>
  <si>
    <t>ARREDI A NORMA DP MACERATA</t>
  </si>
  <si>
    <t>cancelleria e toner extra contratto</t>
  </si>
  <si>
    <t>TONER IN CONVENZIONE</t>
  </si>
  <si>
    <t xml:space="preserve">ITALWARE  SRL  (CF: 08619670584)
</t>
  </si>
  <si>
    <t>ITALWARE  SRL  (CF: 08619670584)</t>
  </si>
  <si>
    <t>TONER CONVENZIONE</t>
  </si>
  <si>
    <t>TONER DP MC CONV STAMP 13 LOTTO 3</t>
  </si>
  <si>
    <t>toner dp macerata conv stampanti 13 lotto 4</t>
  </si>
  <si>
    <t>TONER CONVENZIONE CONSIP ST 13 LOTTO 3</t>
  </si>
  <si>
    <t>toner conv stampanti 13 lotto 4</t>
  </si>
  <si>
    <t>TONER HP OFFICEJET X451</t>
  </si>
  <si>
    <t>TONER XEROX PHASER 7500</t>
  </si>
  <si>
    <t>TONER CONVENZIONE CONSIP</t>
  </si>
  <si>
    <t>TONER CONVENZIONE MEPA</t>
  </si>
  <si>
    <t>TONER CONV CONSIP DP ANCONA</t>
  </si>
  <si>
    <t>2Â° CONTRATTO ESECUTIVO TONER MARCHE</t>
  </si>
  <si>
    <t xml:space="preserve">R.C.M. ITALIA s.r.l. (CF: 06736060630)
</t>
  </si>
  <si>
    <t>R.C.M. ITALIA s.r.l. (CF: 06736060630)</t>
  </si>
  <si>
    <t>TONER MEPA</t>
  </si>
  <si>
    <t xml:space="preserve">C2 SRL (CF: 01121130197)
</t>
  </si>
  <si>
    <t>C2 SRL (CF: 01121130197)</t>
  </si>
  <si>
    <t>TONER</t>
  </si>
  <si>
    <t>TONER EXTRA CONTRATTO DP ANCONA</t>
  </si>
  <si>
    <t xml:space="preserve">PUNTO CART  (CF: 03274460371)
</t>
  </si>
  <si>
    <t>PUNTO CART  (CF: 03274460371)</t>
  </si>
  <si>
    <t>TONER DP ANCONA</t>
  </si>
  <si>
    <t>PULIZIA PARTI COMUNI E TERRAZZA SPI C.SO MAZZINI ANCONA</t>
  </si>
  <si>
    <t>VIGILANZA PESARO, URBINO E FANO</t>
  </si>
  <si>
    <t>VIGILAR S.R.L. (CF: 02007010412)</t>
  </si>
  <si>
    <t>VIGILANZA S. BENEDETTO DEL TRONTO</t>
  </si>
  <si>
    <t>RDO MANUTENZIONE IMPIANTI TERMOIDRAULICI</t>
  </si>
  <si>
    <t xml:space="preserve">ENENSO SRL (CF: 06131270966)
HELIOS SRL (CF: 04272270655)
ITI KLIMA SRL (CF: 12493540152)
S.P.I.L.T. SRL (CF: 00100120427)
VF TECNOLOGY SRLS (CF: 05383030870)
</t>
  </si>
  <si>
    <t>manutenzione antincendio non programmata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</si>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</sst>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workbookViewId="0">
      <selection activeCell="E14" sqref="E14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469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"Z631D69A54"</f>
        <v>Z631D69A54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431.18</v>
      </c>
      <c r="I3" s="2">
        <v>42783</v>
      </c>
      <c r="J3" s="2">
        <v>42790</v>
      </c>
      <c r="K3">
        <v>431.18</v>
      </c>
    </row>
    <row r="4" spans="1:11" x14ac:dyDescent="0.25">
      <c r="A4" t="str">
        <f>"ZC31D1091C"</f>
        <v>ZC31D1091C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180</v>
      </c>
      <c r="I4" s="2">
        <v>42747</v>
      </c>
      <c r="J4" s="2">
        <v>42766</v>
      </c>
      <c r="K4">
        <v>180</v>
      </c>
    </row>
    <row r="5" spans="1:11" x14ac:dyDescent="0.25">
      <c r="A5" t="str">
        <f>"Z7D1D3DD70"</f>
        <v>Z7D1D3DD70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493.58</v>
      </c>
      <c r="I5" s="2">
        <v>42775</v>
      </c>
      <c r="J5" s="2">
        <v>42775</v>
      </c>
      <c r="K5">
        <v>493.58</v>
      </c>
    </row>
    <row r="6" spans="1:11" x14ac:dyDescent="0.25">
      <c r="A6" t="str">
        <f>"Z291D3E62C"</f>
        <v>Z291D3E62C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250</v>
      </c>
      <c r="I6" s="2">
        <v>42775</v>
      </c>
      <c r="J6" s="2">
        <v>42794</v>
      </c>
      <c r="K6">
        <v>250</v>
      </c>
    </row>
    <row r="7" spans="1:11" x14ac:dyDescent="0.25">
      <c r="A7" t="str">
        <f>"Z3A1D43A2C"</f>
        <v>Z3A1D43A2C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616.08000000000004</v>
      </c>
      <c r="I7" s="2">
        <v>42775</v>
      </c>
      <c r="J7" s="2">
        <v>42793</v>
      </c>
      <c r="K7">
        <v>0</v>
      </c>
    </row>
    <row r="8" spans="1:11" x14ac:dyDescent="0.25">
      <c r="A8" t="str">
        <f>"Z611D59DCF"</f>
        <v>Z611D59DCF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325</v>
      </c>
      <c r="I8" s="2">
        <v>42780</v>
      </c>
      <c r="J8" s="2">
        <v>42780</v>
      </c>
      <c r="K8">
        <v>325</v>
      </c>
    </row>
    <row r="9" spans="1:11" x14ac:dyDescent="0.25">
      <c r="A9" t="str">
        <f>"ZB41D6C3C5"</f>
        <v>ZB41D6C3C5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36</v>
      </c>
      <c r="G9" t="s">
        <v>37</v>
      </c>
      <c r="H9">
        <v>902.5</v>
      </c>
      <c r="I9" s="2">
        <v>42786</v>
      </c>
      <c r="J9" s="2">
        <v>43100</v>
      </c>
      <c r="K9">
        <v>902.5</v>
      </c>
    </row>
    <row r="10" spans="1:11" x14ac:dyDescent="0.25">
      <c r="A10" t="str">
        <f>"Z5A1D7D884"</f>
        <v>Z5A1D7D884</v>
      </c>
      <c r="B10" t="str">
        <f t="shared" si="0"/>
        <v>06363391001</v>
      </c>
      <c r="C10" t="s">
        <v>15</v>
      </c>
      <c r="D10" t="s">
        <v>38</v>
      </c>
      <c r="E10" t="s">
        <v>17</v>
      </c>
      <c r="F10" s="1" t="s">
        <v>39</v>
      </c>
      <c r="G10" t="s">
        <v>40</v>
      </c>
      <c r="H10">
        <v>814</v>
      </c>
      <c r="I10" s="2">
        <v>42788</v>
      </c>
      <c r="J10" s="2">
        <v>42794</v>
      </c>
      <c r="K10">
        <v>814</v>
      </c>
    </row>
    <row r="11" spans="1:11" x14ac:dyDescent="0.25">
      <c r="A11" t="str">
        <f>"ZC51D65F71"</f>
        <v>ZC51D65F71</v>
      </c>
      <c r="B11" t="str">
        <f t="shared" si="0"/>
        <v>06363391001</v>
      </c>
      <c r="C11" t="s">
        <v>15</v>
      </c>
      <c r="D11" t="s">
        <v>41</v>
      </c>
      <c r="E11" t="s">
        <v>17</v>
      </c>
      <c r="F11" s="1" t="s">
        <v>42</v>
      </c>
      <c r="G11" t="s">
        <v>43</v>
      </c>
      <c r="H11">
        <v>585.33000000000004</v>
      </c>
      <c r="I11" s="2">
        <v>42793</v>
      </c>
      <c r="J11" s="2">
        <v>42793</v>
      </c>
      <c r="K11">
        <v>585.33000000000004</v>
      </c>
    </row>
    <row r="12" spans="1:11" x14ac:dyDescent="0.25">
      <c r="A12" t="str">
        <f>"Z6A1D8CD0B"</f>
        <v>Z6A1D8CD0B</v>
      </c>
      <c r="B12" t="str">
        <f t="shared" si="0"/>
        <v>06363391001</v>
      </c>
      <c r="C12" t="s">
        <v>15</v>
      </c>
      <c r="D12" t="s">
        <v>44</v>
      </c>
      <c r="E12" t="s">
        <v>17</v>
      </c>
      <c r="F12" s="1" t="s">
        <v>45</v>
      </c>
      <c r="G12" t="s">
        <v>46</v>
      </c>
      <c r="H12">
        <v>998.96</v>
      </c>
      <c r="I12" s="2">
        <v>42794</v>
      </c>
      <c r="J12" s="2">
        <v>42796</v>
      </c>
      <c r="K12">
        <v>998.96</v>
      </c>
    </row>
    <row r="13" spans="1:11" x14ac:dyDescent="0.25">
      <c r="A13" t="str">
        <f>"ZB61DA8626"</f>
        <v>ZB61DA8626</v>
      </c>
      <c r="B13" t="str">
        <f t="shared" si="0"/>
        <v>06363391001</v>
      </c>
      <c r="C13" t="s">
        <v>15</v>
      </c>
      <c r="D13" t="s">
        <v>47</v>
      </c>
      <c r="E13" t="s">
        <v>17</v>
      </c>
      <c r="F13" s="1" t="s">
        <v>48</v>
      </c>
      <c r="G13" t="s">
        <v>49</v>
      </c>
      <c r="H13">
        <v>850</v>
      </c>
      <c r="I13" s="2">
        <v>42797</v>
      </c>
      <c r="J13" s="2">
        <v>42797</v>
      </c>
      <c r="K13">
        <v>850</v>
      </c>
    </row>
    <row r="14" spans="1:11" x14ac:dyDescent="0.25">
      <c r="A14" t="str">
        <f>"Z661D644DB"</f>
        <v>Z661D644DB</v>
      </c>
      <c r="B14" t="str">
        <f t="shared" si="0"/>
        <v>06363391001</v>
      </c>
      <c r="C14" t="s">
        <v>15</v>
      </c>
      <c r="D14" t="s">
        <v>50</v>
      </c>
      <c r="E14" t="s">
        <v>17</v>
      </c>
      <c r="F14" s="1" t="s">
        <v>51</v>
      </c>
      <c r="G14" t="s">
        <v>52</v>
      </c>
      <c r="H14">
        <v>300</v>
      </c>
      <c r="I14" s="2">
        <v>42793</v>
      </c>
      <c r="J14" s="2">
        <v>42793</v>
      </c>
      <c r="K14">
        <v>300</v>
      </c>
    </row>
    <row r="15" spans="1:11" x14ac:dyDescent="0.25">
      <c r="A15" t="str">
        <f>"Z521D54D4A"</f>
        <v>Z521D54D4A</v>
      </c>
      <c r="B15" t="str">
        <f t="shared" si="0"/>
        <v>06363391001</v>
      </c>
      <c r="C15" t="s">
        <v>15</v>
      </c>
      <c r="D15" t="s">
        <v>53</v>
      </c>
      <c r="E15" t="s">
        <v>17</v>
      </c>
      <c r="F15" s="1" t="s">
        <v>51</v>
      </c>
      <c r="G15" t="s">
        <v>52</v>
      </c>
      <c r="H15">
        <v>3650</v>
      </c>
      <c r="I15" s="2">
        <v>42793</v>
      </c>
      <c r="J15" s="2">
        <v>42793</v>
      </c>
      <c r="K15">
        <v>3650</v>
      </c>
    </row>
    <row r="16" spans="1:11" x14ac:dyDescent="0.25">
      <c r="A16" t="str">
        <f>"Z501DC85EA"</f>
        <v>Z501DC85EA</v>
      </c>
      <c r="B16" t="str">
        <f t="shared" si="0"/>
        <v>06363391001</v>
      </c>
      <c r="C16" t="s">
        <v>15</v>
      </c>
      <c r="D16" t="s">
        <v>54</v>
      </c>
      <c r="E16" t="s">
        <v>17</v>
      </c>
      <c r="F16" s="1" t="s">
        <v>55</v>
      </c>
      <c r="G16" t="s">
        <v>56</v>
      </c>
      <c r="H16">
        <v>230</v>
      </c>
      <c r="I16" s="2">
        <v>42807</v>
      </c>
      <c r="J16" s="2">
        <v>43190</v>
      </c>
      <c r="K16">
        <v>230</v>
      </c>
    </row>
    <row r="17" spans="1:11" x14ac:dyDescent="0.25">
      <c r="A17" t="str">
        <f>"ZE41DBF86B"</f>
        <v>ZE41DBF86B</v>
      </c>
      <c r="B17" t="str">
        <f t="shared" si="0"/>
        <v>06363391001</v>
      </c>
      <c r="C17" t="s">
        <v>15</v>
      </c>
      <c r="D17" t="s">
        <v>57</v>
      </c>
      <c r="E17" t="s">
        <v>17</v>
      </c>
      <c r="F17" s="1" t="s">
        <v>58</v>
      </c>
      <c r="G17" t="s">
        <v>59</v>
      </c>
      <c r="H17">
        <v>178</v>
      </c>
      <c r="I17" s="2">
        <v>42803</v>
      </c>
      <c r="J17" s="2">
        <v>42808</v>
      </c>
      <c r="K17">
        <v>178</v>
      </c>
    </row>
    <row r="18" spans="1:11" x14ac:dyDescent="0.25">
      <c r="A18" t="str">
        <f>"Z941E2097D"</f>
        <v>Z941E2097D</v>
      </c>
      <c r="B18" t="str">
        <f t="shared" si="0"/>
        <v>06363391001</v>
      </c>
      <c r="C18" t="s">
        <v>15</v>
      </c>
      <c r="D18" t="s">
        <v>60</v>
      </c>
      <c r="E18" t="s">
        <v>17</v>
      </c>
      <c r="F18" s="1" t="s">
        <v>61</v>
      </c>
      <c r="G18" t="s">
        <v>62</v>
      </c>
      <c r="H18">
        <v>399.56</v>
      </c>
      <c r="I18" s="2">
        <v>42830</v>
      </c>
      <c r="J18" s="2">
        <v>42835</v>
      </c>
      <c r="K18">
        <v>399.56</v>
      </c>
    </row>
    <row r="19" spans="1:11" x14ac:dyDescent="0.25">
      <c r="A19" t="str">
        <f>"Z1A1E0344C"</f>
        <v>Z1A1E0344C</v>
      </c>
      <c r="B19" t="str">
        <f t="shared" si="0"/>
        <v>06363391001</v>
      </c>
      <c r="C19" t="s">
        <v>15</v>
      </c>
      <c r="D19" t="s">
        <v>63</v>
      </c>
      <c r="E19" t="s">
        <v>17</v>
      </c>
      <c r="F19" s="1" t="s">
        <v>64</v>
      </c>
      <c r="G19" t="s">
        <v>65</v>
      </c>
      <c r="H19">
        <v>53.94</v>
      </c>
      <c r="I19" s="2">
        <v>42822</v>
      </c>
      <c r="J19" s="2">
        <v>42825</v>
      </c>
      <c r="K19">
        <v>53.94</v>
      </c>
    </row>
    <row r="20" spans="1:11" x14ac:dyDescent="0.25">
      <c r="A20" t="str">
        <f>"ZA41DB6D97"</f>
        <v>ZA41DB6D97</v>
      </c>
      <c r="B20" t="str">
        <f t="shared" si="0"/>
        <v>06363391001</v>
      </c>
      <c r="C20" t="s">
        <v>15</v>
      </c>
      <c r="D20" t="s">
        <v>66</v>
      </c>
      <c r="E20" t="s">
        <v>17</v>
      </c>
      <c r="F20" s="1" t="s">
        <v>67</v>
      </c>
      <c r="G20" t="s">
        <v>68</v>
      </c>
      <c r="H20">
        <v>420</v>
      </c>
      <c r="I20" s="2">
        <v>42802</v>
      </c>
      <c r="J20" s="2">
        <v>42822</v>
      </c>
      <c r="K20">
        <v>420</v>
      </c>
    </row>
    <row r="21" spans="1:11" x14ac:dyDescent="0.25">
      <c r="A21" t="str">
        <f>"Z391E0E355"</f>
        <v>Z391E0E355</v>
      </c>
      <c r="B21" t="str">
        <f t="shared" si="0"/>
        <v>06363391001</v>
      </c>
      <c r="C21" t="s">
        <v>15</v>
      </c>
      <c r="D21" t="s">
        <v>69</v>
      </c>
      <c r="E21" t="s">
        <v>17</v>
      </c>
      <c r="F21" s="1" t="s">
        <v>21</v>
      </c>
      <c r="G21" t="s">
        <v>22</v>
      </c>
      <c r="H21">
        <v>480</v>
      </c>
      <c r="I21" s="2">
        <v>42825</v>
      </c>
      <c r="J21" s="2">
        <v>42831</v>
      </c>
      <c r="K21">
        <v>480</v>
      </c>
    </row>
    <row r="22" spans="1:11" x14ac:dyDescent="0.25">
      <c r="A22" t="str">
        <f>"Z3F1E06773"</f>
        <v>Z3F1E06773</v>
      </c>
      <c r="B22" t="str">
        <f t="shared" si="0"/>
        <v>06363391001</v>
      </c>
      <c r="C22" t="s">
        <v>15</v>
      </c>
      <c r="D22" t="s">
        <v>70</v>
      </c>
      <c r="E22" t="s">
        <v>17</v>
      </c>
      <c r="F22" s="1" t="s">
        <v>71</v>
      </c>
      <c r="G22" t="s">
        <v>72</v>
      </c>
      <c r="H22">
        <v>838</v>
      </c>
      <c r="I22" s="2">
        <v>42824</v>
      </c>
      <c r="J22" s="2">
        <v>42829</v>
      </c>
      <c r="K22">
        <v>838</v>
      </c>
    </row>
    <row r="23" spans="1:11" x14ac:dyDescent="0.25">
      <c r="A23" t="str">
        <f>"Z711E1C730"</f>
        <v>Z711E1C730</v>
      </c>
      <c r="B23" t="str">
        <f t="shared" si="0"/>
        <v>06363391001</v>
      </c>
      <c r="C23" t="s">
        <v>15</v>
      </c>
      <c r="D23" t="s">
        <v>73</v>
      </c>
      <c r="E23" t="s">
        <v>17</v>
      </c>
      <c r="F23" s="1" t="s">
        <v>74</v>
      </c>
      <c r="G23" t="s">
        <v>75</v>
      </c>
      <c r="H23">
        <v>650</v>
      </c>
      <c r="I23" s="2">
        <v>42829</v>
      </c>
      <c r="J23" s="2">
        <v>43098</v>
      </c>
      <c r="K23">
        <v>650</v>
      </c>
    </row>
    <row r="24" spans="1:11" x14ac:dyDescent="0.25">
      <c r="A24" t="str">
        <f>"Z3E1DBBA07"</f>
        <v>Z3E1DBBA07</v>
      </c>
      <c r="B24" t="str">
        <f t="shared" si="0"/>
        <v>06363391001</v>
      </c>
      <c r="C24" t="s">
        <v>15</v>
      </c>
      <c r="D24" t="s">
        <v>76</v>
      </c>
      <c r="E24" t="s">
        <v>17</v>
      </c>
      <c r="F24" s="1" t="s">
        <v>27</v>
      </c>
      <c r="G24" t="s">
        <v>28</v>
      </c>
      <c r="H24">
        <v>495</v>
      </c>
      <c r="I24" s="2">
        <v>42821</v>
      </c>
      <c r="J24" s="2">
        <v>42821</v>
      </c>
      <c r="K24">
        <v>495</v>
      </c>
    </row>
    <row r="25" spans="1:11" x14ac:dyDescent="0.25">
      <c r="A25" t="str">
        <f>"ZD91DBB9A5"</f>
        <v>ZD91DBB9A5</v>
      </c>
      <c r="B25" t="str">
        <f t="shared" si="0"/>
        <v>06363391001</v>
      </c>
      <c r="C25" t="s">
        <v>15</v>
      </c>
      <c r="D25" t="s">
        <v>77</v>
      </c>
      <c r="E25" t="s">
        <v>17</v>
      </c>
      <c r="F25" s="1" t="s">
        <v>27</v>
      </c>
      <c r="G25" t="s">
        <v>28</v>
      </c>
      <c r="H25">
        <v>1250</v>
      </c>
      <c r="I25" s="2">
        <v>42822</v>
      </c>
      <c r="J25" s="2">
        <v>42822</v>
      </c>
      <c r="K25">
        <v>1250</v>
      </c>
    </row>
    <row r="26" spans="1:11" x14ac:dyDescent="0.25">
      <c r="A26" t="str">
        <f>"Z661E0C648"</f>
        <v>Z661E0C648</v>
      </c>
      <c r="B26" t="str">
        <f t="shared" si="0"/>
        <v>06363391001</v>
      </c>
      <c r="C26" t="s">
        <v>15</v>
      </c>
      <c r="D26" t="s">
        <v>78</v>
      </c>
      <c r="E26" t="s">
        <v>17</v>
      </c>
      <c r="F26" s="1" t="s">
        <v>79</v>
      </c>
      <c r="G26" t="s">
        <v>80</v>
      </c>
      <c r="H26">
        <v>622</v>
      </c>
      <c r="I26" s="2">
        <v>42737</v>
      </c>
      <c r="J26" s="2">
        <v>42737</v>
      </c>
      <c r="K26">
        <v>622</v>
      </c>
    </row>
    <row r="27" spans="1:11" x14ac:dyDescent="0.25">
      <c r="A27" t="str">
        <f>"6927183C3D"</f>
        <v>6927183C3D</v>
      </c>
      <c r="B27" t="str">
        <f t="shared" si="0"/>
        <v>06363391001</v>
      </c>
      <c r="C27" t="s">
        <v>15</v>
      </c>
      <c r="D27" t="s">
        <v>81</v>
      </c>
      <c r="E27" t="s">
        <v>82</v>
      </c>
      <c r="F27" s="1" t="s">
        <v>83</v>
      </c>
      <c r="G27" t="s">
        <v>84</v>
      </c>
      <c r="H27">
        <v>0</v>
      </c>
      <c r="I27" s="2">
        <v>42795</v>
      </c>
      <c r="J27" s="2">
        <v>43159</v>
      </c>
      <c r="K27">
        <v>144247.18</v>
      </c>
    </row>
    <row r="28" spans="1:11" x14ac:dyDescent="0.25">
      <c r="A28" t="str">
        <f>"ZBD1E61230"</f>
        <v>ZBD1E61230</v>
      </c>
      <c r="B28" t="str">
        <f t="shared" si="0"/>
        <v>06363391001</v>
      </c>
      <c r="C28" t="s">
        <v>15</v>
      </c>
      <c r="D28" t="s">
        <v>85</v>
      </c>
      <c r="E28" t="s">
        <v>17</v>
      </c>
      <c r="F28" s="1" t="s">
        <v>21</v>
      </c>
      <c r="G28" t="s">
        <v>22</v>
      </c>
      <c r="H28">
        <v>264</v>
      </c>
      <c r="I28" s="2">
        <v>42865</v>
      </c>
      <c r="J28" s="2">
        <v>42865</v>
      </c>
      <c r="K28">
        <v>264</v>
      </c>
    </row>
    <row r="29" spans="1:11" x14ac:dyDescent="0.25">
      <c r="A29" t="str">
        <f>"Z651E70A0F"</f>
        <v>Z651E70A0F</v>
      </c>
      <c r="B29" t="str">
        <f t="shared" si="0"/>
        <v>06363391001</v>
      </c>
      <c r="C29" t="s">
        <v>15</v>
      </c>
      <c r="D29" t="s">
        <v>86</v>
      </c>
      <c r="E29" t="s">
        <v>17</v>
      </c>
      <c r="F29" s="1" t="s">
        <v>87</v>
      </c>
      <c r="G29" t="s">
        <v>88</v>
      </c>
      <c r="H29">
        <v>576.73</v>
      </c>
      <c r="I29" s="2">
        <v>42858</v>
      </c>
      <c r="J29" s="2">
        <v>42863</v>
      </c>
      <c r="K29">
        <v>576.73</v>
      </c>
    </row>
    <row r="30" spans="1:11" x14ac:dyDescent="0.25">
      <c r="A30" t="str">
        <f>"Z591E614A6"</f>
        <v>Z591E614A6</v>
      </c>
      <c r="B30" t="str">
        <f t="shared" si="0"/>
        <v>06363391001</v>
      </c>
      <c r="C30" t="s">
        <v>15</v>
      </c>
      <c r="D30" t="s">
        <v>89</v>
      </c>
      <c r="E30" t="s">
        <v>17</v>
      </c>
      <c r="F30" s="1" t="s">
        <v>90</v>
      </c>
      <c r="G30" t="s">
        <v>91</v>
      </c>
      <c r="H30">
        <v>311.85000000000002</v>
      </c>
      <c r="I30" s="2">
        <v>42853</v>
      </c>
      <c r="J30" s="2">
        <v>42886</v>
      </c>
      <c r="K30">
        <v>311.85000000000002</v>
      </c>
    </row>
    <row r="31" spans="1:11" x14ac:dyDescent="0.25">
      <c r="A31" t="str">
        <f>"ZAD1EBAE2F"</f>
        <v>ZAD1EBAE2F</v>
      </c>
      <c r="B31" t="str">
        <f t="shared" si="0"/>
        <v>06363391001</v>
      </c>
      <c r="C31" t="s">
        <v>15</v>
      </c>
      <c r="D31" t="s">
        <v>92</v>
      </c>
      <c r="E31" t="s">
        <v>17</v>
      </c>
      <c r="F31" s="1" t="s">
        <v>48</v>
      </c>
      <c r="G31" t="s">
        <v>49</v>
      </c>
      <c r="H31">
        <v>920</v>
      </c>
      <c r="I31" s="2">
        <v>42879</v>
      </c>
      <c r="J31" s="2">
        <v>42881</v>
      </c>
      <c r="K31">
        <v>920</v>
      </c>
    </row>
    <row r="32" spans="1:11" x14ac:dyDescent="0.25">
      <c r="A32" t="str">
        <f>"ZE81E612FE"</f>
        <v>ZE81E612FE</v>
      </c>
      <c r="B32" t="str">
        <f t="shared" si="0"/>
        <v>06363391001</v>
      </c>
      <c r="C32" t="s">
        <v>15</v>
      </c>
      <c r="D32" t="s">
        <v>93</v>
      </c>
      <c r="E32" t="s">
        <v>17</v>
      </c>
      <c r="F32" s="1" t="s">
        <v>27</v>
      </c>
      <c r="G32" t="s">
        <v>28</v>
      </c>
      <c r="H32">
        <v>250</v>
      </c>
      <c r="I32" s="2">
        <v>42852</v>
      </c>
      <c r="J32" s="2">
        <v>42860</v>
      </c>
      <c r="K32">
        <v>250</v>
      </c>
    </row>
    <row r="33" spans="1:11" x14ac:dyDescent="0.25">
      <c r="A33" t="str">
        <f>"Z331EBCFF9"</f>
        <v>Z331EBCFF9</v>
      </c>
      <c r="B33" t="str">
        <f t="shared" si="0"/>
        <v>06363391001</v>
      </c>
      <c r="C33" t="s">
        <v>15</v>
      </c>
      <c r="D33" t="s">
        <v>94</v>
      </c>
      <c r="E33" t="s">
        <v>17</v>
      </c>
      <c r="F33" s="1" t="s">
        <v>95</v>
      </c>
      <c r="G33" t="s">
        <v>96</v>
      </c>
      <c r="H33">
        <v>399.68</v>
      </c>
      <c r="I33" s="2">
        <v>42880</v>
      </c>
      <c r="J33" s="2">
        <v>42886</v>
      </c>
      <c r="K33">
        <v>399.68</v>
      </c>
    </row>
    <row r="34" spans="1:11" x14ac:dyDescent="0.25">
      <c r="A34" t="str">
        <f>"Z9C1E70932"</f>
        <v>Z9C1E70932</v>
      </c>
      <c r="B34" t="str">
        <f t="shared" si="0"/>
        <v>06363391001</v>
      </c>
      <c r="C34" t="s">
        <v>15</v>
      </c>
      <c r="D34" t="s">
        <v>97</v>
      </c>
      <c r="E34" t="s">
        <v>17</v>
      </c>
      <c r="F34" s="1" t="s">
        <v>98</v>
      </c>
      <c r="G34" t="s">
        <v>99</v>
      </c>
      <c r="H34">
        <v>400.41</v>
      </c>
      <c r="I34" s="2">
        <v>42863</v>
      </c>
      <c r="J34" s="2">
        <v>42874</v>
      </c>
      <c r="K34">
        <v>400.41</v>
      </c>
    </row>
    <row r="35" spans="1:11" x14ac:dyDescent="0.25">
      <c r="A35" t="str">
        <f>"ZC31EABB13"</f>
        <v>ZC31EABB13</v>
      </c>
      <c r="B35" t="str">
        <f t="shared" si="0"/>
        <v>06363391001</v>
      </c>
      <c r="C35" t="s">
        <v>15</v>
      </c>
      <c r="D35" t="s">
        <v>100</v>
      </c>
      <c r="E35" t="s">
        <v>17</v>
      </c>
      <c r="F35" s="1" t="s">
        <v>18</v>
      </c>
      <c r="G35" t="s">
        <v>19</v>
      </c>
      <c r="H35">
        <v>505.74</v>
      </c>
      <c r="I35" s="2">
        <v>42878</v>
      </c>
      <c r="J35" s="2">
        <v>42886</v>
      </c>
      <c r="K35">
        <v>505.71</v>
      </c>
    </row>
    <row r="36" spans="1:11" x14ac:dyDescent="0.25">
      <c r="A36" t="str">
        <f>"Z281EAA7D9"</f>
        <v>Z281EAA7D9</v>
      </c>
      <c r="B36" t="str">
        <f t="shared" si="0"/>
        <v>06363391001</v>
      </c>
      <c r="C36" t="s">
        <v>15</v>
      </c>
      <c r="D36" t="s">
        <v>101</v>
      </c>
      <c r="E36" t="s">
        <v>17</v>
      </c>
      <c r="F36" s="1" t="s">
        <v>45</v>
      </c>
      <c r="G36" t="s">
        <v>46</v>
      </c>
      <c r="H36">
        <v>714.16</v>
      </c>
      <c r="I36" s="2">
        <v>42878</v>
      </c>
      <c r="J36" s="2">
        <v>42881</v>
      </c>
      <c r="K36">
        <v>714.16</v>
      </c>
    </row>
    <row r="37" spans="1:11" x14ac:dyDescent="0.25">
      <c r="A37" t="str">
        <f>"ZE61EE273E"</f>
        <v>ZE61EE273E</v>
      </c>
      <c r="B37" t="str">
        <f t="shared" si="0"/>
        <v>06363391001</v>
      </c>
      <c r="C37" t="s">
        <v>15</v>
      </c>
      <c r="D37" t="s">
        <v>102</v>
      </c>
      <c r="E37" t="s">
        <v>17</v>
      </c>
      <c r="F37" s="1" t="s">
        <v>103</v>
      </c>
      <c r="G37" t="s">
        <v>104</v>
      </c>
      <c r="H37">
        <v>835.1</v>
      </c>
      <c r="I37" s="2">
        <v>42893</v>
      </c>
      <c r="J37" s="2">
        <v>42907</v>
      </c>
      <c r="K37">
        <v>835.1</v>
      </c>
    </row>
    <row r="38" spans="1:11" x14ac:dyDescent="0.25">
      <c r="A38" t="str">
        <f>"ZD71ECC431"</f>
        <v>ZD71ECC431</v>
      </c>
      <c r="B38" t="str">
        <f t="shared" si="0"/>
        <v>06363391001</v>
      </c>
      <c r="C38" t="s">
        <v>15</v>
      </c>
      <c r="D38" t="s">
        <v>105</v>
      </c>
      <c r="E38" t="s">
        <v>17</v>
      </c>
      <c r="F38" s="1" t="s">
        <v>21</v>
      </c>
      <c r="G38" t="s">
        <v>22</v>
      </c>
      <c r="H38">
        <v>36</v>
      </c>
      <c r="I38" s="2">
        <v>42884</v>
      </c>
      <c r="J38" s="2">
        <v>42885</v>
      </c>
      <c r="K38">
        <v>36</v>
      </c>
    </row>
    <row r="39" spans="1:11" x14ac:dyDescent="0.25">
      <c r="A39" t="str">
        <f>"Z681E22CB1"</f>
        <v>Z681E22CB1</v>
      </c>
      <c r="B39" t="str">
        <f t="shared" si="0"/>
        <v>06363391001</v>
      </c>
      <c r="C39" t="s">
        <v>15</v>
      </c>
      <c r="D39" t="s">
        <v>106</v>
      </c>
      <c r="E39" t="s">
        <v>17</v>
      </c>
      <c r="F39" s="1" t="s">
        <v>107</v>
      </c>
      <c r="G39" t="s">
        <v>108</v>
      </c>
      <c r="H39">
        <v>350</v>
      </c>
      <c r="I39" s="2">
        <v>42887</v>
      </c>
      <c r="J39" s="2">
        <v>42916</v>
      </c>
      <c r="K39">
        <v>350</v>
      </c>
    </row>
    <row r="40" spans="1:11" x14ac:dyDescent="0.25">
      <c r="A40" t="str">
        <f>"ZF81EE69DD"</f>
        <v>ZF81EE69DD</v>
      </c>
      <c r="B40" t="str">
        <f t="shared" si="0"/>
        <v>06363391001</v>
      </c>
      <c r="C40" t="s">
        <v>15</v>
      </c>
      <c r="D40" t="s">
        <v>109</v>
      </c>
      <c r="E40" t="s">
        <v>17</v>
      </c>
      <c r="F40" s="1" t="s">
        <v>110</v>
      </c>
      <c r="G40" t="s">
        <v>111</v>
      </c>
      <c r="H40">
        <v>33</v>
      </c>
      <c r="I40" s="2">
        <v>42893</v>
      </c>
      <c r="J40" s="2">
        <v>42907</v>
      </c>
      <c r="K40">
        <v>33</v>
      </c>
    </row>
    <row r="41" spans="1:11" x14ac:dyDescent="0.25">
      <c r="A41" t="str">
        <f>"ZB41EF4BAC"</f>
        <v>ZB41EF4BAC</v>
      </c>
      <c r="B41" t="str">
        <f t="shared" si="0"/>
        <v>06363391001</v>
      </c>
      <c r="C41" t="s">
        <v>15</v>
      </c>
      <c r="D41" t="s">
        <v>112</v>
      </c>
      <c r="E41" t="s">
        <v>17</v>
      </c>
      <c r="F41" s="1" t="s">
        <v>24</v>
      </c>
      <c r="G41" t="s">
        <v>25</v>
      </c>
      <c r="H41">
        <v>561.91999999999996</v>
      </c>
      <c r="I41" s="2">
        <v>42898</v>
      </c>
      <c r="J41" s="2">
        <v>42900</v>
      </c>
      <c r="K41">
        <v>0</v>
      </c>
    </row>
    <row r="42" spans="1:11" x14ac:dyDescent="0.25">
      <c r="A42" t="str">
        <f>"Z3E1D4A815"</f>
        <v>Z3E1D4A815</v>
      </c>
      <c r="B42" t="str">
        <f t="shared" si="0"/>
        <v>06363391001</v>
      </c>
      <c r="C42" t="s">
        <v>15</v>
      </c>
      <c r="D42" t="s">
        <v>113</v>
      </c>
      <c r="E42" t="s">
        <v>17</v>
      </c>
      <c r="F42" s="1" t="s">
        <v>114</v>
      </c>
      <c r="G42" t="s">
        <v>115</v>
      </c>
      <c r="H42">
        <v>1600</v>
      </c>
      <c r="I42" s="2">
        <v>42784</v>
      </c>
      <c r="J42" s="2">
        <v>42784</v>
      </c>
      <c r="K42">
        <v>1600</v>
      </c>
    </row>
    <row r="43" spans="1:11" x14ac:dyDescent="0.25">
      <c r="A43" t="str">
        <f>"Z001D54FB3"</f>
        <v>Z001D54FB3</v>
      </c>
      <c r="B43" t="str">
        <f t="shared" si="0"/>
        <v>06363391001</v>
      </c>
      <c r="C43" t="s">
        <v>15</v>
      </c>
      <c r="D43" t="s">
        <v>116</v>
      </c>
      <c r="E43" t="s">
        <v>17</v>
      </c>
      <c r="F43" s="1" t="s">
        <v>117</v>
      </c>
      <c r="G43" t="s">
        <v>118</v>
      </c>
      <c r="H43">
        <v>270</v>
      </c>
      <c r="I43" s="2">
        <v>42779</v>
      </c>
      <c r="J43" s="2">
        <v>42794</v>
      </c>
      <c r="K43">
        <v>270</v>
      </c>
    </row>
    <row r="44" spans="1:11" x14ac:dyDescent="0.25">
      <c r="A44" t="str">
        <f>"ZBD1D37035"</f>
        <v>ZBD1D37035</v>
      </c>
      <c r="B44" t="str">
        <f t="shared" si="0"/>
        <v>06363391001</v>
      </c>
      <c r="C44" t="s">
        <v>15</v>
      </c>
      <c r="D44" t="s">
        <v>119</v>
      </c>
      <c r="E44" t="s">
        <v>17</v>
      </c>
      <c r="F44" s="1" t="s">
        <v>120</v>
      </c>
      <c r="G44" t="s">
        <v>121</v>
      </c>
      <c r="H44">
        <v>3672.9</v>
      </c>
      <c r="I44" s="2">
        <v>42795</v>
      </c>
      <c r="J44" s="2">
        <v>43100</v>
      </c>
      <c r="K44">
        <v>3672.9</v>
      </c>
    </row>
    <row r="45" spans="1:11" x14ac:dyDescent="0.25">
      <c r="A45" t="str">
        <f>"Z961D6995E"</f>
        <v>Z961D6995E</v>
      </c>
      <c r="B45" t="str">
        <f t="shared" si="0"/>
        <v>06363391001</v>
      </c>
      <c r="C45" t="s">
        <v>15</v>
      </c>
      <c r="D45" t="s">
        <v>122</v>
      </c>
      <c r="E45" t="s">
        <v>17</v>
      </c>
      <c r="F45" s="1" t="s">
        <v>123</v>
      </c>
      <c r="G45" t="s">
        <v>124</v>
      </c>
      <c r="H45">
        <v>180</v>
      </c>
      <c r="I45" s="2">
        <v>42783</v>
      </c>
      <c r="J45" s="2">
        <v>42790</v>
      </c>
      <c r="K45">
        <v>180</v>
      </c>
    </row>
    <row r="46" spans="1:11" x14ac:dyDescent="0.25">
      <c r="A46" t="str">
        <f>"Z5F1D74CAD"</f>
        <v>Z5F1D74CAD</v>
      </c>
      <c r="B46" t="str">
        <f t="shared" si="0"/>
        <v>06363391001</v>
      </c>
      <c r="C46" t="s">
        <v>15</v>
      </c>
      <c r="D46" t="s">
        <v>125</v>
      </c>
      <c r="E46" t="s">
        <v>82</v>
      </c>
      <c r="F46" s="1" t="s">
        <v>126</v>
      </c>
      <c r="G46" t="s">
        <v>127</v>
      </c>
      <c r="H46">
        <v>0</v>
      </c>
      <c r="I46" s="2">
        <v>42787</v>
      </c>
      <c r="J46" s="2">
        <v>42790</v>
      </c>
      <c r="K46">
        <v>2622</v>
      </c>
    </row>
    <row r="47" spans="1:11" x14ac:dyDescent="0.25">
      <c r="A47" t="str">
        <f>"Z441D73B98"</f>
        <v>Z441D73B98</v>
      </c>
      <c r="B47" t="str">
        <f t="shared" si="0"/>
        <v>06363391001</v>
      </c>
      <c r="C47" t="s">
        <v>15</v>
      </c>
      <c r="D47" t="s">
        <v>128</v>
      </c>
      <c r="E47" t="s">
        <v>17</v>
      </c>
      <c r="F47" s="1" t="s">
        <v>129</v>
      </c>
      <c r="G47" t="s">
        <v>130</v>
      </c>
      <c r="H47">
        <v>0</v>
      </c>
      <c r="I47" s="2">
        <v>42795</v>
      </c>
      <c r="J47" s="2">
        <v>43159</v>
      </c>
      <c r="K47">
        <v>750</v>
      </c>
    </row>
    <row r="48" spans="1:11" x14ac:dyDescent="0.25">
      <c r="A48" t="str">
        <f>"Z121D73FC4"</f>
        <v>Z121D73FC4</v>
      </c>
      <c r="B48" t="str">
        <f t="shared" si="0"/>
        <v>06363391001</v>
      </c>
      <c r="C48" t="s">
        <v>15</v>
      </c>
      <c r="D48" t="s">
        <v>131</v>
      </c>
      <c r="E48" t="s">
        <v>17</v>
      </c>
      <c r="F48" s="1" t="s">
        <v>129</v>
      </c>
      <c r="G48" t="s">
        <v>130</v>
      </c>
      <c r="H48">
        <v>0</v>
      </c>
      <c r="I48" s="2">
        <v>42795</v>
      </c>
      <c r="J48" s="2">
        <v>43159</v>
      </c>
      <c r="K48">
        <v>690</v>
      </c>
    </row>
    <row r="49" spans="1:11" x14ac:dyDescent="0.25">
      <c r="A49" t="str">
        <f>"ZA11DABF3D"</f>
        <v>ZA11DABF3D</v>
      </c>
      <c r="B49" t="str">
        <f t="shared" si="0"/>
        <v>06363391001</v>
      </c>
      <c r="C49" t="s">
        <v>15</v>
      </c>
      <c r="D49" t="s">
        <v>132</v>
      </c>
      <c r="E49" t="s">
        <v>17</v>
      </c>
      <c r="F49" s="1" t="s">
        <v>133</v>
      </c>
      <c r="G49" t="s">
        <v>134</v>
      </c>
      <c r="H49">
        <v>621.13</v>
      </c>
      <c r="I49" s="2">
        <v>42801</v>
      </c>
      <c r="J49" s="2">
        <v>42804</v>
      </c>
      <c r="K49">
        <v>621.13</v>
      </c>
    </row>
    <row r="50" spans="1:11" x14ac:dyDescent="0.25">
      <c r="A50" t="str">
        <f>"Z521D96C46"</f>
        <v>Z521D96C46</v>
      </c>
      <c r="B50" t="str">
        <f t="shared" si="0"/>
        <v>06363391001</v>
      </c>
      <c r="C50" t="s">
        <v>15</v>
      </c>
      <c r="D50" t="s">
        <v>135</v>
      </c>
      <c r="E50" t="s">
        <v>17</v>
      </c>
      <c r="F50" s="1" t="s">
        <v>136</v>
      </c>
      <c r="G50" t="s">
        <v>137</v>
      </c>
      <c r="H50">
        <v>2917</v>
      </c>
      <c r="I50" s="2">
        <v>42801</v>
      </c>
      <c r="J50" s="2">
        <v>42803</v>
      </c>
      <c r="K50">
        <v>2917</v>
      </c>
    </row>
    <row r="51" spans="1:11" x14ac:dyDescent="0.25">
      <c r="A51" t="str">
        <f>"Z0B1DB4D2D"</f>
        <v>Z0B1DB4D2D</v>
      </c>
      <c r="B51" t="str">
        <f t="shared" si="0"/>
        <v>06363391001</v>
      </c>
      <c r="C51" t="s">
        <v>15</v>
      </c>
      <c r="D51" t="s">
        <v>138</v>
      </c>
      <c r="E51" t="s">
        <v>17</v>
      </c>
      <c r="F51" s="1" t="s">
        <v>87</v>
      </c>
      <c r="G51" t="s">
        <v>88</v>
      </c>
      <c r="H51">
        <v>503.01</v>
      </c>
      <c r="I51" s="2">
        <v>42802</v>
      </c>
      <c r="J51" s="2">
        <v>42825</v>
      </c>
      <c r="K51">
        <v>503.01</v>
      </c>
    </row>
    <row r="52" spans="1:11" x14ac:dyDescent="0.25">
      <c r="A52" t="str">
        <f>"ZF81DAFDE8"</f>
        <v>ZF81DAFDE8</v>
      </c>
      <c r="B52" t="str">
        <f t="shared" si="0"/>
        <v>06363391001</v>
      </c>
      <c r="C52" t="s">
        <v>15</v>
      </c>
      <c r="D52" t="s">
        <v>139</v>
      </c>
      <c r="E52" t="s">
        <v>17</v>
      </c>
      <c r="F52" s="1" t="s">
        <v>110</v>
      </c>
      <c r="G52" t="s">
        <v>111</v>
      </c>
      <c r="H52">
        <v>927</v>
      </c>
      <c r="I52" s="2">
        <v>42802</v>
      </c>
      <c r="J52" s="2">
        <v>42916</v>
      </c>
      <c r="K52">
        <v>927</v>
      </c>
    </row>
    <row r="53" spans="1:11" x14ac:dyDescent="0.25">
      <c r="A53" t="str">
        <f>"Z8C1DAFD3B"</f>
        <v>Z8C1DAFD3B</v>
      </c>
      <c r="B53" t="str">
        <f t="shared" si="0"/>
        <v>06363391001</v>
      </c>
      <c r="C53" t="s">
        <v>15</v>
      </c>
      <c r="D53" t="s">
        <v>140</v>
      </c>
      <c r="E53" t="s">
        <v>17</v>
      </c>
      <c r="F53" s="1" t="s">
        <v>141</v>
      </c>
      <c r="G53" t="s">
        <v>142</v>
      </c>
      <c r="H53">
        <v>379</v>
      </c>
      <c r="I53" s="2">
        <v>42802</v>
      </c>
      <c r="J53" s="2">
        <v>42886</v>
      </c>
      <c r="K53">
        <v>0</v>
      </c>
    </row>
    <row r="54" spans="1:11" x14ac:dyDescent="0.25">
      <c r="A54" t="str">
        <f>"Z7A1DBA4FI"</f>
        <v>Z7A1DBA4FI</v>
      </c>
      <c r="B54" t="str">
        <f t="shared" si="0"/>
        <v>06363391001</v>
      </c>
      <c r="C54" t="s">
        <v>15</v>
      </c>
      <c r="D54" t="s">
        <v>143</v>
      </c>
      <c r="E54" t="s">
        <v>17</v>
      </c>
      <c r="F54" s="1" t="s">
        <v>144</v>
      </c>
      <c r="G54" t="s">
        <v>145</v>
      </c>
      <c r="H54">
        <v>598</v>
      </c>
      <c r="I54" s="2">
        <v>42807</v>
      </c>
      <c r="J54" s="2">
        <v>42825</v>
      </c>
      <c r="K54">
        <v>598</v>
      </c>
    </row>
    <row r="55" spans="1:11" x14ac:dyDescent="0.25">
      <c r="A55" t="str">
        <f>"Z721DDDB75"</f>
        <v>Z721DDDB75</v>
      </c>
      <c r="B55" t="str">
        <f t="shared" si="0"/>
        <v>06363391001</v>
      </c>
      <c r="C55" t="s">
        <v>15</v>
      </c>
      <c r="D55" t="s">
        <v>146</v>
      </c>
      <c r="E55" t="s">
        <v>17</v>
      </c>
      <c r="F55" s="1" t="s">
        <v>129</v>
      </c>
      <c r="G55" t="s">
        <v>130</v>
      </c>
      <c r="H55">
        <v>0</v>
      </c>
      <c r="I55" s="2">
        <v>42826</v>
      </c>
      <c r="J55" s="2">
        <v>43190</v>
      </c>
      <c r="K55">
        <v>747</v>
      </c>
    </row>
    <row r="56" spans="1:11" x14ac:dyDescent="0.25">
      <c r="A56" t="str">
        <f>"ZD01DCF4E4"</f>
        <v>ZD01DCF4E4</v>
      </c>
      <c r="B56" t="str">
        <f t="shared" si="0"/>
        <v>06363391001</v>
      </c>
      <c r="C56" t="s">
        <v>15</v>
      </c>
      <c r="D56" t="s">
        <v>147</v>
      </c>
      <c r="E56" t="s">
        <v>148</v>
      </c>
      <c r="F56" s="1" t="s">
        <v>149</v>
      </c>
      <c r="G56" t="s">
        <v>150</v>
      </c>
      <c r="H56">
        <v>4800</v>
      </c>
      <c r="I56" s="2">
        <v>42814</v>
      </c>
      <c r="J56" s="2">
        <v>42886</v>
      </c>
      <c r="K56">
        <v>4800</v>
      </c>
    </row>
    <row r="57" spans="1:11" x14ac:dyDescent="0.25">
      <c r="A57" t="str">
        <f>"70217378AC"</f>
        <v>70217378AC</v>
      </c>
      <c r="B57" t="str">
        <f t="shared" si="0"/>
        <v>06363391001</v>
      </c>
      <c r="C57" t="s">
        <v>15</v>
      </c>
      <c r="D57" t="s">
        <v>151</v>
      </c>
      <c r="E57" t="s">
        <v>82</v>
      </c>
      <c r="F57" s="1" t="s">
        <v>152</v>
      </c>
      <c r="G57" t="s">
        <v>153</v>
      </c>
      <c r="H57">
        <v>132261.5</v>
      </c>
      <c r="I57" s="2">
        <v>42826</v>
      </c>
      <c r="J57" s="2">
        <v>43921</v>
      </c>
      <c r="K57">
        <v>71360</v>
      </c>
    </row>
    <row r="58" spans="1:11" x14ac:dyDescent="0.25">
      <c r="A58" t="str">
        <f>"Z301DF6E4A"</f>
        <v>Z301DF6E4A</v>
      </c>
      <c r="B58" t="str">
        <f t="shared" si="0"/>
        <v>06363391001</v>
      </c>
      <c r="C58" t="s">
        <v>15</v>
      </c>
      <c r="D58" t="s">
        <v>154</v>
      </c>
      <c r="E58" t="s">
        <v>17</v>
      </c>
      <c r="F58" s="1" t="s">
        <v>155</v>
      </c>
      <c r="G58" t="s">
        <v>156</v>
      </c>
      <c r="H58">
        <v>3706</v>
      </c>
      <c r="I58" s="2">
        <v>42818</v>
      </c>
      <c r="J58" s="2">
        <v>42916</v>
      </c>
      <c r="K58">
        <v>0</v>
      </c>
    </row>
    <row r="59" spans="1:11" x14ac:dyDescent="0.25">
      <c r="A59" t="str">
        <f>"ZC61E026D9"</f>
        <v>ZC61E026D9</v>
      </c>
      <c r="B59" t="str">
        <f t="shared" si="0"/>
        <v>06363391001</v>
      </c>
      <c r="C59" t="s">
        <v>15</v>
      </c>
      <c r="D59" t="s">
        <v>157</v>
      </c>
      <c r="E59" t="s">
        <v>17</v>
      </c>
      <c r="F59" s="1" t="s">
        <v>129</v>
      </c>
      <c r="G59" t="s">
        <v>130</v>
      </c>
      <c r="H59">
        <v>0</v>
      </c>
      <c r="I59" s="2">
        <v>42838</v>
      </c>
      <c r="J59" s="2">
        <v>43202</v>
      </c>
      <c r="K59">
        <v>750</v>
      </c>
    </row>
    <row r="60" spans="1:11" x14ac:dyDescent="0.25">
      <c r="A60" t="str">
        <f>"Z711E0A302"</f>
        <v>Z711E0A302</v>
      </c>
      <c r="B60" t="str">
        <f t="shared" si="0"/>
        <v>06363391001</v>
      </c>
      <c r="C60" t="s">
        <v>15</v>
      </c>
      <c r="D60" t="s">
        <v>158</v>
      </c>
      <c r="E60" t="s">
        <v>17</v>
      </c>
      <c r="F60" s="1" t="s">
        <v>159</v>
      </c>
      <c r="G60" t="s">
        <v>160</v>
      </c>
      <c r="H60">
        <v>800</v>
      </c>
      <c r="I60" s="2">
        <v>42824</v>
      </c>
      <c r="J60" s="2">
        <v>42853</v>
      </c>
      <c r="K60">
        <v>800</v>
      </c>
    </row>
    <row r="61" spans="1:11" x14ac:dyDescent="0.25">
      <c r="A61" t="str">
        <f>"Z6C1DABFA9"</f>
        <v>Z6C1DABFA9</v>
      </c>
      <c r="B61" t="str">
        <f t="shared" si="0"/>
        <v>06363391001</v>
      </c>
      <c r="C61" t="s">
        <v>15</v>
      </c>
      <c r="D61" t="s">
        <v>161</v>
      </c>
      <c r="E61" t="s">
        <v>17</v>
      </c>
      <c r="F61" s="1" t="s">
        <v>162</v>
      </c>
      <c r="G61" t="s">
        <v>163</v>
      </c>
      <c r="H61">
        <v>564</v>
      </c>
      <c r="I61" s="2">
        <v>42800</v>
      </c>
      <c r="J61" s="2">
        <v>42804</v>
      </c>
      <c r="K61">
        <v>564</v>
      </c>
    </row>
    <row r="62" spans="1:11" x14ac:dyDescent="0.25">
      <c r="A62" t="str">
        <f>"Z771DE3025"</f>
        <v>Z771DE3025</v>
      </c>
      <c r="B62" t="str">
        <f t="shared" si="0"/>
        <v>06363391001</v>
      </c>
      <c r="C62" t="s">
        <v>15</v>
      </c>
      <c r="D62" t="s">
        <v>164</v>
      </c>
      <c r="E62" t="s">
        <v>17</v>
      </c>
      <c r="F62" s="1" t="s">
        <v>64</v>
      </c>
      <c r="G62" t="s">
        <v>65</v>
      </c>
      <c r="H62">
        <v>442.61</v>
      </c>
      <c r="I62" s="2">
        <v>42814</v>
      </c>
      <c r="J62" s="2">
        <v>42815</v>
      </c>
      <c r="K62">
        <v>442.61</v>
      </c>
    </row>
    <row r="63" spans="1:11" x14ac:dyDescent="0.25">
      <c r="A63" t="str">
        <f>"Z041E213B3"</f>
        <v>Z041E213B3</v>
      </c>
      <c r="B63" t="str">
        <f t="shared" si="0"/>
        <v>06363391001</v>
      </c>
      <c r="C63" t="s">
        <v>15</v>
      </c>
      <c r="D63" t="s">
        <v>165</v>
      </c>
      <c r="E63" t="s">
        <v>17</v>
      </c>
      <c r="F63" s="1" t="s">
        <v>166</v>
      </c>
      <c r="G63" t="s">
        <v>167</v>
      </c>
      <c r="H63">
        <v>1190</v>
      </c>
      <c r="I63" s="2">
        <v>42835</v>
      </c>
      <c r="J63" s="2">
        <v>42874</v>
      </c>
      <c r="K63">
        <v>0</v>
      </c>
    </row>
    <row r="64" spans="1:11" x14ac:dyDescent="0.25">
      <c r="A64" t="str">
        <f>"Z2F1E6791A"</f>
        <v>Z2F1E6791A</v>
      </c>
      <c r="B64" t="str">
        <f t="shared" si="0"/>
        <v>06363391001</v>
      </c>
      <c r="C64" t="s">
        <v>15</v>
      </c>
      <c r="D64" t="s">
        <v>168</v>
      </c>
      <c r="E64" t="s">
        <v>17</v>
      </c>
      <c r="F64" s="1" t="s">
        <v>169</v>
      </c>
      <c r="G64" t="s">
        <v>170</v>
      </c>
      <c r="H64">
        <v>9435.3799999999992</v>
      </c>
      <c r="I64" s="2">
        <v>42857</v>
      </c>
      <c r="J64" s="2">
        <v>42902</v>
      </c>
      <c r="K64">
        <v>9435.3799999999992</v>
      </c>
    </row>
    <row r="65" spans="1:11" x14ac:dyDescent="0.25">
      <c r="A65" t="str">
        <f>"Z871E20BDE"</f>
        <v>Z871E20BDE</v>
      </c>
      <c r="B65" t="str">
        <f t="shared" si="0"/>
        <v>06363391001</v>
      </c>
      <c r="C65" t="s">
        <v>15</v>
      </c>
      <c r="D65" t="s">
        <v>171</v>
      </c>
      <c r="E65" t="s">
        <v>17</v>
      </c>
      <c r="F65" s="1" t="s">
        <v>172</v>
      </c>
      <c r="G65" t="s">
        <v>173</v>
      </c>
      <c r="H65">
        <v>2088</v>
      </c>
      <c r="I65" s="2">
        <v>42857</v>
      </c>
      <c r="J65" s="2">
        <v>42886</v>
      </c>
      <c r="K65">
        <v>2088</v>
      </c>
    </row>
    <row r="66" spans="1:11" x14ac:dyDescent="0.25">
      <c r="A66" t="str">
        <f>"Z631E68EF6"</f>
        <v>Z631E68EF6</v>
      </c>
      <c r="B66" t="str">
        <f t="shared" si="0"/>
        <v>06363391001</v>
      </c>
      <c r="C66" t="s">
        <v>15</v>
      </c>
      <c r="D66" t="s">
        <v>174</v>
      </c>
      <c r="E66" t="s">
        <v>17</v>
      </c>
      <c r="F66" s="1" t="s">
        <v>175</v>
      </c>
      <c r="G66" t="s">
        <v>176</v>
      </c>
      <c r="H66">
        <v>499.5</v>
      </c>
      <c r="I66" s="2">
        <v>42857</v>
      </c>
      <c r="J66" s="2">
        <v>42872</v>
      </c>
      <c r="K66">
        <v>499.5</v>
      </c>
    </row>
    <row r="67" spans="1:11" x14ac:dyDescent="0.25">
      <c r="A67" t="str">
        <f>"Z7F1E82494"</f>
        <v>Z7F1E82494</v>
      </c>
      <c r="B67" t="str">
        <f t="shared" ref="B67:B130" si="1">"06363391001"</f>
        <v>06363391001</v>
      </c>
      <c r="C67" t="s">
        <v>15</v>
      </c>
      <c r="D67" t="s">
        <v>177</v>
      </c>
      <c r="E67" t="s">
        <v>17</v>
      </c>
      <c r="F67" s="1" t="s">
        <v>178</v>
      </c>
      <c r="G67" t="s">
        <v>179</v>
      </c>
      <c r="H67">
        <v>738.88</v>
      </c>
      <c r="I67" s="2">
        <v>42864</v>
      </c>
      <c r="J67" s="2">
        <v>42877</v>
      </c>
      <c r="K67">
        <v>738.88</v>
      </c>
    </row>
    <row r="68" spans="1:11" x14ac:dyDescent="0.25">
      <c r="A68" t="str">
        <f>"Z051E216E9"</f>
        <v>Z051E216E9</v>
      </c>
      <c r="B68" t="str">
        <f t="shared" si="1"/>
        <v>06363391001</v>
      </c>
      <c r="C68" t="s">
        <v>15</v>
      </c>
      <c r="D68" t="s">
        <v>180</v>
      </c>
      <c r="E68" t="s">
        <v>17</v>
      </c>
      <c r="F68" s="1" t="s">
        <v>181</v>
      </c>
      <c r="G68" t="s">
        <v>182</v>
      </c>
      <c r="H68">
        <v>900</v>
      </c>
      <c r="I68" s="2">
        <v>42865</v>
      </c>
      <c r="J68" s="2">
        <v>42886</v>
      </c>
      <c r="K68">
        <v>900</v>
      </c>
    </row>
    <row r="69" spans="1:11" x14ac:dyDescent="0.25">
      <c r="A69" t="str">
        <f>"ZCD1E8A08D"</f>
        <v>ZCD1E8A08D</v>
      </c>
      <c r="B69" t="str">
        <f t="shared" si="1"/>
        <v>06363391001</v>
      </c>
      <c r="C69" t="s">
        <v>15</v>
      </c>
      <c r="D69" t="s">
        <v>183</v>
      </c>
      <c r="E69" t="s">
        <v>17</v>
      </c>
      <c r="F69" s="1" t="s">
        <v>181</v>
      </c>
      <c r="G69" t="s">
        <v>182</v>
      </c>
      <c r="H69">
        <v>800</v>
      </c>
      <c r="I69" s="2">
        <v>42895</v>
      </c>
      <c r="J69" s="2">
        <v>42895</v>
      </c>
      <c r="K69">
        <v>800</v>
      </c>
    </row>
    <row r="70" spans="1:11" x14ac:dyDescent="0.25">
      <c r="A70" t="str">
        <f>"Z881E991C7"</f>
        <v>Z881E991C7</v>
      </c>
      <c r="B70" t="str">
        <f t="shared" si="1"/>
        <v>06363391001</v>
      </c>
      <c r="C70" t="s">
        <v>15</v>
      </c>
      <c r="D70" t="s">
        <v>184</v>
      </c>
      <c r="E70" t="s">
        <v>17</v>
      </c>
      <c r="F70" s="1" t="s">
        <v>185</v>
      </c>
      <c r="G70" t="s">
        <v>22</v>
      </c>
      <c r="H70">
        <v>453.5</v>
      </c>
      <c r="I70" s="2">
        <v>42871</v>
      </c>
      <c r="J70" s="2">
        <v>42871</v>
      </c>
      <c r="K70">
        <v>453.5</v>
      </c>
    </row>
    <row r="71" spans="1:11" x14ac:dyDescent="0.25">
      <c r="A71" t="str">
        <f>"ZB31EB2784"</f>
        <v>ZB31EB2784</v>
      </c>
      <c r="B71" t="str">
        <f t="shared" si="1"/>
        <v>06363391001</v>
      </c>
      <c r="C71" t="s">
        <v>15</v>
      </c>
      <c r="D71" t="s">
        <v>186</v>
      </c>
      <c r="E71" t="s">
        <v>17</v>
      </c>
      <c r="F71" s="1" t="s">
        <v>187</v>
      </c>
      <c r="G71" t="s">
        <v>188</v>
      </c>
      <c r="H71">
        <v>1072.3499999999999</v>
      </c>
      <c r="I71" s="2">
        <v>42877</v>
      </c>
      <c r="J71" s="2">
        <v>42905</v>
      </c>
      <c r="K71">
        <v>1072.3499999999999</v>
      </c>
    </row>
    <row r="72" spans="1:11" x14ac:dyDescent="0.25">
      <c r="A72" t="str">
        <f>"ZFA1EC4266"</f>
        <v>ZFA1EC4266</v>
      </c>
      <c r="B72" t="str">
        <f t="shared" si="1"/>
        <v>06363391001</v>
      </c>
      <c r="C72" t="s">
        <v>15</v>
      </c>
      <c r="D72" t="s">
        <v>189</v>
      </c>
      <c r="E72" t="s">
        <v>17</v>
      </c>
      <c r="F72" s="1" t="s">
        <v>27</v>
      </c>
      <c r="G72" t="s">
        <v>28</v>
      </c>
      <c r="H72">
        <v>250</v>
      </c>
      <c r="I72" s="2">
        <v>42881</v>
      </c>
      <c r="J72" s="2">
        <v>42891</v>
      </c>
      <c r="K72">
        <v>250</v>
      </c>
    </row>
    <row r="73" spans="1:11" x14ac:dyDescent="0.25">
      <c r="A73" t="str">
        <f>"Z2A1EAA863"</f>
        <v>Z2A1EAA863</v>
      </c>
      <c r="B73" t="str">
        <f t="shared" si="1"/>
        <v>06363391001</v>
      </c>
      <c r="C73" t="s">
        <v>15</v>
      </c>
      <c r="D73" t="s">
        <v>190</v>
      </c>
      <c r="E73" t="s">
        <v>17</v>
      </c>
      <c r="F73" s="1" t="s">
        <v>27</v>
      </c>
      <c r="G73" t="s">
        <v>28</v>
      </c>
      <c r="H73">
        <v>250</v>
      </c>
      <c r="I73" s="2">
        <v>42877</v>
      </c>
      <c r="J73" s="2">
        <v>42898</v>
      </c>
      <c r="K73">
        <v>250</v>
      </c>
    </row>
    <row r="74" spans="1:11" x14ac:dyDescent="0.25">
      <c r="A74" t="str">
        <f>"Z867EBF21C"</f>
        <v>Z867EBF21C</v>
      </c>
      <c r="B74" t="str">
        <f t="shared" si="1"/>
        <v>06363391001</v>
      </c>
      <c r="C74" t="s">
        <v>15</v>
      </c>
      <c r="D74" t="s">
        <v>191</v>
      </c>
      <c r="E74" t="s">
        <v>192</v>
      </c>
      <c r="F74" s="1" t="s">
        <v>193</v>
      </c>
      <c r="G74" t="s">
        <v>194</v>
      </c>
      <c r="H74">
        <v>19150</v>
      </c>
      <c r="I74" s="2">
        <v>42917</v>
      </c>
      <c r="J74" s="2">
        <v>43646</v>
      </c>
      <c r="K74">
        <v>10691.92</v>
      </c>
    </row>
    <row r="75" spans="1:11" x14ac:dyDescent="0.25">
      <c r="A75" t="str">
        <f>"ZDF1F0BE1D"</f>
        <v>ZDF1F0BE1D</v>
      </c>
      <c r="B75" t="str">
        <f t="shared" si="1"/>
        <v>06363391001</v>
      </c>
      <c r="C75" t="s">
        <v>15</v>
      </c>
      <c r="D75" t="s">
        <v>195</v>
      </c>
      <c r="E75" t="s">
        <v>17</v>
      </c>
      <c r="F75" s="1" t="s">
        <v>129</v>
      </c>
      <c r="G75" t="s">
        <v>130</v>
      </c>
      <c r="H75">
        <v>774</v>
      </c>
      <c r="I75" s="2">
        <v>42918</v>
      </c>
      <c r="J75" s="2">
        <v>43282</v>
      </c>
      <c r="K75">
        <v>750</v>
      </c>
    </row>
    <row r="76" spans="1:11" x14ac:dyDescent="0.25">
      <c r="A76" t="str">
        <f>"Z0A1F0C760"</f>
        <v>Z0A1F0C760</v>
      </c>
      <c r="B76" t="str">
        <f t="shared" si="1"/>
        <v>06363391001</v>
      </c>
      <c r="C76" t="s">
        <v>15</v>
      </c>
      <c r="D76" t="s">
        <v>196</v>
      </c>
      <c r="E76" t="s">
        <v>17</v>
      </c>
      <c r="F76" s="1" t="s">
        <v>129</v>
      </c>
      <c r="G76" t="s">
        <v>130</v>
      </c>
      <c r="H76">
        <v>774</v>
      </c>
      <c r="I76" s="2">
        <v>42928</v>
      </c>
      <c r="J76" s="2">
        <v>43292</v>
      </c>
      <c r="K76">
        <v>0</v>
      </c>
    </row>
    <row r="77" spans="1:11" x14ac:dyDescent="0.25">
      <c r="A77" t="str">
        <f>"71173059E1"</f>
        <v>71173059E1</v>
      </c>
      <c r="B77" t="str">
        <f t="shared" si="1"/>
        <v>06363391001</v>
      </c>
      <c r="C77" t="s">
        <v>15</v>
      </c>
      <c r="D77" t="s">
        <v>197</v>
      </c>
      <c r="E77" t="s">
        <v>82</v>
      </c>
      <c r="F77" s="1" t="s">
        <v>198</v>
      </c>
      <c r="G77" t="s">
        <v>199</v>
      </c>
      <c r="H77">
        <v>352798.32</v>
      </c>
      <c r="I77" s="2">
        <v>42917</v>
      </c>
      <c r="J77" s="2">
        <v>43100</v>
      </c>
      <c r="K77">
        <v>352522.45</v>
      </c>
    </row>
    <row r="78" spans="1:11" x14ac:dyDescent="0.25">
      <c r="A78" t="str">
        <f>"Z241F23E0F"</f>
        <v>Z241F23E0F</v>
      </c>
      <c r="B78" t="str">
        <f t="shared" si="1"/>
        <v>06363391001</v>
      </c>
      <c r="C78" t="s">
        <v>15</v>
      </c>
      <c r="D78" t="s">
        <v>200</v>
      </c>
      <c r="E78" t="s">
        <v>17</v>
      </c>
      <c r="F78" s="1" t="s">
        <v>24</v>
      </c>
      <c r="G78" t="s">
        <v>25</v>
      </c>
      <c r="H78">
        <v>453.51</v>
      </c>
      <c r="I78" s="2">
        <v>42913</v>
      </c>
      <c r="J78" s="2">
        <v>42923</v>
      </c>
      <c r="K78">
        <v>241.13</v>
      </c>
    </row>
    <row r="79" spans="1:11" x14ac:dyDescent="0.25">
      <c r="A79" t="str">
        <f>"Z931E20065"</f>
        <v>Z931E20065</v>
      </c>
      <c r="B79" t="str">
        <f t="shared" si="1"/>
        <v>06363391001</v>
      </c>
      <c r="C79" t="s">
        <v>15</v>
      </c>
      <c r="D79" t="s">
        <v>201</v>
      </c>
      <c r="E79" t="s">
        <v>17</v>
      </c>
      <c r="F79" s="1" t="s">
        <v>51</v>
      </c>
      <c r="G79" t="s">
        <v>52</v>
      </c>
      <c r="H79">
        <v>3050</v>
      </c>
      <c r="I79" s="2">
        <v>42874</v>
      </c>
      <c r="J79" s="2">
        <v>42875</v>
      </c>
      <c r="K79">
        <v>3050</v>
      </c>
    </row>
    <row r="80" spans="1:11" x14ac:dyDescent="0.25">
      <c r="A80" t="str">
        <f>"ZB51EC69A6"</f>
        <v>ZB51EC69A6</v>
      </c>
      <c r="B80" t="str">
        <f t="shared" si="1"/>
        <v>06363391001</v>
      </c>
      <c r="C80" t="s">
        <v>15</v>
      </c>
      <c r="D80" t="s">
        <v>202</v>
      </c>
      <c r="E80" t="s">
        <v>17</v>
      </c>
      <c r="F80" s="1" t="s">
        <v>203</v>
      </c>
      <c r="G80" t="s">
        <v>204</v>
      </c>
      <c r="H80">
        <v>1061.75</v>
      </c>
      <c r="I80" s="2">
        <v>42884</v>
      </c>
      <c r="J80" s="2">
        <v>42892</v>
      </c>
      <c r="K80">
        <v>1059.93</v>
      </c>
    </row>
    <row r="81" spans="1:11" x14ac:dyDescent="0.25">
      <c r="A81" t="str">
        <f>"ZA81EBCE2C"</f>
        <v>ZA81EBCE2C</v>
      </c>
      <c r="B81" t="str">
        <f t="shared" si="1"/>
        <v>06363391001</v>
      </c>
      <c r="C81" t="s">
        <v>15</v>
      </c>
      <c r="D81" t="s">
        <v>205</v>
      </c>
      <c r="E81" t="s">
        <v>17</v>
      </c>
      <c r="F81" s="1" t="s">
        <v>206</v>
      </c>
      <c r="G81" t="s">
        <v>207</v>
      </c>
      <c r="H81">
        <v>1000</v>
      </c>
      <c r="I81" s="2">
        <v>42881</v>
      </c>
      <c r="J81" s="2">
        <v>42907</v>
      </c>
      <c r="K81">
        <v>1000</v>
      </c>
    </row>
    <row r="82" spans="1:11" x14ac:dyDescent="0.25">
      <c r="A82" t="str">
        <f>"ZE21ECCA19"</f>
        <v>ZE21ECCA19</v>
      </c>
      <c r="B82" t="str">
        <f t="shared" si="1"/>
        <v>06363391001</v>
      </c>
      <c r="C82" t="s">
        <v>15</v>
      </c>
      <c r="D82" t="s">
        <v>208</v>
      </c>
      <c r="E82" t="s">
        <v>17</v>
      </c>
      <c r="F82" s="1" t="s">
        <v>48</v>
      </c>
      <c r="G82" t="s">
        <v>49</v>
      </c>
      <c r="H82">
        <v>230</v>
      </c>
      <c r="I82" s="2">
        <v>42885</v>
      </c>
      <c r="J82" s="2">
        <v>42900</v>
      </c>
      <c r="K82">
        <v>230</v>
      </c>
    </row>
    <row r="83" spans="1:11" x14ac:dyDescent="0.25">
      <c r="A83" t="str">
        <f>"ZE41ED4F00"</f>
        <v>ZE41ED4F00</v>
      </c>
      <c r="B83" t="str">
        <f t="shared" si="1"/>
        <v>06363391001</v>
      </c>
      <c r="C83" t="s">
        <v>15</v>
      </c>
      <c r="D83" t="s">
        <v>209</v>
      </c>
      <c r="E83" t="s">
        <v>17</v>
      </c>
      <c r="F83" s="1" t="s">
        <v>133</v>
      </c>
      <c r="G83" t="s">
        <v>134</v>
      </c>
      <c r="H83">
        <v>741.92</v>
      </c>
      <c r="I83" s="2">
        <v>42887</v>
      </c>
      <c r="J83" s="2">
        <v>42908</v>
      </c>
      <c r="K83">
        <v>741.31</v>
      </c>
    </row>
    <row r="84" spans="1:11" x14ac:dyDescent="0.25">
      <c r="A84" t="str">
        <f>"Z291F0CBCF"</f>
        <v>Z291F0CBCF</v>
      </c>
      <c r="B84" t="str">
        <f t="shared" si="1"/>
        <v>06363391001</v>
      </c>
      <c r="C84" t="s">
        <v>15</v>
      </c>
      <c r="D84" t="s">
        <v>210</v>
      </c>
      <c r="E84" t="s">
        <v>17</v>
      </c>
      <c r="F84" s="1" t="s">
        <v>129</v>
      </c>
      <c r="G84" t="s">
        <v>130</v>
      </c>
      <c r="H84">
        <v>0</v>
      </c>
      <c r="I84" s="2">
        <v>42929</v>
      </c>
      <c r="J84" s="2">
        <v>43293</v>
      </c>
      <c r="K84">
        <v>753</v>
      </c>
    </row>
    <row r="85" spans="1:11" x14ac:dyDescent="0.25">
      <c r="A85" t="str">
        <f>"ZE41EF0C22"</f>
        <v>ZE41EF0C22</v>
      </c>
      <c r="B85" t="str">
        <f t="shared" si="1"/>
        <v>06363391001</v>
      </c>
      <c r="C85" t="s">
        <v>15</v>
      </c>
      <c r="D85" t="s">
        <v>211</v>
      </c>
      <c r="E85" t="s">
        <v>17</v>
      </c>
      <c r="F85" s="1" t="s">
        <v>212</v>
      </c>
      <c r="G85" t="s">
        <v>213</v>
      </c>
      <c r="H85">
        <v>504</v>
      </c>
      <c r="I85" s="2">
        <v>42905</v>
      </c>
      <c r="J85" s="2">
        <v>42947</v>
      </c>
      <c r="K85">
        <v>504</v>
      </c>
    </row>
    <row r="86" spans="1:11" x14ac:dyDescent="0.25">
      <c r="A86" t="str">
        <f>"ZE51F14513"</f>
        <v>ZE51F14513</v>
      </c>
      <c r="B86" t="str">
        <f t="shared" si="1"/>
        <v>06363391001</v>
      </c>
      <c r="C86" t="s">
        <v>15</v>
      </c>
      <c r="D86" t="s">
        <v>214</v>
      </c>
      <c r="E86" t="s">
        <v>17</v>
      </c>
      <c r="F86" s="1" t="s">
        <v>74</v>
      </c>
      <c r="G86" t="s">
        <v>75</v>
      </c>
      <c r="H86">
        <v>168</v>
      </c>
      <c r="I86" s="2">
        <v>42907</v>
      </c>
      <c r="J86" s="2">
        <v>42930</v>
      </c>
      <c r="K86">
        <v>168</v>
      </c>
    </row>
    <row r="87" spans="1:11" x14ac:dyDescent="0.25">
      <c r="A87" t="str">
        <f>"Z6A1F46B34"</f>
        <v>Z6A1F46B34</v>
      </c>
      <c r="B87" t="str">
        <f t="shared" si="1"/>
        <v>06363391001</v>
      </c>
      <c r="C87" t="s">
        <v>15</v>
      </c>
      <c r="D87" t="s">
        <v>215</v>
      </c>
      <c r="E87" t="s">
        <v>17</v>
      </c>
      <c r="F87" s="1" t="s">
        <v>216</v>
      </c>
      <c r="G87" t="s">
        <v>217</v>
      </c>
      <c r="H87">
        <v>80</v>
      </c>
      <c r="I87" s="2">
        <v>42877</v>
      </c>
      <c r="J87" s="2">
        <v>42877</v>
      </c>
      <c r="K87">
        <v>80</v>
      </c>
    </row>
    <row r="88" spans="1:11" x14ac:dyDescent="0.25">
      <c r="A88" t="str">
        <f>"Z611F23DD5"</f>
        <v>Z611F23DD5</v>
      </c>
      <c r="B88" t="str">
        <f t="shared" si="1"/>
        <v>06363391001</v>
      </c>
      <c r="C88" t="s">
        <v>15</v>
      </c>
      <c r="D88" t="s">
        <v>218</v>
      </c>
      <c r="E88" t="s">
        <v>17</v>
      </c>
      <c r="F88" s="1" t="s">
        <v>219</v>
      </c>
      <c r="G88" t="s">
        <v>220</v>
      </c>
      <c r="H88">
        <v>700.2</v>
      </c>
      <c r="I88" s="2">
        <v>42913</v>
      </c>
      <c r="J88" s="2">
        <v>42937</v>
      </c>
      <c r="K88">
        <v>700.2</v>
      </c>
    </row>
    <row r="89" spans="1:11" x14ac:dyDescent="0.25">
      <c r="A89" t="str">
        <f>"Z8A1F57C8E"</f>
        <v>Z8A1F57C8E</v>
      </c>
      <c r="B89" t="str">
        <f t="shared" si="1"/>
        <v>06363391001</v>
      </c>
      <c r="C89" t="s">
        <v>15</v>
      </c>
      <c r="D89" t="s">
        <v>221</v>
      </c>
      <c r="E89" t="s">
        <v>17</v>
      </c>
      <c r="F89" s="1" t="s">
        <v>21</v>
      </c>
      <c r="G89" t="s">
        <v>22</v>
      </c>
      <c r="H89">
        <v>288</v>
      </c>
      <c r="I89" s="2">
        <v>42937</v>
      </c>
      <c r="J89" s="2">
        <v>43098</v>
      </c>
      <c r="K89">
        <v>288</v>
      </c>
    </row>
    <row r="90" spans="1:11" x14ac:dyDescent="0.25">
      <c r="A90" t="str">
        <f>"Z731F62AC3"</f>
        <v>Z731F62AC3</v>
      </c>
      <c r="B90" t="str">
        <f t="shared" si="1"/>
        <v>06363391001</v>
      </c>
      <c r="C90" t="s">
        <v>15</v>
      </c>
      <c r="D90" t="s">
        <v>222</v>
      </c>
      <c r="E90" t="s">
        <v>17</v>
      </c>
      <c r="F90" s="1" t="s">
        <v>223</v>
      </c>
      <c r="G90" t="s">
        <v>224</v>
      </c>
      <c r="H90">
        <v>1455.9</v>
      </c>
      <c r="I90" s="2">
        <v>42737</v>
      </c>
      <c r="J90" s="2">
        <v>42916</v>
      </c>
      <c r="K90">
        <v>1455.9</v>
      </c>
    </row>
    <row r="91" spans="1:11" x14ac:dyDescent="0.25">
      <c r="A91" t="str">
        <f>"Z3D1F82EA4"</f>
        <v>Z3D1F82EA4</v>
      </c>
      <c r="B91" t="str">
        <f t="shared" si="1"/>
        <v>06363391001</v>
      </c>
      <c r="C91" t="s">
        <v>15</v>
      </c>
      <c r="D91" t="s">
        <v>225</v>
      </c>
      <c r="E91" t="s">
        <v>17</v>
      </c>
      <c r="F91" s="1" t="s">
        <v>21</v>
      </c>
      <c r="G91" t="s">
        <v>22</v>
      </c>
      <c r="H91">
        <v>168</v>
      </c>
      <c r="I91" s="2">
        <v>42949</v>
      </c>
      <c r="J91" s="2">
        <v>42949</v>
      </c>
      <c r="K91">
        <v>168</v>
      </c>
    </row>
    <row r="92" spans="1:11" x14ac:dyDescent="0.25">
      <c r="A92" t="str">
        <f>"Z2A1F90C02"</f>
        <v>Z2A1F90C02</v>
      </c>
      <c r="B92" t="str">
        <f t="shared" si="1"/>
        <v>06363391001</v>
      </c>
      <c r="C92" t="s">
        <v>15</v>
      </c>
      <c r="D92" t="s">
        <v>226</v>
      </c>
      <c r="E92" t="s">
        <v>17</v>
      </c>
      <c r="F92" s="1" t="s">
        <v>227</v>
      </c>
      <c r="G92" t="s">
        <v>228</v>
      </c>
      <c r="H92">
        <v>160</v>
      </c>
      <c r="I92" s="2">
        <v>42737</v>
      </c>
      <c r="J92" s="2">
        <v>42737</v>
      </c>
      <c r="K92">
        <v>160</v>
      </c>
    </row>
    <row r="93" spans="1:11" x14ac:dyDescent="0.25">
      <c r="A93" t="str">
        <f>"Z551F49691"</f>
        <v>Z551F49691</v>
      </c>
      <c r="B93" t="str">
        <f t="shared" si="1"/>
        <v>06363391001</v>
      </c>
      <c r="C93" t="s">
        <v>15</v>
      </c>
      <c r="D93" t="s">
        <v>229</v>
      </c>
      <c r="E93" t="s">
        <v>17</v>
      </c>
      <c r="F93" s="1" t="s">
        <v>51</v>
      </c>
      <c r="G93" t="s">
        <v>52</v>
      </c>
      <c r="H93">
        <v>400</v>
      </c>
      <c r="I93" s="2">
        <v>42912</v>
      </c>
      <c r="J93" s="2">
        <v>42912</v>
      </c>
      <c r="K93">
        <v>400</v>
      </c>
    </row>
    <row r="94" spans="1:11" x14ac:dyDescent="0.25">
      <c r="A94" t="str">
        <f>"ZD21E5DFF6"</f>
        <v>ZD21E5DFF6</v>
      </c>
      <c r="B94" t="str">
        <f t="shared" si="1"/>
        <v>06363391001</v>
      </c>
      <c r="C94" t="s">
        <v>15</v>
      </c>
      <c r="D94" t="s">
        <v>230</v>
      </c>
      <c r="E94" t="s">
        <v>192</v>
      </c>
      <c r="F94" s="1" t="s">
        <v>231</v>
      </c>
      <c r="G94" t="s">
        <v>232</v>
      </c>
      <c r="H94">
        <v>22717.55</v>
      </c>
      <c r="I94" s="2">
        <v>43009</v>
      </c>
      <c r="J94" s="2">
        <v>43373</v>
      </c>
      <c r="K94">
        <v>21792.09</v>
      </c>
    </row>
    <row r="95" spans="1:11" x14ac:dyDescent="0.25">
      <c r="A95" t="str">
        <f>"705802527C"</f>
        <v>705802527C</v>
      </c>
      <c r="B95" t="str">
        <f t="shared" si="1"/>
        <v>06363391001</v>
      </c>
      <c r="C95" t="s">
        <v>15</v>
      </c>
      <c r="D95" t="s">
        <v>233</v>
      </c>
      <c r="E95" t="s">
        <v>192</v>
      </c>
      <c r="F95" s="1" t="s">
        <v>234</v>
      </c>
      <c r="G95" t="s">
        <v>235</v>
      </c>
      <c r="H95">
        <v>47115.4</v>
      </c>
      <c r="I95" s="2">
        <v>43009</v>
      </c>
      <c r="J95" s="2">
        <v>43373</v>
      </c>
      <c r="K95">
        <v>36835.96</v>
      </c>
    </row>
    <row r="96" spans="1:11" x14ac:dyDescent="0.25">
      <c r="A96" t="str">
        <f>"Z921F62B46"</f>
        <v>Z921F62B46</v>
      </c>
      <c r="B96" t="str">
        <f t="shared" si="1"/>
        <v>06363391001</v>
      </c>
      <c r="C96" t="s">
        <v>15</v>
      </c>
      <c r="D96" t="s">
        <v>236</v>
      </c>
      <c r="E96" t="s">
        <v>17</v>
      </c>
      <c r="F96" s="1" t="s">
        <v>237</v>
      </c>
      <c r="G96" t="s">
        <v>238</v>
      </c>
      <c r="H96">
        <v>2700.8</v>
      </c>
      <c r="I96" s="2">
        <v>42951</v>
      </c>
      <c r="J96" s="2">
        <v>42951</v>
      </c>
      <c r="K96">
        <v>2700.8</v>
      </c>
    </row>
    <row r="97" spans="1:11" x14ac:dyDescent="0.25">
      <c r="A97" t="str">
        <f>"Z821F6CBAE"</f>
        <v>Z821F6CBAE</v>
      </c>
      <c r="B97" t="str">
        <f t="shared" si="1"/>
        <v>06363391001</v>
      </c>
      <c r="C97" t="s">
        <v>15</v>
      </c>
      <c r="D97" t="s">
        <v>239</v>
      </c>
      <c r="E97" t="s">
        <v>17</v>
      </c>
      <c r="F97" s="1" t="s">
        <v>30</v>
      </c>
      <c r="G97" t="s">
        <v>31</v>
      </c>
      <c r="H97">
        <v>413.87</v>
      </c>
      <c r="I97" s="2">
        <v>42937</v>
      </c>
      <c r="J97" s="2">
        <v>42976</v>
      </c>
      <c r="K97">
        <v>413.86</v>
      </c>
    </row>
    <row r="98" spans="1:11" x14ac:dyDescent="0.25">
      <c r="A98" t="str">
        <f>"Z6A1FAB32C"</f>
        <v>Z6A1FAB32C</v>
      </c>
      <c r="B98" t="str">
        <f t="shared" si="1"/>
        <v>06363391001</v>
      </c>
      <c r="C98" t="s">
        <v>15</v>
      </c>
      <c r="D98" t="s">
        <v>240</v>
      </c>
      <c r="E98" t="s">
        <v>17</v>
      </c>
      <c r="F98" s="1" t="s">
        <v>241</v>
      </c>
      <c r="G98" t="s">
        <v>242</v>
      </c>
      <c r="H98">
        <v>297</v>
      </c>
      <c r="I98" s="2">
        <v>42971</v>
      </c>
      <c r="J98" s="2">
        <v>42971</v>
      </c>
      <c r="K98">
        <v>270</v>
      </c>
    </row>
    <row r="99" spans="1:11" x14ac:dyDescent="0.25">
      <c r="A99" t="str">
        <f>"Z381FB2FF1"</f>
        <v>Z381FB2FF1</v>
      </c>
      <c r="B99" t="str">
        <f t="shared" si="1"/>
        <v>06363391001</v>
      </c>
      <c r="C99" t="s">
        <v>15</v>
      </c>
      <c r="D99" t="s">
        <v>243</v>
      </c>
      <c r="E99" t="s">
        <v>17</v>
      </c>
      <c r="F99" s="1" t="s">
        <v>244</v>
      </c>
      <c r="G99" t="s">
        <v>245</v>
      </c>
      <c r="H99">
        <v>527</v>
      </c>
      <c r="I99" s="2">
        <v>42972</v>
      </c>
      <c r="J99" s="2">
        <v>43000</v>
      </c>
      <c r="K99">
        <v>250</v>
      </c>
    </row>
    <row r="100" spans="1:11" x14ac:dyDescent="0.25">
      <c r="A100" t="str">
        <f>"Z871FAAC48"</f>
        <v>Z871FAAC48</v>
      </c>
      <c r="B100" t="str">
        <f t="shared" si="1"/>
        <v>06363391001</v>
      </c>
      <c r="C100" t="s">
        <v>15</v>
      </c>
      <c r="D100" t="s">
        <v>246</v>
      </c>
      <c r="E100" t="s">
        <v>17</v>
      </c>
      <c r="F100" s="1" t="s">
        <v>27</v>
      </c>
      <c r="G100" t="s">
        <v>28</v>
      </c>
      <c r="H100">
        <v>125</v>
      </c>
      <c r="I100" s="2">
        <v>42979</v>
      </c>
      <c r="J100" s="2">
        <v>42993</v>
      </c>
      <c r="K100">
        <v>125</v>
      </c>
    </row>
    <row r="101" spans="1:11" x14ac:dyDescent="0.25">
      <c r="A101" t="str">
        <f>"Z851FEA382"</f>
        <v>Z851FEA382</v>
      </c>
      <c r="B101" t="str">
        <f t="shared" si="1"/>
        <v>06363391001</v>
      </c>
      <c r="C101" t="s">
        <v>15</v>
      </c>
      <c r="D101" t="s">
        <v>247</v>
      </c>
      <c r="E101" t="s">
        <v>17</v>
      </c>
      <c r="F101" s="1" t="s">
        <v>45</v>
      </c>
      <c r="G101" t="s">
        <v>46</v>
      </c>
      <c r="H101">
        <v>812.97</v>
      </c>
      <c r="I101" s="2">
        <v>42998</v>
      </c>
      <c r="J101" s="2">
        <v>43003</v>
      </c>
      <c r="K101">
        <v>812.96</v>
      </c>
    </row>
    <row r="102" spans="1:11" x14ac:dyDescent="0.25">
      <c r="A102" t="str">
        <f>"Z791FFA223"</f>
        <v>Z791FFA223</v>
      </c>
      <c r="B102" t="str">
        <f t="shared" si="1"/>
        <v>06363391001</v>
      </c>
      <c r="C102" t="s">
        <v>15</v>
      </c>
      <c r="D102" t="s">
        <v>248</v>
      </c>
      <c r="E102" t="s">
        <v>17</v>
      </c>
      <c r="F102" s="1" t="s">
        <v>249</v>
      </c>
      <c r="G102" t="s">
        <v>250</v>
      </c>
      <c r="H102">
        <v>808</v>
      </c>
      <c r="I102" s="2">
        <v>43010</v>
      </c>
      <c r="J102" s="2">
        <v>43014</v>
      </c>
      <c r="K102">
        <v>808</v>
      </c>
    </row>
    <row r="103" spans="1:11" x14ac:dyDescent="0.25">
      <c r="A103" t="str">
        <f>"7129715AEF"</f>
        <v>7129715AEF</v>
      </c>
      <c r="B103" t="str">
        <f t="shared" si="1"/>
        <v>06363391001</v>
      </c>
      <c r="C103" t="s">
        <v>15</v>
      </c>
      <c r="D103" t="s">
        <v>251</v>
      </c>
      <c r="E103" t="s">
        <v>192</v>
      </c>
      <c r="F103" s="1" t="s">
        <v>252</v>
      </c>
      <c r="G103" t="s">
        <v>253</v>
      </c>
      <c r="H103">
        <v>119799.22</v>
      </c>
      <c r="I103" s="2">
        <v>43009</v>
      </c>
      <c r="J103" s="2">
        <v>43738</v>
      </c>
      <c r="K103">
        <v>32376.32</v>
      </c>
    </row>
    <row r="104" spans="1:11" x14ac:dyDescent="0.25">
      <c r="A104" t="str">
        <f>"Z611F563C7"</f>
        <v>Z611F563C7</v>
      </c>
      <c r="B104" t="str">
        <f t="shared" si="1"/>
        <v>06363391001</v>
      </c>
      <c r="C104" t="s">
        <v>15</v>
      </c>
      <c r="D104" t="s">
        <v>254</v>
      </c>
      <c r="E104" t="s">
        <v>192</v>
      </c>
      <c r="F104" s="1" t="s">
        <v>255</v>
      </c>
      <c r="G104" t="s">
        <v>253</v>
      </c>
      <c r="H104">
        <v>2600</v>
      </c>
      <c r="I104" s="2">
        <v>43009</v>
      </c>
      <c r="J104" s="2">
        <v>43738</v>
      </c>
      <c r="K104">
        <v>600</v>
      </c>
    </row>
    <row r="105" spans="1:11" x14ac:dyDescent="0.25">
      <c r="A105" t="str">
        <f>"Z5E1F563F3"</f>
        <v>Z5E1F563F3</v>
      </c>
      <c r="B105" t="str">
        <f t="shared" si="1"/>
        <v>06363391001</v>
      </c>
      <c r="C105" t="s">
        <v>15</v>
      </c>
      <c r="D105" t="s">
        <v>256</v>
      </c>
      <c r="E105" t="s">
        <v>192</v>
      </c>
      <c r="F105" s="1" t="s">
        <v>255</v>
      </c>
      <c r="G105" t="s">
        <v>253</v>
      </c>
      <c r="H105">
        <v>5000</v>
      </c>
      <c r="I105" s="2">
        <v>43009</v>
      </c>
      <c r="J105" s="2">
        <v>43738</v>
      </c>
      <c r="K105">
        <v>1200</v>
      </c>
    </row>
    <row r="106" spans="1:11" x14ac:dyDescent="0.25">
      <c r="A106" t="str">
        <f>"Z2F1F56407"</f>
        <v>Z2F1F56407</v>
      </c>
      <c r="B106" t="str">
        <f t="shared" si="1"/>
        <v>06363391001</v>
      </c>
      <c r="C106" t="s">
        <v>15</v>
      </c>
      <c r="D106" t="s">
        <v>257</v>
      </c>
      <c r="E106" t="s">
        <v>192</v>
      </c>
      <c r="F106" s="1" t="s">
        <v>255</v>
      </c>
      <c r="G106" t="s">
        <v>194</v>
      </c>
      <c r="H106">
        <v>10898.72</v>
      </c>
      <c r="I106" s="2">
        <v>43009</v>
      </c>
      <c r="J106" s="2">
        <v>43738</v>
      </c>
      <c r="K106">
        <v>4086.99</v>
      </c>
    </row>
    <row r="107" spans="1:11" x14ac:dyDescent="0.25">
      <c r="A107" t="str">
        <f>"ZCF2011176"</f>
        <v>ZCF2011176</v>
      </c>
      <c r="B107" t="str">
        <f t="shared" si="1"/>
        <v>06363391001</v>
      </c>
      <c r="C107" t="s">
        <v>15</v>
      </c>
      <c r="D107" t="s">
        <v>258</v>
      </c>
      <c r="E107" t="s">
        <v>17</v>
      </c>
      <c r="F107" s="1" t="s">
        <v>259</v>
      </c>
      <c r="G107" t="s">
        <v>260</v>
      </c>
      <c r="H107">
        <v>330</v>
      </c>
      <c r="I107" s="2">
        <v>43010</v>
      </c>
      <c r="J107" s="2">
        <v>43019</v>
      </c>
      <c r="K107">
        <v>330</v>
      </c>
    </row>
    <row r="108" spans="1:11" x14ac:dyDescent="0.25">
      <c r="A108" t="str">
        <f>"Z8F1F9FCF9"</f>
        <v>Z8F1F9FCF9</v>
      </c>
      <c r="B108" t="str">
        <f t="shared" si="1"/>
        <v>06363391001</v>
      </c>
      <c r="C108" t="s">
        <v>15</v>
      </c>
      <c r="D108" t="s">
        <v>261</v>
      </c>
      <c r="E108" t="s">
        <v>17</v>
      </c>
      <c r="F108" s="1" t="s">
        <v>262</v>
      </c>
      <c r="G108" t="s">
        <v>263</v>
      </c>
      <c r="H108">
        <v>2131</v>
      </c>
      <c r="I108" s="2">
        <v>42993</v>
      </c>
      <c r="J108" s="2">
        <v>42993</v>
      </c>
      <c r="K108">
        <v>2131</v>
      </c>
    </row>
    <row r="109" spans="1:11" x14ac:dyDescent="0.25">
      <c r="A109" t="str">
        <f>"Z932051387"</f>
        <v>Z932051387</v>
      </c>
      <c r="B109" t="str">
        <f t="shared" si="1"/>
        <v>06363391001</v>
      </c>
      <c r="C109" t="s">
        <v>15</v>
      </c>
      <c r="D109" t="s">
        <v>264</v>
      </c>
      <c r="E109" t="s">
        <v>17</v>
      </c>
      <c r="F109" s="1" t="s">
        <v>265</v>
      </c>
      <c r="G109" t="s">
        <v>266</v>
      </c>
      <c r="H109">
        <v>607.88</v>
      </c>
      <c r="I109" s="2">
        <v>43026</v>
      </c>
      <c r="J109" s="2">
        <v>43028</v>
      </c>
      <c r="K109">
        <v>607.87</v>
      </c>
    </row>
    <row r="110" spans="1:11" x14ac:dyDescent="0.25">
      <c r="A110" t="str">
        <f>"ZEE1F62A94"</f>
        <v>ZEE1F62A94</v>
      </c>
      <c r="B110" t="str">
        <f t="shared" si="1"/>
        <v>06363391001</v>
      </c>
      <c r="C110" t="s">
        <v>15</v>
      </c>
      <c r="D110" t="s">
        <v>267</v>
      </c>
      <c r="E110" t="s">
        <v>17</v>
      </c>
      <c r="F110" s="1" t="s">
        <v>27</v>
      </c>
      <c r="G110" t="s">
        <v>28</v>
      </c>
      <c r="H110">
        <v>125</v>
      </c>
      <c r="I110" s="2">
        <v>42934</v>
      </c>
      <c r="J110" s="2">
        <v>42947</v>
      </c>
      <c r="K110">
        <v>125</v>
      </c>
    </row>
    <row r="111" spans="1:11" x14ac:dyDescent="0.25">
      <c r="A111" t="str">
        <f>"ZD31FC21BC"</f>
        <v>ZD31FC21BC</v>
      </c>
      <c r="B111" t="str">
        <f t="shared" si="1"/>
        <v>06363391001</v>
      </c>
      <c r="C111" t="s">
        <v>15</v>
      </c>
      <c r="D111" t="s">
        <v>268</v>
      </c>
      <c r="E111" t="s">
        <v>17</v>
      </c>
      <c r="F111" s="1" t="s">
        <v>269</v>
      </c>
      <c r="G111" t="s">
        <v>270</v>
      </c>
      <c r="H111">
        <v>902.14</v>
      </c>
      <c r="I111" s="2">
        <v>42984</v>
      </c>
      <c r="J111" s="2">
        <v>43038</v>
      </c>
      <c r="K111">
        <v>902.13</v>
      </c>
    </row>
    <row r="112" spans="1:11" x14ac:dyDescent="0.25">
      <c r="A112" t="str">
        <f>"Z1D200158C"</f>
        <v>Z1D200158C</v>
      </c>
      <c r="B112" t="str">
        <f t="shared" si="1"/>
        <v>06363391001</v>
      </c>
      <c r="C112" t="s">
        <v>15</v>
      </c>
      <c r="D112" t="s">
        <v>271</v>
      </c>
      <c r="E112" t="s">
        <v>17</v>
      </c>
      <c r="F112" s="1" t="s">
        <v>21</v>
      </c>
      <c r="G112" t="s">
        <v>22</v>
      </c>
      <c r="H112">
        <v>372.5</v>
      </c>
      <c r="I112" s="2">
        <v>43026</v>
      </c>
      <c r="J112" s="2">
        <v>43026</v>
      </c>
      <c r="K112">
        <v>372.5</v>
      </c>
    </row>
    <row r="113" spans="1:11" x14ac:dyDescent="0.25">
      <c r="A113" t="str">
        <f>"Z8F1E5E474"</f>
        <v>Z8F1E5E474</v>
      </c>
      <c r="B113" t="str">
        <f t="shared" si="1"/>
        <v>06363391001</v>
      </c>
      <c r="C113" t="s">
        <v>15</v>
      </c>
      <c r="D113" t="s">
        <v>272</v>
      </c>
      <c r="E113" t="s">
        <v>192</v>
      </c>
      <c r="F113" s="1" t="s">
        <v>273</v>
      </c>
      <c r="G113" t="s">
        <v>274</v>
      </c>
      <c r="H113">
        <v>9467.19</v>
      </c>
      <c r="I113" s="2">
        <v>43009</v>
      </c>
      <c r="J113" s="2">
        <v>43373</v>
      </c>
      <c r="K113">
        <v>6331.34</v>
      </c>
    </row>
    <row r="114" spans="1:11" x14ac:dyDescent="0.25">
      <c r="A114" t="str">
        <f>"ZEF1FF2EDF"</f>
        <v>ZEF1FF2EDF</v>
      </c>
      <c r="B114" t="str">
        <f t="shared" si="1"/>
        <v>06363391001</v>
      </c>
      <c r="C114" t="s">
        <v>15</v>
      </c>
      <c r="D114" t="s">
        <v>275</v>
      </c>
      <c r="E114" t="s">
        <v>17</v>
      </c>
      <c r="F114" s="1" t="s">
        <v>27</v>
      </c>
      <c r="G114" t="s">
        <v>28</v>
      </c>
      <c r="H114">
        <v>1250</v>
      </c>
      <c r="I114" s="2">
        <v>43004</v>
      </c>
      <c r="J114" s="2">
        <v>43020</v>
      </c>
      <c r="K114">
        <v>1250</v>
      </c>
    </row>
    <row r="115" spans="1:11" x14ac:dyDescent="0.25">
      <c r="A115" t="str">
        <f>"Z07207352C"</f>
        <v>Z07207352C</v>
      </c>
      <c r="B115" t="str">
        <f t="shared" si="1"/>
        <v>06363391001</v>
      </c>
      <c r="C115" t="s">
        <v>15</v>
      </c>
      <c r="D115" t="s">
        <v>276</v>
      </c>
      <c r="E115" t="s">
        <v>17</v>
      </c>
      <c r="F115" s="1" t="s">
        <v>277</v>
      </c>
      <c r="G115" t="s">
        <v>278</v>
      </c>
      <c r="H115">
        <v>2000</v>
      </c>
      <c r="I115" s="2">
        <v>43038</v>
      </c>
      <c r="J115" s="2">
        <v>43069</v>
      </c>
      <c r="K115">
        <v>2000</v>
      </c>
    </row>
    <row r="116" spans="1:11" x14ac:dyDescent="0.25">
      <c r="A116" t="str">
        <f>"ZB5204CD46"</f>
        <v>ZB5204CD46</v>
      </c>
      <c r="B116" t="str">
        <f t="shared" si="1"/>
        <v>06363391001</v>
      </c>
      <c r="C116" t="s">
        <v>15</v>
      </c>
      <c r="D116" t="s">
        <v>279</v>
      </c>
      <c r="E116" t="s">
        <v>17</v>
      </c>
      <c r="F116" s="1" t="s">
        <v>280</v>
      </c>
      <c r="G116" t="s">
        <v>281</v>
      </c>
      <c r="H116">
        <v>770.76</v>
      </c>
      <c r="I116" s="2">
        <v>43038</v>
      </c>
      <c r="J116" s="2">
        <v>43038</v>
      </c>
      <c r="K116">
        <v>770.76</v>
      </c>
    </row>
    <row r="117" spans="1:11" x14ac:dyDescent="0.25">
      <c r="A117" t="str">
        <f>"Z5920AEDBD"</f>
        <v>Z5920AEDBD</v>
      </c>
      <c r="B117" t="str">
        <f t="shared" si="1"/>
        <v>06363391001</v>
      </c>
      <c r="C117" t="s">
        <v>15</v>
      </c>
      <c r="D117" t="s">
        <v>282</v>
      </c>
      <c r="E117" t="s">
        <v>17</v>
      </c>
      <c r="F117" s="1" t="s">
        <v>262</v>
      </c>
      <c r="G117" t="s">
        <v>263</v>
      </c>
      <c r="H117">
        <v>4549</v>
      </c>
      <c r="I117" s="2">
        <v>43048</v>
      </c>
      <c r="J117" s="2">
        <v>43077</v>
      </c>
      <c r="K117">
        <v>4549</v>
      </c>
    </row>
    <row r="118" spans="1:11" x14ac:dyDescent="0.25">
      <c r="A118" t="str">
        <f>"ZD720EBDEE"</f>
        <v>ZD720EBDEE</v>
      </c>
      <c r="B118" t="str">
        <f t="shared" si="1"/>
        <v>06363391001</v>
      </c>
      <c r="C118" t="s">
        <v>15</v>
      </c>
      <c r="D118" t="s">
        <v>283</v>
      </c>
      <c r="E118" t="s">
        <v>17</v>
      </c>
      <c r="F118" s="1" t="s">
        <v>284</v>
      </c>
      <c r="G118" t="s">
        <v>285</v>
      </c>
      <c r="H118">
        <v>75</v>
      </c>
      <c r="I118" s="2">
        <v>43066</v>
      </c>
      <c r="J118" s="2">
        <v>43066</v>
      </c>
      <c r="K118">
        <v>75</v>
      </c>
    </row>
    <row r="119" spans="1:11" x14ac:dyDescent="0.25">
      <c r="A119" t="str">
        <f>"Z3D20EB9AE"</f>
        <v>Z3D20EB9AE</v>
      </c>
      <c r="B119" t="str">
        <f t="shared" si="1"/>
        <v>06363391001</v>
      </c>
      <c r="C119" t="s">
        <v>15</v>
      </c>
      <c r="D119" t="s">
        <v>286</v>
      </c>
      <c r="E119" t="s">
        <v>17</v>
      </c>
      <c r="F119" s="1" t="s">
        <v>237</v>
      </c>
      <c r="G119" t="s">
        <v>238</v>
      </c>
      <c r="H119">
        <v>1297</v>
      </c>
      <c r="I119" s="2">
        <v>43068</v>
      </c>
      <c r="J119" s="2">
        <v>43068</v>
      </c>
      <c r="K119">
        <v>1297</v>
      </c>
    </row>
    <row r="120" spans="1:11" x14ac:dyDescent="0.25">
      <c r="A120" t="str">
        <f>"Z9C211DAD6"</f>
        <v>Z9C211DAD6</v>
      </c>
      <c r="B120" t="str">
        <f t="shared" si="1"/>
        <v>06363391001</v>
      </c>
      <c r="C120" t="s">
        <v>15</v>
      </c>
      <c r="D120" t="s">
        <v>287</v>
      </c>
      <c r="E120" t="s">
        <v>17</v>
      </c>
      <c r="F120" s="1" t="s">
        <v>21</v>
      </c>
      <c r="G120" t="s">
        <v>22</v>
      </c>
      <c r="H120">
        <v>324</v>
      </c>
      <c r="I120" s="2">
        <v>43075</v>
      </c>
      <c r="J120" s="2">
        <v>43076</v>
      </c>
      <c r="K120">
        <v>324</v>
      </c>
    </row>
    <row r="121" spans="1:11" x14ac:dyDescent="0.25">
      <c r="A121" t="str">
        <f>"ZD8212F99E"</f>
        <v>ZD8212F99E</v>
      </c>
      <c r="B121" t="str">
        <f t="shared" si="1"/>
        <v>06363391001</v>
      </c>
      <c r="C121" t="s">
        <v>15</v>
      </c>
      <c r="D121" t="s">
        <v>288</v>
      </c>
      <c r="E121" t="s">
        <v>17</v>
      </c>
      <c r="F121" s="1" t="s">
        <v>289</v>
      </c>
      <c r="G121" t="s">
        <v>290</v>
      </c>
      <c r="H121">
        <v>404.18</v>
      </c>
      <c r="I121" s="2">
        <v>43081</v>
      </c>
      <c r="J121" s="2">
        <v>43083</v>
      </c>
      <c r="K121">
        <v>374.55</v>
      </c>
    </row>
    <row r="122" spans="1:11" x14ac:dyDescent="0.25">
      <c r="A122" t="str">
        <f>"ZBD2066B3A"</f>
        <v>ZBD2066B3A</v>
      </c>
      <c r="B122" t="str">
        <f t="shared" si="1"/>
        <v>06363391001</v>
      </c>
      <c r="C122" t="s">
        <v>15</v>
      </c>
      <c r="D122" t="s">
        <v>291</v>
      </c>
      <c r="E122" t="s">
        <v>17</v>
      </c>
      <c r="F122" s="1" t="s">
        <v>21</v>
      </c>
      <c r="G122" t="s">
        <v>22</v>
      </c>
      <c r="H122">
        <v>451.6</v>
      </c>
      <c r="I122" s="2">
        <v>43075</v>
      </c>
      <c r="J122" s="2">
        <v>43075</v>
      </c>
      <c r="K122">
        <v>451.6</v>
      </c>
    </row>
    <row r="123" spans="1:11" x14ac:dyDescent="0.25">
      <c r="A123" t="str">
        <f>"Z13213D517"</f>
        <v>Z13213D517</v>
      </c>
      <c r="B123" t="str">
        <f t="shared" si="1"/>
        <v>06363391001</v>
      </c>
      <c r="C123" t="s">
        <v>15</v>
      </c>
      <c r="D123" t="s">
        <v>292</v>
      </c>
      <c r="E123" t="s">
        <v>17</v>
      </c>
      <c r="F123" s="1" t="s">
        <v>79</v>
      </c>
      <c r="G123" t="s">
        <v>80</v>
      </c>
      <c r="H123">
        <v>303</v>
      </c>
      <c r="I123" s="2">
        <v>43080</v>
      </c>
      <c r="J123" s="2">
        <v>43080</v>
      </c>
      <c r="K123">
        <v>0</v>
      </c>
    </row>
    <row r="124" spans="1:11" x14ac:dyDescent="0.25">
      <c r="A124" t="str">
        <f>"Z732144444"</f>
        <v>Z732144444</v>
      </c>
      <c r="B124" t="str">
        <f t="shared" si="1"/>
        <v>06363391001</v>
      </c>
      <c r="C124" t="s">
        <v>15</v>
      </c>
      <c r="D124" t="s">
        <v>293</v>
      </c>
      <c r="E124" t="s">
        <v>17</v>
      </c>
      <c r="F124" s="1" t="s">
        <v>294</v>
      </c>
      <c r="G124" t="s">
        <v>295</v>
      </c>
      <c r="H124">
        <v>456.35</v>
      </c>
      <c r="I124" s="2">
        <v>43084</v>
      </c>
      <c r="J124" s="2">
        <v>43084</v>
      </c>
      <c r="K124">
        <v>456.33</v>
      </c>
    </row>
    <row r="125" spans="1:11" x14ac:dyDescent="0.25">
      <c r="A125" t="str">
        <f>"Z91214A39D"</f>
        <v>Z91214A39D</v>
      </c>
      <c r="B125" t="str">
        <f t="shared" si="1"/>
        <v>06363391001</v>
      </c>
      <c r="C125" t="s">
        <v>15</v>
      </c>
      <c r="D125" t="s">
        <v>296</v>
      </c>
      <c r="E125" t="s">
        <v>17</v>
      </c>
      <c r="F125" s="1" t="s">
        <v>51</v>
      </c>
      <c r="G125" t="s">
        <v>52</v>
      </c>
      <c r="H125">
        <v>235</v>
      </c>
      <c r="I125" s="2">
        <v>43084</v>
      </c>
      <c r="J125" s="2">
        <v>43084</v>
      </c>
      <c r="K125">
        <v>235</v>
      </c>
    </row>
    <row r="126" spans="1:11" x14ac:dyDescent="0.25">
      <c r="A126" t="str">
        <f>"ZD520547A2"</f>
        <v>ZD520547A2</v>
      </c>
      <c r="B126" t="str">
        <f t="shared" si="1"/>
        <v>06363391001</v>
      </c>
      <c r="C126" t="s">
        <v>15</v>
      </c>
      <c r="D126" t="s">
        <v>297</v>
      </c>
      <c r="E126" t="s">
        <v>17</v>
      </c>
      <c r="F126" s="1" t="s">
        <v>61</v>
      </c>
      <c r="G126" t="s">
        <v>62</v>
      </c>
      <c r="H126">
        <v>805.24</v>
      </c>
      <c r="I126" s="2">
        <v>43076</v>
      </c>
      <c r="J126" s="2">
        <v>43081</v>
      </c>
      <c r="K126">
        <v>805.24</v>
      </c>
    </row>
    <row r="127" spans="1:11" x14ac:dyDescent="0.25">
      <c r="A127" t="str">
        <f>"7031279AFA"</f>
        <v>7031279AFA</v>
      </c>
      <c r="B127" t="str">
        <f t="shared" si="1"/>
        <v>06363391001</v>
      </c>
      <c r="C127" t="s">
        <v>15</v>
      </c>
      <c r="D127" t="s">
        <v>298</v>
      </c>
      <c r="E127" t="s">
        <v>82</v>
      </c>
      <c r="F127" s="1" t="s">
        <v>299</v>
      </c>
      <c r="G127" t="s">
        <v>300</v>
      </c>
      <c r="H127">
        <v>470000</v>
      </c>
      <c r="I127" s="2">
        <v>42887</v>
      </c>
      <c r="J127" s="2">
        <v>43251</v>
      </c>
      <c r="K127">
        <v>277037.8</v>
      </c>
    </row>
    <row r="128" spans="1:11" x14ac:dyDescent="0.25">
      <c r="A128" t="str">
        <f>"ZEB1EA2028"</f>
        <v>ZEB1EA2028</v>
      </c>
      <c r="B128" t="str">
        <f t="shared" si="1"/>
        <v>06363391001</v>
      </c>
      <c r="C128" t="s">
        <v>15</v>
      </c>
      <c r="D128" t="s">
        <v>301</v>
      </c>
      <c r="E128" t="s">
        <v>17</v>
      </c>
      <c r="F128" s="1" t="s">
        <v>302</v>
      </c>
      <c r="G128" t="s">
        <v>303</v>
      </c>
      <c r="H128">
        <v>9764.7099999999991</v>
      </c>
      <c r="I128" s="2">
        <v>42912</v>
      </c>
      <c r="J128" s="2">
        <v>42930</v>
      </c>
      <c r="K128">
        <v>8003.86</v>
      </c>
    </row>
    <row r="129" spans="1:11" x14ac:dyDescent="0.25">
      <c r="A129" t="str">
        <f>"Z39210E873"</f>
        <v>Z39210E873</v>
      </c>
      <c r="B129" t="str">
        <f t="shared" si="1"/>
        <v>06363391001</v>
      </c>
      <c r="C129" t="s">
        <v>15</v>
      </c>
      <c r="D129" t="s">
        <v>304</v>
      </c>
      <c r="E129" t="s">
        <v>17</v>
      </c>
      <c r="F129" s="1" t="s">
        <v>87</v>
      </c>
      <c r="G129" t="s">
        <v>88</v>
      </c>
      <c r="H129">
        <v>160.55000000000001</v>
      </c>
      <c r="I129" s="2">
        <v>43070</v>
      </c>
      <c r="J129" s="2">
        <v>43089</v>
      </c>
      <c r="K129">
        <v>160.55000000000001</v>
      </c>
    </row>
    <row r="130" spans="1:11" x14ac:dyDescent="0.25">
      <c r="A130" t="str">
        <f>"ZD01ED5079"</f>
        <v>ZD01ED5079</v>
      </c>
      <c r="B130" t="str">
        <f t="shared" si="1"/>
        <v>06363391001</v>
      </c>
      <c r="C130" t="s">
        <v>15</v>
      </c>
      <c r="D130" t="s">
        <v>305</v>
      </c>
      <c r="E130" t="s">
        <v>17</v>
      </c>
      <c r="F130" s="1" t="s">
        <v>306</v>
      </c>
      <c r="G130" t="s">
        <v>307</v>
      </c>
      <c r="H130">
        <v>2875.36</v>
      </c>
      <c r="I130" s="2">
        <v>42933</v>
      </c>
      <c r="J130" s="2">
        <v>42943</v>
      </c>
      <c r="K130">
        <v>2875.36</v>
      </c>
    </row>
    <row r="131" spans="1:11" x14ac:dyDescent="0.25">
      <c r="A131" t="str">
        <f>"Z281F72237"</f>
        <v>Z281F72237</v>
      </c>
      <c r="B131" t="str">
        <f t="shared" ref="B131:B194" si="2">"06363391001"</f>
        <v>06363391001</v>
      </c>
      <c r="C131" t="s">
        <v>15</v>
      </c>
      <c r="D131" t="s">
        <v>308</v>
      </c>
      <c r="E131" t="s">
        <v>17</v>
      </c>
      <c r="F131" s="1" t="s">
        <v>27</v>
      </c>
      <c r="G131" t="s">
        <v>28</v>
      </c>
      <c r="H131">
        <v>250</v>
      </c>
      <c r="I131" s="2">
        <v>42940</v>
      </c>
      <c r="J131" s="2">
        <v>42958</v>
      </c>
      <c r="K131">
        <v>250</v>
      </c>
    </row>
    <row r="132" spans="1:11" x14ac:dyDescent="0.25">
      <c r="A132" t="str">
        <f>"ZEC1F81832"</f>
        <v>ZEC1F81832</v>
      </c>
      <c r="B132" t="str">
        <f t="shared" si="2"/>
        <v>06363391001</v>
      </c>
      <c r="C132" t="s">
        <v>15</v>
      </c>
      <c r="D132" t="s">
        <v>309</v>
      </c>
      <c r="E132" t="s">
        <v>17</v>
      </c>
      <c r="F132" s="1" t="s">
        <v>310</v>
      </c>
      <c r="G132" t="s">
        <v>311</v>
      </c>
      <c r="H132">
        <v>33699.129999999997</v>
      </c>
      <c r="I132" s="2">
        <v>42948</v>
      </c>
      <c r="J132" s="2">
        <v>42978</v>
      </c>
      <c r="K132">
        <v>33699.129999999997</v>
      </c>
    </row>
    <row r="133" spans="1:11" x14ac:dyDescent="0.25">
      <c r="A133" t="str">
        <f>"ZD31F63202"</f>
        <v>ZD31F63202</v>
      </c>
      <c r="B133" t="str">
        <f t="shared" si="2"/>
        <v>06363391001</v>
      </c>
      <c r="C133" t="s">
        <v>15</v>
      </c>
      <c r="D133" t="s">
        <v>312</v>
      </c>
      <c r="E133" t="s">
        <v>17</v>
      </c>
      <c r="F133" s="1" t="s">
        <v>129</v>
      </c>
      <c r="G133" t="s">
        <v>130</v>
      </c>
      <c r="H133">
        <v>0</v>
      </c>
      <c r="I133" s="2">
        <v>42948</v>
      </c>
      <c r="J133" s="2">
        <v>43312</v>
      </c>
      <c r="K133">
        <v>753</v>
      </c>
    </row>
    <row r="134" spans="1:11" x14ac:dyDescent="0.25">
      <c r="A134" t="str">
        <f>"Z70213147E"</f>
        <v>Z70213147E</v>
      </c>
      <c r="B134" t="str">
        <f t="shared" si="2"/>
        <v>06363391001</v>
      </c>
      <c r="C134" t="s">
        <v>15</v>
      </c>
      <c r="D134" t="s">
        <v>313</v>
      </c>
      <c r="E134" t="s">
        <v>17</v>
      </c>
      <c r="F134" s="1" t="s">
        <v>314</v>
      </c>
      <c r="G134" t="s">
        <v>315</v>
      </c>
      <c r="H134">
        <v>156.86000000000001</v>
      </c>
      <c r="I134" s="2">
        <v>43089</v>
      </c>
      <c r="J134" s="2">
        <v>43089</v>
      </c>
      <c r="K134">
        <v>146.82</v>
      </c>
    </row>
    <row r="135" spans="1:11" x14ac:dyDescent="0.25">
      <c r="A135" t="str">
        <f>"ZA61EDAD15"</f>
        <v>ZA61EDAD15</v>
      </c>
      <c r="B135" t="str">
        <f t="shared" si="2"/>
        <v>06363391001</v>
      </c>
      <c r="C135" t="s">
        <v>15</v>
      </c>
      <c r="D135" t="s">
        <v>316</v>
      </c>
      <c r="E135" t="s">
        <v>17</v>
      </c>
      <c r="F135" s="1" t="s">
        <v>216</v>
      </c>
      <c r="G135" t="s">
        <v>217</v>
      </c>
      <c r="H135">
        <v>400</v>
      </c>
      <c r="I135" s="2">
        <v>42915</v>
      </c>
      <c r="J135" s="2">
        <v>43098</v>
      </c>
      <c r="K135">
        <v>190</v>
      </c>
    </row>
    <row r="136" spans="1:11" x14ac:dyDescent="0.25">
      <c r="A136" t="str">
        <f>"ZA51F818AB"</f>
        <v>ZA51F818AB</v>
      </c>
      <c r="B136" t="str">
        <f t="shared" si="2"/>
        <v>06363391001</v>
      </c>
      <c r="C136" t="s">
        <v>15</v>
      </c>
      <c r="D136" t="s">
        <v>317</v>
      </c>
      <c r="E136" t="s">
        <v>82</v>
      </c>
      <c r="F136" s="1" t="s">
        <v>310</v>
      </c>
      <c r="G136" t="s">
        <v>311</v>
      </c>
      <c r="H136">
        <v>29210.07</v>
      </c>
      <c r="I136" s="2">
        <v>42949</v>
      </c>
      <c r="J136" s="2">
        <v>43039</v>
      </c>
      <c r="K136">
        <v>28891.09</v>
      </c>
    </row>
    <row r="137" spans="1:11" x14ac:dyDescent="0.25">
      <c r="A137" t="str">
        <f>"Z7D1FBD59C"</f>
        <v>Z7D1FBD59C</v>
      </c>
      <c r="B137" t="str">
        <f t="shared" si="2"/>
        <v>06363391001</v>
      </c>
      <c r="C137" t="s">
        <v>15</v>
      </c>
      <c r="D137" t="s">
        <v>318</v>
      </c>
      <c r="E137" t="s">
        <v>17</v>
      </c>
      <c r="F137" s="1" t="s">
        <v>48</v>
      </c>
      <c r="G137" t="s">
        <v>49</v>
      </c>
      <c r="H137">
        <v>894</v>
      </c>
      <c r="I137" s="2">
        <v>42979</v>
      </c>
      <c r="J137" s="2">
        <v>42986</v>
      </c>
      <c r="K137">
        <v>894</v>
      </c>
    </row>
    <row r="138" spans="1:11" x14ac:dyDescent="0.25">
      <c r="A138" t="str">
        <f>"Z9B1FC1886"</f>
        <v>Z9B1FC1886</v>
      </c>
      <c r="B138" t="str">
        <f t="shared" si="2"/>
        <v>06363391001</v>
      </c>
      <c r="C138" t="s">
        <v>15</v>
      </c>
      <c r="D138" t="s">
        <v>319</v>
      </c>
      <c r="E138" t="s">
        <v>17</v>
      </c>
      <c r="F138" s="1" t="s">
        <v>320</v>
      </c>
      <c r="G138" t="s">
        <v>321</v>
      </c>
      <c r="H138">
        <v>4460</v>
      </c>
      <c r="I138" s="2">
        <v>42985</v>
      </c>
      <c r="J138" s="2">
        <v>43006</v>
      </c>
      <c r="K138">
        <v>4460</v>
      </c>
    </row>
    <row r="139" spans="1:11" x14ac:dyDescent="0.25">
      <c r="A139" t="str">
        <f>"Z211FFBA76"</f>
        <v>Z211FFBA76</v>
      </c>
      <c r="B139" t="str">
        <f t="shared" si="2"/>
        <v>06363391001</v>
      </c>
      <c r="C139" t="s">
        <v>15</v>
      </c>
      <c r="D139" t="s">
        <v>322</v>
      </c>
      <c r="E139" t="s">
        <v>17</v>
      </c>
      <c r="F139" s="1" t="s">
        <v>212</v>
      </c>
      <c r="G139" t="s">
        <v>213</v>
      </c>
      <c r="H139">
        <v>1467</v>
      </c>
      <c r="I139" s="2">
        <v>43024</v>
      </c>
      <c r="J139" s="2">
        <v>43098</v>
      </c>
      <c r="K139">
        <v>0</v>
      </c>
    </row>
    <row r="140" spans="1:11" x14ac:dyDescent="0.25">
      <c r="A140" t="str">
        <f>"Z2E20C2F82"</f>
        <v>Z2E20C2F82</v>
      </c>
      <c r="B140" t="str">
        <f t="shared" si="2"/>
        <v>06363391001</v>
      </c>
      <c r="C140" t="s">
        <v>15</v>
      </c>
      <c r="D140" t="s">
        <v>323</v>
      </c>
      <c r="E140" t="s">
        <v>17</v>
      </c>
      <c r="F140" s="1" t="s">
        <v>324</v>
      </c>
      <c r="G140" t="s">
        <v>307</v>
      </c>
      <c r="H140">
        <v>1004.26</v>
      </c>
      <c r="I140" s="2">
        <v>43083</v>
      </c>
      <c r="J140" s="2">
        <v>43091</v>
      </c>
      <c r="K140">
        <v>1004.26</v>
      </c>
    </row>
    <row r="141" spans="1:11" x14ac:dyDescent="0.25">
      <c r="A141" t="str">
        <f>"ZA72027F2E"</f>
        <v>ZA72027F2E</v>
      </c>
      <c r="B141" t="str">
        <f t="shared" si="2"/>
        <v>06363391001</v>
      </c>
      <c r="C141" t="s">
        <v>15</v>
      </c>
      <c r="D141" t="s">
        <v>325</v>
      </c>
      <c r="E141" t="s">
        <v>17</v>
      </c>
      <c r="F141" s="1" t="s">
        <v>320</v>
      </c>
      <c r="G141" t="s">
        <v>321</v>
      </c>
      <c r="H141">
        <v>4200</v>
      </c>
      <c r="I141" s="2">
        <v>43017</v>
      </c>
      <c r="J141" s="2">
        <v>43069</v>
      </c>
      <c r="K141">
        <v>4200</v>
      </c>
    </row>
    <row r="142" spans="1:11" x14ac:dyDescent="0.25">
      <c r="A142" t="str">
        <f>"ZB11FF30CA"</f>
        <v>ZB11FF30CA</v>
      </c>
      <c r="B142" t="str">
        <f t="shared" si="2"/>
        <v>06363391001</v>
      </c>
      <c r="C142" t="s">
        <v>15</v>
      </c>
      <c r="D142" t="s">
        <v>326</v>
      </c>
      <c r="E142" t="s">
        <v>82</v>
      </c>
      <c r="F142" s="1" t="s">
        <v>327</v>
      </c>
      <c r="G142" t="s">
        <v>328</v>
      </c>
      <c r="H142">
        <v>0</v>
      </c>
      <c r="I142" s="2">
        <v>42999</v>
      </c>
      <c r="J142" s="2">
        <v>44094</v>
      </c>
      <c r="K142">
        <v>0</v>
      </c>
    </row>
    <row r="143" spans="1:11" x14ac:dyDescent="0.25">
      <c r="A143" t="str">
        <f>"ZAD1FF124C"</f>
        <v>ZAD1FF124C</v>
      </c>
      <c r="B143" t="str">
        <f t="shared" si="2"/>
        <v>06363391001</v>
      </c>
      <c r="C143" t="s">
        <v>15</v>
      </c>
      <c r="D143" t="s">
        <v>329</v>
      </c>
      <c r="E143" t="s">
        <v>17</v>
      </c>
      <c r="F143" s="1" t="s">
        <v>21</v>
      </c>
      <c r="G143" t="s">
        <v>22</v>
      </c>
      <c r="H143">
        <v>1658</v>
      </c>
      <c r="I143" s="2">
        <v>42997</v>
      </c>
      <c r="J143" s="2">
        <v>43014</v>
      </c>
      <c r="K143">
        <v>1658</v>
      </c>
    </row>
    <row r="144" spans="1:11" x14ac:dyDescent="0.25">
      <c r="A144" t="str">
        <f>"Z3820015F6"</f>
        <v>Z3820015F6</v>
      </c>
      <c r="B144" t="str">
        <f t="shared" si="2"/>
        <v>06363391001</v>
      </c>
      <c r="C144" t="s">
        <v>15</v>
      </c>
      <c r="D144" t="s">
        <v>330</v>
      </c>
      <c r="E144" t="s">
        <v>17</v>
      </c>
      <c r="F144" s="1" t="s">
        <v>21</v>
      </c>
      <c r="G144" t="s">
        <v>22</v>
      </c>
      <c r="H144">
        <v>10688.65</v>
      </c>
      <c r="I144" s="2">
        <v>43005</v>
      </c>
      <c r="J144" s="2">
        <v>43054</v>
      </c>
      <c r="K144">
        <v>10688.64</v>
      </c>
    </row>
    <row r="145" spans="1:11" x14ac:dyDescent="0.25">
      <c r="A145" t="str">
        <f>"ZB020277AA"</f>
        <v>ZB020277AA</v>
      </c>
      <c r="B145" t="str">
        <f t="shared" si="2"/>
        <v>06363391001</v>
      </c>
      <c r="C145" t="s">
        <v>15</v>
      </c>
      <c r="D145" t="s">
        <v>331</v>
      </c>
      <c r="E145" t="s">
        <v>17</v>
      </c>
      <c r="F145" s="1" t="s">
        <v>48</v>
      </c>
      <c r="G145" t="s">
        <v>49</v>
      </c>
      <c r="H145">
        <v>920</v>
      </c>
      <c r="I145" s="2">
        <v>43017</v>
      </c>
      <c r="J145" s="2">
        <v>43038</v>
      </c>
      <c r="K145">
        <v>920</v>
      </c>
    </row>
    <row r="146" spans="1:11" x14ac:dyDescent="0.25">
      <c r="A146" t="str">
        <f>"ZF9201F577"</f>
        <v>ZF9201F577</v>
      </c>
      <c r="B146" t="str">
        <f t="shared" si="2"/>
        <v>06363391001</v>
      </c>
      <c r="C146" t="s">
        <v>15</v>
      </c>
      <c r="D146" t="s">
        <v>332</v>
      </c>
      <c r="E146" t="s">
        <v>17</v>
      </c>
      <c r="F146" s="1" t="s">
        <v>181</v>
      </c>
      <c r="G146" t="s">
        <v>182</v>
      </c>
      <c r="H146">
        <v>688</v>
      </c>
      <c r="I146" s="2">
        <v>43014</v>
      </c>
      <c r="J146" s="2">
        <v>43024</v>
      </c>
      <c r="K146">
        <v>688</v>
      </c>
    </row>
    <row r="147" spans="1:11" x14ac:dyDescent="0.25">
      <c r="A147" t="str">
        <f>"ZF22037BC4"</f>
        <v>ZF22037BC4</v>
      </c>
      <c r="B147" t="str">
        <f t="shared" si="2"/>
        <v>06363391001</v>
      </c>
      <c r="C147" t="s">
        <v>15</v>
      </c>
      <c r="D147" t="s">
        <v>333</v>
      </c>
      <c r="E147" t="s">
        <v>17</v>
      </c>
      <c r="F147" s="1" t="s">
        <v>320</v>
      </c>
      <c r="G147" t="s">
        <v>321</v>
      </c>
      <c r="H147">
        <v>850</v>
      </c>
      <c r="I147" s="2">
        <v>43032</v>
      </c>
      <c r="J147" s="2">
        <v>43039</v>
      </c>
      <c r="K147">
        <v>850</v>
      </c>
    </row>
    <row r="148" spans="1:11" x14ac:dyDescent="0.25">
      <c r="A148" t="str">
        <f>"Z2A2045F41"</f>
        <v>Z2A2045F41</v>
      </c>
      <c r="B148" t="str">
        <f t="shared" si="2"/>
        <v>06363391001</v>
      </c>
      <c r="C148" t="s">
        <v>15</v>
      </c>
      <c r="D148" t="s">
        <v>334</v>
      </c>
      <c r="E148" t="s">
        <v>17</v>
      </c>
      <c r="F148" s="1" t="s">
        <v>249</v>
      </c>
      <c r="G148" t="s">
        <v>250</v>
      </c>
      <c r="H148">
        <v>3180.74</v>
      </c>
      <c r="I148" s="2">
        <v>43032</v>
      </c>
      <c r="J148" s="2">
        <v>43039</v>
      </c>
      <c r="K148">
        <v>3180.74</v>
      </c>
    </row>
    <row r="149" spans="1:11" x14ac:dyDescent="0.25">
      <c r="A149" t="str">
        <f>"ZF81FD346F"</f>
        <v>ZF81FD346F</v>
      </c>
      <c r="B149" t="str">
        <f t="shared" si="2"/>
        <v>06363391001</v>
      </c>
      <c r="C149" t="s">
        <v>15</v>
      </c>
      <c r="D149" t="s">
        <v>335</v>
      </c>
      <c r="E149" t="s">
        <v>17</v>
      </c>
      <c r="F149" s="1" t="s">
        <v>18</v>
      </c>
      <c r="G149" t="s">
        <v>19</v>
      </c>
      <c r="H149">
        <v>1475.33</v>
      </c>
      <c r="I149" s="2">
        <v>42986</v>
      </c>
      <c r="J149" s="2">
        <v>43007</v>
      </c>
      <c r="K149">
        <v>1450.05</v>
      </c>
    </row>
    <row r="150" spans="1:11" x14ac:dyDescent="0.25">
      <c r="A150" t="str">
        <f>"Z4E1FC127A"</f>
        <v>Z4E1FC127A</v>
      </c>
      <c r="B150" t="str">
        <f t="shared" si="2"/>
        <v>06363391001</v>
      </c>
      <c r="C150" t="s">
        <v>15</v>
      </c>
      <c r="D150" t="s">
        <v>336</v>
      </c>
      <c r="E150" t="s">
        <v>17</v>
      </c>
      <c r="F150" s="1" t="s">
        <v>87</v>
      </c>
      <c r="G150" t="s">
        <v>88</v>
      </c>
      <c r="H150">
        <v>125.8</v>
      </c>
      <c r="I150" s="2">
        <v>42979</v>
      </c>
      <c r="J150" s="2">
        <v>42989</v>
      </c>
      <c r="K150">
        <v>125.8</v>
      </c>
    </row>
    <row r="151" spans="1:11" x14ac:dyDescent="0.25">
      <c r="A151" t="str">
        <f>"Z701FC12D1"</f>
        <v>Z701FC12D1</v>
      </c>
      <c r="B151" t="str">
        <f t="shared" si="2"/>
        <v>06363391001</v>
      </c>
      <c r="C151" t="s">
        <v>15</v>
      </c>
      <c r="D151" t="s">
        <v>337</v>
      </c>
      <c r="E151" t="s">
        <v>17</v>
      </c>
      <c r="F151" s="1" t="s">
        <v>87</v>
      </c>
      <c r="G151" t="s">
        <v>88</v>
      </c>
      <c r="H151">
        <v>417.96</v>
      </c>
      <c r="I151" s="2">
        <v>42979</v>
      </c>
      <c r="J151" s="2">
        <v>42989</v>
      </c>
      <c r="K151">
        <v>417.96</v>
      </c>
    </row>
    <row r="152" spans="1:11" x14ac:dyDescent="0.25">
      <c r="A152" t="str">
        <f>"ZB42115519"</f>
        <v>ZB42115519</v>
      </c>
      <c r="B152" t="str">
        <f t="shared" si="2"/>
        <v>06363391001</v>
      </c>
      <c r="C152" t="s">
        <v>15</v>
      </c>
      <c r="D152" t="s">
        <v>338</v>
      </c>
      <c r="E152" t="s">
        <v>17</v>
      </c>
      <c r="F152" s="1" t="s">
        <v>27</v>
      </c>
      <c r="G152" t="s">
        <v>28</v>
      </c>
      <c r="H152">
        <v>495</v>
      </c>
      <c r="I152" s="2">
        <v>43073</v>
      </c>
      <c r="J152" s="2">
        <v>43096</v>
      </c>
      <c r="K152">
        <v>0</v>
      </c>
    </row>
    <row r="153" spans="1:11" x14ac:dyDescent="0.25">
      <c r="A153" t="str">
        <f>"ZD6205278C"</f>
        <v>ZD6205278C</v>
      </c>
      <c r="B153" t="str">
        <f t="shared" si="2"/>
        <v>06363391001</v>
      </c>
      <c r="C153" t="s">
        <v>15</v>
      </c>
      <c r="D153" t="s">
        <v>339</v>
      </c>
      <c r="E153" t="s">
        <v>17</v>
      </c>
      <c r="F153" s="1" t="s">
        <v>249</v>
      </c>
      <c r="G153" t="s">
        <v>250</v>
      </c>
      <c r="H153">
        <v>1340</v>
      </c>
      <c r="I153" s="2">
        <v>43027</v>
      </c>
      <c r="J153" s="2">
        <v>43056</v>
      </c>
      <c r="K153">
        <v>1340</v>
      </c>
    </row>
    <row r="154" spans="1:11" x14ac:dyDescent="0.25">
      <c r="A154" t="str">
        <f>"Z71205724B"</f>
        <v>Z71205724B</v>
      </c>
      <c r="B154" t="str">
        <f t="shared" si="2"/>
        <v>06363391001</v>
      </c>
      <c r="C154" t="s">
        <v>15</v>
      </c>
      <c r="D154" t="s">
        <v>340</v>
      </c>
      <c r="E154" t="s">
        <v>17</v>
      </c>
      <c r="F154" s="1" t="s">
        <v>341</v>
      </c>
      <c r="G154" t="s">
        <v>342</v>
      </c>
      <c r="H154">
        <v>289.2</v>
      </c>
      <c r="I154" s="2">
        <v>43027</v>
      </c>
      <c r="J154" s="2">
        <v>43100</v>
      </c>
      <c r="K154">
        <v>289.2</v>
      </c>
    </row>
    <row r="155" spans="1:11" x14ac:dyDescent="0.25">
      <c r="A155" t="str">
        <f>"72432105FA"</f>
        <v>72432105FA</v>
      </c>
      <c r="B155" t="str">
        <f t="shared" si="2"/>
        <v>06363391001</v>
      </c>
      <c r="C155" t="s">
        <v>15</v>
      </c>
      <c r="D155" t="s">
        <v>343</v>
      </c>
      <c r="E155" t="s">
        <v>82</v>
      </c>
      <c r="F155" s="1" t="s">
        <v>344</v>
      </c>
      <c r="G155" t="s">
        <v>345</v>
      </c>
      <c r="H155">
        <v>75640.320000000007</v>
      </c>
      <c r="I155" s="2">
        <v>43096</v>
      </c>
      <c r="J155" s="2">
        <v>44561</v>
      </c>
      <c r="K155">
        <v>18910.12</v>
      </c>
    </row>
    <row r="156" spans="1:11" x14ac:dyDescent="0.25">
      <c r="A156" t="str">
        <f>"ZE1206B5A4"</f>
        <v>ZE1206B5A4</v>
      </c>
      <c r="B156" t="str">
        <f t="shared" si="2"/>
        <v>06363391001</v>
      </c>
      <c r="C156" t="s">
        <v>15</v>
      </c>
      <c r="D156" t="s">
        <v>346</v>
      </c>
      <c r="E156" t="s">
        <v>17</v>
      </c>
      <c r="F156" s="1" t="s">
        <v>27</v>
      </c>
      <c r="G156" t="s">
        <v>28</v>
      </c>
      <c r="H156">
        <v>125</v>
      </c>
      <c r="I156" s="2">
        <v>43032</v>
      </c>
      <c r="J156" s="2">
        <v>43049</v>
      </c>
      <c r="K156">
        <v>125</v>
      </c>
    </row>
    <row r="157" spans="1:11" x14ac:dyDescent="0.25">
      <c r="A157" t="str">
        <f>"Z7B207E1A0"</f>
        <v>Z7B207E1A0</v>
      </c>
      <c r="B157" t="str">
        <f t="shared" si="2"/>
        <v>06363391001</v>
      </c>
      <c r="C157" t="s">
        <v>15</v>
      </c>
      <c r="D157" t="s">
        <v>347</v>
      </c>
      <c r="E157" t="s">
        <v>17</v>
      </c>
      <c r="F157" s="1" t="s">
        <v>348</v>
      </c>
      <c r="G157" t="s">
        <v>349</v>
      </c>
      <c r="H157">
        <v>1339.8</v>
      </c>
      <c r="I157" s="2">
        <v>43035</v>
      </c>
      <c r="J157" s="2">
        <v>43069</v>
      </c>
      <c r="K157">
        <v>1339.8</v>
      </c>
    </row>
    <row r="158" spans="1:11" x14ac:dyDescent="0.25">
      <c r="A158" t="str">
        <f>"Z3B206C7A6"</f>
        <v>Z3B206C7A6</v>
      </c>
      <c r="B158" t="str">
        <f t="shared" si="2"/>
        <v>06363391001</v>
      </c>
      <c r="C158" t="s">
        <v>15</v>
      </c>
      <c r="D158" t="s">
        <v>350</v>
      </c>
      <c r="E158" t="s">
        <v>17</v>
      </c>
      <c r="F158" s="1" t="s">
        <v>27</v>
      </c>
      <c r="G158" t="s">
        <v>28</v>
      </c>
      <c r="H158">
        <v>460</v>
      </c>
      <c r="I158" s="2">
        <v>43034</v>
      </c>
      <c r="J158" s="2">
        <v>43055</v>
      </c>
      <c r="K158">
        <v>460</v>
      </c>
    </row>
    <row r="159" spans="1:11" x14ac:dyDescent="0.25">
      <c r="A159" t="str">
        <f>"Z11206C71D"</f>
        <v>Z11206C71D</v>
      </c>
      <c r="B159" t="str">
        <f t="shared" si="2"/>
        <v>06363391001</v>
      </c>
      <c r="C159" t="s">
        <v>15</v>
      </c>
      <c r="D159" t="s">
        <v>351</v>
      </c>
      <c r="E159" t="s">
        <v>17</v>
      </c>
      <c r="F159" s="1" t="s">
        <v>352</v>
      </c>
      <c r="G159" t="s">
        <v>353</v>
      </c>
      <c r="H159">
        <v>550</v>
      </c>
      <c r="I159" s="2">
        <v>43034</v>
      </c>
      <c r="J159" s="2">
        <v>43069</v>
      </c>
      <c r="K159">
        <v>550</v>
      </c>
    </row>
    <row r="160" spans="1:11" x14ac:dyDescent="0.25">
      <c r="A160" t="str">
        <f>"Z8F206C6C2"</f>
        <v>Z8F206C6C2</v>
      </c>
      <c r="B160" t="str">
        <f t="shared" si="2"/>
        <v>06363391001</v>
      </c>
      <c r="C160" t="s">
        <v>15</v>
      </c>
      <c r="D160" t="s">
        <v>354</v>
      </c>
      <c r="E160" t="s">
        <v>17</v>
      </c>
      <c r="F160" s="1" t="s">
        <v>320</v>
      </c>
      <c r="G160" t="s">
        <v>321</v>
      </c>
      <c r="H160">
        <v>950</v>
      </c>
      <c r="I160" s="2">
        <v>43034</v>
      </c>
      <c r="J160" s="2">
        <v>43069</v>
      </c>
      <c r="K160">
        <v>950</v>
      </c>
    </row>
    <row r="161" spans="1:11" x14ac:dyDescent="0.25">
      <c r="A161" t="str">
        <f>"Z05207EDF1"</f>
        <v>Z05207EDF1</v>
      </c>
      <c r="B161" t="str">
        <f t="shared" si="2"/>
        <v>06363391001</v>
      </c>
      <c r="C161" t="s">
        <v>15</v>
      </c>
      <c r="D161" t="s">
        <v>355</v>
      </c>
      <c r="E161" t="s">
        <v>17</v>
      </c>
      <c r="F161" s="1" t="s">
        <v>356</v>
      </c>
      <c r="G161" t="s">
        <v>357</v>
      </c>
      <c r="H161">
        <v>2205.9299999999998</v>
      </c>
      <c r="I161" s="2">
        <v>43045</v>
      </c>
      <c r="J161" s="2">
        <v>43069</v>
      </c>
      <c r="K161">
        <v>2205.9299999999998</v>
      </c>
    </row>
    <row r="162" spans="1:11" x14ac:dyDescent="0.25">
      <c r="A162" t="str">
        <f>"ZA9208D665"</f>
        <v>ZA9208D665</v>
      </c>
      <c r="B162" t="str">
        <f t="shared" si="2"/>
        <v>06363391001</v>
      </c>
      <c r="C162" t="s">
        <v>15</v>
      </c>
      <c r="D162" t="s">
        <v>358</v>
      </c>
      <c r="E162" t="s">
        <v>82</v>
      </c>
      <c r="F162" s="1" t="s">
        <v>126</v>
      </c>
      <c r="G162" t="s">
        <v>127</v>
      </c>
      <c r="H162">
        <v>0</v>
      </c>
      <c r="I162" s="2">
        <v>43041</v>
      </c>
      <c r="J162" s="2">
        <v>43049</v>
      </c>
      <c r="K162">
        <v>8419.66</v>
      </c>
    </row>
    <row r="163" spans="1:11" x14ac:dyDescent="0.25">
      <c r="A163" t="str">
        <f>"ZE9208CB36"</f>
        <v>ZE9208CB36</v>
      </c>
      <c r="B163" t="str">
        <f t="shared" si="2"/>
        <v>06363391001</v>
      </c>
      <c r="C163" t="s">
        <v>15</v>
      </c>
      <c r="D163" t="s">
        <v>359</v>
      </c>
      <c r="E163" t="s">
        <v>17</v>
      </c>
      <c r="F163" s="1" t="s">
        <v>133</v>
      </c>
      <c r="G163" t="s">
        <v>134</v>
      </c>
      <c r="H163">
        <v>490.73</v>
      </c>
      <c r="I163" s="2">
        <v>43041</v>
      </c>
      <c r="J163" s="2">
        <v>43042</v>
      </c>
      <c r="K163">
        <v>490.73</v>
      </c>
    </row>
    <row r="164" spans="1:11" x14ac:dyDescent="0.25">
      <c r="A164" t="str">
        <f>"Z2B20A757D"</f>
        <v>Z2B20A757D</v>
      </c>
      <c r="B164" t="str">
        <f t="shared" si="2"/>
        <v>06363391001</v>
      </c>
      <c r="C164" t="s">
        <v>15</v>
      </c>
      <c r="D164" t="s">
        <v>360</v>
      </c>
      <c r="E164" t="s">
        <v>17</v>
      </c>
      <c r="F164" s="1" t="s">
        <v>361</v>
      </c>
      <c r="G164" t="s">
        <v>362</v>
      </c>
      <c r="H164">
        <v>4425</v>
      </c>
      <c r="I164" s="2">
        <v>43048</v>
      </c>
      <c r="J164" s="2">
        <v>43069</v>
      </c>
      <c r="K164">
        <v>4425</v>
      </c>
    </row>
    <row r="165" spans="1:11" x14ac:dyDescent="0.25">
      <c r="A165" t="str">
        <f>"ZDE209ADAD"</f>
        <v>ZDE209ADAD</v>
      </c>
      <c r="B165" t="str">
        <f t="shared" si="2"/>
        <v>06363391001</v>
      </c>
      <c r="C165" t="s">
        <v>15</v>
      </c>
      <c r="D165" t="s">
        <v>363</v>
      </c>
      <c r="E165" t="s">
        <v>17</v>
      </c>
      <c r="F165" s="1" t="s">
        <v>364</v>
      </c>
      <c r="G165" t="s">
        <v>365</v>
      </c>
      <c r="H165">
        <v>263</v>
      </c>
      <c r="I165" s="2">
        <v>43047</v>
      </c>
      <c r="J165" s="2">
        <v>43048</v>
      </c>
      <c r="K165">
        <v>263</v>
      </c>
    </row>
    <row r="166" spans="1:11" x14ac:dyDescent="0.25">
      <c r="A166" t="str">
        <f>"Z3420AE8AB"</f>
        <v>Z3420AE8AB</v>
      </c>
      <c r="B166" t="str">
        <f t="shared" si="2"/>
        <v>06363391001</v>
      </c>
      <c r="C166" t="s">
        <v>15</v>
      </c>
      <c r="D166" t="s">
        <v>23</v>
      </c>
      <c r="E166" t="s">
        <v>17</v>
      </c>
      <c r="F166" s="1" t="s">
        <v>366</v>
      </c>
      <c r="G166" t="s">
        <v>367</v>
      </c>
      <c r="H166">
        <v>812.42</v>
      </c>
      <c r="I166" s="2">
        <v>43049</v>
      </c>
      <c r="J166" s="2">
        <v>43063</v>
      </c>
      <c r="K166">
        <v>812.41</v>
      </c>
    </row>
    <row r="167" spans="1:11" x14ac:dyDescent="0.25">
      <c r="A167" t="str">
        <f>"Z2020A4180"</f>
        <v>Z2020A4180</v>
      </c>
      <c r="B167" t="str">
        <f t="shared" si="2"/>
        <v>06363391001</v>
      </c>
      <c r="C167" t="s">
        <v>15</v>
      </c>
      <c r="D167" t="s">
        <v>368</v>
      </c>
      <c r="E167" t="s">
        <v>17</v>
      </c>
      <c r="F167" s="1" t="s">
        <v>123</v>
      </c>
      <c r="G167" t="s">
        <v>124</v>
      </c>
      <c r="H167">
        <v>618.27</v>
      </c>
      <c r="I167" s="2">
        <v>43048</v>
      </c>
      <c r="J167" s="2">
        <v>43069</v>
      </c>
      <c r="K167">
        <v>618.27</v>
      </c>
    </row>
    <row r="168" spans="1:11" x14ac:dyDescent="0.25">
      <c r="A168" t="str">
        <f>"Z1F20AA53D"</f>
        <v>Z1F20AA53D</v>
      </c>
      <c r="B168" t="str">
        <f t="shared" si="2"/>
        <v>06363391001</v>
      </c>
      <c r="C168" t="s">
        <v>15</v>
      </c>
      <c r="D168" t="s">
        <v>369</v>
      </c>
      <c r="E168" t="s">
        <v>17</v>
      </c>
      <c r="F168" s="1" t="s">
        <v>370</v>
      </c>
      <c r="G168" t="s">
        <v>170</v>
      </c>
      <c r="H168">
        <v>6197.16</v>
      </c>
      <c r="I168" s="2">
        <v>43048</v>
      </c>
      <c r="J168" s="2">
        <v>43069</v>
      </c>
      <c r="K168">
        <v>0</v>
      </c>
    </row>
    <row r="169" spans="1:11" x14ac:dyDescent="0.25">
      <c r="A169" t="str">
        <f>"ZB320C9025"</f>
        <v>ZB320C9025</v>
      </c>
      <c r="B169" t="str">
        <f t="shared" si="2"/>
        <v>06363391001</v>
      </c>
      <c r="C169" t="s">
        <v>15</v>
      </c>
      <c r="D169" t="s">
        <v>371</v>
      </c>
      <c r="E169" t="s">
        <v>17</v>
      </c>
      <c r="F169" s="1" t="s">
        <v>71</v>
      </c>
      <c r="G169" t="s">
        <v>72</v>
      </c>
      <c r="H169">
        <v>607.89</v>
      </c>
      <c r="I169" s="2">
        <v>43056</v>
      </c>
      <c r="J169" s="2">
        <v>43084</v>
      </c>
      <c r="K169">
        <v>607.89</v>
      </c>
    </row>
    <row r="170" spans="1:11" x14ac:dyDescent="0.25">
      <c r="A170" t="str">
        <f>"ZC120D8A04"</f>
        <v>ZC120D8A04</v>
      </c>
      <c r="B170" t="str">
        <f t="shared" si="2"/>
        <v>06363391001</v>
      </c>
      <c r="C170" t="s">
        <v>15</v>
      </c>
      <c r="D170" t="s">
        <v>372</v>
      </c>
      <c r="E170" t="s">
        <v>17</v>
      </c>
      <c r="F170" s="1" t="s">
        <v>45</v>
      </c>
      <c r="G170" t="s">
        <v>46</v>
      </c>
      <c r="H170">
        <v>603.88</v>
      </c>
      <c r="I170" s="2">
        <v>43060</v>
      </c>
      <c r="J170" s="2">
        <v>43069</v>
      </c>
      <c r="K170">
        <v>603.88</v>
      </c>
    </row>
    <row r="171" spans="1:11" x14ac:dyDescent="0.25">
      <c r="A171" t="str">
        <f>"Z5120DB84E"</f>
        <v>Z5120DB84E</v>
      </c>
      <c r="B171" t="str">
        <f t="shared" si="2"/>
        <v>06363391001</v>
      </c>
      <c r="C171" t="s">
        <v>15</v>
      </c>
      <c r="D171" t="s">
        <v>373</v>
      </c>
      <c r="E171" t="s">
        <v>17</v>
      </c>
      <c r="F171" s="1" t="s">
        <v>374</v>
      </c>
      <c r="G171" t="s">
        <v>375</v>
      </c>
      <c r="H171">
        <v>996</v>
      </c>
      <c r="I171" s="2">
        <v>43060</v>
      </c>
      <c r="J171" s="2">
        <v>43089</v>
      </c>
      <c r="K171">
        <v>996</v>
      </c>
    </row>
    <row r="172" spans="1:11" x14ac:dyDescent="0.25">
      <c r="A172" t="str">
        <f>"Z1220DD46D"</f>
        <v>Z1220DD46D</v>
      </c>
      <c r="B172" t="str">
        <f t="shared" si="2"/>
        <v>06363391001</v>
      </c>
      <c r="C172" t="s">
        <v>15</v>
      </c>
      <c r="D172" t="s">
        <v>376</v>
      </c>
      <c r="E172" t="s">
        <v>17</v>
      </c>
      <c r="F172" s="1" t="s">
        <v>374</v>
      </c>
      <c r="G172" t="s">
        <v>375</v>
      </c>
      <c r="H172">
        <v>180</v>
      </c>
      <c r="I172" s="2">
        <v>43060</v>
      </c>
      <c r="J172" s="2">
        <v>43083</v>
      </c>
      <c r="K172">
        <v>180</v>
      </c>
    </row>
    <row r="173" spans="1:11" x14ac:dyDescent="0.25">
      <c r="A173" t="str">
        <f>"Z7C20D93DA"</f>
        <v>Z7C20D93DA</v>
      </c>
      <c r="B173" t="str">
        <f t="shared" si="2"/>
        <v>06363391001</v>
      </c>
      <c r="C173" t="s">
        <v>15</v>
      </c>
      <c r="D173" t="s">
        <v>377</v>
      </c>
      <c r="E173" t="s">
        <v>17</v>
      </c>
      <c r="F173" s="1" t="s">
        <v>378</v>
      </c>
      <c r="G173" t="s">
        <v>379</v>
      </c>
      <c r="H173">
        <v>569.16</v>
      </c>
      <c r="I173" s="2">
        <v>43060</v>
      </c>
      <c r="J173" s="2">
        <v>43084</v>
      </c>
      <c r="K173">
        <v>569.16</v>
      </c>
    </row>
    <row r="174" spans="1:11" x14ac:dyDescent="0.25">
      <c r="A174" t="str">
        <f>"Z8B2108012"</f>
        <v>Z8B2108012</v>
      </c>
      <c r="B174" t="str">
        <f t="shared" si="2"/>
        <v>06363391001</v>
      </c>
      <c r="C174" t="s">
        <v>15</v>
      </c>
      <c r="D174" t="s">
        <v>380</v>
      </c>
      <c r="E174" t="s">
        <v>17</v>
      </c>
      <c r="F174" s="1" t="s">
        <v>381</v>
      </c>
      <c r="G174" t="s">
        <v>382</v>
      </c>
      <c r="H174">
        <v>4300</v>
      </c>
      <c r="I174" s="2">
        <v>42551</v>
      </c>
      <c r="J174" s="2">
        <v>42698</v>
      </c>
      <c r="K174">
        <v>4300</v>
      </c>
    </row>
    <row r="175" spans="1:11" x14ac:dyDescent="0.25">
      <c r="A175" t="str">
        <f>"Z7421398F4"</f>
        <v>Z7421398F4</v>
      </c>
      <c r="B175" t="str">
        <f t="shared" si="2"/>
        <v>06363391001</v>
      </c>
      <c r="C175" t="s">
        <v>15</v>
      </c>
      <c r="D175" t="s">
        <v>383</v>
      </c>
      <c r="E175" t="s">
        <v>17</v>
      </c>
      <c r="F175" s="1" t="s">
        <v>384</v>
      </c>
      <c r="G175" t="s">
        <v>385</v>
      </c>
      <c r="H175">
        <v>121.5</v>
      </c>
      <c r="I175" s="2">
        <v>43080</v>
      </c>
      <c r="J175" s="2">
        <v>43082</v>
      </c>
      <c r="K175">
        <v>121.5</v>
      </c>
    </row>
    <row r="176" spans="1:11" x14ac:dyDescent="0.25">
      <c r="A176" t="str">
        <f>"Z1220E6F57"</f>
        <v>Z1220E6F57</v>
      </c>
      <c r="B176" t="str">
        <f t="shared" si="2"/>
        <v>06363391001</v>
      </c>
      <c r="C176" t="s">
        <v>15</v>
      </c>
      <c r="D176" t="s">
        <v>386</v>
      </c>
      <c r="E176" t="s">
        <v>17</v>
      </c>
      <c r="F176" s="1" t="s">
        <v>387</v>
      </c>
      <c r="G176" t="s">
        <v>388</v>
      </c>
      <c r="H176">
        <v>721.15</v>
      </c>
      <c r="I176" s="2">
        <v>43064</v>
      </c>
      <c r="J176" s="2">
        <v>43429</v>
      </c>
      <c r="K176">
        <v>0</v>
      </c>
    </row>
    <row r="177" spans="1:11" x14ac:dyDescent="0.25">
      <c r="A177" t="str">
        <f>"Z2420ED542"</f>
        <v>Z2420ED542</v>
      </c>
      <c r="B177" t="str">
        <f t="shared" si="2"/>
        <v>06363391001</v>
      </c>
      <c r="C177" t="s">
        <v>15</v>
      </c>
      <c r="D177" t="s">
        <v>389</v>
      </c>
      <c r="E177" t="s">
        <v>17</v>
      </c>
      <c r="F177" s="1" t="s">
        <v>356</v>
      </c>
      <c r="G177" t="s">
        <v>357</v>
      </c>
      <c r="H177">
        <v>2250</v>
      </c>
      <c r="I177" s="2">
        <v>43063</v>
      </c>
      <c r="J177" s="2">
        <v>43098</v>
      </c>
      <c r="K177">
        <v>0</v>
      </c>
    </row>
    <row r="178" spans="1:11" x14ac:dyDescent="0.25">
      <c r="A178" t="str">
        <f>"Z9F20A1355"</f>
        <v>Z9F20A1355</v>
      </c>
      <c r="B178" t="str">
        <f t="shared" si="2"/>
        <v>06363391001</v>
      </c>
      <c r="C178" t="s">
        <v>15</v>
      </c>
      <c r="D178" t="s">
        <v>390</v>
      </c>
      <c r="E178" t="s">
        <v>17</v>
      </c>
      <c r="F178" s="1" t="s">
        <v>87</v>
      </c>
      <c r="G178" t="s">
        <v>88</v>
      </c>
      <c r="H178">
        <v>4685</v>
      </c>
      <c r="I178" s="2">
        <v>43069</v>
      </c>
      <c r="J178" s="2">
        <v>43100</v>
      </c>
      <c r="K178">
        <v>4684.99</v>
      </c>
    </row>
    <row r="179" spans="1:11" x14ac:dyDescent="0.25">
      <c r="A179" t="str">
        <f>"Z742109B35"</f>
        <v>Z742109B35</v>
      </c>
      <c r="B179" t="str">
        <f t="shared" si="2"/>
        <v>06363391001</v>
      </c>
      <c r="C179" t="s">
        <v>15</v>
      </c>
      <c r="D179" t="s">
        <v>391</v>
      </c>
      <c r="E179" t="s">
        <v>17</v>
      </c>
      <c r="F179" s="1" t="s">
        <v>392</v>
      </c>
      <c r="G179" t="s">
        <v>393</v>
      </c>
      <c r="H179">
        <v>231.5</v>
      </c>
      <c r="I179" s="2">
        <v>43069</v>
      </c>
      <c r="J179" s="2">
        <v>43084</v>
      </c>
      <c r="K179">
        <v>231.5</v>
      </c>
    </row>
    <row r="180" spans="1:11" x14ac:dyDescent="0.25">
      <c r="A180" t="str">
        <f>"Z2B20EA815"</f>
        <v>Z2B20EA815</v>
      </c>
      <c r="B180" t="str">
        <f t="shared" si="2"/>
        <v>06363391001</v>
      </c>
      <c r="C180" t="s">
        <v>15</v>
      </c>
      <c r="D180" t="s">
        <v>394</v>
      </c>
      <c r="E180" t="s">
        <v>17</v>
      </c>
      <c r="F180" s="1" t="s">
        <v>129</v>
      </c>
      <c r="G180" t="s">
        <v>130</v>
      </c>
      <c r="H180">
        <v>0</v>
      </c>
      <c r="I180" s="2">
        <v>43068</v>
      </c>
      <c r="J180" s="2">
        <v>43845</v>
      </c>
      <c r="K180">
        <v>756</v>
      </c>
    </row>
    <row r="181" spans="1:11" x14ac:dyDescent="0.25">
      <c r="A181" t="str">
        <f>"Z3920F7EA8"</f>
        <v>Z3920F7EA8</v>
      </c>
      <c r="B181" t="str">
        <f t="shared" si="2"/>
        <v>06363391001</v>
      </c>
      <c r="C181" t="s">
        <v>15</v>
      </c>
      <c r="D181" t="s">
        <v>395</v>
      </c>
      <c r="E181" t="s">
        <v>17</v>
      </c>
      <c r="F181" s="1" t="s">
        <v>396</v>
      </c>
      <c r="G181" t="s">
        <v>397</v>
      </c>
      <c r="H181">
        <v>617.62</v>
      </c>
      <c r="I181" s="2">
        <v>43068</v>
      </c>
      <c r="J181" s="2">
        <v>43091</v>
      </c>
      <c r="K181">
        <v>617.62</v>
      </c>
    </row>
    <row r="182" spans="1:11" x14ac:dyDescent="0.25">
      <c r="A182" t="str">
        <f>"Z0421149F0"</f>
        <v>Z0421149F0</v>
      </c>
      <c r="B182" t="str">
        <f t="shared" si="2"/>
        <v>06363391001</v>
      </c>
      <c r="C182" t="s">
        <v>15</v>
      </c>
      <c r="D182" t="s">
        <v>398</v>
      </c>
      <c r="E182" t="s">
        <v>17</v>
      </c>
      <c r="F182" s="1" t="s">
        <v>144</v>
      </c>
      <c r="G182" t="s">
        <v>145</v>
      </c>
      <c r="H182">
        <v>3690</v>
      </c>
      <c r="I182" s="2">
        <v>43080</v>
      </c>
      <c r="J182" s="2">
        <v>43091</v>
      </c>
      <c r="K182">
        <v>3690</v>
      </c>
    </row>
    <row r="183" spans="1:11" x14ac:dyDescent="0.25">
      <c r="A183" t="str">
        <f>"Z0F212024A"</f>
        <v>Z0F212024A</v>
      </c>
      <c r="B183" t="str">
        <f t="shared" si="2"/>
        <v>06363391001</v>
      </c>
      <c r="C183" t="s">
        <v>15</v>
      </c>
      <c r="D183" t="s">
        <v>399</v>
      </c>
      <c r="E183" t="s">
        <v>17</v>
      </c>
      <c r="F183" s="1" t="s">
        <v>361</v>
      </c>
      <c r="G183" t="s">
        <v>362</v>
      </c>
      <c r="H183">
        <v>5100</v>
      </c>
      <c r="I183" s="2">
        <v>43075</v>
      </c>
      <c r="J183" s="2">
        <v>43131</v>
      </c>
      <c r="K183">
        <v>5100</v>
      </c>
    </row>
    <row r="184" spans="1:11" x14ac:dyDescent="0.25">
      <c r="A184" t="str">
        <f>"ZBF211DB72"</f>
        <v>ZBF211DB72</v>
      </c>
      <c r="B184" t="str">
        <f t="shared" si="2"/>
        <v>06363391001</v>
      </c>
      <c r="C184" t="s">
        <v>15</v>
      </c>
      <c r="D184" t="s">
        <v>400</v>
      </c>
      <c r="E184" t="s">
        <v>17</v>
      </c>
      <c r="F184" s="1" t="s">
        <v>401</v>
      </c>
      <c r="G184" t="s">
        <v>402</v>
      </c>
      <c r="H184">
        <v>1681.36</v>
      </c>
      <c r="I184" s="2">
        <v>43074</v>
      </c>
      <c r="J184" s="2">
        <v>43100</v>
      </c>
      <c r="K184">
        <v>0</v>
      </c>
    </row>
    <row r="185" spans="1:11" x14ac:dyDescent="0.25">
      <c r="A185" t="str">
        <f>"ZD221241A2"</f>
        <v>ZD221241A2</v>
      </c>
      <c r="B185" t="str">
        <f t="shared" si="2"/>
        <v>06363391001</v>
      </c>
      <c r="C185" t="s">
        <v>15</v>
      </c>
      <c r="D185" t="s">
        <v>403</v>
      </c>
      <c r="E185" t="s">
        <v>17</v>
      </c>
      <c r="F185" s="1" t="s">
        <v>155</v>
      </c>
      <c r="G185" t="s">
        <v>156</v>
      </c>
      <c r="H185">
        <v>815</v>
      </c>
      <c r="I185" s="2">
        <v>43075</v>
      </c>
      <c r="J185" s="2">
        <v>43098</v>
      </c>
      <c r="K185">
        <v>815</v>
      </c>
    </row>
    <row r="186" spans="1:11" x14ac:dyDescent="0.25">
      <c r="A186" t="str">
        <f>"Z57211E1BB"</f>
        <v>Z57211E1BB</v>
      </c>
      <c r="B186" t="str">
        <f t="shared" si="2"/>
        <v>06363391001</v>
      </c>
      <c r="C186" t="s">
        <v>15</v>
      </c>
      <c r="D186" t="s">
        <v>404</v>
      </c>
      <c r="E186" t="s">
        <v>17</v>
      </c>
      <c r="F186" s="1" t="s">
        <v>370</v>
      </c>
      <c r="G186" t="s">
        <v>170</v>
      </c>
      <c r="H186">
        <v>11025.32</v>
      </c>
      <c r="I186" s="2">
        <v>43075</v>
      </c>
      <c r="J186" s="2">
        <v>43112</v>
      </c>
      <c r="K186">
        <v>11025.32</v>
      </c>
    </row>
    <row r="187" spans="1:11" x14ac:dyDescent="0.25">
      <c r="A187" t="str">
        <f>"Z12212B29A"</f>
        <v>Z12212B29A</v>
      </c>
      <c r="B187" t="str">
        <f t="shared" si="2"/>
        <v>06363391001</v>
      </c>
      <c r="C187" t="s">
        <v>15</v>
      </c>
      <c r="D187" t="s">
        <v>405</v>
      </c>
      <c r="E187" t="s">
        <v>17</v>
      </c>
      <c r="F187" s="1" t="s">
        <v>48</v>
      </c>
      <c r="G187" t="s">
        <v>49</v>
      </c>
      <c r="H187">
        <v>1180</v>
      </c>
      <c r="I187" s="2">
        <v>43075</v>
      </c>
      <c r="J187" s="2">
        <v>43098</v>
      </c>
      <c r="K187">
        <v>1180</v>
      </c>
    </row>
    <row r="188" spans="1:11" x14ac:dyDescent="0.25">
      <c r="A188" t="str">
        <f>"Z54213237F"</f>
        <v>Z54213237F</v>
      </c>
      <c r="B188" t="str">
        <f t="shared" si="2"/>
        <v>06363391001</v>
      </c>
      <c r="C188" t="s">
        <v>15</v>
      </c>
      <c r="D188" t="s">
        <v>406</v>
      </c>
      <c r="E188" t="s">
        <v>17</v>
      </c>
      <c r="F188" s="1" t="s">
        <v>48</v>
      </c>
      <c r="G188" t="s">
        <v>49</v>
      </c>
      <c r="H188">
        <v>5839</v>
      </c>
      <c r="I188" s="2">
        <v>43081</v>
      </c>
      <c r="J188" s="2">
        <v>43100</v>
      </c>
      <c r="K188">
        <v>5839</v>
      </c>
    </row>
    <row r="189" spans="1:11" x14ac:dyDescent="0.25">
      <c r="A189" t="str">
        <f>"ZEC213FCF3"</f>
        <v>ZEC213FCF3</v>
      </c>
      <c r="B189" t="str">
        <f t="shared" si="2"/>
        <v>06363391001</v>
      </c>
      <c r="C189" t="s">
        <v>15</v>
      </c>
      <c r="D189" t="s">
        <v>407</v>
      </c>
      <c r="E189" t="s">
        <v>17</v>
      </c>
      <c r="F189" s="1" t="s">
        <v>129</v>
      </c>
      <c r="G189" t="s">
        <v>130</v>
      </c>
      <c r="H189">
        <v>0</v>
      </c>
      <c r="I189" s="2">
        <v>43101</v>
      </c>
      <c r="J189" s="2">
        <v>43845</v>
      </c>
      <c r="K189">
        <v>636</v>
      </c>
    </row>
    <row r="190" spans="1:11" x14ac:dyDescent="0.25">
      <c r="A190" t="str">
        <f>"Z58215641C"</f>
        <v>Z58215641C</v>
      </c>
      <c r="B190" t="str">
        <f t="shared" si="2"/>
        <v>06363391001</v>
      </c>
      <c r="C190" t="s">
        <v>15</v>
      </c>
      <c r="D190" t="s">
        <v>408</v>
      </c>
      <c r="E190" t="s">
        <v>17</v>
      </c>
      <c r="F190" s="1" t="s">
        <v>320</v>
      </c>
      <c r="G190" t="s">
        <v>321</v>
      </c>
      <c r="H190">
        <v>19164</v>
      </c>
      <c r="I190" s="2">
        <v>43084</v>
      </c>
      <c r="J190" s="2">
        <v>43115</v>
      </c>
      <c r="K190">
        <v>19164</v>
      </c>
    </row>
    <row r="191" spans="1:11" x14ac:dyDescent="0.25">
      <c r="A191" t="str">
        <f>"Z931E025D9"</f>
        <v>Z931E025D9</v>
      </c>
      <c r="B191" t="str">
        <f t="shared" si="2"/>
        <v>06363391001</v>
      </c>
      <c r="C191" t="s">
        <v>15</v>
      </c>
      <c r="D191" t="s">
        <v>409</v>
      </c>
      <c r="E191" t="s">
        <v>17</v>
      </c>
      <c r="F191" s="1" t="s">
        <v>175</v>
      </c>
      <c r="G191" t="s">
        <v>176</v>
      </c>
      <c r="H191">
        <v>377</v>
      </c>
      <c r="I191" s="2">
        <v>42822</v>
      </c>
      <c r="J191" s="2">
        <v>42839</v>
      </c>
      <c r="K191">
        <v>377</v>
      </c>
    </row>
    <row r="192" spans="1:11" x14ac:dyDescent="0.25">
      <c r="A192" t="str">
        <f>"Z5520663C9"</f>
        <v>Z5520663C9</v>
      </c>
      <c r="B192" t="str">
        <f t="shared" si="2"/>
        <v>06363391001</v>
      </c>
      <c r="C192" t="s">
        <v>15</v>
      </c>
      <c r="D192" t="s">
        <v>410</v>
      </c>
      <c r="E192" t="s">
        <v>192</v>
      </c>
      <c r="F192" s="1" t="s">
        <v>411</v>
      </c>
      <c r="G192" t="s">
        <v>412</v>
      </c>
      <c r="H192">
        <v>21317</v>
      </c>
      <c r="I192" s="2">
        <v>43066</v>
      </c>
      <c r="J192" s="2">
        <v>43089</v>
      </c>
      <c r="K192">
        <v>21317</v>
      </c>
    </row>
    <row r="193" spans="1:11" x14ac:dyDescent="0.25">
      <c r="A193" t="str">
        <f>"ZA01EC70BC"</f>
        <v>ZA01EC70BC</v>
      </c>
      <c r="B193" t="str">
        <f t="shared" si="2"/>
        <v>06363391001</v>
      </c>
      <c r="C193" t="s">
        <v>15</v>
      </c>
      <c r="D193" t="s">
        <v>413</v>
      </c>
      <c r="E193" t="s">
        <v>192</v>
      </c>
      <c r="F193" s="1" t="s">
        <v>414</v>
      </c>
      <c r="G193" t="s">
        <v>22</v>
      </c>
      <c r="H193">
        <v>5785</v>
      </c>
      <c r="I193" s="2">
        <v>42927</v>
      </c>
      <c r="J193" s="2">
        <v>43008</v>
      </c>
      <c r="K193">
        <v>5785</v>
      </c>
    </row>
    <row r="194" spans="1:11" x14ac:dyDescent="0.25">
      <c r="A194" t="str">
        <f>"ZCC215D0D5"</f>
        <v>ZCC215D0D5</v>
      </c>
      <c r="B194" t="str">
        <f t="shared" si="2"/>
        <v>06363391001</v>
      </c>
      <c r="C194" t="s">
        <v>15</v>
      </c>
      <c r="D194" t="s">
        <v>415</v>
      </c>
      <c r="E194" t="s">
        <v>17</v>
      </c>
      <c r="F194" s="1" t="s">
        <v>416</v>
      </c>
      <c r="G194" t="s">
        <v>417</v>
      </c>
      <c r="H194">
        <v>1162.5</v>
      </c>
      <c r="I194" s="2">
        <v>43096</v>
      </c>
      <c r="J194" s="2">
        <v>43097</v>
      </c>
      <c r="K194">
        <v>0</v>
      </c>
    </row>
    <row r="195" spans="1:11" x14ac:dyDescent="0.25">
      <c r="A195" t="str">
        <f>"ZF82161880"</f>
        <v>ZF82161880</v>
      </c>
      <c r="B195" t="str">
        <f t="shared" ref="B195:B226" si="3">"06363391001"</f>
        <v>06363391001</v>
      </c>
      <c r="C195" t="s">
        <v>15</v>
      </c>
      <c r="D195" t="s">
        <v>418</v>
      </c>
      <c r="E195" t="s">
        <v>17</v>
      </c>
      <c r="F195" s="1" t="s">
        <v>419</v>
      </c>
      <c r="G195" t="s">
        <v>232</v>
      </c>
      <c r="H195">
        <v>19360</v>
      </c>
      <c r="I195" s="2">
        <v>43088</v>
      </c>
      <c r="J195" s="2">
        <v>43159</v>
      </c>
      <c r="K195">
        <v>19359.96</v>
      </c>
    </row>
    <row r="196" spans="1:11" x14ac:dyDescent="0.25">
      <c r="A196" t="str">
        <f>"Z922165831"</f>
        <v>Z922165831</v>
      </c>
      <c r="B196" t="str">
        <f t="shared" si="3"/>
        <v>06363391001</v>
      </c>
      <c r="C196" t="s">
        <v>15</v>
      </c>
      <c r="D196" t="s">
        <v>420</v>
      </c>
      <c r="E196" t="s">
        <v>82</v>
      </c>
      <c r="F196" s="1" t="s">
        <v>344</v>
      </c>
      <c r="G196" t="s">
        <v>345</v>
      </c>
      <c r="H196">
        <v>2101.12</v>
      </c>
      <c r="I196" s="2">
        <v>43089</v>
      </c>
      <c r="J196" s="2">
        <v>44227</v>
      </c>
      <c r="K196">
        <v>393.96</v>
      </c>
    </row>
    <row r="197" spans="1:11" x14ac:dyDescent="0.25">
      <c r="A197" t="str">
        <f>"Z46215D0FE"</f>
        <v>Z46215D0FE</v>
      </c>
      <c r="B197" t="str">
        <f t="shared" si="3"/>
        <v>06363391001</v>
      </c>
      <c r="C197" t="s">
        <v>15</v>
      </c>
      <c r="D197" t="s">
        <v>421</v>
      </c>
      <c r="E197" t="s">
        <v>17</v>
      </c>
      <c r="F197" s="1" t="s">
        <v>422</v>
      </c>
      <c r="G197" t="s">
        <v>423</v>
      </c>
      <c r="H197">
        <v>1300</v>
      </c>
      <c r="I197" s="2">
        <v>43090</v>
      </c>
      <c r="J197" s="2">
        <v>43100</v>
      </c>
      <c r="K197">
        <v>1300</v>
      </c>
    </row>
    <row r="198" spans="1:11" x14ac:dyDescent="0.25">
      <c r="A198" t="str">
        <f>"Z4E217B48F"</f>
        <v>Z4E217B48F</v>
      </c>
      <c r="B198" t="str">
        <f t="shared" si="3"/>
        <v>06363391001</v>
      </c>
      <c r="C198" t="s">
        <v>15</v>
      </c>
      <c r="D198" t="s">
        <v>424</v>
      </c>
      <c r="E198" t="s">
        <v>17</v>
      </c>
      <c r="F198" s="1" t="s">
        <v>166</v>
      </c>
      <c r="G198" t="s">
        <v>167</v>
      </c>
      <c r="H198">
        <v>3180</v>
      </c>
      <c r="I198" s="2">
        <v>43097</v>
      </c>
      <c r="J198" s="2">
        <v>43131</v>
      </c>
      <c r="K198">
        <v>3180</v>
      </c>
    </row>
    <row r="199" spans="1:11" x14ac:dyDescent="0.25">
      <c r="A199" t="str">
        <f>"Z05214750E"</f>
        <v>Z05214750E</v>
      </c>
      <c r="B199" t="str">
        <f t="shared" si="3"/>
        <v>06363391001</v>
      </c>
      <c r="C199" t="s">
        <v>15</v>
      </c>
      <c r="D199" t="s">
        <v>425</v>
      </c>
      <c r="E199" t="s">
        <v>17</v>
      </c>
      <c r="F199" s="1" t="s">
        <v>426</v>
      </c>
      <c r="G199" t="s">
        <v>427</v>
      </c>
      <c r="H199">
        <v>1375.68</v>
      </c>
      <c r="I199" s="2">
        <v>43098</v>
      </c>
      <c r="J199" s="2">
        <v>43129</v>
      </c>
      <c r="K199">
        <v>1375.68</v>
      </c>
    </row>
    <row r="200" spans="1:11" x14ac:dyDescent="0.25">
      <c r="A200" t="str">
        <f>"Z0321DAD7C"</f>
        <v>Z0321DAD7C</v>
      </c>
      <c r="B200" t="str">
        <f t="shared" si="3"/>
        <v>06363391001</v>
      </c>
      <c r="C200" t="s">
        <v>15</v>
      </c>
      <c r="D200" t="s">
        <v>428</v>
      </c>
      <c r="E200" t="s">
        <v>17</v>
      </c>
      <c r="F200" s="1" t="s">
        <v>429</v>
      </c>
      <c r="G200" t="s">
        <v>430</v>
      </c>
      <c r="H200">
        <v>98.53</v>
      </c>
      <c r="I200" s="2">
        <v>43089</v>
      </c>
      <c r="J200" s="2">
        <v>43089</v>
      </c>
      <c r="K200">
        <v>98.53</v>
      </c>
    </row>
    <row r="201" spans="1:11" x14ac:dyDescent="0.25">
      <c r="A201" t="str">
        <f>"Z011D60751"</f>
        <v>Z011D60751</v>
      </c>
      <c r="B201" t="str">
        <f t="shared" si="3"/>
        <v>06363391001</v>
      </c>
      <c r="C201" t="s">
        <v>15</v>
      </c>
      <c r="D201" t="s">
        <v>431</v>
      </c>
      <c r="E201" t="s">
        <v>17</v>
      </c>
      <c r="F201" s="1" t="s">
        <v>181</v>
      </c>
      <c r="G201" t="s">
        <v>182</v>
      </c>
      <c r="H201">
        <v>0</v>
      </c>
      <c r="I201" s="2">
        <v>42802</v>
      </c>
      <c r="J201" s="2">
        <v>43100</v>
      </c>
      <c r="K201">
        <v>12493.48</v>
      </c>
    </row>
    <row r="202" spans="1:11" x14ac:dyDescent="0.25">
      <c r="A202" t="str">
        <f>"Z891FAF65B"</f>
        <v>Z891FAF65B</v>
      </c>
      <c r="B202" t="str">
        <f t="shared" si="3"/>
        <v>06363391001</v>
      </c>
      <c r="C202" t="s">
        <v>15</v>
      </c>
      <c r="D202" t="s">
        <v>432</v>
      </c>
      <c r="E202" t="s">
        <v>17</v>
      </c>
      <c r="F202" s="1" t="s">
        <v>129</v>
      </c>
      <c r="G202" t="s">
        <v>130</v>
      </c>
      <c r="H202">
        <v>0</v>
      </c>
      <c r="I202" s="2">
        <v>42979</v>
      </c>
      <c r="J202" s="2">
        <v>43343</v>
      </c>
      <c r="K202">
        <v>810</v>
      </c>
    </row>
    <row r="203" spans="1:11" x14ac:dyDescent="0.25">
      <c r="A203" t="str">
        <f>"ZF1212412A"</f>
        <v>ZF1212412A</v>
      </c>
      <c r="B203" t="str">
        <f t="shared" si="3"/>
        <v>06363391001</v>
      </c>
      <c r="C203" t="s">
        <v>15</v>
      </c>
      <c r="D203" t="s">
        <v>433</v>
      </c>
      <c r="E203" t="s">
        <v>17</v>
      </c>
      <c r="F203" s="1" t="s">
        <v>434</v>
      </c>
      <c r="G203" t="s">
        <v>435</v>
      </c>
      <c r="H203">
        <v>300</v>
      </c>
      <c r="I203" s="2">
        <v>43075</v>
      </c>
      <c r="J203" s="2">
        <v>43076</v>
      </c>
      <c r="K203">
        <v>300</v>
      </c>
    </row>
    <row r="204" spans="1:11" x14ac:dyDescent="0.25">
      <c r="A204" t="str">
        <f>"Z982031417"</f>
        <v>Z982031417</v>
      </c>
      <c r="B204" t="str">
        <f t="shared" si="3"/>
        <v>06363391001</v>
      </c>
      <c r="C204" t="s">
        <v>15</v>
      </c>
      <c r="D204" t="s">
        <v>436</v>
      </c>
      <c r="E204" t="s">
        <v>82</v>
      </c>
      <c r="F204" s="1" t="s">
        <v>310</v>
      </c>
      <c r="G204" t="s">
        <v>311</v>
      </c>
      <c r="H204">
        <v>30912.26</v>
      </c>
      <c r="I204" s="2">
        <v>43019</v>
      </c>
      <c r="J204" s="2">
        <v>43131</v>
      </c>
      <c r="K204">
        <v>0</v>
      </c>
    </row>
    <row r="205" spans="1:11" x14ac:dyDescent="0.25">
      <c r="A205" t="str">
        <f>"Z4520BBB26"</f>
        <v>Z4520BBB26</v>
      </c>
      <c r="B205" t="str">
        <f t="shared" si="3"/>
        <v>06363391001</v>
      </c>
      <c r="C205" t="s">
        <v>15</v>
      </c>
      <c r="D205" t="s">
        <v>437</v>
      </c>
      <c r="E205" t="s">
        <v>17</v>
      </c>
      <c r="F205" s="1" t="s">
        <v>203</v>
      </c>
      <c r="G205" t="s">
        <v>204</v>
      </c>
      <c r="H205">
        <v>724.38</v>
      </c>
      <c r="I205" s="2">
        <v>43054</v>
      </c>
      <c r="J205" s="2">
        <v>43080</v>
      </c>
      <c r="K205">
        <v>724.38</v>
      </c>
    </row>
    <row r="206" spans="1:11" x14ac:dyDescent="0.25">
      <c r="A206" t="str">
        <f>"Z2A1D43AC3"</f>
        <v>Z2A1D43AC3</v>
      </c>
      <c r="B206" t="str">
        <f t="shared" si="3"/>
        <v>06363391001</v>
      </c>
      <c r="C206" t="s">
        <v>15</v>
      </c>
      <c r="D206" t="s">
        <v>438</v>
      </c>
      <c r="E206" t="s">
        <v>82</v>
      </c>
      <c r="F206" s="1" t="s">
        <v>439</v>
      </c>
      <c r="G206" t="s">
        <v>440</v>
      </c>
      <c r="H206">
        <v>1041.8599999999999</v>
      </c>
      <c r="I206" s="2">
        <v>42775</v>
      </c>
      <c r="J206" s="2">
        <v>42801</v>
      </c>
      <c r="K206">
        <v>1041.8599999999999</v>
      </c>
    </row>
    <row r="207" spans="1:11" x14ac:dyDescent="0.25">
      <c r="A207" t="str">
        <f>"Z621D43B26"</f>
        <v>Z621D43B26</v>
      </c>
      <c r="B207" t="str">
        <f t="shared" si="3"/>
        <v>06363391001</v>
      </c>
      <c r="C207" t="s">
        <v>15</v>
      </c>
      <c r="D207" t="s">
        <v>441</v>
      </c>
      <c r="E207" t="s">
        <v>82</v>
      </c>
      <c r="F207" s="1" t="s">
        <v>439</v>
      </c>
      <c r="G207" t="s">
        <v>440</v>
      </c>
      <c r="H207">
        <v>1024.6500000000001</v>
      </c>
      <c r="I207" s="2">
        <v>42775</v>
      </c>
      <c r="J207" s="2">
        <v>42783</v>
      </c>
      <c r="K207">
        <v>1024.6400000000001</v>
      </c>
    </row>
    <row r="208" spans="1:11" x14ac:dyDescent="0.25">
      <c r="A208" t="str">
        <f>"ZBA1DD810D"</f>
        <v>ZBA1DD810D</v>
      </c>
      <c r="B208" t="str">
        <f t="shared" si="3"/>
        <v>06363391001</v>
      </c>
      <c r="C208" t="s">
        <v>15</v>
      </c>
      <c r="D208" t="s">
        <v>442</v>
      </c>
      <c r="E208" t="s">
        <v>82</v>
      </c>
      <c r="F208" s="1" t="s">
        <v>439</v>
      </c>
      <c r="G208" t="s">
        <v>440</v>
      </c>
      <c r="H208">
        <v>1013.91</v>
      </c>
      <c r="I208" s="2">
        <v>42811</v>
      </c>
      <c r="J208" s="2">
        <v>42857</v>
      </c>
      <c r="K208">
        <v>1013.91</v>
      </c>
    </row>
    <row r="209" spans="1:11" x14ac:dyDescent="0.25">
      <c r="A209" t="str">
        <f>"Z7E1DD8091"</f>
        <v>Z7E1DD8091</v>
      </c>
      <c r="B209" t="str">
        <f t="shared" si="3"/>
        <v>06363391001</v>
      </c>
      <c r="C209" t="s">
        <v>15</v>
      </c>
      <c r="D209" t="s">
        <v>443</v>
      </c>
      <c r="E209" t="s">
        <v>82</v>
      </c>
      <c r="F209" s="1" t="s">
        <v>439</v>
      </c>
      <c r="G209" t="s">
        <v>440</v>
      </c>
      <c r="H209">
        <v>1137.8499999999999</v>
      </c>
      <c r="I209" s="2">
        <v>42811</v>
      </c>
      <c r="J209" s="2">
        <v>42855</v>
      </c>
      <c r="K209">
        <v>1137.8499999999999</v>
      </c>
    </row>
    <row r="210" spans="1:11" x14ac:dyDescent="0.25">
      <c r="A210" t="str">
        <f>"ZD21E0CBDC"</f>
        <v>ZD21E0CBDC</v>
      </c>
      <c r="B210" t="str">
        <f t="shared" si="3"/>
        <v>06363391001</v>
      </c>
      <c r="C210" t="s">
        <v>15</v>
      </c>
      <c r="D210" t="s">
        <v>444</v>
      </c>
      <c r="E210" t="s">
        <v>82</v>
      </c>
      <c r="F210" s="1" t="s">
        <v>439</v>
      </c>
      <c r="G210" t="s">
        <v>440</v>
      </c>
      <c r="H210">
        <v>1024.42</v>
      </c>
      <c r="I210" s="2">
        <v>42825</v>
      </c>
      <c r="J210" s="2">
        <v>42851</v>
      </c>
      <c r="K210">
        <v>1024.42</v>
      </c>
    </row>
    <row r="211" spans="1:11" x14ac:dyDescent="0.25">
      <c r="A211" t="str">
        <f>"Z381E61399"</f>
        <v>Z381E61399</v>
      </c>
      <c r="B211" t="str">
        <f t="shared" si="3"/>
        <v>06363391001</v>
      </c>
      <c r="C211" t="s">
        <v>15</v>
      </c>
      <c r="D211" t="s">
        <v>445</v>
      </c>
      <c r="E211" t="s">
        <v>82</v>
      </c>
      <c r="F211" s="1" t="s">
        <v>439</v>
      </c>
      <c r="G211" t="s">
        <v>440</v>
      </c>
      <c r="H211">
        <v>1024.6500000000001</v>
      </c>
      <c r="I211" s="2">
        <v>42853</v>
      </c>
      <c r="J211" s="2">
        <v>42873</v>
      </c>
      <c r="K211">
        <v>1024.6400000000001</v>
      </c>
    </row>
    <row r="212" spans="1:11" x14ac:dyDescent="0.25">
      <c r="A212" t="str">
        <f>"Z371F5381A"</f>
        <v>Z371F5381A</v>
      </c>
      <c r="B212" t="str">
        <f t="shared" si="3"/>
        <v>06363391001</v>
      </c>
      <c r="C212" t="s">
        <v>15</v>
      </c>
      <c r="D212" t="s">
        <v>446</v>
      </c>
      <c r="E212" t="s">
        <v>82</v>
      </c>
      <c r="F212" s="1" t="s">
        <v>439</v>
      </c>
      <c r="G212" t="s">
        <v>440</v>
      </c>
      <c r="H212">
        <v>1024.6500000000001</v>
      </c>
      <c r="I212" s="2">
        <v>42930</v>
      </c>
      <c r="J212" s="2">
        <v>42978</v>
      </c>
      <c r="K212">
        <v>1024.6400000000001</v>
      </c>
    </row>
    <row r="213" spans="1:11" x14ac:dyDescent="0.25">
      <c r="A213" t="str">
        <f>"Z541F53DF5"</f>
        <v>Z541F53DF5</v>
      </c>
      <c r="B213" t="str">
        <f t="shared" si="3"/>
        <v>06363391001</v>
      </c>
      <c r="C213" t="s">
        <v>15</v>
      </c>
      <c r="D213" t="s">
        <v>447</v>
      </c>
      <c r="E213" t="s">
        <v>82</v>
      </c>
      <c r="F213" s="1" t="s">
        <v>439</v>
      </c>
      <c r="G213" t="s">
        <v>440</v>
      </c>
      <c r="H213">
        <v>2004.42</v>
      </c>
      <c r="I213" s="2">
        <v>42930</v>
      </c>
      <c r="J213" s="2">
        <v>42978</v>
      </c>
      <c r="K213">
        <v>2004.42</v>
      </c>
    </row>
    <row r="214" spans="1:11" x14ac:dyDescent="0.25">
      <c r="A214" t="str">
        <f>"Z8B2041F32"</f>
        <v>Z8B2041F32</v>
      </c>
      <c r="B214" t="str">
        <f t="shared" si="3"/>
        <v>06363391001</v>
      </c>
      <c r="C214" t="s">
        <v>15</v>
      </c>
      <c r="D214" t="s">
        <v>448</v>
      </c>
      <c r="E214" t="s">
        <v>82</v>
      </c>
      <c r="F214" s="1" t="s">
        <v>439</v>
      </c>
      <c r="G214" t="s">
        <v>440</v>
      </c>
      <c r="H214">
        <v>1023.48</v>
      </c>
      <c r="I214" s="2">
        <v>43022</v>
      </c>
      <c r="J214" s="2">
        <v>43063</v>
      </c>
      <c r="K214">
        <v>1023.48</v>
      </c>
    </row>
    <row r="215" spans="1:11" x14ac:dyDescent="0.25">
      <c r="A215" t="str">
        <f>"Z4B20419B6"</f>
        <v>Z4B20419B6</v>
      </c>
      <c r="B215" t="str">
        <f t="shared" si="3"/>
        <v>06363391001</v>
      </c>
      <c r="C215" t="s">
        <v>15</v>
      </c>
      <c r="D215" t="s">
        <v>449</v>
      </c>
      <c r="E215" t="s">
        <v>82</v>
      </c>
      <c r="F215" s="1" t="s">
        <v>439</v>
      </c>
      <c r="G215" t="s">
        <v>440</v>
      </c>
      <c r="H215">
        <v>2189.12</v>
      </c>
      <c r="I215" s="2">
        <v>43021</v>
      </c>
      <c r="J215" s="2">
        <v>43056</v>
      </c>
      <c r="K215">
        <v>2189.12</v>
      </c>
    </row>
    <row r="216" spans="1:11" x14ac:dyDescent="0.25">
      <c r="A216" t="str">
        <f>"Z3320E56E6"</f>
        <v>Z3320E56E6</v>
      </c>
      <c r="B216" t="str">
        <f t="shared" si="3"/>
        <v>06363391001</v>
      </c>
      <c r="C216" t="s">
        <v>15</v>
      </c>
      <c r="D216" t="s">
        <v>450</v>
      </c>
      <c r="E216" t="s">
        <v>82</v>
      </c>
      <c r="F216" s="1" t="s">
        <v>439</v>
      </c>
      <c r="G216" t="s">
        <v>440</v>
      </c>
      <c r="H216">
        <v>1432.31</v>
      </c>
      <c r="I216" s="2">
        <v>43063</v>
      </c>
      <c r="J216" s="2">
        <v>43100</v>
      </c>
      <c r="K216">
        <v>1432.31</v>
      </c>
    </row>
    <row r="217" spans="1:11" x14ac:dyDescent="0.25">
      <c r="A217" t="str">
        <f>"7301310F9A"</f>
        <v>7301310F9A</v>
      </c>
      <c r="B217" t="str">
        <f t="shared" si="3"/>
        <v>06363391001</v>
      </c>
      <c r="C217" t="s">
        <v>15</v>
      </c>
      <c r="D217" t="s">
        <v>451</v>
      </c>
      <c r="E217" t="s">
        <v>82</v>
      </c>
      <c r="F217" s="1" t="s">
        <v>452</v>
      </c>
      <c r="G217" t="s">
        <v>453</v>
      </c>
      <c r="H217">
        <v>83000</v>
      </c>
      <c r="I217" s="2">
        <v>43101</v>
      </c>
      <c r="J217" s="2">
        <v>43368</v>
      </c>
      <c r="K217">
        <v>33147.85</v>
      </c>
    </row>
    <row r="218" spans="1:11" x14ac:dyDescent="0.25">
      <c r="A218" t="str">
        <f>"Z841DD822F"</f>
        <v>Z841DD822F</v>
      </c>
      <c r="B218" t="str">
        <f t="shared" si="3"/>
        <v>06363391001</v>
      </c>
      <c r="C218" t="s">
        <v>15</v>
      </c>
      <c r="D218" t="s">
        <v>454</v>
      </c>
      <c r="E218" t="s">
        <v>17</v>
      </c>
      <c r="F218" s="1" t="s">
        <v>455</v>
      </c>
      <c r="G218" t="s">
        <v>456</v>
      </c>
      <c r="H218">
        <v>475.29</v>
      </c>
      <c r="I218" s="2">
        <v>42811</v>
      </c>
      <c r="J218" s="2">
        <v>42823</v>
      </c>
      <c r="K218">
        <v>475.28</v>
      </c>
    </row>
    <row r="219" spans="1:11" x14ac:dyDescent="0.25">
      <c r="A219" t="str">
        <f>"Z712054822"</f>
        <v>Z712054822</v>
      </c>
      <c r="B219" t="str">
        <f t="shared" si="3"/>
        <v>06363391001</v>
      </c>
      <c r="C219" t="s">
        <v>15</v>
      </c>
      <c r="D219" t="s">
        <v>457</v>
      </c>
      <c r="E219" t="s">
        <v>17</v>
      </c>
      <c r="F219" s="1" t="s">
        <v>455</v>
      </c>
      <c r="G219" t="s">
        <v>456</v>
      </c>
      <c r="H219">
        <v>428.2</v>
      </c>
      <c r="I219" s="2">
        <v>43026</v>
      </c>
      <c r="J219" s="2">
        <v>43027</v>
      </c>
      <c r="K219">
        <v>428.2</v>
      </c>
    </row>
    <row r="220" spans="1:11" x14ac:dyDescent="0.25">
      <c r="A220" t="str">
        <f>"Z8020E5229"</f>
        <v>Z8020E5229</v>
      </c>
      <c r="B220" t="str">
        <f t="shared" si="3"/>
        <v>06363391001</v>
      </c>
      <c r="C220" t="s">
        <v>15</v>
      </c>
      <c r="D220" t="s">
        <v>458</v>
      </c>
      <c r="E220" t="s">
        <v>17</v>
      </c>
      <c r="F220" s="1" t="s">
        <v>459</v>
      </c>
      <c r="G220" t="s">
        <v>460</v>
      </c>
      <c r="H220">
        <v>110.89</v>
      </c>
      <c r="I220" s="2">
        <v>43062</v>
      </c>
      <c r="J220" s="2">
        <v>43081</v>
      </c>
      <c r="K220">
        <v>110.89</v>
      </c>
    </row>
    <row r="221" spans="1:11" x14ac:dyDescent="0.25">
      <c r="A221" t="str">
        <f>"ZD8214C670"</f>
        <v>ZD8214C670</v>
      </c>
      <c r="B221" t="str">
        <f t="shared" si="3"/>
        <v>06363391001</v>
      </c>
      <c r="C221" t="s">
        <v>15</v>
      </c>
      <c r="D221" t="s">
        <v>461</v>
      </c>
      <c r="E221" t="s">
        <v>17</v>
      </c>
      <c r="F221" s="1" t="s">
        <v>455</v>
      </c>
      <c r="G221" t="s">
        <v>456</v>
      </c>
      <c r="H221">
        <v>122</v>
      </c>
      <c r="I221" s="2">
        <v>43084</v>
      </c>
      <c r="J221" s="2">
        <v>43100</v>
      </c>
      <c r="K221">
        <v>122</v>
      </c>
    </row>
    <row r="222" spans="1:11" x14ac:dyDescent="0.25">
      <c r="A222" t="str">
        <f>"ZF51F28323"</f>
        <v>ZF51F28323</v>
      </c>
      <c r="B222" t="str">
        <f t="shared" si="3"/>
        <v>06363391001</v>
      </c>
      <c r="C222" t="s">
        <v>15</v>
      </c>
      <c r="D222" t="s">
        <v>462</v>
      </c>
      <c r="E222" t="s">
        <v>17</v>
      </c>
      <c r="F222" s="1" t="s">
        <v>21</v>
      </c>
      <c r="G222" t="s">
        <v>22</v>
      </c>
      <c r="H222">
        <v>475</v>
      </c>
      <c r="I222" s="2">
        <v>42919</v>
      </c>
      <c r="J222" s="2">
        <v>42919</v>
      </c>
      <c r="K222">
        <v>475</v>
      </c>
    </row>
    <row r="223" spans="1:11" x14ac:dyDescent="0.25">
      <c r="A223" t="str">
        <f>"ZC81F56416"</f>
        <v>ZC81F56416</v>
      </c>
      <c r="B223" t="str">
        <f t="shared" si="3"/>
        <v>06363391001</v>
      </c>
      <c r="C223" t="s">
        <v>15</v>
      </c>
      <c r="D223" t="s">
        <v>463</v>
      </c>
      <c r="E223" t="s">
        <v>192</v>
      </c>
      <c r="F223" s="1" t="s">
        <v>255</v>
      </c>
      <c r="G223" t="s">
        <v>464</v>
      </c>
      <c r="H223">
        <v>2360</v>
      </c>
      <c r="I223" s="2">
        <v>43009</v>
      </c>
      <c r="J223" s="2">
        <v>43738</v>
      </c>
      <c r="K223">
        <v>2065</v>
      </c>
    </row>
    <row r="224" spans="1:11" x14ac:dyDescent="0.25">
      <c r="A224" t="str">
        <f>"ZC01F563E4"</f>
        <v>ZC01F563E4</v>
      </c>
      <c r="B224" t="str">
        <f t="shared" si="3"/>
        <v>06363391001</v>
      </c>
      <c r="C224" t="s">
        <v>15</v>
      </c>
      <c r="D224" t="s">
        <v>465</v>
      </c>
      <c r="E224" t="s">
        <v>192</v>
      </c>
      <c r="F224" s="1" t="s">
        <v>255</v>
      </c>
      <c r="G224" t="s">
        <v>194</v>
      </c>
      <c r="H224">
        <v>1680</v>
      </c>
      <c r="I224" s="2">
        <v>43009</v>
      </c>
      <c r="J224" s="2">
        <v>43738</v>
      </c>
      <c r="K224">
        <v>724.96</v>
      </c>
    </row>
    <row r="225" spans="1:11" x14ac:dyDescent="0.25">
      <c r="A225" t="str">
        <f>"7058038D33"</f>
        <v>7058038D33</v>
      </c>
      <c r="B225" t="str">
        <f t="shared" si="3"/>
        <v>06363391001</v>
      </c>
      <c r="C225" t="s">
        <v>15</v>
      </c>
      <c r="D225" t="s">
        <v>466</v>
      </c>
      <c r="E225" t="s">
        <v>192</v>
      </c>
      <c r="F225" s="1" t="s">
        <v>467</v>
      </c>
      <c r="G225" t="s">
        <v>357</v>
      </c>
      <c r="H225">
        <v>92850.16</v>
      </c>
      <c r="I225" s="2">
        <v>43009</v>
      </c>
      <c r="J225" s="2">
        <v>43373</v>
      </c>
      <c r="K225">
        <v>90410.17</v>
      </c>
    </row>
    <row r="226" spans="1:11" x14ac:dyDescent="0.25">
      <c r="A226" t="str">
        <f>"Z4B2500A72"</f>
        <v>Z4B2500A72</v>
      </c>
      <c r="B226" t="str">
        <f t="shared" si="3"/>
        <v>06363391001</v>
      </c>
      <c r="C226" t="s">
        <v>15</v>
      </c>
      <c r="D226" t="s">
        <v>468</v>
      </c>
      <c r="E226" t="s">
        <v>17</v>
      </c>
      <c r="F226" s="1" t="s">
        <v>419</v>
      </c>
      <c r="G226" t="s">
        <v>232</v>
      </c>
      <c r="H226">
        <v>13113.21</v>
      </c>
      <c r="I226" s="2">
        <v>43222</v>
      </c>
      <c r="J226" s="2">
        <v>43280</v>
      </c>
      <c r="K226">
        <v>13113.21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2019-01-29T15:53:49Z</dcterms:created>
  <dcterms:modified xsi:type="dcterms:W3CDTF">2019-01-29T15:53:49Z</dcterms:modified>
</cp:coreProperties>
</file>