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piemonte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  <c r="A137" i="1"/>
  <c r="B137" i="1"/>
  <c r="A138" i="1"/>
  <c r="B138" i="1"/>
  <c r="A139" i="1"/>
  <c r="B139" i="1"/>
  <c r="A140" i="1"/>
  <c r="B140" i="1"/>
  <c r="A141" i="1"/>
  <c r="B141" i="1"/>
  <c r="A142" i="1"/>
  <c r="B142" i="1"/>
  <c r="A143" i="1"/>
  <c r="B143" i="1"/>
  <c r="A144" i="1"/>
  <c r="B144" i="1"/>
  <c r="A145" i="1"/>
  <c r="B145" i="1"/>
  <c r="A146" i="1"/>
  <c r="B146" i="1"/>
  <c r="A147" i="1"/>
  <c r="B147" i="1"/>
  <c r="A148" i="1"/>
  <c r="B148" i="1"/>
  <c r="A149" i="1"/>
  <c r="B149" i="1"/>
  <c r="A150" i="1"/>
  <c r="B150" i="1"/>
  <c r="A151" i="1"/>
  <c r="B151" i="1"/>
  <c r="A152" i="1"/>
  <c r="B152" i="1"/>
  <c r="A153" i="1"/>
  <c r="B153" i="1"/>
  <c r="A154" i="1"/>
  <c r="B154" i="1"/>
  <c r="A155" i="1"/>
  <c r="B155" i="1"/>
  <c r="A156" i="1"/>
  <c r="B156" i="1"/>
  <c r="A157" i="1"/>
  <c r="B157" i="1"/>
  <c r="A158" i="1"/>
  <c r="B158" i="1"/>
  <c r="A159" i="1"/>
  <c r="B159" i="1"/>
  <c r="A160" i="1"/>
  <c r="B160" i="1"/>
  <c r="A161" i="1"/>
  <c r="B161" i="1"/>
  <c r="A162" i="1"/>
  <c r="B162" i="1"/>
  <c r="A163" i="1"/>
  <c r="B163" i="1"/>
  <c r="A164" i="1"/>
  <c r="B164" i="1"/>
  <c r="A165" i="1"/>
  <c r="B165" i="1"/>
  <c r="A166" i="1"/>
  <c r="B166" i="1"/>
  <c r="A167" i="1"/>
  <c r="B167" i="1"/>
  <c r="A168" i="1"/>
  <c r="B168" i="1"/>
  <c r="A169" i="1"/>
  <c r="B169" i="1"/>
  <c r="A170" i="1"/>
  <c r="B170" i="1"/>
  <c r="A171" i="1"/>
  <c r="B171" i="1"/>
  <c r="A172" i="1"/>
  <c r="B172" i="1"/>
  <c r="A173" i="1"/>
  <c r="B173" i="1"/>
  <c r="A174" i="1"/>
  <c r="B174" i="1"/>
  <c r="A175" i="1"/>
  <c r="B175" i="1"/>
  <c r="A176" i="1"/>
  <c r="B176" i="1"/>
  <c r="A177" i="1"/>
  <c r="B177" i="1"/>
  <c r="A178" i="1"/>
  <c r="B178" i="1"/>
  <c r="A179" i="1"/>
  <c r="B179" i="1"/>
  <c r="A180" i="1"/>
  <c r="B180" i="1"/>
  <c r="A181" i="1"/>
  <c r="B181" i="1"/>
  <c r="A182" i="1"/>
  <c r="B182" i="1"/>
  <c r="A183" i="1"/>
  <c r="B183" i="1"/>
  <c r="A184" i="1"/>
  <c r="B184" i="1"/>
  <c r="A185" i="1"/>
  <c r="B185" i="1"/>
  <c r="A186" i="1"/>
  <c r="B186" i="1"/>
  <c r="A187" i="1"/>
  <c r="B187" i="1"/>
  <c r="A188" i="1"/>
  <c r="B188" i="1"/>
  <c r="A189" i="1"/>
  <c r="B189" i="1"/>
  <c r="A190" i="1"/>
  <c r="B190" i="1"/>
  <c r="A191" i="1"/>
  <c r="B191" i="1"/>
  <c r="A192" i="1"/>
  <c r="B192" i="1"/>
  <c r="A193" i="1"/>
  <c r="B193" i="1"/>
  <c r="A194" i="1"/>
  <c r="B194" i="1"/>
  <c r="A195" i="1"/>
  <c r="B195" i="1"/>
  <c r="A196" i="1"/>
  <c r="B196" i="1"/>
  <c r="A197" i="1"/>
  <c r="B197" i="1"/>
  <c r="A198" i="1"/>
  <c r="B198" i="1"/>
  <c r="A199" i="1"/>
  <c r="B199" i="1"/>
  <c r="A200" i="1"/>
  <c r="B200" i="1"/>
  <c r="A201" i="1"/>
  <c r="B201" i="1"/>
  <c r="A202" i="1"/>
  <c r="B202" i="1"/>
  <c r="A203" i="1"/>
  <c r="B203" i="1"/>
  <c r="A204" i="1"/>
  <c r="B204" i="1"/>
  <c r="A205" i="1"/>
  <c r="B205" i="1"/>
  <c r="A206" i="1"/>
  <c r="B206" i="1"/>
  <c r="A207" i="1"/>
  <c r="B207" i="1"/>
  <c r="A208" i="1"/>
  <c r="B208" i="1"/>
  <c r="A209" i="1"/>
  <c r="B209" i="1"/>
  <c r="A210" i="1"/>
  <c r="B210" i="1"/>
  <c r="A211" i="1"/>
  <c r="B211" i="1"/>
  <c r="A212" i="1"/>
  <c r="B212" i="1"/>
  <c r="A213" i="1"/>
  <c r="B213" i="1"/>
  <c r="A214" i="1"/>
  <c r="B214" i="1"/>
  <c r="A215" i="1"/>
  <c r="B215" i="1"/>
  <c r="A216" i="1"/>
  <c r="B216" i="1"/>
  <c r="A217" i="1"/>
  <c r="B217" i="1"/>
  <c r="A218" i="1"/>
  <c r="B218" i="1"/>
  <c r="A219" i="1"/>
  <c r="B219" i="1"/>
  <c r="A220" i="1"/>
  <c r="B220" i="1"/>
  <c r="A221" i="1"/>
  <c r="B221" i="1"/>
  <c r="A222" i="1"/>
  <c r="B222" i="1"/>
  <c r="A223" i="1"/>
  <c r="B223" i="1"/>
  <c r="A224" i="1"/>
  <c r="B224" i="1"/>
  <c r="A225" i="1"/>
  <c r="B225" i="1"/>
  <c r="A226" i="1"/>
  <c r="B226" i="1"/>
  <c r="A227" i="1"/>
  <c r="B227" i="1"/>
  <c r="A228" i="1"/>
  <c r="B228" i="1"/>
  <c r="A229" i="1"/>
  <c r="B229" i="1"/>
  <c r="A230" i="1"/>
  <c r="B230" i="1"/>
  <c r="A231" i="1"/>
  <c r="B231" i="1"/>
</calcChain>
</file>

<file path=xl/sharedStrings.xml><?xml version="1.0" encoding="utf-8"?>
<sst xmlns="http://schemas.openxmlformats.org/spreadsheetml/2006/main" count="1161" uniqueCount="525">
  <si>
    <t>Agenzia delle Entrate</t>
  </si>
  <si>
    <t>CF 06363391001</t>
  </si>
  <si>
    <t>Contratti di forniture, beni e servizi</t>
  </si>
  <si>
    <t>Anno 2017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</si>
  <si>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</si>
  <si>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</si>
  <si>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</si>
  <si>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</si>
  <si>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</si>
  <si>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</si>
  <si>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</si>
  <si>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</si>
  <si>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</si>
  <si>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</si>
  <si>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</si>
  <si>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Piemonte</t>
  </si>
  <si>
    <t>ODA MEPA N. 3439875 - ACQUISTO DI N. 4 BATTERIE RICARICABILI MOD. LEICA GEB 221 PER STRUMENTAZIONE TOPOGRAFICA UPT NOVARA - TERRITORIO.</t>
  </si>
  <si>
    <t>23-AFFIDAMENTO IN ECONOMIA - AFFIDAMENTO DIRETTO</t>
  </si>
  <si>
    <t xml:space="preserve">Leica Geosystems SpA (CF: 12090330155)
</t>
  </si>
  <si>
    <t>Leica Geosystems SpA (CF: 12090330155)</t>
  </si>
  <si>
    <t>MANUTENZIONE PORTE ELETTRICHE -ORDINE A CONSUNTIVO</t>
  </si>
  <si>
    <t xml:space="preserve">microelettronica (CF: 02641630047)
</t>
  </si>
  <si>
    <t>microelettronica (CF: 02641630047)</t>
  </si>
  <si>
    <t>RIPRISTINO PORTA CORRIDOIO BAGNO DONNE DR PIEMONTE</t>
  </si>
  <si>
    <t xml:space="preserve">decori e restauri (CF: 08718130019)
</t>
  </si>
  <si>
    <t>decori e restauri (CF: 08718130019)</t>
  </si>
  <si>
    <t>Corso di formazione progettazione linee vita sulle coperture</t>
  </si>
  <si>
    <t xml:space="preserve">ORDINE DEGLI INGEGNERI PROVINCIA ASTI (CF: 80007100052)
</t>
  </si>
  <si>
    <t>ORDINE DEGLI INGEGNERI PROVINCIA ASTI (CF: 80007100052)</t>
  </si>
  <si>
    <t>Ordine a consuntivo per la manutenzione dei serramenti delle stanze 102 e 204 della DP Cuneo</t>
  </si>
  <si>
    <t xml:space="preserve">B.F. DI BARRA FRANCO (CF: 00984070045)
</t>
  </si>
  <si>
    <t>B.F. DI BARRA FRANCO (CF: 00984070045)</t>
  </si>
  <si>
    <t>CONTRATTO PER IL NOLEGGIO DI N. 1 CASSONETTO RACCOLTA RIFIUTI NON RECUPERABILI DA LT 360 PER L'UP DI NOVARA - TERRITORIO.</t>
  </si>
  <si>
    <t xml:space="preserve">ASSA SPA (CF: 94020500032)
</t>
  </si>
  <si>
    <t>ASSA SPA (CF: 94020500032)</t>
  </si>
  <si>
    <t>Noleggio Kyocera TASKalfa UT TORTONA</t>
  </si>
  <si>
    <t>26-AFFIDAMENTO DIRETTO IN ADESIONE AD ACCORDO QUADRO/CONVENZIONE</t>
  </si>
  <si>
    <t xml:space="preserve">KYOCERA DOCUMENT SOLUTION ITALIA SPA (CF: 01788080156)
</t>
  </si>
  <si>
    <t>KYOCERA DOCUMENT SOLUTION ITALIA SPA (CF: 01788080156)</t>
  </si>
  <si>
    <t xml:space="preserve">ABBONAMENTO ANNUALE BUS </t>
  </si>
  <si>
    <t xml:space="preserve">GTT - GRUPPO TORINESE TRASPORTI SPA (CF: 08555280018)
</t>
  </si>
  <si>
    <t>GTT - GRUPPO TORINESE TRASPORTI SPA (CF: 08555280018)</t>
  </si>
  <si>
    <t>PUBBLICAZIONE DI ESTRATTO DI GARA PER LAVORIDI MESSA INSICUREZZA SERRAMENTI CN</t>
  </si>
  <si>
    <t xml:space="preserve">PUBLIKOMPASS SPA (CF: 00847070158)
</t>
  </si>
  <si>
    <t>PUBLIKOMPASS SPA (CF: 00847070158)</t>
  </si>
  <si>
    <t>RIPRISTINO ASCENSORI EX UFFICIO TERRITORIALE DI FOSSANO</t>
  </si>
  <si>
    <t xml:space="preserve">B.N.A. ELEVATORI SRL (CF: 02154700047)
</t>
  </si>
  <si>
    <t>B.N.A. ELEVATORI SRL (CF: 02154700047)</t>
  </si>
  <si>
    <t>Corso di progettazione di impianti elettrici in bassa tensione â€“ Richiesta iscrizione nÂ° 8  funzionari</t>
  </si>
  <si>
    <t xml:space="preserve">FORTE CHANCE PIEMONTE (CF: 97638370011)
</t>
  </si>
  <si>
    <t>FORTE CHANCE PIEMONTE (CF: 97638370011)</t>
  </si>
  <si>
    <t>Installazione e adeguamento impianto di evacuazione presso nuova sede dellâ€™Ufficio Territoriale di Alba di via Romita, 6 Alba</t>
  </si>
  <si>
    <t xml:space="preserve">TELKA DI ZERBETTO MAURIZIO (CF: ZRBMRZ54S30F335Q)
</t>
  </si>
  <si>
    <t>TELKA DI ZERBETTO MAURIZIO (CF: ZRBMRZ54S30F335Q)</t>
  </si>
  <si>
    <t>RIPROGRAMMAZIONE ORARI IMPIANTO CONTROLLO ACCESSI UPT CN</t>
  </si>
  <si>
    <t>FORNITURA LIBRI CAM</t>
  </si>
  <si>
    <t xml:space="preserve">VINCI ROBERTO PIETRO (CF: VNCRRT72D21L219I)
</t>
  </si>
  <si>
    <t>VINCI ROBERTO PIETRO (CF: VNCRRT72D21L219I)</t>
  </si>
  <si>
    <t>INTERVENTO PER SOSTITUZIONE COPPI SUL TETTO DELL'UT DI CASALE MONFERRATO</t>
  </si>
  <si>
    <t xml:space="preserve">GASPARINI MARIO FRANCO DECORAZIONI (CF: GSPMFR53T19L219M)
</t>
  </si>
  <si>
    <t>GASPARINI MARIO FRANCO DECORAZIONI (CF: GSPMFR53T19L219M)</t>
  </si>
  <si>
    <t>SORVEGLIANZA SANITARIA - CONVENZIONE CONSIP GESTIONE SICUREZZA 3</t>
  </si>
  <si>
    <t xml:space="preserve">EXITONE S.P.A. (CF: 07874490019)
</t>
  </si>
  <si>
    <t>EXITONE S.P.A. (CF: 07874490019)</t>
  </si>
  <si>
    <t>CONVENZIONE CONSIP GAS NATURALE 8 - UTENZE GAS (ESCLUSO CAM E CUNEO)</t>
  </si>
  <si>
    <t xml:space="preserve">Energetic spa (CF: 00875940793)
</t>
  </si>
  <si>
    <t>Energetic spa (CF: 00875940793)</t>
  </si>
  <si>
    <t>FORNITURA BIGLIETTI ORDINARI URBANI DP I</t>
  </si>
  <si>
    <t>Archivio compattato a movimentazione elettrica. Intervento di manutenzione straordinaria per implementare la sicurezza dell'operatore ai sensi del D.Lgs. 81/2008 e della Direttiva Macchine 2006/42/CE, presso la DP di Biella.</t>
  </si>
  <si>
    <t xml:space="preserve">moving box srl (CF: 07456480966)
</t>
  </si>
  <si>
    <t>moving box srl (CF: 07456480966)</t>
  </si>
  <si>
    <t>FORNITURA GAS - SEDI CUNEO E CAM</t>
  </si>
  <si>
    <t>SMALTIMENTO BENI MOBILI FUORI USO SPI PINEROLO</t>
  </si>
  <si>
    <t xml:space="preserve">EFFE ERRE SRL (CF: 02639700018)
</t>
  </si>
  <si>
    <t>EFFE ERRE SRL (CF: 02639700018)</t>
  </si>
  <si>
    <t>Fornitura e posa in opera (aggiornamento) segnaletica presso l'Ufficio Provinciale di Torino - Via Guicciardini</t>
  </si>
  <si>
    <t xml:space="preserve">IKON SEGNALI (CF: 01519180200)
</t>
  </si>
  <si>
    <t>IKON SEGNALI (CF: 01519180200)</t>
  </si>
  <si>
    <t>Intervento di collegamento fisso  dellâ€™impianto badge apertura porta a un pc - CAM TO</t>
  </si>
  <si>
    <t xml:space="preserve">GASPARINI STEFANINO GI GASPARINI ATTILIO (CF: GSPTTL63M20L219B)
</t>
  </si>
  <si>
    <t>GASPARINI STEFANINO GI GASPARINI ATTILIO (CF: GSPTTL63M20L219B)</t>
  </si>
  <si>
    <t>Ordine per manutenzione e interventi vari su impianto elettrico, presso la Direzione Provinciale II di Torino</t>
  </si>
  <si>
    <t xml:space="preserve">SAVINO IMPIANTI SRL (CF: 08638790017)
</t>
  </si>
  <si>
    <t>SAVINO IMPIANTI SRL (CF: 08638790017)</t>
  </si>
  <si>
    <t>Servizio di smaltimento beni informatici fuori uso presso la Direzione Provinciale I di Torino</t>
  </si>
  <si>
    <t xml:space="preserve">METAL RECICLING SRL (CF: 10264540013)
</t>
  </si>
  <si>
    <t>METAL RECICLING SRL (CF: 10264540013)</t>
  </si>
  <si>
    <t>SERVIZIO DI SMALTIMENTO BENI NON INFORMATICI E ALTRO MATERIALE PRESSO LA DIREZIONE PROVINCIALE I DI TORINO</t>
  </si>
  <si>
    <t xml:space="preserve">RISTA SRL (CF: 06381490017)
</t>
  </si>
  <si>
    <t>RISTA SRL (CF: 06381490017)</t>
  </si>
  <si>
    <t>Installazione plafoniere supplementari nei locali archivi e fornitura di una nuova plafoniera presso nuova sede dellâ€™Ufficio Territoriale di Alba di via Romita, 6</t>
  </si>
  <si>
    <t>LIBRI CAM APRILE 2017</t>
  </si>
  <si>
    <t>FORNITURA URGENTE DI N. 300 BADGE PER ELETTROSERRATURE INSTALLATE PRESSO LA DIREZIONE PROVINCIALE DI ALESSANDRIA</t>
  </si>
  <si>
    <t xml:space="preserve">NEW ALARM SRL (CF: 02407380068)
</t>
  </si>
  <si>
    <t>NEW ALARM SRL (CF: 02407380068)</t>
  </si>
  <si>
    <t>TIBRI PER DP I TO - MARZO 2017</t>
  </si>
  <si>
    <t xml:space="preserve">DITTA VIGLIANI DI DUNYOV FABRIZIO (CF: 11118560017)
</t>
  </si>
  <si>
    <t>DITTA VIGLIANI DI DUNYOV FABRIZIO (CF: 11118560017)</t>
  </si>
  <si>
    <t>INTERVENTO URGENTE DI MANUTENZIONE STRAORDINARIA SULL'IMPIANTO DI CLIMATIZZAZIONE DELL'UFFICIO TERRITORIALE DI ASTI.</t>
  </si>
  <si>
    <t xml:space="preserve">Musso impianti srl (CF: 01450050057)
</t>
  </si>
  <si>
    <t>Musso impianti srl (CF: 01450050057)</t>
  </si>
  <si>
    <t>manutenzione serramenti</t>
  </si>
  <si>
    <t xml:space="preserve">LLL DI LUCIANO GIANFRANCO SNC (CF: 03363900048)
</t>
  </si>
  <si>
    <t>LLL DI LUCIANO GIANFRANCO SNC (CF: 03363900048)</t>
  </si>
  <si>
    <t xml:space="preserve">ampliamento impianto di evacuazione dr </t>
  </si>
  <si>
    <t>TRATTATIVA DIRETTA MEPA PER INTERVENTO PER LA MESSA IN RIPRISTINO E LO SVOLGIMENTO DELLA MANUTENZIONE ORDINARIA DEL SISTEMA RILEVAZIONE FUMI PRESSO IL CAM DI TORINO</t>
  </si>
  <si>
    <t xml:space="preserve">Siemens SPA (CF: 00751160151)
</t>
  </si>
  <si>
    <t>Siemens SPA (CF: 00751160151)</t>
  </si>
  <si>
    <t>INTERVENTO PER RIPRISTINO DI PARTE DELLA PAVIMENTAZIONE IN PIETRA DELL'ATRIO PRINCIPALE DEL PUF DI CUNEO.</t>
  </si>
  <si>
    <t xml:space="preserve">BLENGINO &amp; PIONE SNC (CF: 00909920043)
</t>
  </si>
  <si>
    <t>BLENGINO &amp; PIONE SNC (CF: 00909920043)</t>
  </si>
  <si>
    <t>VERIFICA STRAORDINARIA ASCENSORE DP VERCELLI</t>
  </si>
  <si>
    <t xml:space="preserve">EUROCERT SRL (CF: 01358390431)
</t>
  </si>
  <si>
    <t>EUROCERT SRL (CF: 01358390431)</t>
  </si>
  <si>
    <t>MANUTENZIONE ORDINARIA CONDIZIONATORI PORTATILI UFFICI PIEMONTE</t>
  </si>
  <si>
    <t>22-PROCEDURA NEGOZIATA DERIVANTE DA AVVISI CON CUI SI INDICE LA GARA</t>
  </si>
  <si>
    <t xml:space="preserve"> LA TERMOIDRAULICA DI MORANI SERGIO (CF: MRNSRG67M18C483R)
DE VIDO SRL (CF: 05346460016)
MCR SRL (CF: 01088250053)
SAVINO IMPIANTI SRL (CF: 08638790017)
ZETA IMPIANTI SRL (CF: 10334120010)
</t>
  </si>
  <si>
    <t xml:space="preserve"> LA TERMOIDRAULICA DI MORANI SERGIO (CF: MRNSRG67M18C483R)</t>
  </si>
  <si>
    <t>CONVENZIONE CONSIP EE14 - FORNITURA ENERGIA ELETTRICA - SEDI REGIONE PIEMONTE AREA TERRITORIO</t>
  </si>
  <si>
    <t xml:space="preserve">GALA SPA (CF: 06832931007)
</t>
  </si>
  <si>
    <t>GALA SPA (CF: 06832931007)</t>
  </si>
  <si>
    <t>VIGILANZA  ARMATA PRESSO "PALAZZO UFFICI FINANZIAR" CUNEOI</t>
  </si>
  <si>
    <t>08-AFFIDAMENTO IN ECONOMIA - COTTIMO FIDUCIARIO</t>
  </si>
  <si>
    <t xml:space="preserve">ALL SYSTEM SPA (CF: 01579830025)
METROPOL - ISTITUTO DI VIGILANZA (CF: 01293100119)
REAR VIGILANZA PRIVATA SRL (CF: 04856840014)
SICURITALIA GROUP HOLDING SPA (CF: 02662840137)
TELECONTROL VIGILANZA S.P.A. (CF: 02058850013)
</t>
  </si>
  <si>
    <t>TELECONTROL VIGILANZA S.P.A. (CF: 02058850013)</t>
  </si>
  <si>
    <t>CONSIP 26 lotto 2 noleggio sostitutivo Kyocera taskalfa 3511i</t>
  </si>
  <si>
    <t>MANUTENZIONE ORDINARIA IMPIANTI DI EVACUAZIONE UFFICI VARI  PIEMONTE</t>
  </si>
  <si>
    <t>AFFILATURA LAMA DI TAGLIO E MANUTENZIONE ORDINARIA TAGLIARISMA ELETTRICA DR PIEMONTE</t>
  </si>
  <si>
    <t xml:space="preserve">OFFSET TECNOLOGY SAS (CF: 05928840015)
</t>
  </si>
  <si>
    <t>OFFSET TECNOLOGY SAS (CF: 05928840015)</t>
  </si>
  <si>
    <t>MATERIALE SISTEMA ELIMINACODE</t>
  </si>
  <si>
    <t xml:space="preserve">SIGMA S.P.A. (CF: 01590580443)
</t>
  </si>
  <si>
    <t>SIGMA S.P.A. (CF: 01590580443)</t>
  </si>
  <si>
    <t>INTERVENTO PER DOTARE N. 26 SUPERFICI VETRATE DELL'UFFICIO TERRITORIALE DI RIVOLI DI ALTRETTANTI FORI PER LA FUORIUSCITA DEL TUBO DI SCARICO DEI CONDIZIONATORI PORTATILI E COPERTURA DEI FORI CON SUPERFICI IN POLICARBONATO</t>
  </si>
  <si>
    <t xml:space="preserve">VETRERIA DI LOGGIA VINCENZO (CF: LGGVCN56D10A098R)
</t>
  </si>
  <si>
    <t>VETRERIA DI LOGGIA VINCENZO (CF: LGGVCN56D10A098R)</t>
  </si>
  <si>
    <t>SMALTIMENTO BENI FUORI USO DP NOVARA</t>
  </si>
  <si>
    <t>SERVIZIO DI CONDUZIONE E MANUTENZIONE DEGLI IMPIANTI TERMOIDRAULICI, DI CONDIZIONAMENTO ED IDRICO-SANITARI PRESSO GLI UFFICI DELLA DIREZIONE REGIONALE DEL PIEMONTE DELLâ€™AGENZIA DELLE ENTRATE.</t>
  </si>
  <si>
    <t xml:space="preserve">RES NOVA  (CF: 05651570011)
</t>
  </si>
  <si>
    <t>RES NOVA  (CF: 05651570011)</t>
  </si>
  <si>
    <t>ABBONAMENTO ON LINE INFORMATIVA FISCALE</t>
  </si>
  <si>
    <t xml:space="preserve">SEAC S.P.A. (CF: 00665310221)
</t>
  </si>
  <si>
    <t>SEAC S.P.A. (CF: 00665310221)</t>
  </si>
  <si>
    <t>fornitura e posa di quadrotte, ricarica gas condizionatori e realizzazione nuova linea di alimentazione presso UT Alba</t>
  </si>
  <si>
    <t xml:space="preserve">GTC 2.0 SRL (CF: 11117380011)
</t>
  </si>
  <si>
    <t>GTC 2.0 SRL (CF: 11117380011)</t>
  </si>
  <si>
    <t>SERVIZIO DI CONDUZIONE E MANUTENZIONE PROGRAMMATA E NON PROGRAMMATA DEGLI IMPIANTI ANTINCENDIO PRESSO GLI UFFICI DEL PIEMONTE DELL'AGENZIA DELLE ENTRATE</t>
  </si>
  <si>
    <t xml:space="preserve">F.I.A.M.M.A. S.R.L. (CF: 04281950016)
</t>
  </si>
  <si>
    <t>F.I.A.M.M.A. S.R.L. (CF: 04281950016)</t>
  </si>
  <si>
    <t>FORNITURA E CONSEGNA PIANO MAGAZZINO 10 CONDIZIONATORI PRESSO LA DIREZIONE REGIONALE PIEMONTE</t>
  </si>
  <si>
    <t xml:space="preserve">VALENTE SRL (CF: 02029060759)
</t>
  </si>
  <si>
    <t>VALENTE SRL (CF: 02029060759)</t>
  </si>
  <si>
    <t>Interventi di spurgo DP ASTI</t>
  </si>
  <si>
    <t xml:space="preserve">GUIOTTO SAS (CF: 00810070052)
</t>
  </si>
  <si>
    <t>GUIOTTO SAS (CF: 00810070052)</t>
  </si>
  <si>
    <t>MANUTENZIONE ORDINARIA E STRAORDINARIA GRUPPI FRIGO CAM TORINO</t>
  </si>
  <si>
    <t xml:space="preserve">TRANE ITALIA S.r.l. (CF: 04429100151)
</t>
  </si>
  <si>
    <t>TRANE ITALIA S.r.l. (CF: 04429100151)</t>
  </si>
  <si>
    <t>SERVIZIO DI POSIZIONAMENTO DI CASSONI SCARRABILI E TRASPORTO RIFIUTI PRESSO EX UT DI FOSSANO</t>
  </si>
  <si>
    <t xml:space="preserve">ENERGETICAMBIENTE SRL (CF: 02487130813)
</t>
  </si>
  <si>
    <t>ENERGETICAMBIENTE SRL (CF: 02487130813)</t>
  </si>
  <si>
    <t>ARREDI A NORMA CUORGNE</t>
  </si>
  <si>
    <t xml:space="preserve">ARREDAMENTI DE BERNARDIS SRL (CF: 01812430997)
G.L.S. ARREDO &amp; UFFICI S.R.L. (CF: 10369170013)
GBR ROSSETTO SPA (CF: 00304720287)
MOMI S.R.L. (CF: 02478130236)
Pialt S.r.l. (CF: 01664520010)
</t>
  </si>
  <si>
    <t>Pialt S.r.l. (CF: 01664520010)</t>
  </si>
  <si>
    <t>noleggio sostitutivo Kyocera taskalfa 3511i</t>
  </si>
  <si>
    <t>NOLEGGIO FOTOCOPIATRICI</t>
  </si>
  <si>
    <t>NOLEGGIO SCANNER UPT TO / FOTOCOPIATRICE DP CN</t>
  </si>
  <si>
    <t xml:space="preserve">DIGITECH SNC (CF: 08865310018)
</t>
  </si>
  <si>
    <t>DIGITECH SNC (CF: 08865310018)</t>
  </si>
  <si>
    <t>FORNITURA DI CARTELLI PRESSO NUOVA SEDE UT DI CUORCNE'</t>
  </si>
  <si>
    <t>SEDUTE IMPILABILI PER LA DR</t>
  </si>
  <si>
    <t xml:space="preserve">IL COPIONE DI ANGELO LUCIANO DI TOLVE (CF: DTLNLL71E24G712V)
</t>
  </si>
  <si>
    <t>IL COPIONE DI ANGELO LUCIANO DI TOLVE (CF: DTLNLL71E24G712V)</t>
  </si>
  <si>
    <t>Ripristino funzionamento carrelli mobili armadi compattabili e messa in sicurezza con dispositivi anti-schiacciamento, presso lâ€™Agenzia delle Entrate â€“ SPI di Alba â€“ Via Romita, n. 6.</t>
  </si>
  <si>
    <t xml:space="preserve">TECNOSISTEM SNC (CF: 01579671205)
</t>
  </si>
  <si>
    <t>TECNOSISTEM SNC (CF: 01579671205)</t>
  </si>
  <si>
    <t>Manutenzione XEROX PHASER 5550 UPT TORINO</t>
  </si>
  <si>
    <t>Fornitura e posa in opera porta REI</t>
  </si>
  <si>
    <t xml:space="preserve">MQ SRL (CF: 04985541004)
</t>
  </si>
  <si>
    <t>MQ SRL (CF: 04985541004)</t>
  </si>
  <si>
    <t>LIBRI PER CAM TO E DR PIEMONTE</t>
  </si>
  <si>
    <t>FORNITURA E CONSEGNA 10 CONDIZIONATORI PORTATILI</t>
  </si>
  <si>
    <t xml:space="preserve">MR SERVICE SRL (CF: 12479491008)
</t>
  </si>
  <si>
    <t>MR SERVICE SRL (CF: 12479491008)</t>
  </si>
  <si>
    <t>MANUTENZIONE NON PROGRAMMATA IMPIANTO ELETTR. UT RIVOLI</t>
  </si>
  <si>
    <t xml:space="preserve">ELETTRODIGIT SRL (CF: 01956350209)
</t>
  </si>
  <si>
    <t>ELETTRODIGIT SRL (CF: 01956350209)</t>
  </si>
  <si>
    <t>CARTA ELIMINA CODE PER UFFICI VARI PIEMONTE 2017</t>
  </si>
  <si>
    <t>DP ASTI VIA BOCCA LAVORI TINTEGGIATURA</t>
  </si>
  <si>
    <t xml:space="preserve">F.LLI CUCE SNC (CF: 00838320059)
</t>
  </si>
  <si>
    <t>F.LLI CUCE SNC (CF: 00838320059)</t>
  </si>
  <si>
    <t>Spostamento di pareti mobili modulari attrezzate compresa lâ€™assistenza elettrica per smontaggio interruttori e/o prese elettriche inglobate nella parete, presso lâ€™Agenzia delle Entrate â€“ Direzione Provinciale di Cuneo  â€“ Via San Giovanni Bosco, n. 13/B</t>
  </si>
  <si>
    <t xml:space="preserve">DIMENSIONI CONTRACT SRL (CF: 07869980016)
</t>
  </si>
  <si>
    <t>DIMENSIONI CONTRACT SRL (CF: 07869980016)</t>
  </si>
  <si>
    <t>VERIFICA BIENNALE ELEVATORI</t>
  </si>
  <si>
    <t xml:space="preserve">OCERT SRL (CF: 08463950017)
</t>
  </si>
  <si>
    <t>OCERT SRL (CF: 08463950017)</t>
  </si>
  <si>
    <t>RIPARAZIONE PORTE LEGNO UT RIVOLI</t>
  </si>
  <si>
    <t xml:space="preserve">LUPO NICODEMO (CF: 08801130017)
</t>
  </si>
  <si>
    <t>LUPO NICODEMO (CF: 08801130017)</t>
  </si>
  <si>
    <t>SPURGO FOGNARIO DP ASTI</t>
  </si>
  <si>
    <t>CARTA DI CREDITO</t>
  </si>
  <si>
    <t xml:space="preserve">NEXI PAYMENTS S.P.A. (giÃ  CARTASI SPA) (CF: 04107060966)
</t>
  </si>
  <si>
    <t>NEXI PAYMENTS S.P.A. (giÃ  CARTASI SPA) (CF: 04107060966)</t>
  </si>
  <si>
    <t>ACQUISTO 100 ESTINTORI 6 KG</t>
  </si>
  <si>
    <t xml:space="preserve">PUNTOSICUREZZA SRL (CF: 01577740515)
</t>
  </si>
  <si>
    <t>PUNTOSICUREZZA SRL (CF: 01577740515)</t>
  </si>
  <si>
    <t xml:space="preserve">Intervento di manutenzione straordinaria urgente su cancello passo carraio principale CAM </t>
  </si>
  <si>
    <t>MANUT. CANCELLO ELETTR. DP II TO</t>
  </si>
  <si>
    <t xml:space="preserve">O.EMME.DI SAS (CF: 06314340016)
</t>
  </si>
  <si>
    <t>O.EMME.DI SAS (CF: 06314340016)</t>
  </si>
  <si>
    <t>FORNITURA DI PIANTANE ED ESTINTORI PRESSO UT ALBA E UT CUORGNE'</t>
  </si>
  <si>
    <t>Fornitura e consegna di n. 8.000 contenitori in cartone per l'archiviazione dei mod. 58 per l'Ufficio Provinciale di Vercelli - Territorio.</t>
  </si>
  <si>
    <t xml:space="preserve">CARTOVENETA APCI SRL (CF: 00164810277)
JUMBO SYSTEM SRL (CF: 06326400014)
LYRECO ITALIA S.P.A. (CF: 11582010150)
MORRESI ENZO &amp; C. SRL (CF: 00908910433)
RAJAPACK SRL (CF: 04921880961)
SCATOLIFICIO CARTOTECNICA CORONA DI NICOLA BETTI (CF: 03190341200)
SCATOLIFICIO FRATI &amp; FARNESI SNC DI FRATI STEFANO &amp; C. SNC (CF: 00248660979)
THEMA OFFICE di Tizzi Gildo &amp; C. Sas (CF: 01762630406)
</t>
  </si>
  <si>
    <t>MORRESI ENZO &amp; C. SRL (CF: 00908910433)</t>
  </si>
  <si>
    <t>FORNITURA 150 TESSERE PROSSIMITA</t>
  </si>
  <si>
    <t>LIBRI</t>
  </si>
  <si>
    <t>Manutenzione  elevatori progr. e non progr. Uffici Piemonte</t>
  </si>
  <si>
    <t xml:space="preserve">CEAM - SERVIZI TORINO (CF: 04645850019)
</t>
  </si>
  <si>
    <t>CEAM - SERVIZI TORINO (CF: 04645850019)</t>
  </si>
  <si>
    <t>TIMBRI UFFICI VARI</t>
  </si>
  <si>
    <t>Ordine fornitura tende per il CAM</t>
  </si>
  <si>
    <t xml:space="preserve">CENTRUFFICIO LORETO S.P.A.  (CF: 08312370151)
</t>
  </si>
  <si>
    <t>CENTRUFFICIO LORETO S.P.A.  (CF: 08312370151)</t>
  </si>
  <si>
    <t>SERVIZIO SMALTIMENTO BENI MOBILI NON INFORMATICI. UT DI TORTONA.</t>
  </si>
  <si>
    <t xml:space="preserve">GESTIONEAMBIENTE SPA (CF: 01492290067)
</t>
  </si>
  <si>
    <t>GESTIONEAMBIENTE SPA (CF: 01492290067)</t>
  </si>
  <si>
    <t>Intervento per sostituzione traversi di rinforzo della scala esterna presso l'Ufficio Provinciale di Alessandria - Territorio.</t>
  </si>
  <si>
    <t xml:space="preserve">SCARSI FRATELLLI (CF: 01632560064)
</t>
  </si>
  <si>
    <t>SCARSI FRATELLLI (CF: 01632560064)</t>
  </si>
  <si>
    <t>MANUTENZIONE IMPIANTO ELETTRICO DP II TO</t>
  </si>
  <si>
    <t>INSTALLAZIONE 2 PLAFONIERE DP II TO</t>
  </si>
  <si>
    <t>SMALTIMENTO BENI FUORI USO</t>
  </si>
  <si>
    <t xml:space="preserve">AMIAT (CF: 07309150014)
</t>
  </si>
  <si>
    <t>AMIAT (CF: 07309150014)</t>
  </si>
  <si>
    <t>CONTRATTO MANUTENZIONE ORD E STRAORD IMPIANTO WATER MIST DR</t>
  </si>
  <si>
    <t xml:space="preserve">ESSECI SRL (CF: 05999530016)
</t>
  </si>
  <si>
    <t>ESSECI SRL (CF: 05999530016)</t>
  </si>
  <si>
    <t>LIBRI PER DR</t>
  </si>
  <si>
    <t>Intervento di pulizia pozzetti CAM â€“ autorizzazione pagamento a consuntivo</t>
  </si>
  <si>
    <t xml:space="preserve">ACLA SPA (CF: 04164830012)
</t>
  </si>
  <si>
    <t>ACLA SPA (CF: 04164830012)</t>
  </si>
  <si>
    <t>Fornitura e consegna nel cortile interno di n. 4 condizionatori portatili presso la Direzione Provinciale di Alessandria</t>
  </si>
  <si>
    <t xml:space="preserve">CAVICCHIOLI RITA (CF: CVCRTI62S52G843P)
</t>
  </si>
  <si>
    <t>CAVICCHIOLI RITA (CF: CVCRTI62S52G843P)</t>
  </si>
  <si>
    <t>RIPARAZIONE BOLLATRICE DP II TORINO</t>
  </si>
  <si>
    <t>Aggiornamento software meridiana C-plus presso lâ€™Ufficio Provinciale di Torino</t>
  </si>
  <si>
    <t xml:space="preserve">TOPCON POSITIONING ITALY SRL (CF: 00497480426)
</t>
  </si>
  <si>
    <t>TOPCON POSITIONING ITALY SRL (CF: 00497480426)</t>
  </si>
  <si>
    <t>SCARPE ANTINFORTUNISTICA UPT TO</t>
  </si>
  <si>
    <t xml:space="preserve">FERRAMENTA F.LLI SACCO SNC (CF: 01131170035)
</t>
  </si>
  <si>
    <t>FERRAMENTA F.LLI SACCO SNC (CF: 01131170035)</t>
  </si>
  <si>
    <t>RIPARAZIONE MACCHINA BOLLATRICE UT TORTONA</t>
  </si>
  <si>
    <t>RITIRO E SAMALTIMENTO RIFIUTI DP CUNEO</t>
  </si>
  <si>
    <t xml:space="preserve">CONSORZIO ECOLOGICO CUNESE (CF: 01574090047)
</t>
  </si>
  <si>
    <t>CONSORZIO ECOLOGICO CUNESE (CF: 01574090047)</t>
  </si>
  <si>
    <t>VERIFICA BIENNALE DI N. 8 IMPIANTI DI MESSA A TERRA E DI N. 1 CABINA DI TRASFORMAZIONE DA MEDIA A BASSA TENSIONE PRESSO LA DP DI ALESSANDRIA ED UFFICI DIPENDENTI - TD MEPA</t>
  </si>
  <si>
    <t xml:space="preserve">EQUA S.R.L. (CF: 01912910039)
</t>
  </si>
  <si>
    <t>EQUA S.R.L. (CF: 01912910039)</t>
  </si>
  <si>
    <t xml:space="preserve">DP VERCELLI - Intervento di spurgo </t>
  </si>
  <si>
    <t xml:space="preserve">GRUPPO MARAZZATO (CF: 00468910070)
</t>
  </si>
  <si>
    <t>GRUPPO MARAZZATO (CF: 00468910070)</t>
  </si>
  <si>
    <t>INTERVENTO PER RIPRISTINO DEL CAVO IN FIBRA OTTICA PRESSO LA DIREZIONE PROVINCIALE DI ALESSANDRIA DELL'AGENZIA DELLE ENTRATE</t>
  </si>
  <si>
    <t xml:space="preserve">S.T. SISTEMI SAS (CF: 08107690011)
</t>
  </si>
  <si>
    <t>S.T. SISTEMI SAS (CF: 08107690011)</t>
  </si>
  <si>
    <t xml:space="preserve">Intervento di manutenzione funzionamento elettromagneti porte rei DR  </t>
  </si>
  <si>
    <t>fornitura e inst. tastiera allarme UPT Torino</t>
  </si>
  <si>
    <t>acquisto ARGO n. 7 monitor e n. 1 MINI LAN</t>
  </si>
  <si>
    <t>ARGO LAN PRINTER</t>
  </si>
  <si>
    <t>Fornitura buoni pasto Uffici DR Piemonte - 2Â° semestre 2017</t>
  </si>
  <si>
    <t xml:space="preserve">Qui! Group Spa (CF: 03105300101)
</t>
  </si>
  <si>
    <t>Qui! Group Spa (CF: 03105300101)</t>
  </si>
  <si>
    <t>NOLEGGIO FOTOCOPIATORI SEDI DP AL UT ALBA UT TO1 UT SUSA</t>
  </si>
  <si>
    <t>Installazione lettore di prossimitÃ  (badge) per apertura automatica ingresso corridoio Risorse Materiali DR</t>
  </si>
  <si>
    <t>ARREDI A NORMA UFFICI VARI</t>
  </si>
  <si>
    <t xml:space="preserve">QUADRIFOGLIO SISTEMI D'ARREDO SPA (CF: 02301560260)
</t>
  </si>
  <si>
    <t>QUADRIFOGLIO SISTEMI D'ARREDO SPA (CF: 02301560260)</t>
  </si>
  <si>
    <t>VIGILANZA ARMATA DP I DP II TORINO UT 1,2,3,4 TORINO</t>
  </si>
  <si>
    <t xml:space="preserve">ALL SYSTEM SPA (CF: 01579830025)
CITTADINI DELL'ORDINE S.R.L. (CF: 02415990213)
GROUP SERVICE SRL (CF: 02606080022)
INTERNATIONAL SECURITY SERVICE VIGILANZA SPA (CF: 10169951000)
TELECONTROL VIGILANZA S.P.A. (CF: 02058850013)
</t>
  </si>
  <si>
    <t>INTERNATIONAL SECURITY SERVICE VIGILANZA SPA (CF: 10169951000)</t>
  </si>
  <si>
    <t>MANUTENZIONE MACCHINA BOLLATRICE UT ALBA</t>
  </si>
  <si>
    <t>MANUTENZIONE MACCHINA BOLLATRICE PRESSO DR E TRASFERIMENTO E INSTALLAZIONE PRESSO UT TORTONA</t>
  </si>
  <si>
    <t>ALLESTIMENTO NUOVI UFFICI ALL'INTERNO DEL FRONT OFFICE DELL'UP DI CUNEO</t>
  </si>
  <si>
    <t>SPEGNIMENTO E MESSA A RIPOSO IMPIANTI TERMOIDRAULICI UFFICI DEL PIIEMONTE E REVISIONE POMPA PRESSO PUF CUNEO</t>
  </si>
  <si>
    <t>Corso di aggiornamento coordinatore sicurezza in e-learning 40 ore, nÂ°3 funzionari</t>
  </si>
  <si>
    <t xml:space="preserve">UNIPRO SRL (CF: 02397430394)
</t>
  </si>
  <si>
    <t>UNIPRO SRL (CF: 02397430394)</t>
  </si>
  <si>
    <t>SMALTIMENTO BENI FUORI USO UT CUORGNE'</t>
  </si>
  <si>
    <t>FORNITURA PEZZI MOBILI "ANNUALITA' 2018"</t>
  </si>
  <si>
    <t xml:space="preserve">Istituto Poligrafico e Zecca dello Stato  (CF: 00399810589)
</t>
  </si>
  <si>
    <t>Istituto Poligrafico e Zecca dello Stato  (CF: 00399810589)</t>
  </si>
  <si>
    <t>INTERVENTI DI MANUTENZIONE NON PROGRAMMATI PRESSO DP E UP CUNEO</t>
  </si>
  <si>
    <t>MANUTENZIONE ORDINARIA PROGRAMMATA E INTERVENTI NON PROGRAMMATI IMPIANTI ANTITRUSIONE INSTALLATI NEGLI IMMOBILI SEDI DELL'AGENZIA DELLE ENTRATE IN PIEMONTE</t>
  </si>
  <si>
    <t>FORNITURA SEDUTE A NORMA PER UFFICI VARI</t>
  </si>
  <si>
    <t xml:space="preserve">MOVING s.r.l. (CF: 03196280246)
</t>
  </si>
  <si>
    <t>MOVING s.r.l. (CF: 03196280246)</t>
  </si>
  <si>
    <t>MANUTENZIONE STAMPANTE E FAX</t>
  </si>
  <si>
    <t>FORNITURA ESTINTORI 3 E 5 KG</t>
  </si>
  <si>
    <t xml:space="preserve">PUNTO SICUREZZA SRL (CF: 00691960207)
</t>
  </si>
  <si>
    <t>PUNTO SICUREZZA SRL (CF: 00691960207)</t>
  </si>
  <si>
    <t>Intervento per la creazione di un varco pedonale nel cancello di ingresso del CAM Torino</t>
  </si>
  <si>
    <t xml:space="preserve">FABBRO.SERR (CF: MRIRKE86A16C722P)
</t>
  </si>
  <si>
    <t>FABBRO.SERR (CF: MRIRKE86A16C722P)</t>
  </si>
  <si>
    <t>VERIFICA BIENN. 3 ELEVATORI UPT BIELLA UT SALUZZO</t>
  </si>
  <si>
    <t>Pulizia straordinaria per apertura sportello decentrato di Domodossola</t>
  </si>
  <si>
    <t xml:space="preserve">VALLE VERDE (CF: 00614340032)
</t>
  </si>
  <si>
    <t>VALLE VERDE (CF: 00614340032)</t>
  </si>
  <si>
    <t>Fornitura ed installazione di n. 2 aspiratori presso l'UPT di Alessandria.</t>
  </si>
  <si>
    <t xml:space="preserve">BIONDI S.R.L. (CF: 02384940066)
</t>
  </si>
  <si>
    <t>BIONDI S.R.L. (CF: 02384940066)</t>
  </si>
  <si>
    <t>Intervento di sostituzione vetri e foratura vetrate per tubi condizionatori â€“ autorizzazione pagamento a consuntivo</t>
  </si>
  <si>
    <t xml:space="preserve">VETRERIA SAN PAOLO SRL (CF: 09723460011)
</t>
  </si>
  <si>
    <t>VETRERIA SAN PAOLO SRL (CF: 09723460011)</t>
  </si>
  <si>
    <t>SMALTIMENTO BENI MOBILI FUORI USO UPT TO</t>
  </si>
  <si>
    <t>FORNITURA E POSA IMPIANTO VIDEOCITOFANO CON RICEZIONE IN 3 PUNTI PRESSO DP BIELLA</t>
  </si>
  <si>
    <t xml:space="preserve">SV ELETTROTECNICA DI STEFANO VANNA (CF: VNNSFN82T20A859O)
</t>
  </si>
  <si>
    <t>SV ELETTROTECNICA DI STEFANO VANNA (CF: VNNSFN82T20A859O)</t>
  </si>
  <si>
    <t>PUBBLICAZIONE SUL SETTIMANALE "LA GUIDA" DI ESTRATTO BANDO DI GARA RICERCA IMMOBILIARE DP CN, UPT CN, UT CN, DP AT, UPT AT , DP NO UT E UP NO</t>
  </si>
  <si>
    <t xml:space="preserve">MEDIA L.G. SRL (CF: 02581430044)
</t>
  </si>
  <si>
    <t>MEDIA L.G. SRL (CF: 02581430044)</t>
  </si>
  <si>
    <t>TIMBRI DPI DPII DP VC</t>
  </si>
  <si>
    <t>Fornitura ed installazione di impianto di chiamata d'allarme presso la Direzione Provinciale di Alessandria</t>
  </si>
  <si>
    <t xml:space="preserve">AEM IMPIANTI  (CF: 02112300062)
</t>
  </si>
  <si>
    <t>AEM IMPIANTI  (CF: 02112300062)</t>
  </si>
  <si>
    <t xml:space="preserve">Riparazione cancello automatico ingresso cortile presso lâ€™Ufficio Territoriale di Saluzzo, piazza Cavour 9 Saluzzo (CN) </t>
  </si>
  <si>
    <t xml:space="preserve">S.IM.EL. SNC (CF: 01961860044)
</t>
  </si>
  <si>
    <t>S.IM.EL. SNC (CF: 01961860044)</t>
  </si>
  <si>
    <t>Bonifica di una cisterna di gasolio presso lâ€™Ufficio Territoriale di Saluzzo, piazza Cavour 9 Saluzzo (CN)</t>
  </si>
  <si>
    <t xml:space="preserve">RAMERO MARIO (CF: RMRMRA56T08D205R)
</t>
  </si>
  <si>
    <t>RAMERO MARIO (CF: RMRMRA56T08D205R)</t>
  </si>
  <si>
    <t>Servizio di smaltimento beni mobili non informatici presso l'Ufficio Provinciale di Novara - Territorio.</t>
  </si>
  <si>
    <t>STAMPA OPUSCOLI "RISTRUTTURAZIONI EDILIZIE" E "RISPARMIO ENERGETICO" PER RESTRUCTURA</t>
  </si>
  <si>
    <t xml:space="preserve">CASTELLO SRL (CF: 03794250013)
</t>
  </si>
  <si>
    <t>CASTELLO SRL (CF: 03794250013)</t>
  </si>
  <si>
    <t>Intervento per ripristino del cavo in fibra ottica presso lâ€™Ufficio Provinciale di Torino - Territorio</t>
  </si>
  <si>
    <t>ARREDI A NORMA UPT TORINO</t>
  </si>
  <si>
    <t xml:space="preserve">CENTRUFFICIO LORETO S.P.A.  (CF: 08312370151)
CORRIDI S.R.L. (CF: 00402140586)
DIMENSIONI CONTRACT SRL (CF: 07869980016)
FIMAT (CF: 10519990013)
Pialt S.r.l. (CF: 01664520010)
</t>
  </si>
  <si>
    <t>COLLAUDO 13 BOMBOLE ANTINCENDIO</t>
  </si>
  <si>
    <t>Argosolomonitor 42 - sistema argo eliminacode</t>
  </si>
  <si>
    <t>Predisposizione impianto elettrico di illuminazione, rete dati e varie, presso lo sportello decentrato di Domodossola</t>
  </si>
  <si>
    <t xml:space="preserve">PROVERBIO BRUNO SRL (CF: 02260490038)
</t>
  </si>
  <si>
    <t>PROVERBIO BRUNO SRL (CF: 02260490038)</t>
  </si>
  <si>
    <t>SERVIZIO DI CONDUZIONE E MANUTENZIONE PROGRAMMATA E NON PROGRAMMATA DEGLI IMPIANTI TERMOIDRAULICI, DI CONDIZIONAMENTO ED IDRICO-SANITARI PRESSO GLI UFFICI DIPENDENTI DALLA DIREZIONE REGIONALE DEL PIEMONTE DELLâ€™AGENZIA DELLE ENTRATE</t>
  </si>
  <si>
    <t xml:space="preserve">GEICO LENDER SPA (CF: 11205571000)
INTEC SERVICE Srl (CF: 02820290647)
RES NOVA  (CF: 05651570011)
SCOTTA IMPIANTI SRL (CF: 02584100040)
ZETA IMPIANTI SRL (CF: 10334120010)
</t>
  </si>
  <si>
    <t>FORNITURA 40 DEFIBRILLATORI</t>
  </si>
  <si>
    <t xml:space="preserve">CPF ITALIA S.R.L. (CF: 06298261212)
</t>
  </si>
  <si>
    <t>CPF ITALIA S.R.L. (CF: 06298261212)</t>
  </si>
  <si>
    <t>Fornitura e posa ampliamento impianto evacuazione nei corridoi del piano scantinato DR</t>
  </si>
  <si>
    <t>Ordine per Smaltimento beni fuori uso DR</t>
  </si>
  <si>
    <t xml:space="preserve">TRICICLO SOCIETA' COPERATIVA SOCIALE (CF: 07211740019)
</t>
  </si>
  <si>
    <t>TRICICLO SOCIETA' COPERATIVA SOCIALE (CF: 07211740019)</t>
  </si>
  <si>
    <t>Progetto di riorganizzazione e razionalizzazione spazi del front office UPT Torino â€“ opere di finitura</t>
  </si>
  <si>
    <t>MANUTENZIONE ORDINARIA PORTE REI DR</t>
  </si>
  <si>
    <t>RICARICA SETTE BOMBOLE SPEGNIMENTO ARCHIVI PRESSO CAM TO</t>
  </si>
  <si>
    <t>collegamento cancello elettrificato UT TO 4</t>
  </si>
  <si>
    <t>Fornitura e consegna di sedie per trasporto dasabili DP Cuneo</t>
  </si>
  <si>
    <t xml:space="preserve">AIESI HOSPITAL SERVICE SAS DI PIANTADOSI VALERIO E C.  (CF: 06111530637)
</t>
  </si>
  <si>
    <t>AIESI HOSPITAL SERVICE SAS DI PIANTADOSI VALERIO E C.  (CF: 06111530637)</t>
  </si>
  <si>
    <t>RIPARAZIONE SERVOSCALA PRESSO UP DI BIELLA</t>
  </si>
  <si>
    <t xml:space="preserve">C.A.M. (CF: CRPMRZ50M10A859S)
</t>
  </si>
  <si>
    <t>C.A.M. (CF: CRPMRZ50M10A859S)</t>
  </si>
  <si>
    <t xml:space="preserve">Corso base di specializzazione in materia di prevenzione incendi </t>
  </si>
  <si>
    <t xml:space="preserve">FONDAZIONE ORDINE INGEGNERI TORINO (CF: 97613210018)
</t>
  </si>
  <si>
    <t>FONDAZIONE ORDINE INGEGNERI TORINO (CF: 97613210018)</t>
  </si>
  <si>
    <t>Tinteggiatura pareti nuovo polo formativo 2Â° piano  DR</t>
  </si>
  <si>
    <t>SERVIZIO DI CONDUZIONE ELEVATORI</t>
  </si>
  <si>
    <t>04-PROCEDURA NEGOZIATA SENZA PREVIA PUBBLICAZIONE DEL BANDO</t>
  </si>
  <si>
    <t xml:space="preserve">Thyssenkrupp Elevatori Italia Spa (CF: 03702760962)
</t>
  </si>
  <si>
    <t>Thyssenkrupp Elevatori Italia Spa (CF: 03702760962)</t>
  </si>
  <si>
    <t>manutenzione bollatrice DP II TORINO</t>
  </si>
  <si>
    <t>Smaltimento beni fuori uso DP I TO</t>
  </si>
  <si>
    <t xml:space="preserve">PUBBLICAZIONE SUL SETTIMANALE "LA BISALTA" DI ESTRATTO BANDO DI GARA RICERCA IMMOBILIARE DP CN, UPT CN, UT CN, DP AT, UPT AT , DP NO UT E UP NO </t>
  </si>
  <si>
    <t xml:space="preserve">PAPER ONE SRL (CF: 03317380040)
</t>
  </si>
  <si>
    <t>PAPER ONE SRL (CF: 03317380040)</t>
  </si>
  <si>
    <t>Richiesta pubblicazione sul quotidiano â€œLa Stampaâ€ edizione nazionale ed edizione locale di Torino, di estratto avviso di indagine di mercato per lâ€™individuazione di tre immobili  sedi di: UT di Moncalieri; UT TO 4; Susa - UT e SPI</t>
  </si>
  <si>
    <t xml:space="preserve">A. MANZONI &amp; C. S.p.a. (CF: 04705810150)
</t>
  </si>
  <si>
    <t>A. MANZONI &amp; C. S.p.a. (CF: 04705810150)</t>
  </si>
  <si>
    <t>FORNITURA E POSA TENDE POLO FORMATIVO DR PIEMONTE</t>
  </si>
  <si>
    <t xml:space="preserve">BALDESCHI SNC (CF: 00795230010)
</t>
  </si>
  <si>
    <t>BALDESCHI SNC (CF: 00795230010)</t>
  </si>
  <si>
    <t>PARETI MOBILI DIVISORIE POLO FORMATIVO DR PIMEONTE</t>
  </si>
  <si>
    <t>SPOSTAMENTO PLAFONIERE UPT TO</t>
  </si>
  <si>
    <t>Richiesta pubblicazione sul quotidiano â€œLa Stampaâ€ edizione nazionale ed edizione regionale di  estratto bando di gara per ricerca immobiliare DP CN, UPT CN e UT CN, DP AT, UPT AT e UT AT, DP NO e UT NO</t>
  </si>
  <si>
    <t>fornitura condizionatori portatili 57 DP I TO</t>
  </si>
  <si>
    <t>MATERIALE VARIO ANTINFORTUNISTICA DR</t>
  </si>
  <si>
    <t xml:space="preserve">M.T.C. DI MASSARI ALESSANDRO (CF: 00729740019)
</t>
  </si>
  <si>
    <t>M.T.C. DI MASSARI ALESSANDRO (CF: 00729740019)</t>
  </si>
  <si>
    <t>Tinteggiatura locali presso la Direzione Provinciale di Alessandria</t>
  </si>
  <si>
    <t>Intervento per smontaggio, trasporto e smaltimento n. 3 bombole presenti nell'UPT di Novara e nell'UPT di Vercelli</t>
  </si>
  <si>
    <t xml:space="preserve">GIELLE DI LUIGI GALANTUCCI (CF: GLNLGU41P28I907Q)
</t>
  </si>
  <si>
    <t>GIELLE DI LUIGI GALANTUCCI (CF: GLNLGU41P28I907Q)</t>
  </si>
  <si>
    <t>Intervento per cambio serrature su n. 11 porte interne della DP di Alessandria</t>
  </si>
  <si>
    <t xml:space="preserve">L.&amp;L. CHIAVI IN MANO DI LEPORE G. &amp; LAVEZZARO A.G. S.N.C. (CF: 02187120064)
</t>
  </si>
  <si>
    <t>L.&amp;L. CHIAVI IN MANO DI LEPORE G. &amp; LAVEZZARO A.G. S.N.C. (CF: 02187120064)</t>
  </si>
  <si>
    <t>Affidamento servizio di progettazione esecutiva degli impianti, coordinamento e supervisione direzione lavori e collaudo dei "lavori di risanamento murario e di adeguamento ai sensi del D.Lgs.81/08 dell'UT di Casale Monferrato.</t>
  </si>
  <si>
    <t xml:space="preserve">NIEDDU GIANLUCA (CF: NDDGLC72A13A182F)
</t>
  </si>
  <si>
    <t>NIEDDU GIANLUCA (CF: NDDGLC72A13A182F)</t>
  </si>
  <si>
    <t>Richiesta di pubblicazione sulla testata â€œCorriere di Novaraâ€ di  estratto bando di gara per pubblicazione indagine immobiliare DP CN, UPT CN e UT CN, DP AT, UPT AT e UT AT, DP NO e UT NO.</t>
  </si>
  <si>
    <t xml:space="preserve">S.G.P. SRL (CF: 00231840034)
</t>
  </si>
  <si>
    <t>S.G.P. SRL (CF: 00231840034)</t>
  </si>
  <si>
    <t>ORDINE Predisposizione apertura automatica porte scorrevoli piano terra in caso di evacuazione DR</t>
  </si>
  <si>
    <t>Ampliamento sistema controllo accessi DR â€“ lettera di incarico</t>
  </si>
  <si>
    <t>Contratto aperto di fornitura e consegna franco locali  di materiale di sicurezza e sanitario</t>
  </si>
  <si>
    <t xml:space="preserve">BONGIORNO ANTINFORTUNISTICA SRL (CF: 01812710166)
FOREVER SRL (CF: 04320710017)
L'ANTINFORTUNISTICA S.R.L. (CF: 02467560245)
M.T.C. DI MASSARI ALESSANDRO (CF: 00729740019)
PIEMONTESE ANTINCENDIO SRL (CF: 01895230066)
</t>
  </si>
  <si>
    <t>L'ANTINFORTUNISTICA S.R.L. (CF: 02467560245)</t>
  </si>
  <si>
    <t>FORNITURA DI MATERIALE ANTINFORTUNISTICO PRESSO DR PIEMONTE</t>
  </si>
  <si>
    <t>INTERVENTO PER ADEGUAMENTO LOCALI PER SPORTELLO DI SAVIGLIANO</t>
  </si>
  <si>
    <t xml:space="preserve">CORNAGLIA F.LLI SRL (CF: 01963580046)
</t>
  </si>
  <si>
    <t>CORNAGLIA F.LLI SRL (CF: 01963580046)</t>
  </si>
  <si>
    <t>FORNITURA CARRELLI EVACUAZIONI ASILO NIDO</t>
  </si>
  <si>
    <t xml:space="preserve">SANI.GAR SRL (CF: 01836440519)
</t>
  </si>
  <si>
    <t>SANI.GAR SRL (CF: 01836440519)</t>
  </si>
  <si>
    <t>Intervento di spurgo del bagno riservato al pubblico al piano terra dell'UPT di Alessandria - Autorizzazione pagamento a consuntivo.</t>
  </si>
  <si>
    <t xml:space="preserve">EREDI DI GUAZZO GIAN DOMENICO (CF: 02513620068)
</t>
  </si>
  <si>
    <t>EREDI DI GUAZZO GIAN DOMENICO (CF: 02513620068)</t>
  </si>
  <si>
    <t>SERVIZIO DI SMALTIMENTO BENI MOBILI NON INFORMATICI PRESSO L'UPT DI ALESSANDRIA E GLI SPI DI TORTONA, NOVI LIGURE, ACQUI TERME E CASALE MONFERRATO</t>
  </si>
  <si>
    <t xml:space="preserve">ECHOVIT S.R.L. (CF: 02630390181)
</t>
  </si>
  <si>
    <t>ECHOVIT S.R.L. (CF: 02630390181)</t>
  </si>
  <si>
    <t>SERVIZIO DI SMALTIMENTO BENI MOBILI NON INFORMATICI PRESSO LA DP DI ALESSANDRIA</t>
  </si>
  <si>
    <t>ELETTRIFICAZIONE PORTA INGRESSO UT CHIVASSO</t>
  </si>
  <si>
    <t xml:space="preserve">CETP S.C. (CF: 01977460011)
</t>
  </si>
  <si>
    <t>CETP S.C. (CF: 01977460011)</t>
  </si>
  <si>
    <t>RIPRISTINO E MESSA IN SICUREZZA PUNTI RETE</t>
  </si>
  <si>
    <t xml:space="preserve">PUBBLICAZIONE SUL SETTIMANALE "LA NUOVA PROVINCIA" DI ESTRATTO BANDO DI GARA RICERCA IMMOBILIARE DP CN, UPT CN, UT CN, DP AT, UPT AT , DP NO UT E UP NO </t>
  </si>
  <si>
    <t xml:space="preserve">PUBLIARCO SRL (CF: 01189180050)
</t>
  </si>
  <si>
    <t>PUBLIARCO SRL (CF: 01189180050)</t>
  </si>
  <si>
    <t>Intervento di sostituzione neon salone DR  e manutenzione impianto elettrico asilo nido</t>
  </si>
  <si>
    <t>Intervento di manutenzione non programmata - impianto elettrico UPT Torino</t>
  </si>
  <si>
    <t>Verifica biennale dell'impianto di messa a terra presso l'UPT di Biella</t>
  </si>
  <si>
    <t xml:space="preserve">G.E.S.A. S.R.L. (CF: 11509840010)
</t>
  </si>
  <si>
    <t>G.E.S.A. S.R.L. (CF: 11509840010)</t>
  </si>
  <si>
    <t>RIPARAZIONE URGENTE PLUVIALI DR</t>
  </si>
  <si>
    <t xml:space="preserve">S.G.M. EDILLE SRL (CF: 10289680018)
</t>
  </si>
  <si>
    <t>S.G.M. EDILLE SRL (CF: 10289680018)</t>
  </si>
  <si>
    <t>ARREDI E COMPLEMENTI PER ASILO NIDO BIMBI...ENTRATE</t>
  </si>
  <si>
    <t xml:space="preserve">BORGIONE CENTRO DIDATTICO SRL (CF: 02027040019)
</t>
  </si>
  <si>
    <t>BORGIONE CENTRO DIDATTICO SRL (CF: 02027040019)</t>
  </si>
  <si>
    <t>Intervento di montaggio bandiere a 3 aste - DP II Torino.</t>
  </si>
  <si>
    <t xml:space="preserve">TECNOSERVICE SAS (CF: 08834520010)
</t>
  </si>
  <si>
    <t>TECNOSERVICE SAS (CF: 08834520010)</t>
  </si>
  <si>
    <t>Fornitura e posa protezioni di sicurezza per  Asilo Nido Bimbiâ€¦Entrate presso la Direzione Regionale Piemonte</t>
  </si>
  <si>
    <t>CONVENZIONE CONSIP BUONI PASTO ELETTRONICI 1 - ORDINE DIRETTO ACQUISTO TRIENNIO 2018 - 2020 - DR PIEMONTE</t>
  </si>
  <si>
    <t xml:space="preserve">EDENRED ITALIA srl (CF: 01014660417)
</t>
  </si>
  <si>
    <t>EDENRED ITALIA srl (CF: 01014660417)</t>
  </si>
  <si>
    <t>FORNITURA TIMBRI DR</t>
  </si>
  <si>
    <t>Intervento di rimozione antifurto presso vecchio immobile UT di Savigliano via Togliatti 18 ed installazione impianto c/o nuova sede in via Malines 35</t>
  </si>
  <si>
    <t>Intervento manutenzione - porta elettrificata 2Â° p. sotterraneo presso la DP II di Torino.</t>
  </si>
  <si>
    <t xml:space="preserve">PROTEX (CF: 07232880018)
</t>
  </si>
  <si>
    <t>PROTEX (CF: 07232880018)</t>
  </si>
  <si>
    <t>FORNITURA E POSA TENDE LAMELLARI UFFICI VARI</t>
  </si>
  <si>
    <t xml:space="preserve">DALEX COMPONENTS &amp; SERVICE SRL (CF: 04843890288)
</t>
  </si>
  <si>
    <t>DALEX COMPONENTS &amp; SERVICE SRL (CF: 04843890288)</t>
  </si>
  <si>
    <t>MANUTENZIONE ARCHIVIO DP I TORINO</t>
  </si>
  <si>
    <t xml:space="preserve">addicalco soc. r.l. (CF: 09534370151)
</t>
  </si>
  <si>
    <t>addicalco soc. r.l. (CF: 09534370151)</t>
  </si>
  <si>
    <t>noleggio fotocopiatrici SHARP CONSIP 27 lotto 1</t>
  </si>
  <si>
    <t xml:space="preserve">SHARP ELECTRONICS ITALIA S.P.A. (CF: 09275090158)
</t>
  </si>
  <si>
    <t>SHARP ELECTRONICS ITALIA S.P.A. (CF: 09275090158)</t>
  </si>
  <si>
    <t>GUARNIZIONI FINESTRE DP 1 TO</t>
  </si>
  <si>
    <t xml:space="preserve">TROTEC SRL (CF: 04254050232)
</t>
  </si>
  <si>
    <t>TROTEC SRL (CF: 04254050232)</t>
  </si>
  <si>
    <t>Servizio di smaltimento banconi presso UP TO</t>
  </si>
  <si>
    <t>RICHIESTA BIGLIETTI GTT</t>
  </si>
  <si>
    <t>RDO 1630834-Servizio di conduzione e manutenzione programmata e non programmata degli impianti antincendio presso gli Uffici dipedenti dalla Direzione Regionale del Piemonte dell'Agenzia delle Entrate</t>
  </si>
  <si>
    <t xml:space="preserve">ESSECI SRL (CF: 05999530016)
F.I.A.M.M.A. S.R.L. (CF: 04281950016)
GEICO LENDER SPA (CF: 11205571000)
GIELLE DI LUIGI GALANTUCCI (CF: GLNLGU41P28I907Q)
RES NOVA  (CF: 05651570011)
</t>
  </si>
  <si>
    <t>ARREDI A NORMA PER SEZIONE LATTANTI NIDO</t>
  </si>
  <si>
    <t>NOLEGGIO CONTAINER CRIOCONGELAMENTO FALDONI UT MONCALIERI</t>
  </si>
  <si>
    <t xml:space="preserve">Prodoc Srl (CF: 02744680303)
</t>
  </si>
  <si>
    <t>Prodoc Srl (CF: 02744680303)</t>
  </si>
  <si>
    <t>RIPASSATURA PORZIONE DI COPERTURA PRESSO Lâ€™UFFICIO PROVINCIALE DI TORINO</t>
  </si>
  <si>
    <t xml:space="preserve">decori e restauri (CF: 08718130019)
EDILTRE S.R.L. (CF: 08665640010)
FIO' SRL (CF: 09252880019)
S.G.M. EDILLE SRL (CF: 10289680018)
TERRA COSTRUZIONI (CF: 08022390010)
</t>
  </si>
  <si>
    <t>Fornitura e consegna franco locali di bandiere, aste ed accessori presso uffici vari dellâ€™Agenzia delle Entrate del piemonte</t>
  </si>
  <si>
    <t xml:space="preserve">AR.PA.S. DI TREVISAN LUIGI&amp; TREVISAN ALESSANDRA SNC (CF: 10447750018)
</t>
  </si>
  <si>
    <t>AR.PA.S. DI TREVISAN LUIGI&amp; TREVISAN ALESSANDRA SNC (CF: 10447750018)</t>
  </si>
  <si>
    <t>INTERVENTO DI INSONORIZZAZIONE UTA PRESSO DP CUNEO</t>
  </si>
  <si>
    <t>ARREDI A NORMA UT ASTI</t>
  </si>
  <si>
    <t xml:space="preserve">MOBILGILI (CF: 00182760041)
</t>
  </si>
  <si>
    <t>MOBILGILI (CF: 00182760041)</t>
  </si>
  <si>
    <t>Fornitura arredi a norma per sportello Domodossola - UT Moncalieri - UPT e UT Asti</t>
  </si>
  <si>
    <t>ARREDI A NORMA DP UPT NOVARA</t>
  </si>
  <si>
    <t>DP ALESSANDRIA ARREDI A NORMA CONSIP 6</t>
  </si>
  <si>
    <t>SEDUTE A NORMA SALA ATTESA FRONT OFFICE UT ASTI</t>
  </si>
  <si>
    <t>ARREDI A NORMA POSTAZIONI TELELAVORO</t>
  </si>
  <si>
    <t>ARREDI A NORMA DP I TO</t>
  </si>
  <si>
    <t>FORNITURA E CONSEGNA DI SEDUTE A NORMA PRESSO LA DP DI ALESSANDRIA</t>
  </si>
  <si>
    <t xml:space="preserve">EMMEGI SRL (CF: 02158140240)
</t>
  </si>
  <si>
    <t>EMMEGI SRL (CF: 02158140240)</t>
  </si>
  <si>
    <t xml:space="preserve">Lavori di manutenzione ordinaria presso locali vari della DR </t>
  </si>
  <si>
    <t xml:space="preserve">COTROS IMPIANTI (CF: CTRVCN74D11H224T)
</t>
  </si>
  <si>
    <t>COTROS IMPIANTI (CF: CTRVCN74D11H224T)</t>
  </si>
  <si>
    <t>riparazione macchine bollatrici DP II TO</t>
  </si>
  <si>
    <t>NOLEGGIO MULTIFUNZIONE</t>
  </si>
  <si>
    <t>FORNITURA MACCHINA BOLLATRICE</t>
  </si>
  <si>
    <t xml:space="preserve">FATTORI SAFEST S.R.L. (CF: 10416260155)
</t>
  </si>
  <si>
    <t>FATTORI SAFEST S.R.L. (CF: 10416260155)</t>
  </si>
  <si>
    <t>CONTRATTO PER LIOFILIZZAZIONE DOCUMENTI ALLUVIONATI UT MONCALIERI</t>
  </si>
  <si>
    <t xml:space="preserve">BELFOR ITALIA (CF: 09696150151)
Prodoc Srl (CF: 02744680303)
</t>
  </si>
  <si>
    <t>BELFOR ITALIA (CF: 09696150151)</t>
  </si>
  <si>
    <t>DUE ABBONAMENTI ANNUALI URBANI TORINO</t>
  </si>
  <si>
    <t>SISTEMA PLUG IN ARCHIVIO COMPATTATO FORNITURA E INSTALLAZIONE</t>
  </si>
  <si>
    <t>Noleggio 7 fotocopiatrici - CONSIP 27 lotto 1</t>
  </si>
  <si>
    <t>LAVORI DI MESSA IN SICUREZZA E RIPRISTINO SERRAMENTI ESTERNI DP, UP E UT CN</t>
  </si>
  <si>
    <t xml:space="preserve">Edilnec S.r.l. (CF: 03951330616)
FINES3 S.R.L. (CF: 02604120986)
GM GROUP SRL (CF: 02408190029)
NEW SYSTEM DI CHIAPPETTA GIANCARLO (CF: 01776510784)
SOCIETA' METALMECCANICA PAULESE DEI F.LLI SANNA SNC (CF: 02442680928)
</t>
  </si>
  <si>
    <t>Edilnec S.r.l. (CF: 03951330616)</t>
  </si>
  <si>
    <t>Servizio ponte radio e intervento a seguito di allarme degli impianti antintrusione e antincendio presso lâ€™Agenzia delle Entrate â€“ Ufficio Provinciale di Biella â€“ Territorio</t>
  </si>
  <si>
    <t xml:space="preserve">MEK POL (CF: 00241700020)
</t>
  </si>
  <si>
    <t>MEK POL (CF: 00241700020)</t>
  </si>
  <si>
    <t>SEGGIOLONI PER ASILO NIDO</t>
  </si>
  <si>
    <t>Servizio di attivitÃ  ispettiva e portierato CAM TORINO</t>
  </si>
  <si>
    <t xml:space="preserve">FALCHI SRLS (CF: 04018810244)
MAVORS S.R.L. (CF: 07916570729)
MERIDIANA MULTISERVICE SRL (CF: 01941100990)
PSC SERVICE C S.A.S (CF: 02429220813)
SECURITY SERVICE SRL (CF: 04607470582)
</t>
  </si>
  <si>
    <t>FALCHI SRLS (CF: 04018810244)</t>
  </si>
  <si>
    <t>FORNITURA ARGOSOLOMONITOR N. 1 UT TORINO 4</t>
  </si>
  <si>
    <t>INTERVENTO DI RISANAMENTO PARETI INTERNE LOCALI AL PIANO TERRA FRONT OFFICE UT SALUZZO</t>
  </si>
  <si>
    <t xml:space="preserve">BKMM DI BESHAY ATEF (CF: BSHTFA65E11Z336R)
EDILTRE S.R.L. (CF: 08665640010)
FIO' SRL (CF: 09252880019)
S.G.M. EDILLE SRL (CF: 10289680018)
TERRA COSTRUZIONI (CF: 08022390010)
</t>
  </si>
  <si>
    <t>BKMM DI BESHAY ATEF (CF: BSHTFA65E11Z336R)</t>
  </si>
  <si>
    <t xml:space="preserve">Servizio di fermo macchina ed eventuali servizi di sgombero neve e spargimento sale per la sede del CAM Torino </t>
  </si>
  <si>
    <t xml:space="preserve">BALLESIO LUCA IMPRESA INDIVIDUALE (CF: BLLLCU85M24C722A)
</t>
  </si>
  <si>
    <t>BALLESIO LUCA IMPRESA INDIVIDUALE (CF: BLLLCU85M24C722A)</t>
  </si>
  <si>
    <t>FORNITURA SEDUTE TELELAVORO A NORMA</t>
  </si>
  <si>
    <t>Servizio di attivitÃ  ispettiva e portierato DP E UPT AL</t>
  </si>
  <si>
    <t xml:space="preserve">CON.SER. srl (CF: 02515060800)
FALCHI SRLS (CF: 04018810244)
GLOBO SERVICE S.R.L. (CF: 07973180727)
MERIDIANA MULTISERVICE SRL (CF: 01941100990)
UNITA' GAMMA (CF: 02367920069)
</t>
  </si>
  <si>
    <t>SERVIZIO DI CORRIERE ESPRESSO DP I TO- DP AL</t>
  </si>
  <si>
    <t xml:space="preserve">SDA Express courier Spa (CF: 02335990541)
</t>
  </si>
  <si>
    <t>SDA Express courier Spa (CF: 02335990541)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</si>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</sst>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1"/>
  <sheetViews>
    <sheetView tabSelected="1" workbookViewId="0">
      <selection activeCell="D13" sqref="D13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524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"Z171CAB614"</f>
        <v>Z171CAB614</v>
      </c>
      <c r="B3" t="str">
        <f t="shared" ref="B3:B66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760</v>
      </c>
      <c r="I3" s="2">
        <v>42746</v>
      </c>
      <c r="J3" s="2">
        <v>42758</v>
      </c>
      <c r="K3">
        <v>760</v>
      </c>
    </row>
    <row r="4" spans="1:11" x14ac:dyDescent="0.25">
      <c r="A4" t="str">
        <f>"Z541CDE49F"</f>
        <v>Z541CDE49F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238</v>
      </c>
      <c r="I4" s="2">
        <v>42472</v>
      </c>
      <c r="J4" s="2">
        <v>42555</v>
      </c>
      <c r="K4">
        <v>238</v>
      </c>
    </row>
    <row r="5" spans="1:11" x14ac:dyDescent="0.25">
      <c r="A5" t="str">
        <f>"Z521CEB7DD"</f>
        <v>Z521CEB7DD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230</v>
      </c>
      <c r="I5" s="2">
        <v>42582</v>
      </c>
      <c r="J5" s="2">
        <v>42582</v>
      </c>
      <c r="K5">
        <v>230</v>
      </c>
    </row>
    <row r="6" spans="1:11" x14ac:dyDescent="0.25">
      <c r="A6" t="str">
        <f>"Z051CFB0BD"</f>
        <v>Z051CFB0BD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100</v>
      </c>
      <c r="I6" s="2">
        <v>42769</v>
      </c>
      <c r="J6" s="2">
        <v>42770</v>
      </c>
      <c r="K6">
        <v>0</v>
      </c>
    </row>
    <row r="7" spans="1:11" x14ac:dyDescent="0.25">
      <c r="A7" t="str">
        <f>"Z7B1D0F5B4"</f>
        <v>Z7B1D0F5B4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242</v>
      </c>
      <c r="I7" s="2">
        <v>42663</v>
      </c>
      <c r="J7" s="2">
        <v>42663</v>
      </c>
      <c r="K7">
        <v>242</v>
      </c>
    </row>
    <row r="8" spans="1:11" x14ac:dyDescent="0.25">
      <c r="A8" t="str">
        <f>"Z721CE8E7C"</f>
        <v>Z721CE8E7C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46.8</v>
      </c>
      <c r="I8" s="2">
        <v>42758</v>
      </c>
      <c r="J8" s="2">
        <v>43679</v>
      </c>
      <c r="K8">
        <v>46.8</v>
      </c>
    </row>
    <row r="9" spans="1:11" x14ac:dyDescent="0.25">
      <c r="A9" t="str">
        <f>"Z841D49E84"</f>
        <v>Z841D49E84</v>
      </c>
      <c r="B9" t="str">
        <f t="shared" si="0"/>
        <v>06363391001</v>
      </c>
      <c r="C9" t="s">
        <v>15</v>
      </c>
      <c r="D9" t="s">
        <v>35</v>
      </c>
      <c r="E9" t="s">
        <v>36</v>
      </c>
      <c r="F9" s="1" t="s">
        <v>37</v>
      </c>
      <c r="G9" t="s">
        <v>38</v>
      </c>
      <c r="H9">
        <v>1750.2</v>
      </c>
      <c r="I9" s="2">
        <v>42747</v>
      </c>
      <c r="J9" s="2">
        <v>42766</v>
      </c>
      <c r="K9">
        <v>612.57000000000005</v>
      </c>
    </row>
    <row r="10" spans="1:11" x14ac:dyDescent="0.25">
      <c r="A10" t="str">
        <f>"0000000000"</f>
        <v>0000000000</v>
      </c>
      <c r="B10" t="str">
        <f t="shared" si="0"/>
        <v>06363391001</v>
      </c>
      <c r="C10" t="s">
        <v>15</v>
      </c>
      <c r="D10" t="s">
        <v>39</v>
      </c>
      <c r="E10" t="s">
        <v>17</v>
      </c>
      <c r="F10" s="1" t="s">
        <v>40</v>
      </c>
      <c r="G10" t="s">
        <v>41</v>
      </c>
      <c r="H10">
        <v>281.82</v>
      </c>
      <c r="I10" s="2">
        <v>42767</v>
      </c>
      <c r="J10" s="2">
        <v>43131</v>
      </c>
      <c r="K10">
        <v>281.82</v>
      </c>
    </row>
    <row r="11" spans="1:11" x14ac:dyDescent="0.25">
      <c r="A11" t="str">
        <f>"ZDF1D5CE7A"</f>
        <v>ZDF1D5CE7A</v>
      </c>
      <c r="B11" t="str">
        <f t="shared" si="0"/>
        <v>06363391001</v>
      </c>
      <c r="C11" t="s">
        <v>15</v>
      </c>
      <c r="D11" t="s">
        <v>42</v>
      </c>
      <c r="E11" t="s">
        <v>17</v>
      </c>
      <c r="F11" s="1" t="s">
        <v>43</v>
      </c>
      <c r="G11" t="s">
        <v>44</v>
      </c>
      <c r="H11">
        <v>767.5</v>
      </c>
      <c r="I11" s="2">
        <v>42781</v>
      </c>
      <c r="J11" s="2">
        <v>42782</v>
      </c>
      <c r="K11">
        <v>767.5</v>
      </c>
    </row>
    <row r="12" spans="1:11" x14ac:dyDescent="0.25">
      <c r="A12" t="str">
        <f>"Z731D60F7E"</f>
        <v>Z731D60F7E</v>
      </c>
      <c r="B12" t="str">
        <f t="shared" si="0"/>
        <v>06363391001</v>
      </c>
      <c r="C12" t="s">
        <v>15</v>
      </c>
      <c r="D12" t="s">
        <v>45</v>
      </c>
      <c r="E12" t="s">
        <v>17</v>
      </c>
      <c r="F12" s="1" t="s">
        <v>46</v>
      </c>
      <c r="G12" t="s">
        <v>47</v>
      </c>
      <c r="H12">
        <v>2290</v>
      </c>
      <c r="I12" s="2">
        <v>42783</v>
      </c>
      <c r="J12" s="2">
        <v>42798</v>
      </c>
      <c r="K12">
        <v>2290</v>
      </c>
    </row>
    <row r="13" spans="1:11" x14ac:dyDescent="0.25">
      <c r="A13" t="str">
        <f>"Z631D7EF88"</f>
        <v>Z631D7EF88</v>
      </c>
      <c r="B13" t="str">
        <f t="shared" si="0"/>
        <v>06363391001</v>
      </c>
      <c r="C13" t="s">
        <v>15</v>
      </c>
      <c r="D13" t="s">
        <v>48</v>
      </c>
      <c r="E13" t="s">
        <v>17</v>
      </c>
      <c r="F13" s="1" t="s">
        <v>49</v>
      </c>
      <c r="G13" t="s">
        <v>50</v>
      </c>
      <c r="H13">
        <v>1520</v>
      </c>
      <c r="I13" s="2">
        <v>42800</v>
      </c>
      <c r="J13" s="2">
        <v>42821</v>
      </c>
      <c r="K13">
        <v>1520</v>
      </c>
    </row>
    <row r="14" spans="1:11" x14ac:dyDescent="0.25">
      <c r="A14" t="str">
        <f>"ZEE1D86660"</f>
        <v>ZEE1D86660</v>
      </c>
      <c r="B14" t="str">
        <f t="shared" si="0"/>
        <v>06363391001</v>
      </c>
      <c r="C14" t="s">
        <v>15</v>
      </c>
      <c r="D14" t="s">
        <v>51</v>
      </c>
      <c r="E14" t="s">
        <v>17</v>
      </c>
      <c r="F14" s="1" t="s">
        <v>52</v>
      </c>
      <c r="G14" t="s">
        <v>53</v>
      </c>
      <c r="H14">
        <v>4402</v>
      </c>
      <c r="I14" s="2">
        <v>42790</v>
      </c>
      <c r="J14" s="2">
        <v>42799</v>
      </c>
      <c r="K14">
        <v>4402</v>
      </c>
    </row>
    <row r="15" spans="1:11" x14ac:dyDescent="0.25">
      <c r="A15" t="str">
        <f>"ZC61D975F8"</f>
        <v>ZC61D975F8</v>
      </c>
      <c r="B15" t="str">
        <f t="shared" si="0"/>
        <v>06363391001</v>
      </c>
      <c r="C15" t="s">
        <v>15</v>
      </c>
      <c r="D15" t="s">
        <v>54</v>
      </c>
      <c r="E15" t="s">
        <v>17</v>
      </c>
      <c r="F15" s="1" t="s">
        <v>21</v>
      </c>
      <c r="G15" t="s">
        <v>22</v>
      </c>
      <c r="H15">
        <v>56</v>
      </c>
      <c r="I15" s="2">
        <v>42766</v>
      </c>
      <c r="J15" s="2">
        <v>42766</v>
      </c>
      <c r="K15">
        <v>56</v>
      </c>
    </row>
    <row r="16" spans="1:11" x14ac:dyDescent="0.25">
      <c r="A16" t="str">
        <f>"ZDD1D94C20"</f>
        <v>ZDD1D94C20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763.3</v>
      </c>
      <c r="I16" s="2">
        <v>42810</v>
      </c>
      <c r="J16" s="2">
        <v>42810</v>
      </c>
      <c r="K16">
        <v>763.3</v>
      </c>
    </row>
    <row r="17" spans="1:11" x14ac:dyDescent="0.25">
      <c r="A17" t="str">
        <f>"ZA91D9B1CE"</f>
        <v>ZA91D9B1CE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59</v>
      </c>
      <c r="G17" t="s">
        <v>60</v>
      </c>
      <c r="H17">
        <v>538.96</v>
      </c>
      <c r="I17" s="2">
        <v>42797</v>
      </c>
      <c r="J17" s="2">
        <v>42825</v>
      </c>
      <c r="K17">
        <v>538.96</v>
      </c>
    </row>
    <row r="18" spans="1:11" x14ac:dyDescent="0.25">
      <c r="A18" t="str">
        <f>"6956852FDE"</f>
        <v>6956852FDE</v>
      </c>
      <c r="B18" t="str">
        <f t="shared" si="0"/>
        <v>06363391001</v>
      </c>
      <c r="C18" t="s">
        <v>15</v>
      </c>
      <c r="D18" t="s">
        <v>61</v>
      </c>
      <c r="E18" t="s">
        <v>36</v>
      </c>
      <c r="F18" s="1" t="s">
        <v>62</v>
      </c>
      <c r="G18" t="s">
        <v>63</v>
      </c>
      <c r="H18">
        <v>370270.11</v>
      </c>
      <c r="I18" s="2">
        <v>42767</v>
      </c>
      <c r="J18" s="2">
        <v>43861</v>
      </c>
      <c r="K18">
        <v>163058.18</v>
      </c>
    </row>
    <row r="19" spans="1:11" x14ac:dyDescent="0.25">
      <c r="A19" t="str">
        <f>"697692871E"</f>
        <v>697692871E</v>
      </c>
      <c r="B19" t="str">
        <f t="shared" si="0"/>
        <v>06363391001</v>
      </c>
      <c r="C19" t="s">
        <v>15</v>
      </c>
      <c r="D19" t="s">
        <v>64</v>
      </c>
      <c r="E19" t="s">
        <v>36</v>
      </c>
      <c r="F19" s="1" t="s">
        <v>65</v>
      </c>
      <c r="G19" t="s">
        <v>66</v>
      </c>
      <c r="H19">
        <v>0</v>
      </c>
      <c r="I19" s="2">
        <v>42780</v>
      </c>
      <c r="J19" s="2">
        <v>43190</v>
      </c>
      <c r="K19">
        <v>510384.15</v>
      </c>
    </row>
    <row r="20" spans="1:11" x14ac:dyDescent="0.25">
      <c r="A20" t="str">
        <f>"Z2C1DAC10A"</f>
        <v>Z2C1DAC10A</v>
      </c>
      <c r="B20" t="str">
        <f t="shared" si="0"/>
        <v>06363391001</v>
      </c>
      <c r="C20" t="s">
        <v>15</v>
      </c>
      <c r="D20" t="s">
        <v>67</v>
      </c>
      <c r="E20" t="s">
        <v>17</v>
      </c>
      <c r="F20" s="1" t="s">
        <v>40</v>
      </c>
      <c r="G20" t="s">
        <v>41</v>
      </c>
      <c r="H20">
        <v>204.55</v>
      </c>
      <c r="I20" s="2">
        <v>42797</v>
      </c>
      <c r="J20" s="2">
        <v>42797</v>
      </c>
      <c r="K20">
        <v>204.54</v>
      </c>
    </row>
    <row r="21" spans="1:11" x14ac:dyDescent="0.25">
      <c r="A21" t="str">
        <f>"ZB91DA8FC8"</f>
        <v>ZB91DA8FC8</v>
      </c>
      <c r="B21" t="str">
        <f t="shared" si="0"/>
        <v>06363391001</v>
      </c>
      <c r="C21" t="s">
        <v>15</v>
      </c>
      <c r="D21" t="s">
        <v>68</v>
      </c>
      <c r="E21" t="s">
        <v>17</v>
      </c>
      <c r="F21" s="1" t="s">
        <v>69</v>
      </c>
      <c r="G21" t="s">
        <v>70</v>
      </c>
      <c r="H21">
        <v>4800</v>
      </c>
      <c r="I21" s="2">
        <v>42803</v>
      </c>
      <c r="J21" s="2">
        <v>42825</v>
      </c>
      <c r="K21">
        <v>4800</v>
      </c>
    </row>
    <row r="22" spans="1:11" x14ac:dyDescent="0.25">
      <c r="A22" t="str">
        <f>"701151660A"</f>
        <v>701151660A</v>
      </c>
      <c r="B22" t="str">
        <f t="shared" si="0"/>
        <v>06363391001</v>
      </c>
      <c r="C22" t="s">
        <v>15</v>
      </c>
      <c r="D22" t="s">
        <v>71</v>
      </c>
      <c r="E22" t="s">
        <v>36</v>
      </c>
      <c r="F22" s="1" t="s">
        <v>65</v>
      </c>
      <c r="G22" t="s">
        <v>66</v>
      </c>
      <c r="H22">
        <v>0</v>
      </c>
      <c r="I22" s="2">
        <v>42807</v>
      </c>
      <c r="J22" s="2">
        <v>43220</v>
      </c>
      <c r="K22">
        <v>154775.32999999999</v>
      </c>
    </row>
    <row r="23" spans="1:11" x14ac:dyDescent="0.25">
      <c r="A23" t="str">
        <f>"ZEC1D734E9"</f>
        <v>ZEC1D734E9</v>
      </c>
      <c r="B23" t="str">
        <f t="shared" si="0"/>
        <v>06363391001</v>
      </c>
      <c r="C23" t="s">
        <v>15</v>
      </c>
      <c r="D23" t="s">
        <v>72</v>
      </c>
      <c r="E23" t="s">
        <v>17</v>
      </c>
      <c r="F23" s="1" t="s">
        <v>73</v>
      </c>
      <c r="G23" t="s">
        <v>74</v>
      </c>
      <c r="H23">
        <v>650</v>
      </c>
      <c r="I23" s="2">
        <v>42787</v>
      </c>
      <c r="J23" s="2">
        <v>42796</v>
      </c>
      <c r="K23">
        <v>650</v>
      </c>
    </row>
    <row r="24" spans="1:11" x14ac:dyDescent="0.25">
      <c r="A24" t="str">
        <f>"Z071DB7547"</f>
        <v>Z071DB7547</v>
      </c>
      <c r="B24" t="str">
        <f t="shared" si="0"/>
        <v>06363391001</v>
      </c>
      <c r="C24" t="s">
        <v>15</v>
      </c>
      <c r="D24" t="s">
        <v>75</v>
      </c>
      <c r="E24" t="s">
        <v>17</v>
      </c>
      <c r="F24" s="1" t="s">
        <v>76</v>
      </c>
      <c r="G24" t="s">
        <v>77</v>
      </c>
      <c r="H24">
        <v>1230</v>
      </c>
      <c r="I24" s="2">
        <v>42811</v>
      </c>
      <c r="J24" s="2">
        <v>42818</v>
      </c>
      <c r="K24">
        <v>1230</v>
      </c>
    </row>
    <row r="25" spans="1:11" x14ac:dyDescent="0.25">
      <c r="A25" t="str">
        <f>"Z2D1DBCB04"</f>
        <v>Z2D1DBCB04</v>
      </c>
      <c r="B25" t="str">
        <f t="shared" si="0"/>
        <v>06363391001</v>
      </c>
      <c r="C25" t="s">
        <v>15</v>
      </c>
      <c r="D25" t="s">
        <v>78</v>
      </c>
      <c r="E25" t="s">
        <v>17</v>
      </c>
      <c r="F25" s="1" t="s">
        <v>79</v>
      </c>
      <c r="G25" t="s">
        <v>80</v>
      </c>
      <c r="H25">
        <v>740</v>
      </c>
      <c r="I25" s="2">
        <v>42821</v>
      </c>
      <c r="J25" s="2">
        <v>42825</v>
      </c>
      <c r="K25">
        <v>740</v>
      </c>
    </row>
    <row r="26" spans="1:11" x14ac:dyDescent="0.25">
      <c r="A26" t="str">
        <f>"Z7D1DD4964"</f>
        <v>Z7D1DD4964</v>
      </c>
      <c r="B26" t="str">
        <f t="shared" si="0"/>
        <v>06363391001</v>
      </c>
      <c r="C26" t="s">
        <v>15</v>
      </c>
      <c r="D26" t="s">
        <v>81</v>
      </c>
      <c r="E26" t="s">
        <v>17</v>
      </c>
      <c r="F26" s="1" t="s">
        <v>82</v>
      </c>
      <c r="G26" t="s">
        <v>83</v>
      </c>
      <c r="H26">
        <v>629.74</v>
      </c>
      <c r="I26" s="2">
        <v>42821</v>
      </c>
      <c r="J26" s="2">
        <v>42825</v>
      </c>
      <c r="K26">
        <v>629.74</v>
      </c>
    </row>
    <row r="27" spans="1:11" x14ac:dyDescent="0.25">
      <c r="A27" t="str">
        <f>"Z641DE07BA"</f>
        <v>Z641DE07BA</v>
      </c>
      <c r="B27" t="str">
        <f t="shared" si="0"/>
        <v>06363391001</v>
      </c>
      <c r="C27" t="s">
        <v>15</v>
      </c>
      <c r="D27" t="s">
        <v>84</v>
      </c>
      <c r="E27" t="s">
        <v>17</v>
      </c>
      <c r="F27" s="1" t="s">
        <v>85</v>
      </c>
      <c r="G27" t="s">
        <v>86</v>
      </c>
      <c r="H27">
        <v>300</v>
      </c>
      <c r="I27" s="2">
        <v>42816</v>
      </c>
      <c r="J27" s="2">
        <v>42821</v>
      </c>
      <c r="K27">
        <v>0</v>
      </c>
    </row>
    <row r="28" spans="1:11" x14ac:dyDescent="0.25">
      <c r="A28" t="str">
        <f>"Z751DE91A7"</f>
        <v>Z751DE91A7</v>
      </c>
      <c r="B28" t="str">
        <f t="shared" si="0"/>
        <v>06363391001</v>
      </c>
      <c r="C28" t="s">
        <v>15</v>
      </c>
      <c r="D28" t="s">
        <v>87</v>
      </c>
      <c r="E28" t="s">
        <v>17</v>
      </c>
      <c r="F28" s="1" t="s">
        <v>88</v>
      </c>
      <c r="G28" t="s">
        <v>89</v>
      </c>
      <c r="H28">
        <v>3500</v>
      </c>
      <c r="I28" s="2">
        <v>42815</v>
      </c>
      <c r="J28" s="2">
        <v>42825</v>
      </c>
      <c r="K28">
        <v>3500</v>
      </c>
    </row>
    <row r="29" spans="1:11" x14ac:dyDescent="0.25">
      <c r="A29" t="str">
        <f>"Z7E1DF2144"</f>
        <v>Z7E1DF2144</v>
      </c>
      <c r="B29" t="str">
        <f t="shared" si="0"/>
        <v>06363391001</v>
      </c>
      <c r="C29" t="s">
        <v>15</v>
      </c>
      <c r="D29" t="s">
        <v>90</v>
      </c>
      <c r="E29" t="s">
        <v>17</v>
      </c>
      <c r="F29" s="1" t="s">
        <v>52</v>
      </c>
      <c r="G29" t="s">
        <v>53</v>
      </c>
      <c r="H29">
        <v>950</v>
      </c>
      <c r="I29" s="2">
        <v>42817</v>
      </c>
      <c r="J29" s="2">
        <v>42827</v>
      </c>
      <c r="K29">
        <v>950</v>
      </c>
    </row>
    <row r="30" spans="1:11" x14ac:dyDescent="0.25">
      <c r="A30" t="str">
        <f>"Z7E1E648C8"</f>
        <v>Z7E1E648C8</v>
      </c>
      <c r="B30" t="str">
        <f t="shared" si="0"/>
        <v>06363391001</v>
      </c>
      <c r="C30" t="s">
        <v>15</v>
      </c>
      <c r="D30" t="s">
        <v>91</v>
      </c>
      <c r="E30" t="s">
        <v>17</v>
      </c>
      <c r="F30" s="1" t="s">
        <v>56</v>
      </c>
      <c r="G30" t="s">
        <v>57</v>
      </c>
      <c r="H30">
        <v>807.04</v>
      </c>
      <c r="I30" s="2">
        <v>42857</v>
      </c>
      <c r="J30" s="2">
        <v>42860</v>
      </c>
      <c r="K30">
        <v>807.04</v>
      </c>
    </row>
    <row r="31" spans="1:11" x14ac:dyDescent="0.25">
      <c r="A31" t="str">
        <f>"ZCA1DD244C"</f>
        <v>ZCA1DD244C</v>
      </c>
      <c r="B31" t="str">
        <f t="shared" si="0"/>
        <v>06363391001</v>
      </c>
      <c r="C31" t="s">
        <v>15</v>
      </c>
      <c r="D31" t="s">
        <v>92</v>
      </c>
      <c r="E31" t="s">
        <v>17</v>
      </c>
      <c r="F31" s="1" t="s">
        <v>93</v>
      </c>
      <c r="G31" t="s">
        <v>94</v>
      </c>
      <c r="H31">
        <v>1000</v>
      </c>
      <c r="I31" s="2">
        <v>42788</v>
      </c>
      <c r="J31" s="2">
        <v>42797</v>
      </c>
      <c r="K31">
        <v>1000</v>
      </c>
    </row>
    <row r="32" spans="1:11" x14ac:dyDescent="0.25">
      <c r="A32" t="str">
        <f>"Z9F1DA9A6C"</f>
        <v>Z9F1DA9A6C</v>
      </c>
      <c r="B32" t="str">
        <f t="shared" si="0"/>
        <v>06363391001</v>
      </c>
      <c r="C32" t="s">
        <v>15</v>
      </c>
      <c r="D32" t="s">
        <v>95</v>
      </c>
      <c r="E32" t="s">
        <v>17</v>
      </c>
      <c r="F32" s="1" t="s">
        <v>96</v>
      </c>
      <c r="G32" t="s">
        <v>97</v>
      </c>
      <c r="H32">
        <v>450.2</v>
      </c>
      <c r="I32" s="2">
        <v>42807</v>
      </c>
      <c r="J32" s="2">
        <v>42811</v>
      </c>
      <c r="K32">
        <v>450.2</v>
      </c>
    </row>
    <row r="33" spans="1:11" x14ac:dyDescent="0.25">
      <c r="A33" t="str">
        <f>"Z671E13A3F"</f>
        <v>Z671E13A3F</v>
      </c>
      <c r="B33" t="str">
        <f t="shared" si="0"/>
        <v>06363391001</v>
      </c>
      <c r="C33" t="s">
        <v>15</v>
      </c>
      <c r="D33" t="s">
        <v>98</v>
      </c>
      <c r="E33" t="s">
        <v>17</v>
      </c>
      <c r="F33" s="1" t="s">
        <v>99</v>
      </c>
      <c r="G33" t="s">
        <v>100</v>
      </c>
      <c r="H33">
        <v>1277.75</v>
      </c>
      <c r="I33" s="2">
        <v>42756</v>
      </c>
      <c r="J33" s="2">
        <v>42793</v>
      </c>
      <c r="K33">
        <v>1277.75</v>
      </c>
    </row>
    <row r="34" spans="1:11" x14ac:dyDescent="0.25">
      <c r="A34" t="str">
        <f>"Z2A1D9B3DA"</f>
        <v>Z2A1D9B3DA</v>
      </c>
      <c r="B34" t="str">
        <f t="shared" si="0"/>
        <v>06363391001</v>
      </c>
      <c r="C34" t="s">
        <v>15</v>
      </c>
      <c r="D34" t="s">
        <v>101</v>
      </c>
      <c r="E34" t="s">
        <v>17</v>
      </c>
      <c r="F34" s="1" t="s">
        <v>102</v>
      </c>
      <c r="G34" t="s">
        <v>103</v>
      </c>
      <c r="H34">
        <v>1070</v>
      </c>
      <c r="I34" s="2">
        <v>42810</v>
      </c>
      <c r="J34" s="2">
        <v>42824</v>
      </c>
      <c r="K34">
        <v>1070</v>
      </c>
    </row>
    <row r="35" spans="1:11" x14ac:dyDescent="0.25">
      <c r="A35" t="str">
        <f>"ZF81DAC219"</f>
        <v>ZF81DAC219</v>
      </c>
      <c r="B35" t="str">
        <f t="shared" si="0"/>
        <v>06363391001</v>
      </c>
      <c r="C35" t="s">
        <v>15</v>
      </c>
      <c r="D35" t="s">
        <v>104</v>
      </c>
      <c r="E35" t="s">
        <v>17</v>
      </c>
      <c r="F35" s="1" t="s">
        <v>79</v>
      </c>
      <c r="G35" t="s">
        <v>80</v>
      </c>
      <c r="H35">
        <v>8931.5</v>
      </c>
      <c r="I35" s="2">
        <v>42802</v>
      </c>
      <c r="J35" s="2">
        <v>42812</v>
      </c>
      <c r="K35">
        <v>8931.5</v>
      </c>
    </row>
    <row r="36" spans="1:11" x14ac:dyDescent="0.25">
      <c r="A36" t="str">
        <f>"Z431DF8123"</f>
        <v>Z431DF8123</v>
      </c>
      <c r="B36" t="str">
        <f t="shared" si="0"/>
        <v>06363391001</v>
      </c>
      <c r="C36" t="s">
        <v>15</v>
      </c>
      <c r="D36" t="s">
        <v>105</v>
      </c>
      <c r="E36" t="s">
        <v>17</v>
      </c>
      <c r="F36" s="1" t="s">
        <v>106</v>
      </c>
      <c r="G36" t="s">
        <v>107</v>
      </c>
      <c r="H36">
        <v>10500</v>
      </c>
      <c r="I36" s="2">
        <v>42831</v>
      </c>
      <c r="J36" s="2">
        <v>43196</v>
      </c>
      <c r="K36">
        <v>10500</v>
      </c>
    </row>
    <row r="37" spans="1:11" x14ac:dyDescent="0.25">
      <c r="A37" t="str">
        <f>"ZBA1E3D7BA"</f>
        <v>ZBA1E3D7BA</v>
      </c>
      <c r="B37" t="str">
        <f t="shared" si="0"/>
        <v>06363391001</v>
      </c>
      <c r="C37" t="s">
        <v>15</v>
      </c>
      <c r="D37" t="s">
        <v>108</v>
      </c>
      <c r="E37" t="s">
        <v>17</v>
      </c>
      <c r="F37" s="1" t="s">
        <v>109</v>
      </c>
      <c r="G37" t="s">
        <v>110</v>
      </c>
      <c r="H37">
        <v>580</v>
      </c>
      <c r="I37" s="2">
        <v>42839</v>
      </c>
      <c r="J37" s="2">
        <v>42860</v>
      </c>
      <c r="K37">
        <v>580</v>
      </c>
    </row>
    <row r="38" spans="1:11" x14ac:dyDescent="0.25">
      <c r="A38" t="str">
        <f>"Z7D1E4C82B"</f>
        <v>Z7D1E4C82B</v>
      </c>
      <c r="B38" t="str">
        <f t="shared" si="0"/>
        <v>06363391001</v>
      </c>
      <c r="C38" t="s">
        <v>15</v>
      </c>
      <c r="D38" t="s">
        <v>111</v>
      </c>
      <c r="E38" t="s">
        <v>17</v>
      </c>
      <c r="F38" s="1" t="s">
        <v>112</v>
      </c>
      <c r="G38" t="s">
        <v>113</v>
      </c>
      <c r="H38">
        <v>80</v>
      </c>
      <c r="I38" s="2">
        <v>42845</v>
      </c>
      <c r="J38" s="2">
        <v>42845</v>
      </c>
      <c r="K38">
        <v>80</v>
      </c>
    </row>
    <row r="39" spans="1:11" x14ac:dyDescent="0.25">
      <c r="A39" t="str">
        <f>"ZD11DD204D"</f>
        <v>ZD11DD204D</v>
      </c>
      <c r="B39" t="str">
        <f t="shared" si="0"/>
        <v>06363391001</v>
      </c>
      <c r="C39" t="s">
        <v>15</v>
      </c>
      <c r="D39" t="s">
        <v>114</v>
      </c>
      <c r="E39" t="s">
        <v>115</v>
      </c>
      <c r="F39" s="1" t="s">
        <v>116</v>
      </c>
      <c r="G39" t="s">
        <v>117</v>
      </c>
      <c r="H39">
        <v>13375.54</v>
      </c>
      <c r="I39" s="2">
        <v>42846</v>
      </c>
      <c r="J39" s="2">
        <v>43023</v>
      </c>
      <c r="K39">
        <v>9730.98</v>
      </c>
    </row>
    <row r="40" spans="1:11" x14ac:dyDescent="0.25">
      <c r="A40" t="str">
        <f>"6940290C7A"</f>
        <v>6940290C7A</v>
      </c>
      <c r="B40" t="str">
        <f t="shared" si="0"/>
        <v>06363391001</v>
      </c>
      <c r="C40" t="s">
        <v>15</v>
      </c>
      <c r="D40" t="s">
        <v>118</v>
      </c>
      <c r="E40" t="s">
        <v>36</v>
      </c>
      <c r="F40" s="1" t="s">
        <v>119</v>
      </c>
      <c r="G40" t="s">
        <v>120</v>
      </c>
      <c r="H40">
        <v>0</v>
      </c>
      <c r="I40" s="2">
        <v>42826</v>
      </c>
      <c r="J40" s="2">
        <v>43190</v>
      </c>
      <c r="K40">
        <v>66978.240000000005</v>
      </c>
    </row>
    <row r="41" spans="1:11" x14ac:dyDescent="0.25">
      <c r="A41" t="str">
        <f>"6908518168"</f>
        <v>6908518168</v>
      </c>
      <c r="B41" t="str">
        <f t="shared" si="0"/>
        <v>06363391001</v>
      </c>
      <c r="C41" t="s">
        <v>15</v>
      </c>
      <c r="D41" t="s">
        <v>121</v>
      </c>
      <c r="E41" t="s">
        <v>122</v>
      </c>
      <c r="F41" s="1" t="s">
        <v>123</v>
      </c>
      <c r="G41" t="s">
        <v>124</v>
      </c>
      <c r="H41">
        <v>90155</v>
      </c>
      <c r="I41" s="2">
        <v>42856</v>
      </c>
      <c r="J41" s="2">
        <v>43220</v>
      </c>
      <c r="K41">
        <v>67616.100000000006</v>
      </c>
    </row>
    <row r="42" spans="1:11" x14ac:dyDescent="0.25">
      <c r="A42" t="str">
        <f>"Z441E05435"</f>
        <v>Z441E05435</v>
      </c>
      <c r="B42" t="str">
        <f t="shared" si="0"/>
        <v>06363391001</v>
      </c>
      <c r="C42" t="s">
        <v>15</v>
      </c>
      <c r="D42" t="s">
        <v>125</v>
      </c>
      <c r="E42" t="s">
        <v>36</v>
      </c>
      <c r="F42" s="1" t="s">
        <v>37</v>
      </c>
      <c r="G42" t="s">
        <v>38</v>
      </c>
      <c r="H42">
        <v>1750.2</v>
      </c>
      <c r="I42" s="2">
        <v>42824</v>
      </c>
      <c r="J42" s="2">
        <v>44651</v>
      </c>
      <c r="K42">
        <v>525.05999999999995</v>
      </c>
    </row>
    <row r="43" spans="1:11" x14ac:dyDescent="0.25">
      <c r="A43" t="str">
        <f>"ZA61D31E83"</f>
        <v>ZA61D31E83</v>
      </c>
      <c r="B43" t="str">
        <f t="shared" si="0"/>
        <v>06363391001</v>
      </c>
      <c r="C43" t="s">
        <v>15</v>
      </c>
      <c r="D43" t="s">
        <v>126</v>
      </c>
      <c r="E43" t="s">
        <v>17</v>
      </c>
      <c r="F43" s="1" t="s">
        <v>79</v>
      </c>
      <c r="G43" t="s">
        <v>80</v>
      </c>
      <c r="H43">
        <v>15728.2</v>
      </c>
      <c r="I43" s="2">
        <v>42775</v>
      </c>
      <c r="J43" s="2">
        <v>43100</v>
      </c>
      <c r="K43">
        <v>15060</v>
      </c>
    </row>
    <row r="44" spans="1:11" x14ac:dyDescent="0.25">
      <c r="A44" t="str">
        <f>"Z9E1E7B456"</f>
        <v>Z9E1E7B456</v>
      </c>
      <c r="B44" t="str">
        <f t="shared" si="0"/>
        <v>06363391001</v>
      </c>
      <c r="C44" t="s">
        <v>15</v>
      </c>
      <c r="D44" t="s">
        <v>127</v>
      </c>
      <c r="E44" t="s">
        <v>17</v>
      </c>
      <c r="F44" s="1" t="s">
        <v>128</v>
      </c>
      <c r="G44" t="s">
        <v>129</v>
      </c>
      <c r="H44">
        <v>290</v>
      </c>
      <c r="I44" s="2">
        <v>42864</v>
      </c>
      <c r="J44" s="2">
        <v>42879</v>
      </c>
      <c r="K44">
        <v>290</v>
      </c>
    </row>
    <row r="45" spans="1:11" x14ac:dyDescent="0.25">
      <c r="A45" t="str">
        <f>"Z1B1E9416A"</f>
        <v>Z1B1E9416A</v>
      </c>
      <c r="B45" t="str">
        <f t="shared" si="0"/>
        <v>06363391001</v>
      </c>
      <c r="C45" t="s">
        <v>15</v>
      </c>
      <c r="D45" t="s">
        <v>130</v>
      </c>
      <c r="E45" t="s">
        <v>17</v>
      </c>
      <c r="F45" s="1" t="s">
        <v>131</v>
      </c>
      <c r="G45" t="s">
        <v>132</v>
      </c>
      <c r="H45">
        <v>4950</v>
      </c>
      <c r="I45" s="2">
        <v>42880</v>
      </c>
      <c r="J45" s="2">
        <v>42880</v>
      </c>
      <c r="K45">
        <v>4950</v>
      </c>
    </row>
    <row r="46" spans="1:11" x14ac:dyDescent="0.25">
      <c r="A46" t="str">
        <f>"ZE51DE1006"</f>
        <v>ZE51DE1006</v>
      </c>
      <c r="B46" t="str">
        <f t="shared" si="0"/>
        <v>06363391001</v>
      </c>
      <c r="C46" t="s">
        <v>15</v>
      </c>
      <c r="D46" t="s">
        <v>133</v>
      </c>
      <c r="E46" t="s">
        <v>17</v>
      </c>
      <c r="F46" s="1" t="s">
        <v>134</v>
      </c>
      <c r="G46" t="s">
        <v>135</v>
      </c>
      <c r="H46">
        <v>1990</v>
      </c>
      <c r="I46" s="2">
        <v>42814</v>
      </c>
      <c r="J46" s="2">
        <v>42833</v>
      </c>
      <c r="K46">
        <v>1990</v>
      </c>
    </row>
    <row r="47" spans="1:11" x14ac:dyDescent="0.25">
      <c r="A47" t="str">
        <f>"Z931E97368"</f>
        <v>Z931E97368</v>
      </c>
      <c r="B47" t="str">
        <f t="shared" si="0"/>
        <v>06363391001</v>
      </c>
      <c r="C47" t="s">
        <v>15</v>
      </c>
      <c r="D47" t="s">
        <v>136</v>
      </c>
      <c r="E47" t="s">
        <v>17</v>
      </c>
      <c r="F47" s="1" t="s">
        <v>33</v>
      </c>
      <c r="G47" t="s">
        <v>34</v>
      </c>
      <c r="H47">
        <v>500</v>
      </c>
      <c r="I47" s="2">
        <v>42870</v>
      </c>
      <c r="J47" s="2">
        <v>42874</v>
      </c>
      <c r="K47">
        <v>500</v>
      </c>
    </row>
    <row r="48" spans="1:11" x14ac:dyDescent="0.25">
      <c r="A48" t="str">
        <f>"ZD51EA8DEC"</f>
        <v>ZD51EA8DEC</v>
      </c>
      <c r="B48" t="str">
        <f t="shared" si="0"/>
        <v>06363391001</v>
      </c>
      <c r="C48" t="s">
        <v>15</v>
      </c>
      <c r="D48" t="s">
        <v>137</v>
      </c>
      <c r="E48" t="s">
        <v>17</v>
      </c>
      <c r="F48" s="1" t="s">
        <v>138</v>
      </c>
      <c r="G48" t="s">
        <v>139</v>
      </c>
      <c r="H48">
        <v>38568</v>
      </c>
      <c r="I48" s="2">
        <v>42873</v>
      </c>
      <c r="J48" s="2">
        <v>42964</v>
      </c>
      <c r="K48">
        <v>36010.76</v>
      </c>
    </row>
    <row r="49" spans="1:11" x14ac:dyDescent="0.25">
      <c r="A49" t="str">
        <f>"Z9C1EBCFD7"</f>
        <v>Z9C1EBCFD7</v>
      </c>
      <c r="B49" t="str">
        <f t="shared" si="0"/>
        <v>06363391001</v>
      </c>
      <c r="C49" t="s">
        <v>15</v>
      </c>
      <c r="D49" t="s">
        <v>140</v>
      </c>
      <c r="E49" t="s">
        <v>17</v>
      </c>
      <c r="F49" s="1" t="s">
        <v>141</v>
      </c>
      <c r="G49" t="s">
        <v>142</v>
      </c>
      <c r="H49">
        <v>320</v>
      </c>
      <c r="I49" s="2">
        <v>42879</v>
      </c>
      <c r="J49" s="2">
        <v>43243</v>
      </c>
      <c r="K49">
        <v>320</v>
      </c>
    </row>
    <row r="50" spans="1:11" x14ac:dyDescent="0.25">
      <c r="A50" t="str">
        <f>"ZD11EB9E65"</f>
        <v>ZD11EB9E65</v>
      </c>
      <c r="B50" t="str">
        <f t="shared" si="0"/>
        <v>06363391001</v>
      </c>
      <c r="C50" t="s">
        <v>15</v>
      </c>
      <c r="D50" t="s">
        <v>143</v>
      </c>
      <c r="E50" t="s">
        <v>17</v>
      </c>
      <c r="F50" s="1" t="s">
        <v>144</v>
      </c>
      <c r="G50" t="s">
        <v>145</v>
      </c>
      <c r="H50">
        <v>2473.69</v>
      </c>
      <c r="I50" s="2">
        <v>42733</v>
      </c>
      <c r="J50" s="2">
        <v>42879</v>
      </c>
      <c r="K50">
        <v>2473.69</v>
      </c>
    </row>
    <row r="51" spans="1:11" x14ac:dyDescent="0.25">
      <c r="A51" t="str">
        <f>"Z3D1EA62FE"</f>
        <v>Z3D1EA62FE</v>
      </c>
      <c r="B51" t="str">
        <f t="shared" si="0"/>
        <v>06363391001</v>
      </c>
      <c r="C51" t="s">
        <v>15</v>
      </c>
      <c r="D51" t="s">
        <v>146</v>
      </c>
      <c r="E51" t="s">
        <v>17</v>
      </c>
      <c r="F51" s="1" t="s">
        <v>147</v>
      </c>
      <c r="G51" t="s">
        <v>148</v>
      </c>
      <c r="H51">
        <v>22351.26</v>
      </c>
      <c r="I51" s="2">
        <v>42873</v>
      </c>
      <c r="J51" s="2">
        <v>42965</v>
      </c>
      <c r="K51">
        <v>10219.86</v>
      </c>
    </row>
    <row r="52" spans="1:11" x14ac:dyDescent="0.25">
      <c r="A52" t="str">
        <f>"Z1D1F67D79"</f>
        <v>Z1D1F67D79</v>
      </c>
      <c r="B52" t="str">
        <f t="shared" si="0"/>
        <v>06363391001</v>
      </c>
      <c r="C52" t="s">
        <v>15</v>
      </c>
      <c r="D52" t="s">
        <v>149</v>
      </c>
      <c r="E52" t="s">
        <v>17</v>
      </c>
      <c r="F52" s="1" t="s">
        <v>150</v>
      </c>
      <c r="G52" t="s">
        <v>151</v>
      </c>
      <c r="H52">
        <v>3979.6</v>
      </c>
      <c r="I52" s="2">
        <v>42940</v>
      </c>
      <c r="J52" s="2">
        <v>42951</v>
      </c>
      <c r="K52">
        <v>3979.6</v>
      </c>
    </row>
    <row r="53" spans="1:11" x14ac:dyDescent="0.25">
      <c r="A53" t="str">
        <f>"Z9F1EC32B2"</f>
        <v>Z9F1EC32B2</v>
      </c>
      <c r="B53" t="str">
        <f t="shared" si="0"/>
        <v>06363391001</v>
      </c>
      <c r="C53" t="s">
        <v>15</v>
      </c>
      <c r="D53" t="s">
        <v>152</v>
      </c>
      <c r="E53" t="s">
        <v>17</v>
      </c>
      <c r="F53" s="1" t="s">
        <v>153</v>
      </c>
      <c r="G53" t="s">
        <v>154</v>
      </c>
      <c r="H53">
        <v>1430</v>
      </c>
      <c r="I53" s="2">
        <v>42880</v>
      </c>
      <c r="J53" s="2">
        <v>42880</v>
      </c>
      <c r="K53">
        <v>1430</v>
      </c>
    </row>
    <row r="54" spans="1:11" x14ac:dyDescent="0.25">
      <c r="A54" t="str">
        <f>"ZF71ED00C8"</f>
        <v>ZF71ED00C8</v>
      </c>
      <c r="B54" t="str">
        <f t="shared" si="0"/>
        <v>06363391001</v>
      </c>
      <c r="C54" t="s">
        <v>15</v>
      </c>
      <c r="D54" t="s">
        <v>155</v>
      </c>
      <c r="E54" t="s">
        <v>17</v>
      </c>
      <c r="F54" s="1" t="s">
        <v>156</v>
      </c>
      <c r="G54" t="s">
        <v>157</v>
      </c>
      <c r="H54">
        <v>5220</v>
      </c>
      <c r="I54" s="2">
        <v>42886</v>
      </c>
      <c r="J54" s="2">
        <v>43250</v>
      </c>
      <c r="K54">
        <v>5220</v>
      </c>
    </row>
    <row r="55" spans="1:11" x14ac:dyDescent="0.25">
      <c r="A55" t="str">
        <f>"Z1D1EBF048"</f>
        <v>Z1D1EBF048</v>
      </c>
      <c r="B55" t="str">
        <f t="shared" si="0"/>
        <v>06363391001</v>
      </c>
      <c r="C55" t="s">
        <v>15</v>
      </c>
      <c r="D55" t="s">
        <v>158</v>
      </c>
      <c r="E55" t="s">
        <v>17</v>
      </c>
      <c r="F55" s="1" t="s">
        <v>159</v>
      </c>
      <c r="G55" t="s">
        <v>160</v>
      </c>
      <c r="H55">
        <v>660</v>
      </c>
      <c r="I55" s="2">
        <v>42829</v>
      </c>
      <c r="J55" s="2">
        <v>42829</v>
      </c>
      <c r="K55">
        <v>660</v>
      </c>
    </row>
    <row r="56" spans="1:11" x14ac:dyDescent="0.25">
      <c r="A56" t="str">
        <f>"ZF31E2EE0D"</f>
        <v>ZF31E2EE0D</v>
      </c>
      <c r="B56" t="str">
        <f t="shared" si="0"/>
        <v>06363391001</v>
      </c>
      <c r="C56" t="s">
        <v>15</v>
      </c>
      <c r="D56" t="s">
        <v>161</v>
      </c>
      <c r="E56" t="s">
        <v>115</v>
      </c>
      <c r="F56" s="1" t="s">
        <v>162</v>
      </c>
      <c r="G56" t="s">
        <v>163</v>
      </c>
      <c r="H56">
        <v>22634</v>
      </c>
      <c r="I56" s="2">
        <v>42864</v>
      </c>
      <c r="J56" s="2">
        <v>42915</v>
      </c>
      <c r="K56">
        <v>22634</v>
      </c>
    </row>
    <row r="57" spans="1:11" x14ac:dyDescent="0.25">
      <c r="A57" t="str">
        <f>"Z301E7B31F"</f>
        <v>Z301E7B31F</v>
      </c>
      <c r="B57" t="str">
        <f t="shared" si="0"/>
        <v>06363391001</v>
      </c>
      <c r="C57" t="s">
        <v>15</v>
      </c>
      <c r="D57" t="s">
        <v>164</v>
      </c>
      <c r="E57" t="s">
        <v>36</v>
      </c>
      <c r="F57" s="1" t="s">
        <v>37</v>
      </c>
      <c r="G57" t="s">
        <v>38</v>
      </c>
      <c r="H57">
        <v>7000.8</v>
      </c>
      <c r="I57" s="2">
        <v>42916</v>
      </c>
      <c r="J57" s="2">
        <v>42916</v>
      </c>
      <c r="K57">
        <v>2100.3000000000002</v>
      </c>
    </row>
    <row r="58" spans="1:11" x14ac:dyDescent="0.25">
      <c r="A58" t="str">
        <f>"ZDE1ED291B"</f>
        <v>ZDE1ED291B</v>
      </c>
      <c r="B58" t="str">
        <f t="shared" si="0"/>
        <v>06363391001</v>
      </c>
      <c r="C58" t="s">
        <v>15</v>
      </c>
      <c r="D58" t="s">
        <v>165</v>
      </c>
      <c r="E58" t="s">
        <v>36</v>
      </c>
      <c r="F58" s="1" t="s">
        <v>37</v>
      </c>
      <c r="G58" t="s">
        <v>38</v>
      </c>
      <c r="H58">
        <v>15751.8</v>
      </c>
      <c r="I58" s="2">
        <v>42916</v>
      </c>
      <c r="J58" s="2">
        <v>42916</v>
      </c>
      <c r="K58">
        <v>3938.05</v>
      </c>
    </row>
    <row r="59" spans="1:11" x14ac:dyDescent="0.25">
      <c r="A59" t="str">
        <f>"ZA81E84B15"</f>
        <v>ZA81E84B15</v>
      </c>
      <c r="B59" t="str">
        <f t="shared" si="0"/>
        <v>06363391001</v>
      </c>
      <c r="C59" t="s">
        <v>15</v>
      </c>
      <c r="D59" t="s">
        <v>166</v>
      </c>
      <c r="E59" t="s">
        <v>17</v>
      </c>
      <c r="F59" s="1" t="s">
        <v>167</v>
      </c>
      <c r="G59" t="s">
        <v>168</v>
      </c>
      <c r="H59">
        <v>3492</v>
      </c>
      <c r="I59" s="2">
        <v>42867</v>
      </c>
      <c r="J59" s="2">
        <v>42886</v>
      </c>
      <c r="K59">
        <v>3492</v>
      </c>
    </row>
    <row r="60" spans="1:11" x14ac:dyDescent="0.25">
      <c r="A60" t="str">
        <f>"Z681ED6577"</f>
        <v>Z681ED6577</v>
      </c>
      <c r="B60" t="str">
        <f t="shared" si="0"/>
        <v>06363391001</v>
      </c>
      <c r="C60" t="s">
        <v>15</v>
      </c>
      <c r="D60" t="s">
        <v>169</v>
      </c>
      <c r="E60" t="s">
        <v>17</v>
      </c>
      <c r="F60" s="1" t="s">
        <v>76</v>
      </c>
      <c r="G60" t="s">
        <v>77</v>
      </c>
      <c r="H60">
        <v>990</v>
      </c>
      <c r="I60" s="2">
        <v>42891</v>
      </c>
      <c r="J60" s="2">
        <v>42906</v>
      </c>
      <c r="K60">
        <v>990</v>
      </c>
    </row>
    <row r="61" spans="1:11" x14ac:dyDescent="0.25">
      <c r="A61" t="str">
        <f>"ZC51ED5269"</f>
        <v>ZC51ED5269</v>
      </c>
      <c r="B61" t="str">
        <f t="shared" si="0"/>
        <v>06363391001</v>
      </c>
      <c r="C61" t="s">
        <v>15</v>
      </c>
      <c r="D61" t="s">
        <v>170</v>
      </c>
      <c r="E61" t="s">
        <v>17</v>
      </c>
      <c r="F61" s="1" t="s">
        <v>171</v>
      </c>
      <c r="G61" t="s">
        <v>172</v>
      </c>
      <c r="H61">
        <v>880</v>
      </c>
      <c r="I61" s="2">
        <v>42893</v>
      </c>
      <c r="J61" s="2">
        <v>42893</v>
      </c>
      <c r="K61">
        <v>880</v>
      </c>
    </row>
    <row r="62" spans="1:11" x14ac:dyDescent="0.25">
      <c r="A62" t="str">
        <f>"ZC31EAC0F5"</f>
        <v>ZC31EAC0F5</v>
      </c>
      <c r="B62" t="str">
        <f t="shared" si="0"/>
        <v>06363391001</v>
      </c>
      <c r="C62" t="s">
        <v>15</v>
      </c>
      <c r="D62" t="s">
        <v>173</v>
      </c>
      <c r="E62" t="s">
        <v>17</v>
      </c>
      <c r="F62" s="1" t="s">
        <v>174</v>
      </c>
      <c r="G62" t="s">
        <v>175</v>
      </c>
      <c r="H62">
        <v>1950</v>
      </c>
      <c r="I62" s="2">
        <v>42874</v>
      </c>
      <c r="J62" s="2">
        <v>42888</v>
      </c>
      <c r="K62">
        <v>1950</v>
      </c>
    </row>
    <row r="63" spans="1:11" x14ac:dyDescent="0.25">
      <c r="A63" t="str">
        <f>"ZC41EBAC8A"</f>
        <v>ZC41EBAC8A</v>
      </c>
      <c r="B63" t="str">
        <f t="shared" si="0"/>
        <v>06363391001</v>
      </c>
      <c r="C63" t="s">
        <v>15</v>
      </c>
      <c r="D63" t="s">
        <v>176</v>
      </c>
      <c r="E63" t="s">
        <v>17</v>
      </c>
      <c r="F63" s="1" t="s">
        <v>167</v>
      </c>
      <c r="G63" t="s">
        <v>168</v>
      </c>
      <c r="H63">
        <v>328</v>
      </c>
      <c r="I63" s="2">
        <v>42880</v>
      </c>
      <c r="J63" s="2">
        <v>42886</v>
      </c>
      <c r="K63">
        <v>328</v>
      </c>
    </row>
    <row r="64" spans="1:11" x14ac:dyDescent="0.25">
      <c r="A64" t="str">
        <f>"Z721EE75CA"</f>
        <v>Z721EE75CA</v>
      </c>
      <c r="B64" t="str">
        <f t="shared" si="0"/>
        <v>06363391001</v>
      </c>
      <c r="C64" t="s">
        <v>15</v>
      </c>
      <c r="D64" t="s">
        <v>177</v>
      </c>
      <c r="E64" t="s">
        <v>17</v>
      </c>
      <c r="F64" s="1" t="s">
        <v>178</v>
      </c>
      <c r="G64" t="s">
        <v>179</v>
      </c>
      <c r="H64">
        <v>7000</v>
      </c>
      <c r="I64" s="2">
        <v>42903</v>
      </c>
      <c r="J64" s="2">
        <v>42916</v>
      </c>
      <c r="K64">
        <v>7000</v>
      </c>
    </row>
    <row r="65" spans="1:11" x14ac:dyDescent="0.25">
      <c r="A65" t="str">
        <f>"Z521F241A2"</f>
        <v>Z521F241A2</v>
      </c>
      <c r="B65" t="str">
        <f t="shared" si="0"/>
        <v>06363391001</v>
      </c>
      <c r="C65" t="s">
        <v>15</v>
      </c>
      <c r="D65" t="s">
        <v>180</v>
      </c>
      <c r="E65" t="s">
        <v>17</v>
      </c>
      <c r="F65" s="1" t="s">
        <v>56</v>
      </c>
      <c r="G65" t="s">
        <v>57</v>
      </c>
      <c r="H65">
        <v>1041.4000000000001</v>
      </c>
      <c r="I65" s="2">
        <v>42916</v>
      </c>
      <c r="J65" s="2">
        <v>42916</v>
      </c>
      <c r="K65">
        <v>1041.4000000000001</v>
      </c>
    </row>
    <row r="66" spans="1:11" x14ac:dyDescent="0.25">
      <c r="A66" t="str">
        <f>"ZC61F045A4"</f>
        <v>ZC61F045A4</v>
      </c>
      <c r="B66" t="str">
        <f t="shared" si="0"/>
        <v>06363391001</v>
      </c>
      <c r="C66" t="s">
        <v>15</v>
      </c>
      <c r="D66" t="s">
        <v>181</v>
      </c>
      <c r="E66" t="s">
        <v>17</v>
      </c>
      <c r="F66" s="1" t="s">
        <v>182</v>
      </c>
      <c r="G66" t="s">
        <v>183</v>
      </c>
      <c r="H66">
        <v>3332</v>
      </c>
      <c r="I66" s="2">
        <v>42902</v>
      </c>
      <c r="J66" s="2">
        <v>42916</v>
      </c>
      <c r="K66">
        <v>3332</v>
      </c>
    </row>
    <row r="67" spans="1:11" x14ac:dyDescent="0.25">
      <c r="A67" t="str">
        <f>"Z5B1F2DFF4"</f>
        <v>Z5B1F2DFF4</v>
      </c>
      <c r="B67" t="str">
        <f t="shared" ref="B67:B130" si="1">"06363391001"</f>
        <v>06363391001</v>
      </c>
      <c r="C67" t="s">
        <v>15</v>
      </c>
      <c r="D67" t="s">
        <v>184</v>
      </c>
      <c r="E67" t="s">
        <v>17</v>
      </c>
      <c r="F67" s="1" t="s">
        <v>185</v>
      </c>
      <c r="G67" t="s">
        <v>186</v>
      </c>
      <c r="H67">
        <v>2224.85</v>
      </c>
      <c r="I67" s="2">
        <v>42919</v>
      </c>
      <c r="J67" s="2">
        <v>42919</v>
      </c>
      <c r="K67">
        <v>2224.85</v>
      </c>
    </row>
    <row r="68" spans="1:11" x14ac:dyDescent="0.25">
      <c r="A68" t="str">
        <f>"Z401F25A32"</f>
        <v>Z401F25A32</v>
      </c>
      <c r="B68" t="str">
        <f t="shared" si="1"/>
        <v>06363391001</v>
      </c>
      <c r="C68" t="s">
        <v>15</v>
      </c>
      <c r="D68" t="s">
        <v>187</v>
      </c>
      <c r="E68" t="s">
        <v>17</v>
      </c>
      <c r="F68" s="1" t="s">
        <v>131</v>
      </c>
      <c r="G68" t="s">
        <v>132</v>
      </c>
      <c r="H68">
        <v>2590</v>
      </c>
      <c r="I68" s="2">
        <v>42916</v>
      </c>
      <c r="J68" s="2">
        <v>42930</v>
      </c>
      <c r="K68">
        <v>2590</v>
      </c>
    </row>
    <row r="69" spans="1:11" x14ac:dyDescent="0.25">
      <c r="A69" t="str">
        <f>"ZD91C456E7"</f>
        <v>ZD91C456E7</v>
      </c>
      <c r="B69" t="str">
        <f t="shared" si="1"/>
        <v>06363391001</v>
      </c>
      <c r="C69" t="s">
        <v>15</v>
      </c>
      <c r="D69" t="s">
        <v>188</v>
      </c>
      <c r="E69" t="s">
        <v>17</v>
      </c>
      <c r="F69" s="1" t="s">
        <v>189</v>
      </c>
      <c r="G69" t="s">
        <v>190</v>
      </c>
      <c r="H69">
        <v>1928</v>
      </c>
      <c r="I69" s="2">
        <v>42761</v>
      </c>
      <c r="J69" s="2">
        <v>42761</v>
      </c>
      <c r="K69">
        <v>1928</v>
      </c>
    </row>
    <row r="70" spans="1:11" x14ac:dyDescent="0.25">
      <c r="A70" t="str">
        <f>"Z371DE9C65"</f>
        <v>Z371DE9C65</v>
      </c>
      <c r="B70" t="str">
        <f t="shared" si="1"/>
        <v>06363391001</v>
      </c>
      <c r="C70" t="s">
        <v>15</v>
      </c>
      <c r="D70" t="s">
        <v>191</v>
      </c>
      <c r="E70" t="s">
        <v>17</v>
      </c>
      <c r="F70" s="1" t="s">
        <v>192</v>
      </c>
      <c r="G70" t="s">
        <v>193</v>
      </c>
      <c r="H70">
        <v>5930</v>
      </c>
      <c r="I70" s="2">
        <v>42816</v>
      </c>
      <c r="J70" s="2">
        <v>42836</v>
      </c>
      <c r="K70">
        <v>5930</v>
      </c>
    </row>
    <row r="71" spans="1:11" x14ac:dyDescent="0.25">
      <c r="A71" t="str">
        <f>"Z9F1F4C5F7"</f>
        <v>Z9F1F4C5F7</v>
      </c>
      <c r="B71" t="str">
        <f t="shared" si="1"/>
        <v>06363391001</v>
      </c>
      <c r="C71" t="s">
        <v>15</v>
      </c>
      <c r="D71" t="s">
        <v>194</v>
      </c>
      <c r="E71" t="s">
        <v>17</v>
      </c>
      <c r="F71" s="1" t="s">
        <v>195</v>
      </c>
      <c r="G71" t="s">
        <v>196</v>
      </c>
      <c r="H71">
        <v>260</v>
      </c>
      <c r="I71" s="2">
        <v>42927</v>
      </c>
      <c r="J71" s="2">
        <v>42947</v>
      </c>
      <c r="K71">
        <v>214</v>
      </c>
    </row>
    <row r="72" spans="1:11" x14ac:dyDescent="0.25">
      <c r="A72" t="str">
        <f>"ZCD1F2E91C"</f>
        <v>ZCD1F2E91C</v>
      </c>
      <c r="B72" t="str">
        <f t="shared" si="1"/>
        <v>06363391001</v>
      </c>
      <c r="C72" t="s">
        <v>15</v>
      </c>
      <c r="D72" t="s">
        <v>197</v>
      </c>
      <c r="E72" t="s">
        <v>17</v>
      </c>
      <c r="F72" s="1" t="s">
        <v>198</v>
      </c>
      <c r="G72" t="s">
        <v>199</v>
      </c>
      <c r="H72">
        <v>1175</v>
      </c>
      <c r="I72" s="2">
        <v>42957</v>
      </c>
      <c r="J72" s="2">
        <v>42978</v>
      </c>
      <c r="K72">
        <v>1175</v>
      </c>
    </row>
    <row r="73" spans="1:11" x14ac:dyDescent="0.25">
      <c r="A73" t="str">
        <f>"ZD51D9C38C"</f>
        <v>ZD51D9C38C</v>
      </c>
      <c r="B73" t="str">
        <f t="shared" si="1"/>
        <v>06363391001</v>
      </c>
      <c r="C73" t="s">
        <v>15</v>
      </c>
      <c r="D73" t="s">
        <v>200</v>
      </c>
      <c r="E73" t="s">
        <v>17</v>
      </c>
      <c r="F73" s="1" t="s">
        <v>153</v>
      </c>
      <c r="G73" t="s">
        <v>154</v>
      </c>
      <c r="H73">
        <v>200</v>
      </c>
      <c r="I73" s="2">
        <v>42773</v>
      </c>
      <c r="J73" s="2">
        <v>42773</v>
      </c>
      <c r="K73">
        <v>200</v>
      </c>
    </row>
    <row r="74" spans="1:11" x14ac:dyDescent="0.25">
      <c r="A74" t="str">
        <f>"ZBA1D9178D"</f>
        <v>ZBA1D9178D</v>
      </c>
      <c r="B74" t="str">
        <f t="shared" si="1"/>
        <v>06363391001</v>
      </c>
      <c r="C74" t="s">
        <v>15</v>
      </c>
      <c r="D74" t="s">
        <v>201</v>
      </c>
      <c r="E74" t="s">
        <v>36</v>
      </c>
      <c r="F74" s="1" t="s">
        <v>202</v>
      </c>
      <c r="G74" t="s">
        <v>203</v>
      </c>
      <c r="H74">
        <v>0</v>
      </c>
      <c r="I74" s="2">
        <v>42794</v>
      </c>
      <c r="J74" s="2">
        <v>43888</v>
      </c>
      <c r="K74">
        <v>0</v>
      </c>
    </row>
    <row r="75" spans="1:11" x14ac:dyDescent="0.25">
      <c r="A75" t="str">
        <f>"Z121F61B67"</f>
        <v>Z121F61B67</v>
      </c>
      <c r="B75" t="str">
        <f t="shared" si="1"/>
        <v>06363391001</v>
      </c>
      <c r="C75" t="s">
        <v>15</v>
      </c>
      <c r="D75" t="s">
        <v>204</v>
      </c>
      <c r="E75" t="s">
        <v>17</v>
      </c>
      <c r="F75" s="1" t="s">
        <v>205</v>
      </c>
      <c r="G75" t="s">
        <v>206</v>
      </c>
      <c r="H75">
        <v>1800</v>
      </c>
      <c r="I75" s="2">
        <v>42940</v>
      </c>
      <c r="J75" s="2">
        <v>42944</v>
      </c>
      <c r="K75">
        <v>1800</v>
      </c>
    </row>
    <row r="76" spans="1:11" x14ac:dyDescent="0.25">
      <c r="A76" t="str">
        <f>"Z161F62E21"</f>
        <v>Z161F62E21</v>
      </c>
      <c r="B76" t="str">
        <f t="shared" si="1"/>
        <v>06363391001</v>
      </c>
      <c r="C76" t="s">
        <v>15</v>
      </c>
      <c r="D76" t="s">
        <v>207</v>
      </c>
      <c r="E76" t="s">
        <v>17</v>
      </c>
      <c r="F76" s="1" t="s">
        <v>79</v>
      </c>
      <c r="G76" t="s">
        <v>80</v>
      </c>
      <c r="H76">
        <v>974</v>
      </c>
      <c r="I76" s="2">
        <v>42934</v>
      </c>
      <c r="J76" s="2">
        <v>42934</v>
      </c>
      <c r="K76">
        <v>974</v>
      </c>
    </row>
    <row r="77" spans="1:11" x14ac:dyDescent="0.25">
      <c r="A77" t="str">
        <f>"Z461F41DD9"</f>
        <v>Z461F41DD9</v>
      </c>
      <c r="B77" t="str">
        <f t="shared" si="1"/>
        <v>06363391001</v>
      </c>
      <c r="C77" t="s">
        <v>15</v>
      </c>
      <c r="D77" t="s">
        <v>208</v>
      </c>
      <c r="E77" t="s">
        <v>17</v>
      </c>
      <c r="F77" s="1" t="s">
        <v>209</v>
      </c>
      <c r="G77" t="s">
        <v>210</v>
      </c>
      <c r="H77">
        <v>135</v>
      </c>
      <c r="I77" s="2">
        <v>42935</v>
      </c>
      <c r="J77" s="2">
        <v>42935</v>
      </c>
      <c r="K77">
        <v>135</v>
      </c>
    </row>
    <row r="78" spans="1:11" x14ac:dyDescent="0.25">
      <c r="A78" t="str">
        <f>"Z4D1F7BA5B"</f>
        <v>Z4D1F7BA5B</v>
      </c>
      <c r="B78" t="str">
        <f t="shared" si="1"/>
        <v>06363391001</v>
      </c>
      <c r="C78" t="s">
        <v>15</v>
      </c>
      <c r="D78" t="s">
        <v>211</v>
      </c>
      <c r="E78" t="s">
        <v>17</v>
      </c>
      <c r="F78" s="1" t="s">
        <v>205</v>
      </c>
      <c r="G78" t="s">
        <v>206</v>
      </c>
      <c r="H78">
        <v>244.44</v>
      </c>
      <c r="I78" s="2">
        <v>42944</v>
      </c>
      <c r="J78" s="2">
        <v>42958</v>
      </c>
      <c r="K78">
        <v>244.44</v>
      </c>
    </row>
    <row r="79" spans="1:11" x14ac:dyDescent="0.25">
      <c r="A79" t="str">
        <f>"ZA41F030B6"</f>
        <v>ZA41F030B6</v>
      </c>
      <c r="B79" t="str">
        <f t="shared" si="1"/>
        <v>06363391001</v>
      </c>
      <c r="C79" t="s">
        <v>15</v>
      </c>
      <c r="D79" t="s">
        <v>212</v>
      </c>
      <c r="E79" t="s">
        <v>115</v>
      </c>
      <c r="F79" s="1" t="s">
        <v>213</v>
      </c>
      <c r="G79" t="s">
        <v>214</v>
      </c>
      <c r="H79">
        <v>5600</v>
      </c>
      <c r="I79" s="2">
        <v>42930</v>
      </c>
      <c r="J79" s="2">
        <v>43100</v>
      </c>
      <c r="K79">
        <v>5596.13</v>
      </c>
    </row>
    <row r="80" spans="1:11" x14ac:dyDescent="0.25">
      <c r="A80" t="str">
        <f>"Z421F739E4"</f>
        <v>Z421F739E4</v>
      </c>
      <c r="B80" t="str">
        <f t="shared" si="1"/>
        <v>06363391001</v>
      </c>
      <c r="C80" t="s">
        <v>15</v>
      </c>
      <c r="D80" t="s">
        <v>215</v>
      </c>
      <c r="E80" t="s">
        <v>17</v>
      </c>
      <c r="F80" s="1" t="s">
        <v>79</v>
      </c>
      <c r="G80" t="s">
        <v>80</v>
      </c>
      <c r="H80">
        <v>480</v>
      </c>
      <c r="I80" s="2">
        <v>42947</v>
      </c>
      <c r="J80" s="2">
        <v>42958</v>
      </c>
      <c r="K80">
        <v>480</v>
      </c>
    </row>
    <row r="81" spans="1:11" x14ac:dyDescent="0.25">
      <c r="A81" t="str">
        <f>"ZE61F7A3DD"</f>
        <v>ZE61F7A3DD</v>
      </c>
      <c r="B81" t="str">
        <f t="shared" si="1"/>
        <v>06363391001</v>
      </c>
      <c r="C81" t="s">
        <v>15</v>
      </c>
      <c r="D81" t="s">
        <v>216</v>
      </c>
      <c r="E81" t="s">
        <v>17</v>
      </c>
      <c r="F81" s="1" t="s">
        <v>56</v>
      </c>
      <c r="G81" t="s">
        <v>57</v>
      </c>
      <c r="H81">
        <v>140</v>
      </c>
      <c r="I81" s="2">
        <v>42947</v>
      </c>
      <c r="J81" s="2">
        <v>42947</v>
      </c>
      <c r="K81">
        <v>140</v>
      </c>
    </row>
    <row r="82" spans="1:11" x14ac:dyDescent="0.25">
      <c r="A82" t="str">
        <f>"ZEB1E646C9"</f>
        <v>ZEB1E646C9</v>
      </c>
      <c r="B82" t="str">
        <f t="shared" si="1"/>
        <v>06363391001</v>
      </c>
      <c r="C82" t="s">
        <v>15</v>
      </c>
      <c r="D82" t="s">
        <v>217</v>
      </c>
      <c r="E82" t="s">
        <v>17</v>
      </c>
      <c r="F82" s="1" t="s">
        <v>218</v>
      </c>
      <c r="G82" t="s">
        <v>219</v>
      </c>
      <c r="H82">
        <v>22941.47</v>
      </c>
      <c r="I82" s="2">
        <v>42856</v>
      </c>
      <c r="J82" s="2">
        <v>43008</v>
      </c>
      <c r="K82">
        <v>0</v>
      </c>
    </row>
    <row r="83" spans="1:11" x14ac:dyDescent="0.25">
      <c r="A83" t="str">
        <f>"Z121F739B3"</f>
        <v>Z121F739B3</v>
      </c>
      <c r="B83" t="str">
        <f t="shared" si="1"/>
        <v>06363391001</v>
      </c>
      <c r="C83" t="s">
        <v>15</v>
      </c>
      <c r="D83" t="s">
        <v>220</v>
      </c>
      <c r="E83" t="s">
        <v>17</v>
      </c>
      <c r="F83" s="1" t="s">
        <v>96</v>
      </c>
      <c r="G83" t="s">
        <v>97</v>
      </c>
      <c r="H83">
        <v>574.25</v>
      </c>
      <c r="I83" s="2">
        <v>42947</v>
      </c>
      <c r="J83" s="2">
        <v>42956</v>
      </c>
      <c r="K83">
        <v>574.24</v>
      </c>
    </row>
    <row r="84" spans="1:11" x14ac:dyDescent="0.25">
      <c r="A84" t="str">
        <f>"Z1E1F91971"</f>
        <v>Z1E1F91971</v>
      </c>
      <c r="B84" t="str">
        <f t="shared" si="1"/>
        <v>06363391001</v>
      </c>
      <c r="C84" t="s">
        <v>15</v>
      </c>
      <c r="D84" t="s">
        <v>221</v>
      </c>
      <c r="E84" t="s">
        <v>17</v>
      </c>
      <c r="F84" s="1" t="s">
        <v>222</v>
      </c>
      <c r="G84" t="s">
        <v>223</v>
      </c>
      <c r="H84">
        <v>290</v>
      </c>
      <c r="I84" s="2">
        <v>42954</v>
      </c>
      <c r="J84" s="2">
        <v>42978</v>
      </c>
      <c r="K84">
        <v>0</v>
      </c>
    </row>
    <row r="85" spans="1:11" x14ac:dyDescent="0.25">
      <c r="A85" t="str">
        <f>"Z731F65ACE"</f>
        <v>Z731F65ACE</v>
      </c>
      <c r="B85" t="str">
        <f t="shared" si="1"/>
        <v>06363391001</v>
      </c>
      <c r="C85" t="s">
        <v>15</v>
      </c>
      <c r="D85" t="s">
        <v>224</v>
      </c>
      <c r="E85" t="s">
        <v>17</v>
      </c>
      <c r="F85" s="1" t="s">
        <v>225</v>
      </c>
      <c r="G85" t="s">
        <v>226</v>
      </c>
      <c r="H85">
        <v>470</v>
      </c>
      <c r="I85" s="2">
        <v>42935</v>
      </c>
      <c r="J85" s="2">
        <v>42947</v>
      </c>
      <c r="K85">
        <v>470</v>
      </c>
    </row>
    <row r="86" spans="1:11" x14ac:dyDescent="0.25">
      <c r="A86" t="str">
        <f>"Z031F68722"</f>
        <v>Z031F68722</v>
      </c>
      <c r="B86" t="str">
        <f t="shared" si="1"/>
        <v>06363391001</v>
      </c>
      <c r="C86" t="s">
        <v>15</v>
      </c>
      <c r="D86" t="s">
        <v>227</v>
      </c>
      <c r="E86" t="s">
        <v>17</v>
      </c>
      <c r="F86" s="1" t="s">
        <v>228</v>
      </c>
      <c r="G86" t="s">
        <v>229</v>
      </c>
      <c r="H86">
        <v>2796</v>
      </c>
      <c r="I86" s="2">
        <v>42935</v>
      </c>
      <c r="J86" s="2">
        <v>43008</v>
      </c>
      <c r="K86">
        <v>2796</v>
      </c>
    </row>
    <row r="87" spans="1:11" x14ac:dyDescent="0.25">
      <c r="A87" t="str">
        <f>"Z161F89CBA"</f>
        <v>Z161F89CBA</v>
      </c>
      <c r="B87" t="str">
        <f t="shared" si="1"/>
        <v>06363391001</v>
      </c>
      <c r="C87" t="s">
        <v>15</v>
      </c>
      <c r="D87" t="s">
        <v>230</v>
      </c>
      <c r="E87" t="s">
        <v>17</v>
      </c>
      <c r="F87" s="1" t="s">
        <v>82</v>
      </c>
      <c r="G87" t="s">
        <v>83</v>
      </c>
      <c r="H87">
        <v>386.01</v>
      </c>
      <c r="I87" s="2">
        <v>42948</v>
      </c>
      <c r="J87" s="2">
        <v>42967</v>
      </c>
      <c r="K87">
        <v>386.01</v>
      </c>
    </row>
    <row r="88" spans="1:11" x14ac:dyDescent="0.25">
      <c r="A88" t="str">
        <f>"Z6A1F88644"</f>
        <v>Z6A1F88644</v>
      </c>
      <c r="B88" t="str">
        <f t="shared" si="1"/>
        <v>06363391001</v>
      </c>
      <c r="C88" t="s">
        <v>15</v>
      </c>
      <c r="D88" t="s">
        <v>231</v>
      </c>
      <c r="E88" t="s">
        <v>17</v>
      </c>
      <c r="F88" s="1" t="s">
        <v>82</v>
      </c>
      <c r="G88" t="s">
        <v>83</v>
      </c>
      <c r="H88">
        <v>412.41</v>
      </c>
      <c r="I88" s="2">
        <v>42948</v>
      </c>
      <c r="J88" s="2">
        <v>42967</v>
      </c>
      <c r="K88">
        <v>0</v>
      </c>
    </row>
    <row r="89" spans="1:11" x14ac:dyDescent="0.25">
      <c r="A89" t="str">
        <f>"Z8E1F2450F"</f>
        <v>Z8E1F2450F</v>
      </c>
      <c r="B89" t="str">
        <f t="shared" si="1"/>
        <v>06363391001</v>
      </c>
      <c r="C89" t="s">
        <v>15</v>
      </c>
      <c r="D89" t="s">
        <v>232</v>
      </c>
      <c r="E89" t="s">
        <v>17</v>
      </c>
      <c r="F89" s="1" t="s">
        <v>233</v>
      </c>
      <c r="G89" t="s">
        <v>234</v>
      </c>
      <c r="H89">
        <v>1200</v>
      </c>
      <c r="I89" s="2">
        <v>42957</v>
      </c>
      <c r="J89" s="2">
        <v>42962</v>
      </c>
      <c r="K89">
        <v>1200</v>
      </c>
    </row>
    <row r="90" spans="1:11" x14ac:dyDescent="0.25">
      <c r="A90" t="str">
        <f>"Z8C1F8A6F6"</f>
        <v>Z8C1F8A6F6</v>
      </c>
      <c r="B90" t="str">
        <f t="shared" si="1"/>
        <v>06363391001</v>
      </c>
      <c r="C90" t="s">
        <v>15</v>
      </c>
      <c r="D90" t="s">
        <v>235</v>
      </c>
      <c r="E90" t="s">
        <v>17</v>
      </c>
      <c r="F90" s="1" t="s">
        <v>236</v>
      </c>
      <c r="G90" t="s">
        <v>237</v>
      </c>
      <c r="H90">
        <v>1800</v>
      </c>
      <c r="I90" s="2">
        <v>42948</v>
      </c>
      <c r="J90" s="2">
        <v>43312</v>
      </c>
      <c r="K90">
        <v>1800</v>
      </c>
    </row>
    <row r="91" spans="1:11" x14ac:dyDescent="0.25">
      <c r="A91" t="str">
        <f>"ZFA1F8EDCA"</f>
        <v>ZFA1F8EDCA</v>
      </c>
      <c r="B91" t="str">
        <f t="shared" si="1"/>
        <v>06363391001</v>
      </c>
      <c r="C91" t="s">
        <v>15</v>
      </c>
      <c r="D91" t="s">
        <v>238</v>
      </c>
      <c r="E91" t="s">
        <v>17</v>
      </c>
      <c r="F91" s="1" t="s">
        <v>56</v>
      </c>
      <c r="G91" t="s">
        <v>57</v>
      </c>
      <c r="H91">
        <v>270.60000000000002</v>
      </c>
      <c r="I91" s="2">
        <v>42950</v>
      </c>
      <c r="J91" s="2">
        <v>42957</v>
      </c>
      <c r="K91">
        <v>270.60000000000002</v>
      </c>
    </row>
    <row r="92" spans="1:11" x14ac:dyDescent="0.25">
      <c r="A92" t="str">
        <f>"Z1C1F919E2"</f>
        <v>Z1C1F919E2</v>
      </c>
      <c r="B92" t="str">
        <f t="shared" si="1"/>
        <v>06363391001</v>
      </c>
      <c r="C92" t="s">
        <v>15</v>
      </c>
      <c r="D92" t="s">
        <v>239</v>
      </c>
      <c r="E92" t="s">
        <v>17</v>
      </c>
      <c r="F92" s="1" t="s">
        <v>240</v>
      </c>
      <c r="G92" t="s">
        <v>241</v>
      </c>
      <c r="H92">
        <v>580</v>
      </c>
      <c r="I92" s="2">
        <v>42892</v>
      </c>
      <c r="J92" s="2">
        <v>42892</v>
      </c>
      <c r="K92">
        <v>580</v>
      </c>
    </row>
    <row r="93" spans="1:11" x14ac:dyDescent="0.25">
      <c r="A93" t="str">
        <f>"Z341F24550"</f>
        <v>Z341F24550</v>
      </c>
      <c r="B93" t="str">
        <f t="shared" si="1"/>
        <v>06363391001</v>
      </c>
      <c r="C93" t="s">
        <v>15</v>
      </c>
      <c r="D93" t="s">
        <v>242</v>
      </c>
      <c r="E93" t="s">
        <v>17</v>
      </c>
      <c r="F93" s="1" t="s">
        <v>243</v>
      </c>
      <c r="G93" t="s">
        <v>244</v>
      </c>
      <c r="H93">
        <v>1340</v>
      </c>
      <c r="I93" s="2">
        <v>42916</v>
      </c>
      <c r="J93" s="2">
        <v>42926</v>
      </c>
      <c r="K93">
        <v>1340</v>
      </c>
    </row>
    <row r="94" spans="1:11" x14ac:dyDescent="0.25">
      <c r="A94" t="str">
        <f>"Z381F82D4B"</f>
        <v>Z381F82D4B</v>
      </c>
      <c r="B94" t="str">
        <f t="shared" si="1"/>
        <v>06363391001</v>
      </c>
      <c r="C94" t="s">
        <v>15</v>
      </c>
      <c r="D94" t="s">
        <v>245</v>
      </c>
      <c r="E94" t="s">
        <v>17</v>
      </c>
      <c r="F94" s="1" t="s">
        <v>79</v>
      </c>
      <c r="G94" t="s">
        <v>80</v>
      </c>
      <c r="H94">
        <v>500</v>
      </c>
      <c r="I94" s="2">
        <v>42944</v>
      </c>
      <c r="J94" s="2">
        <v>42954</v>
      </c>
      <c r="K94">
        <v>123.2</v>
      </c>
    </row>
    <row r="95" spans="1:11" x14ac:dyDescent="0.25">
      <c r="A95" t="str">
        <f>"Z6A1F5D9E6"</f>
        <v>Z6A1F5D9E6</v>
      </c>
      <c r="B95" t="str">
        <f t="shared" si="1"/>
        <v>06363391001</v>
      </c>
      <c r="C95" t="s">
        <v>15</v>
      </c>
      <c r="D95" t="s">
        <v>246</v>
      </c>
      <c r="E95" t="s">
        <v>17</v>
      </c>
      <c r="F95" s="1" t="s">
        <v>247</v>
      </c>
      <c r="G95" t="s">
        <v>248</v>
      </c>
      <c r="H95">
        <v>460</v>
      </c>
      <c r="I95" s="2">
        <v>42933</v>
      </c>
      <c r="J95" s="2">
        <v>43297</v>
      </c>
      <c r="K95">
        <v>460</v>
      </c>
    </row>
    <row r="96" spans="1:11" x14ac:dyDescent="0.25">
      <c r="A96" t="str">
        <f>"Z811F7A418"</f>
        <v>Z811F7A418</v>
      </c>
      <c r="B96" t="str">
        <f t="shared" si="1"/>
        <v>06363391001</v>
      </c>
      <c r="C96" t="s">
        <v>15</v>
      </c>
      <c r="D96" t="s">
        <v>249</v>
      </c>
      <c r="E96" t="s">
        <v>17</v>
      </c>
      <c r="F96" s="1" t="s">
        <v>250</v>
      </c>
      <c r="G96" t="s">
        <v>251</v>
      </c>
      <c r="H96">
        <v>1056</v>
      </c>
      <c r="I96" s="2">
        <v>42947</v>
      </c>
      <c r="J96" s="2">
        <v>42961</v>
      </c>
      <c r="K96">
        <v>1056</v>
      </c>
    </row>
    <row r="97" spans="1:11" x14ac:dyDescent="0.25">
      <c r="A97" t="str">
        <f>"Z461FB30C6"</f>
        <v>Z461FB30C6</v>
      </c>
      <c r="B97" t="str">
        <f t="shared" si="1"/>
        <v>06363391001</v>
      </c>
      <c r="C97" t="s">
        <v>15</v>
      </c>
      <c r="D97" t="s">
        <v>252</v>
      </c>
      <c r="E97" t="s">
        <v>17</v>
      </c>
      <c r="F97" s="1" t="s">
        <v>79</v>
      </c>
      <c r="G97" t="s">
        <v>80</v>
      </c>
      <c r="H97">
        <v>500</v>
      </c>
      <c r="I97" s="2">
        <v>42972</v>
      </c>
      <c r="J97" s="2">
        <v>42982</v>
      </c>
      <c r="K97">
        <v>260</v>
      </c>
    </row>
    <row r="98" spans="1:11" x14ac:dyDescent="0.25">
      <c r="A98" t="str">
        <f>"Z911FB47EE"</f>
        <v>Z911FB47EE</v>
      </c>
      <c r="B98" t="str">
        <f t="shared" si="1"/>
        <v>06363391001</v>
      </c>
      <c r="C98" t="s">
        <v>15</v>
      </c>
      <c r="D98" t="s">
        <v>253</v>
      </c>
      <c r="E98" t="s">
        <v>17</v>
      </c>
      <c r="F98" s="1" t="s">
        <v>254</v>
      </c>
      <c r="G98" t="s">
        <v>255</v>
      </c>
      <c r="H98">
        <v>265</v>
      </c>
      <c r="I98" s="2">
        <v>42975</v>
      </c>
      <c r="J98" s="2">
        <v>42985</v>
      </c>
      <c r="K98">
        <v>0</v>
      </c>
    </row>
    <row r="99" spans="1:11" x14ac:dyDescent="0.25">
      <c r="A99" t="str">
        <f>"Z541F82040"</f>
        <v>Z541F82040</v>
      </c>
      <c r="B99" t="str">
        <f t="shared" si="1"/>
        <v>06363391001</v>
      </c>
      <c r="C99" t="s">
        <v>15</v>
      </c>
      <c r="D99" t="s">
        <v>256</v>
      </c>
      <c r="E99" t="s">
        <v>17</v>
      </c>
      <c r="F99" s="1" t="s">
        <v>257</v>
      </c>
      <c r="G99" t="s">
        <v>258</v>
      </c>
      <c r="H99">
        <v>2400</v>
      </c>
      <c r="I99" s="2">
        <v>42948</v>
      </c>
      <c r="J99" s="2">
        <v>43008</v>
      </c>
      <c r="K99">
        <v>2400</v>
      </c>
    </row>
    <row r="100" spans="1:11" x14ac:dyDescent="0.25">
      <c r="A100" t="str">
        <f>"ZC31FA6E04"</f>
        <v>ZC31FA6E04</v>
      </c>
      <c r="B100" t="str">
        <f t="shared" si="1"/>
        <v>06363391001</v>
      </c>
      <c r="C100" t="s">
        <v>15</v>
      </c>
      <c r="D100" t="s">
        <v>259</v>
      </c>
      <c r="E100" t="s">
        <v>17</v>
      </c>
      <c r="F100" s="1" t="s">
        <v>260</v>
      </c>
      <c r="G100" t="s">
        <v>261</v>
      </c>
      <c r="H100">
        <v>250</v>
      </c>
      <c r="I100" s="2">
        <v>42914</v>
      </c>
      <c r="J100" s="2">
        <v>42914</v>
      </c>
      <c r="K100">
        <v>250</v>
      </c>
    </row>
    <row r="101" spans="1:11" x14ac:dyDescent="0.25">
      <c r="A101" t="str">
        <f>"Z831FC2E7D"</f>
        <v>Z831FC2E7D</v>
      </c>
      <c r="B101" t="str">
        <f t="shared" si="1"/>
        <v>06363391001</v>
      </c>
      <c r="C101" t="s">
        <v>15</v>
      </c>
      <c r="D101" t="s">
        <v>262</v>
      </c>
      <c r="E101" t="s">
        <v>17</v>
      </c>
      <c r="F101" s="1" t="s">
        <v>263</v>
      </c>
      <c r="G101" t="s">
        <v>264</v>
      </c>
      <c r="H101">
        <v>630</v>
      </c>
      <c r="I101" s="2">
        <v>42982</v>
      </c>
      <c r="J101" s="2">
        <v>43008</v>
      </c>
      <c r="K101">
        <v>630</v>
      </c>
    </row>
    <row r="102" spans="1:11" x14ac:dyDescent="0.25">
      <c r="A102" t="str">
        <f>"Z721FBFCCE"</f>
        <v>Z721FBFCCE</v>
      </c>
      <c r="B102" t="str">
        <f t="shared" si="1"/>
        <v>06363391001</v>
      </c>
      <c r="C102" t="s">
        <v>15</v>
      </c>
      <c r="D102" t="s">
        <v>265</v>
      </c>
      <c r="E102" t="s">
        <v>17</v>
      </c>
      <c r="F102" s="1" t="s">
        <v>79</v>
      </c>
      <c r="G102" t="s">
        <v>80</v>
      </c>
      <c r="H102">
        <v>125</v>
      </c>
      <c r="I102" s="2">
        <v>42906</v>
      </c>
      <c r="J102" s="2">
        <v>42906</v>
      </c>
      <c r="K102">
        <v>125</v>
      </c>
    </row>
    <row r="103" spans="1:11" x14ac:dyDescent="0.25">
      <c r="A103" t="str">
        <f>"Z9C1EE840D"</f>
        <v>Z9C1EE840D</v>
      </c>
      <c r="B103" t="str">
        <f t="shared" si="1"/>
        <v>06363391001</v>
      </c>
      <c r="C103" t="s">
        <v>15</v>
      </c>
      <c r="D103" t="s">
        <v>266</v>
      </c>
      <c r="E103" t="s">
        <v>17</v>
      </c>
      <c r="F103" s="1" t="s">
        <v>79</v>
      </c>
      <c r="G103" t="s">
        <v>80</v>
      </c>
      <c r="H103">
        <v>298.29000000000002</v>
      </c>
      <c r="I103" s="2">
        <v>42926</v>
      </c>
      <c r="J103" s="2">
        <v>42926</v>
      </c>
      <c r="K103">
        <v>244.5</v>
      </c>
    </row>
    <row r="104" spans="1:11" x14ac:dyDescent="0.25">
      <c r="A104" t="str">
        <f>"ZE21F38F91"</f>
        <v>ZE21F38F91</v>
      </c>
      <c r="B104" t="str">
        <f t="shared" si="1"/>
        <v>06363391001</v>
      </c>
      <c r="C104" t="s">
        <v>15</v>
      </c>
      <c r="D104" t="s">
        <v>267</v>
      </c>
      <c r="E104" t="s">
        <v>17</v>
      </c>
      <c r="F104" s="1" t="s">
        <v>131</v>
      </c>
      <c r="G104" t="s">
        <v>132</v>
      </c>
      <c r="H104">
        <v>9245</v>
      </c>
      <c r="I104" s="2">
        <v>42919</v>
      </c>
      <c r="J104" s="2">
        <v>42943</v>
      </c>
      <c r="K104">
        <v>7995</v>
      </c>
    </row>
    <row r="105" spans="1:11" x14ac:dyDescent="0.25">
      <c r="A105" t="str">
        <f>"Z941F41284"</f>
        <v>Z941F41284</v>
      </c>
      <c r="B105" t="str">
        <f t="shared" si="1"/>
        <v>06363391001</v>
      </c>
      <c r="C105" t="s">
        <v>15</v>
      </c>
      <c r="D105" t="s">
        <v>268</v>
      </c>
      <c r="E105" t="s">
        <v>17</v>
      </c>
      <c r="F105" s="1" t="s">
        <v>131</v>
      </c>
      <c r="G105" t="s">
        <v>132</v>
      </c>
      <c r="H105">
        <v>495</v>
      </c>
      <c r="I105" s="2">
        <v>42921</v>
      </c>
      <c r="J105" s="2">
        <v>42946</v>
      </c>
      <c r="K105">
        <v>495</v>
      </c>
    </row>
    <row r="106" spans="1:11" x14ac:dyDescent="0.25">
      <c r="A106" t="str">
        <f>"7123522451"</f>
        <v>7123522451</v>
      </c>
      <c r="B106" t="str">
        <f t="shared" si="1"/>
        <v>06363391001</v>
      </c>
      <c r="C106" t="s">
        <v>15</v>
      </c>
      <c r="D106" t="s">
        <v>269</v>
      </c>
      <c r="E106" t="s">
        <v>36</v>
      </c>
      <c r="F106" s="1" t="s">
        <v>270</v>
      </c>
      <c r="G106" t="s">
        <v>271</v>
      </c>
      <c r="H106">
        <v>1201902</v>
      </c>
      <c r="I106" s="2">
        <v>42913</v>
      </c>
      <c r="J106" s="2">
        <v>43097</v>
      </c>
      <c r="K106">
        <v>569509.80000000005</v>
      </c>
    </row>
    <row r="107" spans="1:11" x14ac:dyDescent="0.25">
      <c r="A107" t="str">
        <f>"ZC91FAFADC"</f>
        <v>ZC91FAFADC</v>
      </c>
      <c r="B107" t="str">
        <f t="shared" si="1"/>
        <v>06363391001</v>
      </c>
      <c r="C107" t="s">
        <v>15</v>
      </c>
      <c r="D107" t="s">
        <v>272</v>
      </c>
      <c r="E107" t="s">
        <v>36</v>
      </c>
      <c r="F107" s="1" t="s">
        <v>37</v>
      </c>
      <c r="G107" t="s">
        <v>38</v>
      </c>
      <c r="H107">
        <v>8751</v>
      </c>
      <c r="I107" s="2">
        <v>43040</v>
      </c>
      <c r="J107" s="2">
        <v>44864</v>
      </c>
      <c r="K107">
        <v>2187.8000000000002</v>
      </c>
    </row>
    <row r="108" spans="1:11" x14ac:dyDescent="0.25">
      <c r="A108" t="str">
        <f>"ZB91FD45C5"</f>
        <v>ZB91FD45C5</v>
      </c>
      <c r="B108" t="str">
        <f t="shared" si="1"/>
        <v>06363391001</v>
      </c>
      <c r="C108" t="s">
        <v>15</v>
      </c>
      <c r="D108" t="s">
        <v>273</v>
      </c>
      <c r="E108" t="s">
        <v>17</v>
      </c>
      <c r="F108" s="1" t="s">
        <v>79</v>
      </c>
      <c r="G108" t="s">
        <v>80</v>
      </c>
      <c r="H108">
        <v>785.5</v>
      </c>
      <c r="I108" s="2">
        <v>42996</v>
      </c>
      <c r="J108" s="2">
        <v>43003</v>
      </c>
      <c r="K108">
        <v>785.5</v>
      </c>
    </row>
    <row r="109" spans="1:11" x14ac:dyDescent="0.25">
      <c r="A109" t="str">
        <f>"72239575E6"</f>
        <v>72239575E6</v>
      </c>
      <c r="B109" t="str">
        <f t="shared" si="1"/>
        <v>06363391001</v>
      </c>
      <c r="C109" t="s">
        <v>15</v>
      </c>
      <c r="D109" t="s">
        <v>274</v>
      </c>
      <c r="E109" t="s">
        <v>36</v>
      </c>
      <c r="F109" s="1" t="s">
        <v>275</v>
      </c>
      <c r="G109" t="s">
        <v>276</v>
      </c>
      <c r="H109">
        <v>118390.72</v>
      </c>
      <c r="I109" s="2">
        <v>43100</v>
      </c>
      <c r="J109" s="2">
        <v>43100</v>
      </c>
      <c r="K109">
        <v>43882.97</v>
      </c>
    </row>
    <row r="110" spans="1:11" x14ac:dyDescent="0.25">
      <c r="A110" t="str">
        <f>"6882518187"</f>
        <v>6882518187</v>
      </c>
      <c r="B110" t="str">
        <f t="shared" si="1"/>
        <v>06363391001</v>
      </c>
      <c r="C110" t="s">
        <v>15</v>
      </c>
      <c r="D110" t="s">
        <v>277</v>
      </c>
      <c r="E110" t="s">
        <v>122</v>
      </c>
      <c r="F110" s="1" t="s">
        <v>278</v>
      </c>
      <c r="G110" t="s">
        <v>279</v>
      </c>
      <c r="H110">
        <v>134784</v>
      </c>
      <c r="I110" s="2">
        <v>42979</v>
      </c>
      <c r="J110" s="2">
        <v>43343</v>
      </c>
      <c r="K110">
        <v>129150</v>
      </c>
    </row>
    <row r="111" spans="1:11" x14ac:dyDescent="0.25">
      <c r="A111" t="str">
        <f>"Z821FEE078"</f>
        <v>Z821FEE078</v>
      </c>
      <c r="B111" t="str">
        <f t="shared" si="1"/>
        <v>06363391001</v>
      </c>
      <c r="C111" t="s">
        <v>15</v>
      </c>
      <c r="D111" t="s">
        <v>280</v>
      </c>
      <c r="E111" t="s">
        <v>17</v>
      </c>
      <c r="F111" s="1" t="s">
        <v>79</v>
      </c>
      <c r="G111" t="s">
        <v>80</v>
      </c>
      <c r="H111">
        <v>500</v>
      </c>
      <c r="I111" s="2">
        <v>42998</v>
      </c>
      <c r="J111" s="2">
        <v>43008</v>
      </c>
      <c r="K111">
        <v>240</v>
      </c>
    </row>
    <row r="112" spans="1:11" x14ac:dyDescent="0.25">
      <c r="A112" t="str">
        <f>"ZE71FECCA1"</f>
        <v>ZE71FECCA1</v>
      </c>
      <c r="B112" t="str">
        <f t="shared" si="1"/>
        <v>06363391001</v>
      </c>
      <c r="C112" t="s">
        <v>15</v>
      </c>
      <c r="D112" t="s">
        <v>281</v>
      </c>
      <c r="E112" t="s">
        <v>17</v>
      </c>
      <c r="F112" s="1" t="s">
        <v>79</v>
      </c>
      <c r="G112" t="s">
        <v>80</v>
      </c>
      <c r="H112">
        <v>444</v>
      </c>
      <c r="I112" s="2">
        <v>42998</v>
      </c>
      <c r="J112" s="2">
        <v>43008</v>
      </c>
      <c r="K112">
        <v>444</v>
      </c>
    </row>
    <row r="113" spans="1:11" x14ac:dyDescent="0.25">
      <c r="A113" t="str">
        <f>"ZB51FE8162"</f>
        <v>ZB51FE8162</v>
      </c>
      <c r="B113" t="str">
        <f t="shared" si="1"/>
        <v>06363391001</v>
      </c>
      <c r="C113" t="s">
        <v>15</v>
      </c>
      <c r="D113" t="s">
        <v>282</v>
      </c>
      <c r="E113" t="s">
        <v>17</v>
      </c>
      <c r="F113" s="1" t="s">
        <v>192</v>
      </c>
      <c r="G113" t="s">
        <v>193</v>
      </c>
      <c r="H113">
        <v>15500</v>
      </c>
      <c r="I113" s="2">
        <v>42998</v>
      </c>
      <c r="J113" s="2">
        <v>43027</v>
      </c>
      <c r="K113">
        <v>15500</v>
      </c>
    </row>
    <row r="114" spans="1:11" x14ac:dyDescent="0.25">
      <c r="A114" t="str">
        <f>"Z031FE77A5"</f>
        <v>Z031FE77A5</v>
      </c>
      <c r="B114" t="str">
        <f t="shared" si="1"/>
        <v>06363391001</v>
      </c>
      <c r="C114" t="s">
        <v>15</v>
      </c>
      <c r="D114" t="s">
        <v>283</v>
      </c>
      <c r="E114" t="s">
        <v>17</v>
      </c>
      <c r="F114" s="1" t="s">
        <v>138</v>
      </c>
      <c r="G114" t="s">
        <v>139</v>
      </c>
      <c r="H114">
        <v>5851.44</v>
      </c>
      <c r="I114" s="2">
        <v>42998</v>
      </c>
      <c r="J114" s="2">
        <v>43027</v>
      </c>
      <c r="K114">
        <v>5851.44</v>
      </c>
    </row>
    <row r="115" spans="1:11" x14ac:dyDescent="0.25">
      <c r="A115" t="str">
        <f>"ZF7200D3B0"</f>
        <v>ZF7200D3B0</v>
      </c>
      <c r="B115" t="str">
        <f t="shared" si="1"/>
        <v>06363391001</v>
      </c>
      <c r="C115" t="s">
        <v>15</v>
      </c>
      <c r="D115" t="s">
        <v>284</v>
      </c>
      <c r="E115" t="s">
        <v>17</v>
      </c>
      <c r="F115" s="1" t="s">
        <v>285</v>
      </c>
      <c r="G115" t="s">
        <v>286</v>
      </c>
      <c r="H115">
        <v>447</v>
      </c>
      <c r="I115" s="2">
        <v>43005</v>
      </c>
      <c r="J115" s="2">
        <v>43066</v>
      </c>
      <c r="K115">
        <v>447</v>
      </c>
    </row>
    <row r="116" spans="1:11" x14ac:dyDescent="0.25">
      <c r="A116" t="str">
        <f>"Z511F5CE42"</f>
        <v>Z511F5CE42</v>
      </c>
      <c r="B116" t="str">
        <f t="shared" si="1"/>
        <v>06363391001</v>
      </c>
      <c r="C116" t="s">
        <v>15</v>
      </c>
      <c r="D116" t="s">
        <v>287</v>
      </c>
      <c r="E116" t="s">
        <v>17</v>
      </c>
      <c r="F116" s="1" t="s">
        <v>144</v>
      </c>
      <c r="G116" t="s">
        <v>145</v>
      </c>
      <c r="H116">
        <v>6626</v>
      </c>
      <c r="I116" s="2">
        <v>42940</v>
      </c>
      <c r="J116" s="2">
        <v>42945</v>
      </c>
      <c r="K116">
        <v>6626</v>
      </c>
    </row>
    <row r="117" spans="1:11" x14ac:dyDescent="0.25">
      <c r="A117" t="str">
        <f>"Z2420232B1"</f>
        <v>Z2420232B1</v>
      </c>
      <c r="B117" t="str">
        <f t="shared" si="1"/>
        <v>06363391001</v>
      </c>
      <c r="C117" t="s">
        <v>15</v>
      </c>
      <c r="D117" t="s">
        <v>288</v>
      </c>
      <c r="E117" t="s">
        <v>17</v>
      </c>
      <c r="F117" s="1" t="s">
        <v>289</v>
      </c>
      <c r="G117" t="s">
        <v>290</v>
      </c>
      <c r="H117">
        <v>725</v>
      </c>
      <c r="I117" s="2">
        <v>43000</v>
      </c>
      <c r="J117" s="2">
        <v>43029</v>
      </c>
      <c r="K117">
        <v>725</v>
      </c>
    </row>
    <row r="118" spans="1:11" x14ac:dyDescent="0.25">
      <c r="A118" t="str">
        <f>"ZEE202B0B6"</f>
        <v>ZEE202B0B6</v>
      </c>
      <c r="B118" t="str">
        <f t="shared" si="1"/>
        <v>06363391001</v>
      </c>
      <c r="C118" t="s">
        <v>15</v>
      </c>
      <c r="D118" t="s">
        <v>291</v>
      </c>
      <c r="E118" t="s">
        <v>17</v>
      </c>
      <c r="F118" s="1" t="s">
        <v>185</v>
      </c>
      <c r="G118" t="s">
        <v>186</v>
      </c>
      <c r="H118">
        <v>4290.54</v>
      </c>
      <c r="I118" s="2">
        <v>42873</v>
      </c>
      <c r="J118" s="2">
        <v>43014</v>
      </c>
      <c r="K118">
        <v>4290.54</v>
      </c>
    </row>
    <row r="119" spans="1:11" x14ac:dyDescent="0.25">
      <c r="A119" t="str">
        <f>"Z4F201DE32"</f>
        <v>Z4F201DE32</v>
      </c>
      <c r="B119" t="str">
        <f t="shared" si="1"/>
        <v>06363391001</v>
      </c>
      <c r="C119" t="s">
        <v>15</v>
      </c>
      <c r="D119" t="s">
        <v>292</v>
      </c>
      <c r="E119" t="s">
        <v>17</v>
      </c>
      <c r="F119" s="1" t="s">
        <v>52</v>
      </c>
      <c r="G119" t="s">
        <v>53</v>
      </c>
      <c r="H119">
        <v>31963.46</v>
      </c>
      <c r="I119" s="2">
        <v>43012</v>
      </c>
      <c r="J119" s="2">
        <v>43376</v>
      </c>
      <c r="K119">
        <v>22952.66</v>
      </c>
    </row>
    <row r="120" spans="1:11" x14ac:dyDescent="0.25">
      <c r="A120" t="str">
        <f>"ZE82017653"</f>
        <v>ZE82017653</v>
      </c>
      <c r="B120" t="str">
        <f t="shared" si="1"/>
        <v>06363391001</v>
      </c>
      <c r="C120" t="s">
        <v>15</v>
      </c>
      <c r="D120" t="s">
        <v>293</v>
      </c>
      <c r="E120" t="s">
        <v>17</v>
      </c>
      <c r="F120" s="1" t="s">
        <v>294</v>
      </c>
      <c r="G120" t="s">
        <v>295</v>
      </c>
      <c r="H120">
        <v>39669</v>
      </c>
      <c r="I120" s="2">
        <v>43017</v>
      </c>
      <c r="J120" s="2">
        <v>43098</v>
      </c>
      <c r="K120">
        <v>39669</v>
      </c>
    </row>
    <row r="121" spans="1:11" x14ac:dyDescent="0.25">
      <c r="A121" t="str">
        <f>"Z7A2036053"</f>
        <v>Z7A2036053</v>
      </c>
      <c r="B121" t="str">
        <f t="shared" si="1"/>
        <v>06363391001</v>
      </c>
      <c r="C121" t="s">
        <v>15</v>
      </c>
      <c r="D121" t="s">
        <v>296</v>
      </c>
      <c r="E121" t="s">
        <v>17</v>
      </c>
      <c r="F121" s="1" t="s">
        <v>167</v>
      </c>
      <c r="G121" t="s">
        <v>168</v>
      </c>
      <c r="H121">
        <v>296.3</v>
      </c>
      <c r="I121" s="2">
        <v>43018</v>
      </c>
      <c r="J121" s="2">
        <v>43038</v>
      </c>
      <c r="K121">
        <v>296.3</v>
      </c>
    </row>
    <row r="122" spans="1:11" x14ac:dyDescent="0.25">
      <c r="A122" t="str">
        <f>"Z782006EC9"</f>
        <v>Z782006EC9</v>
      </c>
      <c r="B122" t="str">
        <f t="shared" si="1"/>
        <v>06363391001</v>
      </c>
      <c r="C122" t="s">
        <v>15</v>
      </c>
      <c r="D122" t="s">
        <v>297</v>
      </c>
      <c r="E122" t="s">
        <v>17</v>
      </c>
      <c r="F122" s="1" t="s">
        <v>298</v>
      </c>
      <c r="G122" t="s">
        <v>299</v>
      </c>
      <c r="H122">
        <v>2811.05</v>
      </c>
      <c r="I122" s="2">
        <v>43010</v>
      </c>
      <c r="J122" s="2">
        <v>43025</v>
      </c>
      <c r="K122">
        <v>2811.05</v>
      </c>
    </row>
    <row r="123" spans="1:11" x14ac:dyDescent="0.25">
      <c r="A123" t="str">
        <f>"Z92203FBD3"</f>
        <v>Z92203FBD3</v>
      </c>
      <c r="B123" t="str">
        <f t="shared" si="1"/>
        <v>06363391001</v>
      </c>
      <c r="C123" t="s">
        <v>15</v>
      </c>
      <c r="D123" t="s">
        <v>300</v>
      </c>
      <c r="E123" t="s">
        <v>17</v>
      </c>
      <c r="F123" s="1" t="s">
        <v>301</v>
      </c>
      <c r="G123" t="s">
        <v>302</v>
      </c>
      <c r="H123">
        <v>274</v>
      </c>
      <c r="I123" s="2">
        <v>43021</v>
      </c>
      <c r="J123" s="2">
        <v>43021</v>
      </c>
      <c r="K123">
        <v>274</v>
      </c>
    </row>
    <row r="124" spans="1:11" x14ac:dyDescent="0.25">
      <c r="A124" t="str">
        <f>"ZA31FD72D3"</f>
        <v>ZA31FD72D3</v>
      </c>
      <c r="B124" t="str">
        <f t="shared" si="1"/>
        <v>06363391001</v>
      </c>
      <c r="C124" t="s">
        <v>15</v>
      </c>
      <c r="D124" t="s">
        <v>303</v>
      </c>
      <c r="E124" t="s">
        <v>17</v>
      </c>
      <c r="F124" s="1" t="s">
        <v>195</v>
      </c>
      <c r="G124" t="s">
        <v>196</v>
      </c>
      <c r="H124">
        <v>390</v>
      </c>
      <c r="I124" s="2">
        <v>42993</v>
      </c>
      <c r="J124" s="2">
        <v>43008</v>
      </c>
      <c r="K124">
        <v>390</v>
      </c>
    </row>
    <row r="125" spans="1:11" x14ac:dyDescent="0.25">
      <c r="A125" t="str">
        <f>"Z4420477E9"</f>
        <v>Z4420477E9</v>
      </c>
      <c r="B125" t="str">
        <f t="shared" si="1"/>
        <v>06363391001</v>
      </c>
      <c r="C125" t="s">
        <v>15</v>
      </c>
      <c r="D125" t="s">
        <v>304</v>
      </c>
      <c r="E125" t="s">
        <v>17</v>
      </c>
      <c r="F125" s="1" t="s">
        <v>305</v>
      </c>
      <c r="G125" t="s">
        <v>306</v>
      </c>
      <c r="H125">
        <v>340</v>
      </c>
      <c r="I125" s="2">
        <v>43021</v>
      </c>
      <c r="J125" s="2">
        <v>43028</v>
      </c>
      <c r="K125">
        <v>340</v>
      </c>
    </row>
    <row r="126" spans="1:11" x14ac:dyDescent="0.25">
      <c r="A126" t="str">
        <f>"Z432047A95"</f>
        <v>Z432047A95</v>
      </c>
      <c r="B126" t="str">
        <f t="shared" si="1"/>
        <v>06363391001</v>
      </c>
      <c r="C126" t="s">
        <v>15</v>
      </c>
      <c r="D126" t="s">
        <v>307</v>
      </c>
      <c r="E126" t="s">
        <v>17</v>
      </c>
      <c r="F126" s="1" t="s">
        <v>308</v>
      </c>
      <c r="G126" t="s">
        <v>309</v>
      </c>
      <c r="H126">
        <v>750</v>
      </c>
      <c r="I126" s="2">
        <v>43020</v>
      </c>
      <c r="J126" s="2">
        <v>43039</v>
      </c>
      <c r="K126">
        <v>750</v>
      </c>
    </row>
    <row r="127" spans="1:11" x14ac:dyDescent="0.25">
      <c r="A127" t="str">
        <f>"Z37204CBAB"</f>
        <v>Z37204CBAB</v>
      </c>
      <c r="B127" t="str">
        <f t="shared" si="1"/>
        <v>06363391001</v>
      </c>
      <c r="C127" t="s">
        <v>15</v>
      </c>
      <c r="D127" t="s">
        <v>310</v>
      </c>
      <c r="E127" t="s">
        <v>17</v>
      </c>
      <c r="F127" s="1" t="s">
        <v>311</v>
      </c>
      <c r="G127" t="s">
        <v>312</v>
      </c>
      <c r="H127">
        <v>1267</v>
      </c>
      <c r="I127" s="2">
        <v>43007</v>
      </c>
      <c r="J127" s="2">
        <v>43007</v>
      </c>
      <c r="K127">
        <v>1267</v>
      </c>
    </row>
    <row r="128" spans="1:11" x14ac:dyDescent="0.25">
      <c r="A128" t="str">
        <f>"Z801F5C55B"</f>
        <v>Z801F5C55B</v>
      </c>
      <c r="B128" t="str">
        <f t="shared" si="1"/>
        <v>06363391001</v>
      </c>
      <c r="C128" t="s">
        <v>15</v>
      </c>
      <c r="D128" t="s">
        <v>313</v>
      </c>
      <c r="E128" t="s">
        <v>17</v>
      </c>
      <c r="F128" s="1" t="s">
        <v>144</v>
      </c>
      <c r="G128" t="s">
        <v>145</v>
      </c>
      <c r="H128">
        <v>806.48</v>
      </c>
      <c r="I128" s="2">
        <v>43012</v>
      </c>
      <c r="J128" s="2">
        <v>43012</v>
      </c>
      <c r="K128">
        <v>806.48</v>
      </c>
    </row>
    <row r="129" spans="1:11" x14ac:dyDescent="0.25">
      <c r="A129" t="str">
        <f>"Z10203FA1F"</f>
        <v>Z10203FA1F</v>
      </c>
      <c r="B129" t="str">
        <f t="shared" si="1"/>
        <v>06363391001</v>
      </c>
      <c r="C129" t="s">
        <v>15</v>
      </c>
      <c r="D129" t="s">
        <v>314</v>
      </c>
      <c r="E129" t="s">
        <v>17</v>
      </c>
      <c r="F129" s="1" t="s">
        <v>315</v>
      </c>
      <c r="G129" t="s">
        <v>316</v>
      </c>
      <c r="H129">
        <v>2800</v>
      </c>
      <c r="I129" s="2">
        <v>43019</v>
      </c>
      <c r="J129" s="2">
        <v>43034</v>
      </c>
      <c r="K129">
        <v>2800</v>
      </c>
    </row>
    <row r="130" spans="1:11" x14ac:dyDescent="0.25">
      <c r="A130" t="str">
        <f>"Z2F208C33D"</f>
        <v>Z2F208C33D</v>
      </c>
      <c r="B130" t="str">
        <f t="shared" si="1"/>
        <v>06363391001</v>
      </c>
      <c r="C130" t="s">
        <v>15</v>
      </c>
      <c r="D130" t="s">
        <v>317</v>
      </c>
      <c r="E130" t="s">
        <v>17</v>
      </c>
      <c r="F130" s="1" t="s">
        <v>318</v>
      </c>
      <c r="G130" t="s">
        <v>319</v>
      </c>
      <c r="H130">
        <v>195.39</v>
      </c>
      <c r="I130" s="2">
        <v>43048</v>
      </c>
      <c r="J130" s="2">
        <v>43048</v>
      </c>
      <c r="K130">
        <v>0</v>
      </c>
    </row>
    <row r="131" spans="1:11" x14ac:dyDescent="0.25">
      <c r="A131" t="str">
        <f>"Z2B206C647"</f>
        <v>Z2B206C647</v>
      </c>
      <c r="B131" t="str">
        <f t="shared" ref="B131:B194" si="2">"06363391001"</f>
        <v>06363391001</v>
      </c>
      <c r="C131" t="s">
        <v>15</v>
      </c>
      <c r="D131" t="s">
        <v>320</v>
      </c>
      <c r="E131" t="s">
        <v>17</v>
      </c>
      <c r="F131" s="1" t="s">
        <v>96</v>
      </c>
      <c r="G131" t="s">
        <v>97</v>
      </c>
      <c r="H131">
        <v>1153.9000000000001</v>
      </c>
      <c r="I131" s="2">
        <v>43031</v>
      </c>
      <c r="J131" s="2">
        <v>43031</v>
      </c>
      <c r="K131">
        <v>1153.9000000000001</v>
      </c>
    </row>
    <row r="132" spans="1:11" x14ac:dyDescent="0.25">
      <c r="A132" t="str">
        <f>"Z97206C4FE"</f>
        <v>Z97206C4FE</v>
      </c>
      <c r="B132" t="str">
        <f t="shared" si="2"/>
        <v>06363391001</v>
      </c>
      <c r="C132" t="s">
        <v>15</v>
      </c>
      <c r="D132" t="s">
        <v>321</v>
      </c>
      <c r="E132" t="s">
        <v>17</v>
      </c>
      <c r="F132" s="1" t="s">
        <v>322</v>
      </c>
      <c r="G132" t="s">
        <v>323</v>
      </c>
      <c r="H132">
        <v>1850</v>
      </c>
      <c r="I132" s="2">
        <v>43031</v>
      </c>
      <c r="J132" s="2">
        <v>43052</v>
      </c>
      <c r="K132">
        <v>1850</v>
      </c>
    </row>
    <row r="133" spans="1:11" x14ac:dyDescent="0.25">
      <c r="A133" t="str">
        <f>"Z842071918"</f>
        <v>Z842071918</v>
      </c>
      <c r="B133" t="str">
        <f t="shared" si="2"/>
        <v>06363391001</v>
      </c>
      <c r="C133" t="s">
        <v>15</v>
      </c>
      <c r="D133" t="s">
        <v>324</v>
      </c>
      <c r="E133" t="s">
        <v>17</v>
      </c>
      <c r="F133" s="1" t="s">
        <v>325</v>
      </c>
      <c r="G133" t="s">
        <v>326</v>
      </c>
      <c r="H133">
        <v>390.36</v>
      </c>
      <c r="I133" s="2">
        <v>43032</v>
      </c>
      <c r="J133" s="2">
        <v>43032</v>
      </c>
      <c r="K133">
        <v>390.36</v>
      </c>
    </row>
    <row r="134" spans="1:11" x14ac:dyDescent="0.25">
      <c r="A134" t="str">
        <f>"Z29206F5C8"</f>
        <v>Z29206F5C8</v>
      </c>
      <c r="B134" t="str">
        <f t="shared" si="2"/>
        <v>06363391001</v>
      </c>
      <c r="C134" t="s">
        <v>15</v>
      </c>
      <c r="D134" t="s">
        <v>327</v>
      </c>
      <c r="E134" t="s">
        <v>17</v>
      </c>
      <c r="F134" s="1" t="s">
        <v>328</v>
      </c>
      <c r="G134" t="s">
        <v>329</v>
      </c>
      <c r="H134">
        <v>700</v>
      </c>
      <c r="I134" s="2">
        <v>43032</v>
      </c>
      <c r="J134" s="2">
        <v>43051</v>
      </c>
      <c r="K134">
        <v>700</v>
      </c>
    </row>
    <row r="135" spans="1:11" x14ac:dyDescent="0.25">
      <c r="A135" t="str">
        <f>"ZB82085AFA"</f>
        <v>ZB82085AFA</v>
      </c>
      <c r="B135" t="str">
        <f t="shared" si="2"/>
        <v>06363391001</v>
      </c>
      <c r="C135" t="s">
        <v>15</v>
      </c>
      <c r="D135" t="s">
        <v>330</v>
      </c>
      <c r="E135" t="s">
        <v>17</v>
      </c>
      <c r="F135" s="1" t="s">
        <v>33</v>
      </c>
      <c r="G135" t="s">
        <v>34</v>
      </c>
      <c r="H135">
        <v>815</v>
      </c>
      <c r="I135" s="2">
        <v>43038</v>
      </c>
      <c r="J135" s="2">
        <v>43069</v>
      </c>
      <c r="K135">
        <v>815</v>
      </c>
    </row>
    <row r="136" spans="1:11" x14ac:dyDescent="0.25">
      <c r="A136" t="str">
        <f>"ZF4209F647"</f>
        <v>ZF4209F647</v>
      </c>
      <c r="B136" t="str">
        <f t="shared" si="2"/>
        <v>06363391001</v>
      </c>
      <c r="C136" t="s">
        <v>15</v>
      </c>
      <c r="D136" t="s">
        <v>331</v>
      </c>
      <c r="E136" t="s">
        <v>17</v>
      </c>
      <c r="F136" s="1" t="s">
        <v>332</v>
      </c>
      <c r="G136" t="s">
        <v>333</v>
      </c>
      <c r="H136">
        <v>1105</v>
      </c>
      <c r="I136" s="2">
        <v>43047</v>
      </c>
      <c r="J136" s="2">
        <v>43052</v>
      </c>
      <c r="K136">
        <v>1105</v>
      </c>
    </row>
    <row r="137" spans="1:11" x14ac:dyDescent="0.25">
      <c r="A137" t="str">
        <f>"Z722090F25"</f>
        <v>Z722090F25</v>
      </c>
      <c r="B137" t="str">
        <f t="shared" si="2"/>
        <v>06363391001</v>
      </c>
      <c r="C137" t="s">
        <v>15</v>
      </c>
      <c r="D137" t="s">
        <v>334</v>
      </c>
      <c r="E137" t="s">
        <v>17</v>
      </c>
      <c r="F137" s="1" t="s">
        <v>263</v>
      </c>
      <c r="G137" t="s">
        <v>264</v>
      </c>
      <c r="H137">
        <v>480</v>
      </c>
      <c r="I137" s="2">
        <v>43045</v>
      </c>
      <c r="J137" s="2">
        <v>43053</v>
      </c>
      <c r="K137">
        <v>480</v>
      </c>
    </row>
    <row r="138" spans="1:11" x14ac:dyDescent="0.25">
      <c r="A138" t="str">
        <f>"Z141FDC0F5"</f>
        <v>Z141FDC0F5</v>
      </c>
      <c r="B138" t="str">
        <f t="shared" si="2"/>
        <v>06363391001</v>
      </c>
      <c r="C138" t="s">
        <v>15</v>
      </c>
      <c r="D138" t="s">
        <v>335</v>
      </c>
      <c r="E138" t="s">
        <v>115</v>
      </c>
      <c r="F138" s="1" t="s">
        <v>336</v>
      </c>
      <c r="G138" t="s">
        <v>163</v>
      </c>
      <c r="H138">
        <v>33204</v>
      </c>
      <c r="I138" s="2">
        <v>43045</v>
      </c>
      <c r="J138" s="2">
        <v>43091</v>
      </c>
      <c r="K138">
        <v>33204</v>
      </c>
    </row>
    <row r="139" spans="1:11" x14ac:dyDescent="0.25">
      <c r="A139" t="str">
        <f>"ZEE20476AB"</f>
        <v>ZEE20476AB</v>
      </c>
      <c r="B139" t="str">
        <f t="shared" si="2"/>
        <v>06363391001</v>
      </c>
      <c r="C139" t="s">
        <v>15</v>
      </c>
      <c r="D139" t="s">
        <v>337</v>
      </c>
      <c r="E139" t="s">
        <v>17</v>
      </c>
      <c r="F139" s="1" t="s">
        <v>147</v>
      </c>
      <c r="G139" t="s">
        <v>148</v>
      </c>
      <c r="H139">
        <v>14000</v>
      </c>
      <c r="I139" s="2">
        <v>43025</v>
      </c>
      <c r="J139" s="2">
        <v>43032</v>
      </c>
      <c r="K139">
        <v>14000</v>
      </c>
    </row>
    <row r="140" spans="1:11" x14ac:dyDescent="0.25">
      <c r="A140" t="str">
        <f>"Z9B2011EA6"</f>
        <v>Z9B2011EA6</v>
      </c>
      <c r="B140" t="str">
        <f t="shared" si="2"/>
        <v>06363391001</v>
      </c>
      <c r="C140" t="s">
        <v>15</v>
      </c>
      <c r="D140" t="s">
        <v>338</v>
      </c>
      <c r="E140" t="s">
        <v>17</v>
      </c>
      <c r="F140" s="1" t="s">
        <v>131</v>
      </c>
      <c r="G140" t="s">
        <v>132</v>
      </c>
      <c r="H140">
        <v>1250</v>
      </c>
      <c r="I140" s="2">
        <v>43020</v>
      </c>
      <c r="J140" s="2">
        <v>43039</v>
      </c>
      <c r="K140">
        <v>1250</v>
      </c>
    </row>
    <row r="141" spans="1:11" x14ac:dyDescent="0.25">
      <c r="A141" t="str">
        <f>"Z112010673"</f>
        <v>Z112010673</v>
      </c>
      <c r="B141" t="str">
        <f t="shared" si="2"/>
        <v>06363391001</v>
      </c>
      <c r="C141" t="s">
        <v>15</v>
      </c>
      <c r="D141" t="s">
        <v>339</v>
      </c>
      <c r="E141" t="s">
        <v>17</v>
      </c>
      <c r="F141" s="1" t="s">
        <v>340</v>
      </c>
      <c r="G141" t="s">
        <v>341</v>
      </c>
      <c r="H141">
        <v>8198</v>
      </c>
      <c r="I141" s="2">
        <v>43006</v>
      </c>
      <c r="J141" s="2">
        <v>43014</v>
      </c>
      <c r="K141">
        <v>8198</v>
      </c>
    </row>
    <row r="142" spans="1:11" x14ac:dyDescent="0.25">
      <c r="A142" t="str">
        <f>"714970398E"</f>
        <v>714970398E</v>
      </c>
      <c r="B142" t="str">
        <f t="shared" si="2"/>
        <v>06363391001</v>
      </c>
      <c r="C142" t="s">
        <v>15</v>
      </c>
      <c r="D142" t="s">
        <v>342</v>
      </c>
      <c r="E142" t="s">
        <v>115</v>
      </c>
      <c r="F142" s="1" t="s">
        <v>343</v>
      </c>
      <c r="G142" t="s">
        <v>139</v>
      </c>
      <c r="H142">
        <v>155400.28</v>
      </c>
      <c r="I142" s="2">
        <v>43024</v>
      </c>
      <c r="J142" s="2">
        <v>43388</v>
      </c>
      <c r="K142">
        <v>115857.04</v>
      </c>
    </row>
    <row r="143" spans="1:11" x14ac:dyDescent="0.25">
      <c r="A143" t="str">
        <f>"ZF62061C77"</f>
        <v>ZF62061C77</v>
      </c>
      <c r="B143" t="str">
        <f t="shared" si="2"/>
        <v>06363391001</v>
      </c>
      <c r="C143" t="s">
        <v>15</v>
      </c>
      <c r="D143" t="s">
        <v>344</v>
      </c>
      <c r="E143" t="s">
        <v>17</v>
      </c>
      <c r="F143" s="1" t="s">
        <v>345</v>
      </c>
      <c r="G143" t="s">
        <v>346</v>
      </c>
      <c r="H143">
        <v>32000</v>
      </c>
      <c r="I143" s="2">
        <v>43047</v>
      </c>
      <c r="J143" s="2">
        <v>43068</v>
      </c>
      <c r="K143">
        <v>32000</v>
      </c>
    </row>
    <row r="144" spans="1:11" x14ac:dyDescent="0.25">
      <c r="A144" t="str">
        <f>"ZF1204CBCC"</f>
        <v>ZF1204CBCC</v>
      </c>
      <c r="B144" t="str">
        <f t="shared" si="2"/>
        <v>06363391001</v>
      </c>
      <c r="C144" t="s">
        <v>15</v>
      </c>
      <c r="D144" t="s">
        <v>347</v>
      </c>
      <c r="E144" t="s">
        <v>17</v>
      </c>
      <c r="F144" s="1" t="s">
        <v>79</v>
      </c>
      <c r="G144" t="s">
        <v>80</v>
      </c>
      <c r="H144">
        <v>3597</v>
      </c>
      <c r="I144" s="2">
        <v>43031</v>
      </c>
      <c r="J144" s="2">
        <v>43045</v>
      </c>
      <c r="K144">
        <v>3597</v>
      </c>
    </row>
    <row r="145" spans="1:11" x14ac:dyDescent="0.25">
      <c r="A145" t="str">
        <f>"Z3E206140D"</f>
        <v>Z3E206140D</v>
      </c>
      <c r="B145" t="str">
        <f t="shared" si="2"/>
        <v>06363391001</v>
      </c>
      <c r="C145" t="s">
        <v>15</v>
      </c>
      <c r="D145" t="s">
        <v>348</v>
      </c>
      <c r="E145" t="s">
        <v>17</v>
      </c>
      <c r="F145" s="1" t="s">
        <v>349</v>
      </c>
      <c r="G145" t="s">
        <v>350</v>
      </c>
      <c r="H145">
        <v>2350</v>
      </c>
      <c r="I145" s="2">
        <v>43038</v>
      </c>
      <c r="J145" s="2">
        <v>43042</v>
      </c>
      <c r="K145">
        <v>2350</v>
      </c>
    </row>
    <row r="146" spans="1:11" x14ac:dyDescent="0.25">
      <c r="A146" t="str">
        <f>"ZD120B2989"</f>
        <v>ZD120B2989</v>
      </c>
      <c r="B146" t="str">
        <f t="shared" si="2"/>
        <v>06363391001</v>
      </c>
      <c r="C146" t="s">
        <v>15</v>
      </c>
      <c r="D146" t="s">
        <v>351</v>
      </c>
      <c r="E146" t="s">
        <v>17</v>
      </c>
      <c r="F146" s="1" t="s">
        <v>24</v>
      </c>
      <c r="G146" t="s">
        <v>25</v>
      </c>
      <c r="H146">
        <v>15337.5</v>
      </c>
      <c r="I146" s="2">
        <v>43052</v>
      </c>
      <c r="J146" s="2">
        <v>43074</v>
      </c>
      <c r="K146">
        <v>15337.5</v>
      </c>
    </row>
    <row r="147" spans="1:11" x14ac:dyDescent="0.25">
      <c r="A147" t="str">
        <f>"Z28209FF06"</f>
        <v>Z28209FF06</v>
      </c>
      <c r="B147" t="str">
        <f t="shared" si="2"/>
        <v>06363391001</v>
      </c>
      <c r="C147" t="s">
        <v>15</v>
      </c>
      <c r="D147" t="s">
        <v>352</v>
      </c>
      <c r="E147" t="s">
        <v>17</v>
      </c>
      <c r="F147" s="1" t="s">
        <v>178</v>
      </c>
      <c r="G147" t="s">
        <v>179</v>
      </c>
      <c r="H147">
        <v>2700</v>
      </c>
      <c r="I147" s="2">
        <v>43052</v>
      </c>
      <c r="J147" s="2">
        <v>43416</v>
      </c>
      <c r="K147">
        <v>2700</v>
      </c>
    </row>
    <row r="148" spans="1:11" x14ac:dyDescent="0.25">
      <c r="A148" t="str">
        <f>"Z102091611"</f>
        <v>Z102091611</v>
      </c>
      <c r="B148" t="str">
        <f t="shared" si="2"/>
        <v>06363391001</v>
      </c>
      <c r="C148" t="s">
        <v>15</v>
      </c>
      <c r="D148" t="s">
        <v>353</v>
      </c>
      <c r="E148" t="s">
        <v>17</v>
      </c>
      <c r="F148" s="1" t="s">
        <v>106</v>
      </c>
      <c r="G148" t="s">
        <v>107</v>
      </c>
      <c r="H148">
        <v>25000</v>
      </c>
      <c r="I148" s="2">
        <v>43053</v>
      </c>
      <c r="J148" s="2">
        <v>43069</v>
      </c>
      <c r="K148">
        <v>25000</v>
      </c>
    </row>
    <row r="149" spans="1:11" x14ac:dyDescent="0.25">
      <c r="A149" t="str">
        <f>"Z012147BD2"</f>
        <v>Z012147BD2</v>
      </c>
      <c r="B149" t="str">
        <f t="shared" si="2"/>
        <v>06363391001</v>
      </c>
      <c r="C149" t="s">
        <v>15</v>
      </c>
      <c r="D149" t="s">
        <v>354</v>
      </c>
      <c r="E149" t="s">
        <v>17</v>
      </c>
      <c r="F149" s="1" t="s">
        <v>79</v>
      </c>
      <c r="G149" t="s">
        <v>80</v>
      </c>
      <c r="H149">
        <v>747.65</v>
      </c>
      <c r="I149" s="2">
        <v>43084</v>
      </c>
      <c r="J149" s="2">
        <v>43100</v>
      </c>
      <c r="K149">
        <v>747.65</v>
      </c>
    </row>
    <row r="150" spans="1:11" x14ac:dyDescent="0.25">
      <c r="A150" t="str">
        <f>"Z1720BABCF"</f>
        <v>Z1720BABCF</v>
      </c>
      <c r="B150" t="str">
        <f t="shared" si="2"/>
        <v>06363391001</v>
      </c>
      <c r="C150" t="s">
        <v>15</v>
      </c>
      <c r="D150" t="s">
        <v>355</v>
      </c>
      <c r="E150" t="s">
        <v>17</v>
      </c>
      <c r="F150" s="1" t="s">
        <v>356</v>
      </c>
      <c r="G150" t="s">
        <v>357</v>
      </c>
      <c r="H150">
        <v>372</v>
      </c>
      <c r="I150" s="2">
        <v>43053</v>
      </c>
      <c r="J150" s="2">
        <v>43059</v>
      </c>
      <c r="K150">
        <v>372</v>
      </c>
    </row>
    <row r="151" spans="1:11" x14ac:dyDescent="0.25">
      <c r="A151" t="str">
        <f>"Z6920BFAC7"</f>
        <v>Z6920BFAC7</v>
      </c>
      <c r="B151" t="str">
        <f t="shared" si="2"/>
        <v>06363391001</v>
      </c>
      <c r="C151" t="s">
        <v>15</v>
      </c>
      <c r="D151" t="s">
        <v>358</v>
      </c>
      <c r="E151" t="s">
        <v>17</v>
      </c>
      <c r="F151" s="1" t="s">
        <v>359</v>
      </c>
      <c r="G151" t="s">
        <v>360</v>
      </c>
      <c r="H151">
        <v>100</v>
      </c>
      <c r="I151" s="2">
        <v>43034</v>
      </c>
      <c r="J151" s="2">
        <v>43034</v>
      </c>
      <c r="K151">
        <v>100</v>
      </c>
    </row>
    <row r="152" spans="1:11" x14ac:dyDescent="0.25">
      <c r="A152" t="str">
        <f>"ZE520D4B2A"</f>
        <v>ZE520D4B2A</v>
      </c>
      <c r="B152" t="str">
        <f t="shared" si="2"/>
        <v>06363391001</v>
      </c>
      <c r="C152" t="s">
        <v>15</v>
      </c>
      <c r="D152" t="s">
        <v>361</v>
      </c>
      <c r="E152" t="s">
        <v>17</v>
      </c>
      <c r="F152" s="1" t="s">
        <v>362</v>
      </c>
      <c r="G152" t="s">
        <v>363</v>
      </c>
      <c r="H152">
        <v>1900</v>
      </c>
      <c r="I152" s="2">
        <v>43062</v>
      </c>
      <c r="J152" s="2">
        <v>43209</v>
      </c>
      <c r="K152">
        <v>950</v>
      </c>
    </row>
    <row r="153" spans="1:11" x14ac:dyDescent="0.25">
      <c r="A153" t="str">
        <f>"Z5C20CD6D2"</f>
        <v>Z5C20CD6D2</v>
      </c>
      <c r="B153" t="str">
        <f t="shared" si="2"/>
        <v>06363391001</v>
      </c>
      <c r="C153" t="s">
        <v>15</v>
      </c>
      <c r="D153" t="s">
        <v>364</v>
      </c>
      <c r="E153" t="s">
        <v>17</v>
      </c>
      <c r="F153" s="1" t="s">
        <v>144</v>
      </c>
      <c r="G153" t="s">
        <v>145</v>
      </c>
      <c r="H153">
        <v>1902.34</v>
      </c>
      <c r="I153" s="2">
        <v>43066</v>
      </c>
      <c r="J153" s="2">
        <v>43077</v>
      </c>
      <c r="K153">
        <v>1902.34</v>
      </c>
    </row>
    <row r="154" spans="1:11" x14ac:dyDescent="0.25">
      <c r="A154" t="str">
        <f>"71294754E3"</f>
        <v>71294754E3</v>
      </c>
      <c r="B154" t="str">
        <f t="shared" si="2"/>
        <v>06363391001</v>
      </c>
      <c r="C154" t="s">
        <v>15</v>
      </c>
      <c r="D154" t="s">
        <v>365</v>
      </c>
      <c r="E154" t="s">
        <v>366</v>
      </c>
      <c r="F154" s="1" t="s">
        <v>367</v>
      </c>
      <c r="G154" t="s">
        <v>368</v>
      </c>
      <c r="H154">
        <v>71758</v>
      </c>
      <c r="I154" s="2">
        <v>43035</v>
      </c>
      <c r="J154" s="2">
        <v>43404</v>
      </c>
      <c r="K154">
        <v>36499.07</v>
      </c>
    </row>
    <row r="155" spans="1:11" x14ac:dyDescent="0.25">
      <c r="A155" t="str">
        <f>"Z1420E0116"</f>
        <v>Z1420E0116</v>
      </c>
      <c r="B155" t="str">
        <f t="shared" si="2"/>
        <v>06363391001</v>
      </c>
      <c r="C155" t="s">
        <v>15</v>
      </c>
      <c r="D155" t="s">
        <v>369</v>
      </c>
      <c r="E155" t="s">
        <v>17</v>
      </c>
      <c r="F155" s="1" t="s">
        <v>79</v>
      </c>
      <c r="G155" t="s">
        <v>80</v>
      </c>
      <c r="H155">
        <v>500</v>
      </c>
      <c r="I155" s="2">
        <v>43061</v>
      </c>
      <c r="J155" s="2">
        <v>43069</v>
      </c>
      <c r="K155">
        <v>492.4</v>
      </c>
    </row>
    <row r="156" spans="1:11" x14ac:dyDescent="0.25">
      <c r="A156" t="str">
        <f>"Z4820DF59C"</f>
        <v>Z4820DF59C</v>
      </c>
      <c r="B156" t="str">
        <f t="shared" si="2"/>
        <v>06363391001</v>
      </c>
      <c r="C156" t="s">
        <v>15</v>
      </c>
      <c r="D156" t="s">
        <v>370</v>
      </c>
      <c r="E156" t="s">
        <v>17</v>
      </c>
      <c r="F156" s="1" t="s">
        <v>88</v>
      </c>
      <c r="G156" t="s">
        <v>89</v>
      </c>
      <c r="H156">
        <v>1850</v>
      </c>
      <c r="I156" s="2">
        <v>43063</v>
      </c>
      <c r="J156" s="2">
        <v>43069</v>
      </c>
      <c r="K156">
        <v>1850</v>
      </c>
    </row>
    <row r="157" spans="1:11" x14ac:dyDescent="0.25">
      <c r="A157" t="str">
        <f>"Z94208E553"</f>
        <v>Z94208E553</v>
      </c>
      <c r="B157" t="str">
        <f t="shared" si="2"/>
        <v>06363391001</v>
      </c>
      <c r="C157" t="s">
        <v>15</v>
      </c>
      <c r="D157" t="s">
        <v>371</v>
      </c>
      <c r="E157" t="s">
        <v>17</v>
      </c>
      <c r="F157" s="1" t="s">
        <v>372</v>
      </c>
      <c r="G157" t="s">
        <v>373</v>
      </c>
      <c r="H157">
        <v>59</v>
      </c>
      <c r="I157" s="2">
        <v>43045</v>
      </c>
      <c r="J157" s="2">
        <v>43045</v>
      </c>
      <c r="K157">
        <v>59</v>
      </c>
    </row>
    <row r="158" spans="1:11" x14ac:dyDescent="0.25">
      <c r="A158" t="str">
        <f>"Z0020F0858"</f>
        <v>Z0020F0858</v>
      </c>
      <c r="B158" t="str">
        <f t="shared" si="2"/>
        <v>06363391001</v>
      </c>
      <c r="C158" t="s">
        <v>15</v>
      </c>
      <c r="D158" t="s">
        <v>374</v>
      </c>
      <c r="E158" t="s">
        <v>17</v>
      </c>
      <c r="F158" s="1" t="s">
        <v>375</v>
      </c>
      <c r="G158" t="s">
        <v>376</v>
      </c>
      <c r="H158">
        <v>1146.7</v>
      </c>
      <c r="I158" s="2">
        <v>43068</v>
      </c>
      <c r="J158" s="2">
        <v>43069</v>
      </c>
      <c r="K158">
        <v>1140</v>
      </c>
    </row>
    <row r="159" spans="1:11" x14ac:dyDescent="0.25">
      <c r="A159" t="str">
        <f>"Z5B20D28E9"</f>
        <v>Z5B20D28E9</v>
      </c>
      <c r="B159" t="str">
        <f t="shared" si="2"/>
        <v>06363391001</v>
      </c>
      <c r="C159" t="s">
        <v>15</v>
      </c>
      <c r="D159" t="s">
        <v>377</v>
      </c>
      <c r="E159" t="s">
        <v>17</v>
      </c>
      <c r="F159" s="1" t="s">
        <v>378</v>
      </c>
      <c r="G159" t="s">
        <v>379</v>
      </c>
      <c r="H159">
        <v>4123</v>
      </c>
      <c r="I159" s="2">
        <v>43069</v>
      </c>
      <c r="J159" s="2">
        <v>43077</v>
      </c>
      <c r="K159">
        <v>4123</v>
      </c>
    </row>
    <row r="160" spans="1:11" x14ac:dyDescent="0.25">
      <c r="A160" t="str">
        <f>"ZDA20BD690"</f>
        <v>ZDA20BD690</v>
      </c>
      <c r="B160" t="str">
        <f t="shared" si="2"/>
        <v>06363391001</v>
      </c>
      <c r="C160" t="s">
        <v>15</v>
      </c>
      <c r="D160" t="s">
        <v>380</v>
      </c>
      <c r="E160" t="s">
        <v>17</v>
      </c>
      <c r="F160" s="1" t="s">
        <v>192</v>
      </c>
      <c r="G160" t="s">
        <v>193</v>
      </c>
      <c r="H160">
        <v>15525</v>
      </c>
      <c r="I160" s="2">
        <v>43073</v>
      </c>
      <c r="J160" s="2">
        <v>43091</v>
      </c>
      <c r="K160">
        <v>15525</v>
      </c>
    </row>
    <row r="161" spans="1:11" x14ac:dyDescent="0.25">
      <c r="A161" t="str">
        <f>"Z7A2131A21"</f>
        <v>Z7A2131A21</v>
      </c>
      <c r="B161" t="str">
        <f t="shared" si="2"/>
        <v>06363391001</v>
      </c>
      <c r="C161" t="s">
        <v>15</v>
      </c>
      <c r="D161" t="s">
        <v>381</v>
      </c>
      <c r="E161" t="s">
        <v>17</v>
      </c>
      <c r="F161" s="1" t="s">
        <v>79</v>
      </c>
      <c r="G161" t="s">
        <v>80</v>
      </c>
      <c r="H161">
        <v>1017</v>
      </c>
      <c r="I161" s="2">
        <v>43081</v>
      </c>
      <c r="J161" s="2">
        <v>43098</v>
      </c>
      <c r="K161">
        <v>1017</v>
      </c>
    </row>
    <row r="162" spans="1:11" x14ac:dyDescent="0.25">
      <c r="A162" t="str">
        <f>"ZFA208D0C6"</f>
        <v>ZFA208D0C6</v>
      </c>
      <c r="B162" t="str">
        <f t="shared" si="2"/>
        <v>06363391001</v>
      </c>
      <c r="C162" t="s">
        <v>15</v>
      </c>
      <c r="D162" t="s">
        <v>382</v>
      </c>
      <c r="E162" t="s">
        <v>17</v>
      </c>
      <c r="F162" s="1" t="s">
        <v>375</v>
      </c>
      <c r="G162" t="s">
        <v>376</v>
      </c>
      <c r="H162">
        <v>1147.5</v>
      </c>
      <c r="I162" s="2">
        <v>43047</v>
      </c>
      <c r="J162" s="2">
        <v>43048</v>
      </c>
      <c r="K162">
        <v>1140</v>
      </c>
    </row>
    <row r="163" spans="1:11" x14ac:dyDescent="0.25">
      <c r="A163" t="str">
        <f>"Z1320EAA70"</f>
        <v>Z1320EAA70</v>
      </c>
      <c r="B163" t="str">
        <f t="shared" si="2"/>
        <v>06363391001</v>
      </c>
      <c r="C163" t="s">
        <v>15</v>
      </c>
      <c r="D163" t="s">
        <v>383</v>
      </c>
      <c r="E163" t="s">
        <v>17</v>
      </c>
      <c r="F163" s="1" t="s">
        <v>182</v>
      </c>
      <c r="G163" t="s">
        <v>183</v>
      </c>
      <c r="H163">
        <v>20976</v>
      </c>
      <c r="I163" s="2">
        <v>43100</v>
      </c>
      <c r="J163" s="2">
        <v>43100</v>
      </c>
      <c r="K163">
        <v>20976</v>
      </c>
    </row>
    <row r="164" spans="1:11" x14ac:dyDescent="0.25">
      <c r="A164" t="str">
        <f>"Z781FCF67B"</f>
        <v>Z781FCF67B</v>
      </c>
      <c r="B164" t="str">
        <f t="shared" si="2"/>
        <v>06363391001</v>
      </c>
      <c r="C164" t="s">
        <v>15</v>
      </c>
      <c r="D164" t="s">
        <v>384</v>
      </c>
      <c r="E164" t="s">
        <v>17</v>
      </c>
      <c r="F164" s="1" t="s">
        <v>385</v>
      </c>
      <c r="G164" t="s">
        <v>386</v>
      </c>
      <c r="H164">
        <v>3972</v>
      </c>
      <c r="I164" s="2">
        <v>42996</v>
      </c>
      <c r="J164" s="2">
        <v>43003</v>
      </c>
      <c r="K164">
        <v>3967</v>
      </c>
    </row>
    <row r="165" spans="1:11" x14ac:dyDescent="0.25">
      <c r="A165" t="str">
        <f>"Z6120DFF4A"</f>
        <v>Z6120DFF4A</v>
      </c>
      <c r="B165" t="str">
        <f t="shared" si="2"/>
        <v>06363391001</v>
      </c>
      <c r="C165" t="s">
        <v>15</v>
      </c>
      <c r="D165" t="s">
        <v>387</v>
      </c>
      <c r="E165" t="s">
        <v>17</v>
      </c>
      <c r="F165" s="1" t="s">
        <v>59</v>
      </c>
      <c r="G165" t="s">
        <v>60</v>
      </c>
      <c r="H165">
        <v>1350</v>
      </c>
      <c r="I165" s="2">
        <v>43061</v>
      </c>
      <c r="J165" s="2">
        <v>43100</v>
      </c>
      <c r="K165">
        <v>1350</v>
      </c>
    </row>
    <row r="166" spans="1:11" x14ac:dyDescent="0.25">
      <c r="A166" t="str">
        <f>"ZCD20D3DD5"</f>
        <v>ZCD20D3DD5</v>
      </c>
      <c r="B166" t="str">
        <f t="shared" si="2"/>
        <v>06363391001</v>
      </c>
      <c r="C166" t="s">
        <v>15</v>
      </c>
      <c r="D166" t="s">
        <v>388</v>
      </c>
      <c r="E166" t="s">
        <v>17</v>
      </c>
      <c r="F166" s="1" t="s">
        <v>389</v>
      </c>
      <c r="G166" t="s">
        <v>390</v>
      </c>
      <c r="H166">
        <v>2253</v>
      </c>
      <c r="I166" s="2">
        <v>43067</v>
      </c>
      <c r="J166" s="2">
        <v>43100</v>
      </c>
      <c r="K166">
        <v>2253</v>
      </c>
    </row>
    <row r="167" spans="1:11" x14ac:dyDescent="0.25">
      <c r="A167" t="str">
        <f>"Z6E20FD389"</f>
        <v>Z6E20FD389</v>
      </c>
      <c r="B167" t="str">
        <f t="shared" si="2"/>
        <v>06363391001</v>
      </c>
      <c r="C167" t="s">
        <v>15</v>
      </c>
      <c r="D167" t="s">
        <v>391</v>
      </c>
      <c r="E167" t="s">
        <v>17</v>
      </c>
      <c r="F167" s="1" t="s">
        <v>392</v>
      </c>
      <c r="G167" t="s">
        <v>393</v>
      </c>
      <c r="H167">
        <v>770</v>
      </c>
      <c r="I167" s="2">
        <v>43067</v>
      </c>
      <c r="J167" s="2">
        <v>43100</v>
      </c>
      <c r="K167">
        <v>770</v>
      </c>
    </row>
    <row r="168" spans="1:11" x14ac:dyDescent="0.25">
      <c r="A168" t="str">
        <f>"Z0320B7F33"</f>
        <v>Z0320B7F33</v>
      </c>
      <c r="B168" t="str">
        <f t="shared" si="2"/>
        <v>06363391001</v>
      </c>
      <c r="C168" t="s">
        <v>15</v>
      </c>
      <c r="D168" t="s">
        <v>394</v>
      </c>
      <c r="E168" t="s">
        <v>17</v>
      </c>
      <c r="F168" s="1" t="s">
        <v>395</v>
      </c>
      <c r="G168" t="s">
        <v>396</v>
      </c>
      <c r="H168">
        <v>6000</v>
      </c>
      <c r="I168" s="2">
        <v>43060</v>
      </c>
      <c r="J168" s="2">
        <v>43129</v>
      </c>
      <c r="K168">
        <v>0</v>
      </c>
    </row>
    <row r="169" spans="1:11" x14ac:dyDescent="0.25">
      <c r="A169" t="str">
        <f>"Z602093A56"</f>
        <v>Z602093A56</v>
      </c>
      <c r="B169" t="str">
        <f t="shared" si="2"/>
        <v>06363391001</v>
      </c>
      <c r="C169" t="s">
        <v>15</v>
      </c>
      <c r="D169" t="s">
        <v>397</v>
      </c>
      <c r="E169" t="s">
        <v>17</v>
      </c>
      <c r="F169" s="1" t="s">
        <v>398</v>
      </c>
      <c r="G169" t="s">
        <v>399</v>
      </c>
      <c r="H169">
        <v>180</v>
      </c>
      <c r="I169" s="2">
        <v>43048</v>
      </c>
      <c r="J169" s="2">
        <v>43048</v>
      </c>
      <c r="K169">
        <v>180</v>
      </c>
    </row>
    <row r="170" spans="1:11" x14ac:dyDescent="0.25">
      <c r="A170" t="str">
        <f>"Z742114AB6"</f>
        <v>Z742114AB6</v>
      </c>
      <c r="B170" t="str">
        <f t="shared" si="2"/>
        <v>06363391001</v>
      </c>
      <c r="C170" t="s">
        <v>15</v>
      </c>
      <c r="D170" t="s">
        <v>400</v>
      </c>
      <c r="E170" t="s">
        <v>17</v>
      </c>
      <c r="F170" s="1" t="s">
        <v>79</v>
      </c>
      <c r="G170" t="s">
        <v>80</v>
      </c>
      <c r="H170">
        <v>863.4</v>
      </c>
      <c r="I170" s="2">
        <v>43074</v>
      </c>
      <c r="J170" s="2">
        <v>43088</v>
      </c>
      <c r="K170">
        <v>863.4</v>
      </c>
    </row>
    <row r="171" spans="1:11" x14ac:dyDescent="0.25">
      <c r="A171" t="str">
        <f>"Z99212F467"</f>
        <v>Z99212F467</v>
      </c>
      <c r="B171" t="str">
        <f t="shared" si="2"/>
        <v>06363391001</v>
      </c>
      <c r="C171" t="s">
        <v>15</v>
      </c>
      <c r="D171" t="s">
        <v>401</v>
      </c>
      <c r="E171" t="s">
        <v>17</v>
      </c>
      <c r="F171" s="1" t="s">
        <v>79</v>
      </c>
      <c r="G171" t="s">
        <v>80</v>
      </c>
      <c r="H171">
        <v>4361.5</v>
      </c>
      <c r="I171" s="2">
        <v>43081</v>
      </c>
      <c r="J171" s="2">
        <v>43098</v>
      </c>
      <c r="K171">
        <v>4361.5</v>
      </c>
    </row>
    <row r="172" spans="1:11" x14ac:dyDescent="0.25">
      <c r="A172" t="str">
        <f>"Z0120663B2"</f>
        <v>Z0120663B2</v>
      </c>
      <c r="B172" t="str">
        <f t="shared" si="2"/>
        <v>06363391001</v>
      </c>
      <c r="C172" t="s">
        <v>15</v>
      </c>
      <c r="D172" t="s">
        <v>402</v>
      </c>
      <c r="E172" t="s">
        <v>115</v>
      </c>
      <c r="F172" s="1" t="s">
        <v>403</v>
      </c>
      <c r="G172" t="s">
        <v>404</v>
      </c>
      <c r="H172">
        <v>31959.5</v>
      </c>
      <c r="I172" s="2">
        <v>43063</v>
      </c>
      <c r="J172" s="2">
        <v>43427</v>
      </c>
      <c r="K172">
        <v>16502.22</v>
      </c>
    </row>
    <row r="173" spans="1:11" x14ac:dyDescent="0.25">
      <c r="A173" t="str">
        <f>"ZBE211BCC8"</f>
        <v>ZBE211BCC8</v>
      </c>
      <c r="B173" t="str">
        <f t="shared" si="2"/>
        <v>06363391001</v>
      </c>
      <c r="C173" t="s">
        <v>15</v>
      </c>
      <c r="D173" t="s">
        <v>405</v>
      </c>
      <c r="E173" t="s">
        <v>17</v>
      </c>
      <c r="F173" s="1" t="s">
        <v>385</v>
      </c>
      <c r="G173" t="s">
        <v>386</v>
      </c>
      <c r="H173">
        <v>388.91</v>
      </c>
      <c r="I173" s="2">
        <v>43076</v>
      </c>
      <c r="J173" s="2">
        <v>43076</v>
      </c>
      <c r="K173">
        <v>388.91</v>
      </c>
    </row>
    <row r="174" spans="1:11" x14ac:dyDescent="0.25">
      <c r="A174" t="str">
        <f>"ZED20C243D"</f>
        <v>ZED20C243D</v>
      </c>
      <c r="B174" t="str">
        <f t="shared" si="2"/>
        <v>06363391001</v>
      </c>
      <c r="C174" t="s">
        <v>15</v>
      </c>
      <c r="D174" t="s">
        <v>406</v>
      </c>
      <c r="E174" t="s">
        <v>17</v>
      </c>
      <c r="F174" s="1" t="s">
        <v>407</v>
      </c>
      <c r="G174" t="s">
        <v>408</v>
      </c>
      <c r="H174">
        <v>6732.84</v>
      </c>
      <c r="I174" s="2">
        <v>43054</v>
      </c>
      <c r="J174" s="2">
        <v>43069</v>
      </c>
      <c r="K174">
        <v>6732.84</v>
      </c>
    </row>
    <row r="175" spans="1:11" x14ac:dyDescent="0.25">
      <c r="A175" t="str">
        <f>"Z6D213E195"</f>
        <v>Z6D213E195</v>
      </c>
      <c r="B175" t="str">
        <f t="shared" si="2"/>
        <v>06363391001</v>
      </c>
      <c r="C175" t="s">
        <v>15</v>
      </c>
      <c r="D175" t="s">
        <v>409</v>
      </c>
      <c r="E175" t="s">
        <v>17</v>
      </c>
      <c r="F175" s="1" t="s">
        <v>410</v>
      </c>
      <c r="G175" t="s">
        <v>411</v>
      </c>
      <c r="H175">
        <v>2200</v>
      </c>
      <c r="I175" s="2">
        <v>43117</v>
      </c>
      <c r="J175" s="2">
        <v>43117</v>
      </c>
      <c r="K175">
        <v>2200</v>
      </c>
    </row>
    <row r="176" spans="1:11" x14ac:dyDescent="0.25">
      <c r="A176" t="str">
        <f>"Z88211EEF0"</f>
        <v>Z88211EEF0</v>
      </c>
      <c r="B176" t="str">
        <f t="shared" si="2"/>
        <v>06363391001</v>
      </c>
      <c r="C176" t="s">
        <v>15</v>
      </c>
      <c r="D176" t="s">
        <v>412</v>
      </c>
      <c r="E176" t="s">
        <v>17</v>
      </c>
      <c r="F176" s="1" t="s">
        <v>413</v>
      </c>
      <c r="G176" t="s">
        <v>414</v>
      </c>
      <c r="H176">
        <v>300</v>
      </c>
      <c r="I176" s="2">
        <v>43047</v>
      </c>
      <c r="J176" s="2">
        <v>43047</v>
      </c>
      <c r="K176">
        <v>0</v>
      </c>
    </row>
    <row r="177" spans="1:11" x14ac:dyDescent="0.25">
      <c r="A177" t="str">
        <f>"Z2D21327B1"</f>
        <v>Z2D21327B1</v>
      </c>
      <c r="B177" t="str">
        <f t="shared" si="2"/>
        <v>06363391001</v>
      </c>
      <c r="C177" t="s">
        <v>15</v>
      </c>
      <c r="D177" t="s">
        <v>415</v>
      </c>
      <c r="E177" t="s">
        <v>17</v>
      </c>
      <c r="F177" s="1" t="s">
        <v>416</v>
      </c>
      <c r="G177" t="s">
        <v>417</v>
      </c>
      <c r="H177">
        <v>6300</v>
      </c>
      <c r="I177" s="2">
        <v>43082</v>
      </c>
      <c r="J177" s="2">
        <v>43131</v>
      </c>
      <c r="K177">
        <v>6300</v>
      </c>
    </row>
    <row r="178" spans="1:11" x14ac:dyDescent="0.25">
      <c r="A178" t="str">
        <f>"Z5E2132827"</f>
        <v>Z5E2132827</v>
      </c>
      <c r="B178" t="str">
        <f t="shared" si="2"/>
        <v>06363391001</v>
      </c>
      <c r="C178" t="s">
        <v>15</v>
      </c>
      <c r="D178" t="s">
        <v>418</v>
      </c>
      <c r="E178" t="s">
        <v>17</v>
      </c>
      <c r="F178" s="1" t="s">
        <v>416</v>
      </c>
      <c r="G178" t="s">
        <v>417</v>
      </c>
      <c r="H178">
        <v>800</v>
      </c>
      <c r="I178" s="2">
        <v>43082</v>
      </c>
      <c r="J178" s="2">
        <v>43131</v>
      </c>
      <c r="K178">
        <v>800</v>
      </c>
    </row>
    <row r="179" spans="1:11" x14ac:dyDescent="0.25">
      <c r="A179" t="str">
        <f>"Z6F213BCDD"</f>
        <v>Z6F213BCDD</v>
      </c>
      <c r="B179" t="str">
        <f t="shared" si="2"/>
        <v>06363391001</v>
      </c>
      <c r="C179" t="s">
        <v>15</v>
      </c>
      <c r="D179" t="s">
        <v>419</v>
      </c>
      <c r="E179" t="s">
        <v>17</v>
      </c>
      <c r="F179" s="1" t="s">
        <v>420</v>
      </c>
      <c r="G179" t="s">
        <v>421</v>
      </c>
      <c r="H179">
        <v>988</v>
      </c>
      <c r="I179" s="2">
        <v>43115</v>
      </c>
      <c r="J179" s="2">
        <v>43115</v>
      </c>
      <c r="K179">
        <v>988</v>
      </c>
    </row>
    <row r="180" spans="1:11" x14ac:dyDescent="0.25">
      <c r="A180" t="str">
        <f>"Z5D20AAA2F"</f>
        <v>Z5D20AAA2F</v>
      </c>
      <c r="B180" t="str">
        <f t="shared" si="2"/>
        <v>06363391001</v>
      </c>
      <c r="C180" t="s">
        <v>15</v>
      </c>
      <c r="D180" t="s">
        <v>422</v>
      </c>
      <c r="E180" t="s">
        <v>17</v>
      </c>
      <c r="F180" s="1" t="s">
        <v>79</v>
      </c>
      <c r="G180" t="s">
        <v>80</v>
      </c>
      <c r="H180">
        <v>9088</v>
      </c>
      <c r="I180" s="2">
        <v>43084</v>
      </c>
      <c r="J180" s="2">
        <v>43115</v>
      </c>
      <c r="K180">
        <v>9088</v>
      </c>
    </row>
    <row r="181" spans="1:11" x14ac:dyDescent="0.25">
      <c r="A181" t="str">
        <f>"Z9E212F5C0"</f>
        <v>Z9E212F5C0</v>
      </c>
      <c r="B181" t="str">
        <f t="shared" si="2"/>
        <v>06363391001</v>
      </c>
      <c r="C181" t="s">
        <v>15</v>
      </c>
      <c r="D181" t="s">
        <v>194</v>
      </c>
      <c r="E181" t="s">
        <v>17</v>
      </c>
      <c r="F181" s="1" t="s">
        <v>195</v>
      </c>
      <c r="G181" t="s">
        <v>196</v>
      </c>
      <c r="H181">
        <v>500</v>
      </c>
      <c r="I181" s="2">
        <v>43100</v>
      </c>
      <c r="J181" s="2">
        <v>43100</v>
      </c>
      <c r="K181">
        <v>500</v>
      </c>
    </row>
    <row r="182" spans="1:11" x14ac:dyDescent="0.25">
      <c r="A182" t="str">
        <f>"Z72208AD19"</f>
        <v>Z72208AD19</v>
      </c>
      <c r="B182" t="str">
        <f t="shared" si="2"/>
        <v>06363391001</v>
      </c>
      <c r="C182" t="s">
        <v>15</v>
      </c>
      <c r="D182" t="s">
        <v>423</v>
      </c>
      <c r="E182" t="s">
        <v>17</v>
      </c>
      <c r="F182" s="1" t="s">
        <v>424</v>
      </c>
      <c r="G182" t="s">
        <v>425</v>
      </c>
      <c r="H182">
        <v>240</v>
      </c>
      <c r="I182" s="2">
        <v>43046</v>
      </c>
      <c r="J182" s="2">
        <v>43046</v>
      </c>
      <c r="K182">
        <v>240</v>
      </c>
    </row>
    <row r="183" spans="1:11" x14ac:dyDescent="0.25">
      <c r="A183" t="str">
        <f>"Z8F214A6FF"</f>
        <v>Z8F214A6FF</v>
      </c>
      <c r="B183" t="str">
        <f t="shared" si="2"/>
        <v>06363391001</v>
      </c>
      <c r="C183" t="s">
        <v>15</v>
      </c>
      <c r="D183" t="s">
        <v>426</v>
      </c>
      <c r="E183" t="s">
        <v>17</v>
      </c>
      <c r="F183" s="1" t="s">
        <v>79</v>
      </c>
      <c r="G183" t="s">
        <v>80</v>
      </c>
      <c r="H183">
        <v>1682</v>
      </c>
      <c r="I183" s="2">
        <v>43031</v>
      </c>
      <c r="J183" s="2">
        <v>43031</v>
      </c>
      <c r="K183">
        <v>1682</v>
      </c>
    </row>
    <row r="184" spans="1:11" x14ac:dyDescent="0.25">
      <c r="A184" t="str">
        <f>"Z9D214EE6C"</f>
        <v>Z9D214EE6C</v>
      </c>
      <c r="B184" t="str">
        <f t="shared" si="2"/>
        <v>06363391001</v>
      </c>
      <c r="C184" t="s">
        <v>15</v>
      </c>
      <c r="D184" t="s">
        <v>427</v>
      </c>
      <c r="E184" t="s">
        <v>17</v>
      </c>
      <c r="F184" s="1" t="s">
        <v>185</v>
      </c>
      <c r="G184" t="s">
        <v>186</v>
      </c>
      <c r="H184">
        <v>2189.12</v>
      </c>
      <c r="I184" s="2">
        <v>42622</v>
      </c>
      <c r="J184" s="2">
        <v>42622</v>
      </c>
      <c r="K184">
        <v>2189.12</v>
      </c>
    </row>
    <row r="185" spans="1:11" x14ac:dyDescent="0.25">
      <c r="A185" t="str">
        <f>"ZEA2155298"</f>
        <v>ZEA2155298</v>
      </c>
      <c r="B185" t="str">
        <f t="shared" si="2"/>
        <v>06363391001</v>
      </c>
      <c r="C185" t="s">
        <v>15</v>
      </c>
      <c r="D185" t="s">
        <v>428</v>
      </c>
      <c r="E185" t="s">
        <v>17</v>
      </c>
      <c r="F185" s="1" t="s">
        <v>429</v>
      </c>
      <c r="G185" t="s">
        <v>430</v>
      </c>
      <c r="H185">
        <v>240</v>
      </c>
      <c r="I185" s="2">
        <v>43087</v>
      </c>
      <c r="J185" s="2">
        <v>43131</v>
      </c>
      <c r="K185">
        <v>240</v>
      </c>
    </row>
    <row r="186" spans="1:11" x14ac:dyDescent="0.25">
      <c r="A186" t="str">
        <f>"Z1B2166924"</f>
        <v>Z1B2166924</v>
      </c>
      <c r="B186" t="str">
        <f t="shared" si="2"/>
        <v>06363391001</v>
      </c>
      <c r="C186" t="s">
        <v>15</v>
      </c>
      <c r="D186" t="s">
        <v>431</v>
      </c>
      <c r="E186" t="s">
        <v>17</v>
      </c>
      <c r="F186" s="1" t="s">
        <v>432</v>
      </c>
      <c r="G186" t="s">
        <v>433</v>
      </c>
      <c r="H186">
        <v>748.54</v>
      </c>
      <c r="I186" s="2">
        <v>42929</v>
      </c>
      <c r="J186" s="2">
        <v>42929</v>
      </c>
      <c r="K186">
        <v>748.54</v>
      </c>
    </row>
    <row r="187" spans="1:11" x14ac:dyDescent="0.25">
      <c r="A187" t="str">
        <f>"Z832146CDB"</f>
        <v>Z832146CDB</v>
      </c>
      <c r="B187" t="str">
        <f t="shared" si="2"/>
        <v>06363391001</v>
      </c>
      <c r="C187" t="s">
        <v>15</v>
      </c>
      <c r="D187" t="s">
        <v>434</v>
      </c>
      <c r="E187" t="s">
        <v>17</v>
      </c>
      <c r="F187" s="1" t="s">
        <v>435</v>
      </c>
      <c r="G187" t="s">
        <v>436</v>
      </c>
      <c r="H187">
        <v>6296.12</v>
      </c>
      <c r="I187" s="2">
        <v>43108</v>
      </c>
      <c r="J187" s="2">
        <v>43131</v>
      </c>
      <c r="K187">
        <v>6249.38</v>
      </c>
    </row>
    <row r="188" spans="1:11" x14ac:dyDescent="0.25">
      <c r="A188" t="str">
        <f>"ZC3216E0F0"</f>
        <v>ZC3216E0F0</v>
      </c>
      <c r="B188" t="str">
        <f t="shared" si="2"/>
        <v>06363391001</v>
      </c>
      <c r="C188" t="s">
        <v>15</v>
      </c>
      <c r="D188" t="s">
        <v>437</v>
      </c>
      <c r="E188" t="s">
        <v>17</v>
      </c>
      <c r="F188" s="1" t="s">
        <v>438</v>
      </c>
      <c r="G188" t="s">
        <v>439</v>
      </c>
      <c r="H188">
        <v>630</v>
      </c>
      <c r="I188" s="2">
        <v>43090</v>
      </c>
      <c r="J188" s="2">
        <v>43131</v>
      </c>
      <c r="K188">
        <v>630</v>
      </c>
    </row>
    <row r="189" spans="1:11" x14ac:dyDescent="0.25">
      <c r="A189" t="str">
        <f>"ZD72164879"</f>
        <v>ZD72164879</v>
      </c>
      <c r="B189" t="str">
        <f t="shared" si="2"/>
        <v>06363391001</v>
      </c>
      <c r="C189" t="s">
        <v>15</v>
      </c>
      <c r="D189" t="s">
        <v>440</v>
      </c>
      <c r="E189" t="s">
        <v>17</v>
      </c>
      <c r="F189" s="1" t="s">
        <v>435</v>
      </c>
      <c r="G189" t="s">
        <v>436</v>
      </c>
      <c r="H189">
        <v>897.83</v>
      </c>
      <c r="I189" s="2">
        <v>43094</v>
      </c>
      <c r="J189" s="2">
        <v>43131</v>
      </c>
      <c r="K189">
        <v>897.83</v>
      </c>
    </row>
    <row r="190" spans="1:11" x14ac:dyDescent="0.25">
      <c r="A190" t="str">
        <f>"733108283E"</f>
        <v>733108283E</v>
      </c>
      <c r="B190" t="str">
        <f t="shared" si="2"/>
        <v>06363391001</v>
      </c>
      <c r="C190" t="s">
        <v>15</v>
      </c>
      <c r="D190" t="s">
        <v>441</v>
      </c>
      <c r="E190" t="s">
        <v>36</v>
      </c>
      <c r="F190" s="1" t="s">
        <v>442</v>
      </c>
      <c r="G190" t="s">
        <v>443</v>
      </c>
      <c r="H190">
        <v>7223999.04</v>
      </c>
      <c r="I190" s="2">
        <v>43098</v>
      </c>
      <c r="J190" s="2">
        <v>44193</v>
      </c>
      <c r="K190">
        <v>1832753.06</v>
      </c>
    </row>
    <row r="191" spans="1:11" x14ac:dyDescent="0.25">
      <c r="A191" t="str">
        <f>"Z5121738D9"</f>
        <v>Z5121738D9</v>
      </c>
      <c r="B191" t="str">
        <f t="shared" si="2"/>
        <v>06363391001</v>
      </c>
      <c r="C191" t="s">
        <v>15</v>
      </c>
      <c r="D191" t="s">
        <v>444</v>
      </c>
      <c r="E191" t="s">
        <v>17</v>
      </c>
      <c r="F191" s="1" t="s">
        <v>96</v>
      </c>
      <c r="G191" t="s">
        <v>97</v>
      </c>
      <c r="H191">
        <v>354.4</v>
      </c>
      <c r="I191" s="2">
        <v>43096</v>
      </c>
      <c r="J191" s="2">
        <v>43098</v>
      </c>
      <c r="K191">
        <v>354.4</v>
      </c>
    </row>
    <row r="192" spans="1:11" x14ac:dyDescent="0.25">
      <c r="A192" t="str">
        <f>"Z832172DD0"</f>
        <v>Z832172DD0</v>
      </c>
      <c r="B192" t="str">
        <f t="shared" si="2"/>
        <v>06363391001</v>
      </c>
      <c r="C192" t="s">
        <v>15</v>
      </c>
      <c r="D192" t="s">
        <v>445</v>
      </c>
      <c r="E192" t="s">
        <v>17</v>
      </c>
      <c r="F192" s="1" t="s">
        <v>52</v>
      </c>
      <c r="G192" t="s">
        <v>53</v>
      </c>
      <c r="H192">
        <v>600</v>
      </c>
      <c r="I192" s="2">
        <v>43092</v>
      </c>
      <c r="J192" s="2">
        <v>43092</v>
      </c>
      <c r="K192">
        <v>600</v>
      </c>
    </row>
    <row r="193" spans="1:11" x14ac:dyDescent="0.25">
      <c r="A193" t="str">
        <f>"ZF320FEC99"</f>
        <v>ZF320FEC99</v>
      </c>
      <c r="B193" t="str">
        <f t="shared" si="2"/>
        <v>06363391001</v>
      </c>
      <c r="C193" t="s">
        <v>15</v>
      </c>
      <c r="D193" t="s">
        <v>446</v>
      </c>
      <c r="E193" t="s">
        <v>17</v>
      </c>
      <c r="F193" s="1" t="s">
        <v>447</v>
      </c>
      <c r="G193" t="s">
        <v>448</v>
      </c>
      <c r="H193">
        <v>300</v>
      </c>
      <c r="I193" s="2">
        <v>43073</v>
      </c>
      <c r="J193" s="2">
        <v>43073</v>
      </c>
      <c r="K193">
        <v>300</v>
      </c>
    </row>
    <row r="194" spans="1:11" x14ac:dyDescent="0.25">
      <c r="A194" t="str">
        <f>"Z9E2133967"</f>
        <v>Z9E2133967</v>
      </c>
      <c r="B194" t="str">
        <f t="shared" si="2"/>
        <v>06363391001</v>
      </c>
      <c r="C194" t="s">
        <v>15</v>
      </c>
      <c r="D194" t="s">
        <v>449</v>
      </c>
      <c r="E194" t="s">
        <v>17</v>
      </c>
      <c r="F194" s="1" t="s">
        <v>450</v>
      </c>
      <c r="G194" t="s">
        <v>451</v>
      </c>
      <c r="H194">
        <v>29565</v>
      </c>
      <c r="I194" s="2">
        <v>43087</v>
      </c>
      <c r="J194" s="2">
        <v>43100</v>
      </c>
      <c r="K194">
        <v>29564.99</v>
      </c>
    </row>
    <row r="195" spans="1:11" x14ac:dyDescent="0.25">
      <c r="A195" t="str">
        <f>"Z0B21630DD"</f>
        <v>Z0B21630DD</v>
      </c>
      <c r="B195" t="str">
        <f t="shared" ref="B195:B231" si="3">"06363391001"</f>
        <v>06363391001</v>
      </c>
      <c r="C195" t="s">
        <v>15</v>
      </c>
      <c r="D195" t="s">
        <v>452</v>
      </c>
      <c r="E195" t="s">
        <v>17</v>
      </c>
      <c r="F195" s="1" t="s">
        <v>453</v>
      </c>
      <c r="G195" t="s">
        <v>454</v>
      </c>
      <c r="H195">
        <v>1879</v>
      </c>
      <c r="I195" s="2">
        <v>43024</v>
      </c>
      <c r="J195" s="2">
        <v>43024</v>
      </c>
      <c r="K195">
        <v>1879</v>
      </c>
    </row>
    <row r="196" spans="1:11" x14ac:dyDescent="0.25">
      <c r="A196" t="str">
        <f>"ZD4213269F"</f>
        <v>ZD4213269F</v>
      </c>
      <c r="B196" t="str">
        <f t="shared" si="3"/>
        <v>06363391001</v>
      </c>
      <c r="C196" t="s">
        <v>15</v>
      </c>
      <c r="D196" t="s">
        <v>455</v>
      </c>
      <c r="E196" t="s">
        <v>36</v>
      </c>
      <c r="F196" s="1" t="s">
        <v>456</v>
      </c>
      <c r="G196" t="s">
        <v>457</v>
      </c>
      <c r="H196">
        <v>12728.4</v>
      </c>
      <c r="I196" s="2">
        <v>43081</v>
      </c>
      <c r="J196" s="2">
        <v>43114</v>
      </c>
      <c r="K196">
        <v>1909.17</v>
      </c>
    </row>
    <row r="197" spans="1:11" x14ac:dyDescent="0.25">
      <c r="A197" t="str">
        <f>"ZCF212FE0E"</f>
        <v>ZCF212FE0E</v>
      </c>
      <c r="B197" t="str">
        <f t="shared" si="3"/>
        <v>06363391001</v>
      </c>
      <c r="C197" t="s">
        <v>15</v>
      </c>
      <c r="D197" t="s">
        <v>458</v>
      </c>
      <c r="E197" t="s">
        <v>17</v>
      </c>
      <c r="F197" s="1" t="s">
        <v>459</v>
      </c>
      <c r="G197" t="s">
        <v>460</v>
      </c>
      <c r="H197">
        <v>3476.5</v>
      </c>
      <c r="I197" s="2">
        <v>43100</v>
      </c>
      <c r="J197" s="2">
        <v>43100</v>
      </c>
      <c r="K197">
        <v>3061.5</v>
      </c>
    </row>
    <row r="198" spans="1:11" x14ac:dyDescent="0.25">
      <c r="A198" t="str">
        <f>"ZB1213E04D"</f>
        <v>ZB1213E04D</v>
      </c>
      <c r="B198" t="str">
        <f t="shared" si="3"/>
        <v>06363391001</v>
      </c>
      <c r="C198" t="s">
        <v>15</v>
      </c>
      <c r="D198" t="s">
        <v>461</v>
      </c>
      <c r="E198" t="s">
        <v>17</v>
      </c>
      <c r="F198" s="1" t="s">
        <v>349</v>
      </c>
      <c r="G198" t="s">
        <v>350</v>
      </c>
      <c r="H198">
        <v>350</v>
      </c>
      <c r="I198" s="2">
        <v>43087</v>
      </c>
      <c r="J198" s="2">
        <v>43098</v>
      </c>
      <c r="K198">
        <v>350</v>
      </c>
    </row>
    <row r="199" spans="1:11" x14ac:dyDescent="0.25">
      <c r="A199" t="str">
        <f>"Z55213DE0E"</f>
        <v>Z55213DE0E</v>
      </c>
      <c r="B199" t="str">
        <f t="shared" si="3"/>
        <v>06363391001</v>
      </c>
      <c r="C199" t="s">
        <v>15</v>
      </c>
      <c r="D199" t="s">
        <v>462</v>
      </c>
      <c r="E199" t="s">
        <v>17</v>
      </c>
      <c r="F199" s="1" t="s">
        <v>40</v>
      </c>
      <c r="G199" t="s">
        <v>41</v>
      </c>
      <c r="H199">
        <v>397.73</v>
      </c>
      <c r="I199" s="2">
        <v>43083</v>
      </c>
      <c r="J199" s="2">
        <v>43089</v>
      </c>
      <c r="K199">
        <v>397.73</v>
      </c>
    </row>
    <row r="200" spans="1:11" x14ac:dyDescent="0.25">
      <c r="A200" t="str">
        <f>"7136686398"</f>
        <v>7136686398</v>
      </c>
      <c r="B200" t="str">
        <f t="shared" si="3"/>
        <v>06363391001</v>
      </c>
      <c r="C200" t="s">
        <v>15</v>
      </c>
      <c r="D200" t="s">
        <v>463</v>
      </c>
      <c r="E200" t="s">
        <v>115</v>
      </c>
      <c r="F200" s="1" t="s">
        <v>464</v>
      </c>
      <c r="G200" t="s">
        <v>390</v>
      </c>
      <c r="H200">
        <v>63457.07</v>
      </c>
      <c r="I200" s="2">
        <v>43092</v>
      </c>
      <c r="J200" s="2">
        <v>43456</v>
      </c>
      <c r="K200">
        <v>18004.82</v>
      </c>
    </row>
    <row r="201" spans="1:11" x14ac:dyDescent="0.25">
      <c r="A201" t="str">
        <f>"ZD91EDF5A8"</f>
        <v>ZD91EDF5A8</v>
      </c>
      <c r="B201" t="str">
        <f t="shared" si="3"/>
        <v>06363391001</v>
      </c>
      <c r="C201" t="s">
        <v>15</v>
      </c>
      <c r="D201" t="s">
        <v>465</v>
      </c>
      <c r="E201" t="s">
        <v>17</v>
      </c>
      <c r="F201" s="1" t="s">
        <v>435</v>
      </c>
      <c r="G201" t="s">
        <v>436</v>
      </c>
      <c r="H201">
        <v>742.57</v>
      </c>
      <c r="I201" s="2">
        <v>42898</v>
      </c>
      <c r="J201" s="2">
        <v>42898</v>
      </c>
      <c r="K201">
        <v>742.57</v>
      </c>
    </row>
    <row r="202" spans="1:11" x14ac:dyDescent="0.25">
      <c r="A202" t="str">
        <f>"Z4A1E08AC5"</f>
        <v>Z4A1E08AC5</v>
      </c>
      <c r="B202" t="str">
        <f t="shared" si="3"/>
        <v>06363391001</v>
      </c>
      <c r="C202" t="s">
        <v>15</v>
      </c>
      <c r="D202" t="s">
        <v>466</v>
      </c>
      <c r="E202" t="s">
        <v>17</v>
      </c>
      <c r="F202" s="1" t="s">
        <v>467</v>
      </c>
      <c r="G202" t="s">
        <v>468</v>
      </c>
      <c r="H202">
        <v>22000</v>
      </c>
      <c r="I202" s="2">
        <v>42795</v>
      </c>
      <c r="J202" s="2">
        <v>42978</v>
      </c>
      <c r="K202">
        <v>22000</v>
      </c>
    </row>
    <row r="203" spans="1:11" x14ac:dyDescent="0.25">
      <c r="A203" t="str">
        <f>"Z471DDA6B0"</f>
        <v>Z471DDA6B0</v>
      </c>
      <c r="B203" t="str">
        <f t="shared" si="3"/>
        <v>06363391001</v>
      </c>
      <c r="C203" t="s">
        <v>15</v>
      </c>
      <c r="D203" t="s">
        <v>469</v>
      </c>
      <c r="E203" t="s">
        <v>115</v>
      </c>
      <c r="F203" s="1" t="s">
        <v>470</v>
      </c>
      <c r="G203" t="s">
        <v>433</v>
      </c>
      <c r="H203">
        <v>8631.6200000000008</v>
      </c>
      <c r="I203" s="2">
        <v>42858</v>
      </c>
      <c r="J203" s="2">
        <v>42888</v>
      </c>
      <c r="K203">
        <v>8500</v>
      </c>
    </row>
    <row r="204" spans="1:11" x14ac:dyDescent="0.25">
      <c r="A204" t="str">
        <f>"ZB62049D80"</f>
        <v>ZB62049D80</v>
      </c>
      <c r="B204" t="str">
        <f t="shared" si="3"/>
        <v>06363391001</v>
      </c>
      <c r="C204" t="s">
        <v>15</v>
      </c>
      <c r="D204" t="s">
        <v>471</v>
      </c>
      <c r="E204" t="s">
        <v>17</v>
      </c>
      <c r="F204" s="1" t="s">
        <v>472</v>
      </c>
      <c r="G204" t="s">
        <v>473</v>
      </c>
      <c r="H204">
        <v>2995</v>
      </c>
      <c r="I204" s="2">
        <v>43027</v>
      </c>
      <c r="J204" s="2">
        <v>43037</v>
      </c>
      <c r="K204">
        <v>2995</v>
      </c>
    </row>
    <row r="205" spans="1:11" x14ac:dyDescent="0.25">
      <c r="A205" t="str">
        <f>"Z3F20C3803"</f>
        <v>Z3F20C3803</v>
      </c>
      <c r="B205" t="str">
        <f t="shared" si="3"/>
        <v>06363391001</v>
      </c>
      <c r="C205" t="s">
        <v>15</v>
      </c>
      <c r="D205" t="s">
        <v>474</v>
      </c>
      <c r="E205" t="s">
        <v>17</v>
      </c>
      <c r="F205" s="1" t="s">
        <v>138</v>
      </c>
      <c r="G205" t="s">
        <v>139</v>
      </c>
      <c r="H205">
        <v>3667.12</v>
      </c>
      <c r="I205" s="2">
        <v>43054</v>
      </c>
      <c r="J205" s="2">
        <v>43083</v>
      </c>
      <c r="K205">
        <v>3667.12</v>
      </c>
    </row>
    <row r="206" spans="1:11" x14ac:dyDescent="0.25">
      <c r="A206" t="str">
        <f>"ZF31F78AEF"</f>
        <v>ZF31F78AEF</v>
      </c>
      <c r="B206" t="str">
        <f t="shared" si="3"/>
        <v>06363391001</v>
      </c>
      <c r="C206" t="s">
        <v>15</v>
      </c>
      <c r="D206" t="s">
        <v>475</v>
      </c>
      <c r="E206" t="s">
        <v>17</v>
      </c>
      <c r="F206" s="1" t="s">
        <v>476</v>
      </c>
      <c r="G206" t="s">
        <v>477</v>
      </c>
      <c r="H206">
        <v>5830</v>
      </c>
      <c r="I206" s="2">
        <v>42942</v>
      </c>
      <c r="J206" s="2">
        <v>42962</v>
      </c>
      <c r="K206">
        <v>5830</v>
      </c>
    </row>
    <row r="207" spans="1:11" x14ac:dyDescent="0.25">
      <c r="A207" t="str">
        <f>"ZD41F9D5B9"</f>
        <v>ZD41F9D5B9</v>
      </c>
      <c r="B207" t="str">
        <f t="shared" si="3"/>
        <v>06363391001</v>
      </c>
      <c r="C207" t="s">
        <v>15</v>
      </c>
      <c r="D207" t="s">
        <v>478</v>
      </c>
      <c r="E207" t="s">
        <v>36</v>
      </c>
      <c r="F207" s="1" t="s">
        <v>275</v>
      </c>
      <c r="G207" t="s">
        <v>276</v>
      </c>
      <c r="H207">
        <v>22520.03</v>
      </c>
      <c r="I207" s="2">
        <v>42958</v>
      </c>
      <c r="J207" s="2">
        <v>43008</v>
      </c>
      <c r="K207">
        <v>22520.01</v>
      </c>
    </row>
    <row r="208" spans="1:11" x14ac:dyDescent="0.25">
      <c r="A208" t="str">
        <f>"ZCB1FE273A"</f>
        <v>ZCB1FE273A</v>
      </c>
      <c r="B208" t="str">
        <f t="shared" si="3"/>
        <v>06363391001</v>
      </c>
      <c r="C208" t="s">
        <v>15</v>
      </c>
      <c r="D208" t="s">
        <v>479</v>
      </c>
      <c r="E208" t="s">
        <v>36</v>
      </c>
      <c r="F208" s="1" t="s">
        <v>275</v>
      </c>
      <c r="G208" t="s">
        <v>276</v>
      </c>
      <c r="H208">
        <v>18541.63</v>
      </c>
      <c r="I208" s="2">
        <v>42992</v>
      </c>
      <c r="J208" s="2">
        <v>43024</v>
      </c>
      <c r="K208">
        <v>18541.63</v>
      </c>
    </row>
    <row r="209" spans="1:11" x14ac:dyDescent="0.25">
      <c r="A209" t="str">
        <f>"ZA51FE2EA2"</f>
        <v>ZA51FE2EA2</v>
      </c>
      <c r="B209" t="str">
        <f t="shared" si="3"/>
        <v>06363391001</v>
      </c>
      <c r="C209" t="s">
        <v>15</v>
      </c>
      <c r="D209" t="s">
        <v>480</v>
      </c>
      <c r="E209" t="s">
        <v>36</v>
      </c>
      <c r="F209" s="1" t="s">
        <v>275</v>
      </c>
      <c r="G209" t="s">
        <v>276</v>
      </c>
      <c r="H209">
        <v>14868.8</v>
      </c>
      <c r="I209" s="2">
        <v>42992</v>
      </c>
      <c r="J209" s="2">
        <v>43024</v>
      </c>
      <c r="K209">
        <v>14868.8</v>
      </c>
    </row>
    <row r="210" spans="1:11" x14ac:dyDescent="0.25">
      <c r="A210" t="str">
        <f>"Z0E2098648"</f>
        <v>Z0E2098648</v>
      </c>
      <c r="B210" t="str">
        <f t="shared" si="3"/>
        <v>06363391001</v>
      </c>
      <c r="C210" t="s">
        <v>15</v>
      </c>
      <c r="D210" t="s">
        <v>481</v>
      </c>
      <c r="E210" t="s">
        <v>17</v>
      </c>
      <c r="F210" s="1" t="s">
        <v>222</v>
      </c>
      <c r="G210" t="s">
        <v>223</v>
      </c>
      <c r="H210">
        <v>778.8</v>
      </c>
      <c r="I210" s="2">
        <v>43052</v>
      </c>
      <c r="J210" s="2">
        <v>43066</v>
      </c>
      <c r="K210">
        <v>0</v>
      </c>
    </row>
    <row r="211" spans="1:11" x14ac:dyDescent="0.25">
      <c r="A211" t="str">
        <f>"Z3A20C0895"</f>
        <v>Z3A20C0895</v>
      </c>
      <c r="B211" t="str">
        <f t="shared" si="3"/>
        <v>06363391001</v>
      </c>
      <c r="C211" t="s">
        <v>15</v>
      </c>
      <c r="D211" t="s">
        <v>482</v>
      </c>
      <c r="E211" t="s">
        <v>17</v>
      </c>
      <c r="F211" s="1" t="s">
        <v>222</v>
      </c>
      <c r="G211" t="s">
        <v>223</v>
      </c>
      <c r="H211">
        <v>7058</v>
      </c>
      <c r="I211" s="2">
        <v>43069</v>
      </c>
      <c r="J211" s="2">
        <v>43069</v>
      </c>
      <c r="K211">
        <v>3234.4</v>
      </c>
    </row>
    <row r="212" spans="1:11" x14ac:dyDescent="0.25">
      <c r="A212" t="str">
        <f>"Z2120D90ES"</f>
        <v>Z2120D90ES</v>
      </c>
      <c r="B212" t="str">
        <f t="shared" si="3"/>
        <v>06363391001</v>
      </c>
      <c r="C212" t="s">
        <v>15</v>
      </c>
      <c r="D212" t="s">
        <v>483</v>
      </c>
      <c r="E212" t="s">
        <v>17</v>
      </c>
      <c r="F212" s="1" t="s">
        <v>275</v>
      </c>
      <c r="G212" t="s">
        <v>276</v>
      </c>
      <c r="H212">
        <v>1863.84</v>
      </c>
      <c r="I212" s="2">
        <v>43069</v>
      </c>
      <c r="J212" s="2">
        <v>43069</v>
      </c>
      <c r="K212">
        <v>1863.84</v>
      </c>
    </row>
    <row r="213" spans="1:11" x14ac:dyDescent="0.25">
      <c r="A213" t="str">
        <f>"Z872161F4D"</f>
        <v>Z872161F4D</v>
      </c>
      <c r="B213" t="str">
        <f t="shared" si="3"/>
        <v>06363391001</v>
      </c>
      <c r="C213" t="s">
        <v>15</v>
      </c>
      <c r="D213" t="s">
        <v>484</v>
      </c>
      <c r="E213" t="s">
        <v>17</v>
      </c>
      <c r="F213" s="1" t="s">
        <v>485</v>
      </c>
      <c r="G213" t="s">
        <v>486</v>
      </c>
      <c r="H213">
        <v>388.5</v>
      </c>
      <c r="I213" s="2">
        <v>43088</v>
      </c>
      <c r="J213" s="2">
        <v>43140</v>
      </c>
      <c r="K213">
        <v>388.5</v>
      </c>
    </row>
    <row r="214" spans="1:11" x14ac:dyDescent="0.25">
      <c r="A214" t="str">
        <f>"ZAA20DE2EC"</f>
        <v>ZAA20DE2EC</v>
      </c>
      <c r="B214" t="str">
        <f t="shared" si="3"/>
        <v>06363391001</v>
      </c>
      <c r="C214" t="s">
        <v>15</v>
      </c>
      <c r="D214" t="s">
        <v>487</v>
      </c>
      <c r="E214" t="s">
        <v>17</v>
      </c>
      <c r="F214" s="1" t="s">
        <v>488</v>
      </c>
      <c r="G214" t="s">
        <v>489</v>
      </c>
      <c r="H214">
        <v>6135</v>
      </c>
      <c r="I214" s="2">
        <v>43073</v>
      </c>
      <c r="J214" s="2">
        <v>43087</v>
      </c>
      <c r="K214">
        <v>0</v>
      </c>
    </row>
    <row r="215" spans="1:11" x14ac:dyDescent="0.25">
      <c r="A215" t="str">
        <f>"ZD71EFEE0F"</f>
        <v>ZD71EFEE0F</v>
      </c>
      <c r="B215" t="str">
        <f t="shared" si="3"/>
        <v>06363391001</v>
      </c>
      <c r="C215" t="s">
        <v>15</v>
      </c>
      <c r="D215" t="s">
        <v>490</v>
      </c>
      <c r="E215" t="s">
        <v>17</v>
      </c>
      <c r="F215" s="1" t="s">
        <v>79</v>
      </c>
      <c r="G215" t="s">
        <v>80</v>
      </c>
      <c r="H215">
        <v>500</v>
      </c>
      <c r="I215" s="2">
        <v>42901</v>
      </c>
      <c r="J215" s="2">
        <v>42902</v>
      </c>
      <c r="K215">
        <v>162.5</v>
      </c>
    </row>
    <row r="216" spans="1:11" x14ac:dyDescent="0.25">
      <c r="A216" t="str">
        <f>"Z55205CBD0"</f>
        <v>Z55205CBD0</v>
      </c>
      <c r="B216" t="str">
        <f t="shared" si="3"/>
        <v>06363391001</v>
      </c>
      <c r="C216" t="s">
        <v>15</v>
      </c>
      <c r="D216" t="s">
        <v>491</v>
      </c>
      <c r="E216" t="s">
        <v>36</v>
      </c>
      <c r="F216" s="1" t="s">
        <v>456</v>
      </c>
      <c r="G216" t="s">
        <v>457</v>
      </c>
      <c r="H216">
        <v>10607</v>
      </c>
      <c r="I216" s="2">
        <v>43026</v>
      </c>
      <c r="J216" s="2">
        <v>43039</v>
      </c>
      <c r="K216">
        <v>2121.36</v>
      </c>
    </row>
    <row r="217" spans="1:11" x14ac:dyDescent="0.25">
      <c r="A217" t="str">
        <f>"Z3D2115561"</f>
        <v>Z3D2115561</v>
      </c>
      <c r="B217" t="str">
        <f t="shared" si="3"/>
        <v>06363391001</v>
      </c>
      <c r="C217" t="s">
        <v>15</v>
      </c>
      <c r="D217" t="s">
        <v>492</v>
      </c>
      <c r="E217" t="s">
        <v>17</v>
      </c>
      <c r="F217" s="1" t="s">
        <v>493</v>
      </c>
      <c r="G217" t="s">
        <v>494</v>
      </c>
      <c r="H217">
        <v>2315</v>
      </c>
      <c r="I217" s="2">
        <v>43080</v>
      </c>
      <c r="J217" s="2">
        <v>43094</v>
      </c>
      <c r="K217">
        <v>2315</v>
      </c>
    </row>
    <row r="218" spans="1:11" x14ac:dyDescent="0.25">
      <c r="A218" t="str">
        <f>"7141197E2D"</f>
        <v>7141197E2D</v>
      </c>
      <c r="B218" t="str">
        <f t="shared" si="3"/>
        <v>06363391001</v>
      </c>
      <c r="C218" t="s">
        <v>15</v>
      </c>
      <c r="D218" t="s">
        <v>495</v>
      </c>
      <c r="E218" t="s">
        <v>366</v>
      </c>
      <c r="F218" s="1" t="s">
        <v>496</v>
      </c>
      <c r="G218" t="s">
        <v>497</v>
      </c>
      <c r="H218">
        <v>151715</v>
      </c>
      <c r="I218" s="2">
        <v>42987</v>
      </c>
      <c r="J218" s="2">
        <v>43098</v>
      </c>
      <c r="K218">
        <v>150639.99</v>
      </c>
    </row>
    <row r="219" spans="1:11" x14ac:dyDescent="0.25">
      <c r="A219" t="str">
        <f>"Z072164D33"</f>
        <v>Z072164D33</v>
      </c>
      <c r="B219" t="str">
        <f t="shared" si="3"/>
        <v>06363391001</v>
      </c>
      <c r="C219" t="s">
        <v>15</v>
      </c>
      <c r="D219" t="s">
        <v>498</v>
      </c>
      <c r="E219" t="s">
        <v>17</v>
      </c>
      <c r="F219" s="1" t="s">
        <v>40</v>
      </c>
      <c r="G219" t="s">
        <v>41</v>
      </c>
      <c r="H219">
        <v>563.64</v>
      </c>
      <c r="I219" s="2">
        <v>43132</v>
      </c>
      <c r="J219" s="2">
        <v>43496</v>
      </c>
      <c r="K219">
        <v>563.64</v>
      </c>
    </row>
    <row r="220" spans="1:11" x14ac:dyDescent="0.25">
      <c r="A220" t="str">
        <f>"ZB5215FD9E"</f>
        <v>ZB5215FD9E</v>
      </c>
      <c r="B220" t="str">
        <f t="shared" si="3"/>
        <v>06363391001</v>
      </c>
      <c r="C220" t="s">
        <v>15</v>
      </c>
      <c r="D220" t="s">
        <v>499</v>
      </c>
      <c r="E220" t="s">
        <v>17</v>
      </c>
      <c r="F220" s="1" t="s">
        <v>453</v>
      </c>
      <c r="G220" t="s">
        <v>454</v>
      </c>
      <c r="H220">
        <v>6000</v>
      </c>
      <c r="I220" s="2">
        <v>43110</v>
      </c>
      <c r="J220" s="2">
        <v>43117</v>
      </c>
      <c r="K220">
        <v>6000</v>
      </c>
    </row>
    <row r="221" spans="1:11" x14ac:dyDescent="0.25">
      <c r="A221" t="str">
        <f>"Z8A201C6E1"</f>
        <v>Z8A201C6E1</v>
      </c>
      <c r="B221" t="str">
        <f t="shared" si="3"/>
        <v>06363391001</v>
      </c>
      <c r="C221" t="s">
        <v>15</v>
      </c>
      <c r="D221" t="s">
        <v>500</v>
      </c>
      <c r="E221" t="s">
        <v>36</v>
      </c>
      <c r="F221" s="1" t="s">
        <v>456</v>
      </c>
      <c r="G221" t="s">
        <v>457</v>
      </c>
      <c r="H221">
        <v>14849.8</v>
      </c>
      <c r="I221" s="2">
        <v>43010</v>
      </c>
      <c r="J221" s="2">
        <v>43039</v>
      </c>
      <c r="K221">
        <v>2969.88</v>
      </c>
    </row>
    <row r="222" spans="1:11" x14ac:dyDescent="0.25">
      <c r="A222" t="str">
        <f>"7009933BB3"</f>
        <v>7009933BB3</v>
      </c>
      <c r="B222" t="str">
        <f t="shared" si="3"/>
        <v>06363391001</v>
      </c>
      <c r="C222" t="s">
        <v>15</v>
      </c>
      <c r="D222" t="s">
        <v>501</v>
      </c>
      <c r="E222" t="s">
        <v>115</v>
      </c>
      <c r="F222" s="1" t="s">
        <v>502</v>
      </c>
      <c r="G222" t="s">
        <v>503</v>
      </c>
      <c r="H222">
        <v>35718.85</v>
      </c>
      <c r="I222" s="2">
        <v>43027</v>
      </c>
      <c r="J222" s="2">
        <v>43089</v>
      </c>
      <c r="K222">
        <v>35718.85</v>
      </c>
    </row>
    <row r="223" spans="1:11" x14ac:dyDescent="0.25">
      <c r="A223" t="str">
        <f>"ZDF1D73459"</f>
        <v>ZDF1D73459</v>
      </c>
      <c r="B223" t="str">
        <f t="shared" si="3"/>
        <v>06363391001</v>
      </c>
      <c r="C223" t="s">
        <v>15</v>
      </c>
      <c r="D223" t="s">
        <v>504</v>
      </c>
      <c r="E223" t="s">
        <v>17</v>
      </c>
      <c r="F223" s="1" t="s">
        <v>505</v>
      </c>
      <c r="G223" t="s">
        <v>506</v>
      </c>
      <c r="H223">
        <v>1200</v>
      </c>
      <c r="I223" s="2">
        <v>42795</v>
      </c>
      <c r="J223" s="2">
        <v>43159</v>
      </c>
      <c r="K223">
        <v>1140</v>
      </c>
    </row>
    <row r="224" spans="1:11" x14ac:dyDescent="0.25">
      <c r="A224" t="str">
        <f>"Z891E847A1"</f>
        <v>Z891E847A1</v>
      </c>
      <c r="B224" t="str">
        <f t="shared" si="3"/>
        <v>06363391001</v>
      </c>
      <c r="C224" t="s">
        <v>15</v>
      </c>
      <c r="D224" t="s">
        <v>507</v>
      </c>
      <c r="E224" t="s">
        <v>17</v>
      </c>
      <c r="F224" s="1" t="s">
        <v>435</v>
      </c>
      <c r="G224" t="s">
        <v>436</v>
      </c>
      <c r="H224">
        <v>816.4</v>
      </c>
      <c r="I224" s="2">
        <v>42870</v>
      </c>
      <c r="J224" s="2">
        <v>42886</v>
      </c>
      <c r="K224">
        <v>816.4</v>
      </c>
    </row>
    <row r="225" spans="1:11" x14ac:dyDescent="0.25">
      <c r="A225" t="str">
        <f>"ZBF1D9C285"</f>
        <v>ZBF1D9C285</v>
      </c>
      <c r="B225" t="str">
        <f t="shared" si="3"/>
        <v>06363391001</v>
      </c>
      <c r="C225" t="s">
        <v>15</v>
      </c>
      <c r="D225" t="s">
        <v>508</v>
      </c>
      <c r="E225" t="s">
        <v>115</v>
      </c>
      <c r="F225" s="1" t="s">
        <v>509</v>
      </c>
      <c r="G225" t="s">
        <v>510</v>
      </c>
      <c r="H225">
        <v>12080</v>
      </c>
      <c r="I225" s="2">
        <v>42826</v>
      </c>
      <c r="J225" s="2">
        <v>43190</v>
      </c>
      <c r="K225">
        <v>9639.19</v>
      </c>
    </row>
    <row r="226" spans="1:11" x14ac:dyDescent="0.25">
      <c r="A226" t="str">
        <f>"Z57215BE0B"</f>
        <v>Z57215BE0B</v>
      </c>
      <c r="B226" t="str">
        <f t="shared" si="3"/>
        <v>06363391001</v>
      </c>
      <c r="C226" t="s">
        <v>15</v>
      </c>
      <c r="D226" t="s">
        <v>511</v>
      </c>
      <c r="E226" t="s">
        <v>17</v>
      </c>
      <c r="F226" s="1" t="s">
        <v>131</v>
      </c>
      <c r="G226" t="s">
        <v>132</v>
      </c>
      <c r="H226">
        <v>1250</v>
      </c>
      <c r="I226" s="2">
        <v>43100</v>
      </c>
      <c r="J226" s="2">
        <v>43100</v>
      </c>
      <c r="K226">
        <v>1250</v>
      </c>
    </row>
    <row r="227" spans="1:11" x14ac:dyDescent="0.25">
      <c r="A227" t="str">
        <f>"Z3D20A5224"</f>
        <v>Z3D20A5224</v>
      </c>
      <c r="B227" t="str">
        <f t="shared" si="3"/>
        <v>06363391001</v>
      </c>
      <c r="C227" t="s">
        <v>15</v>
      </c>
      <c r="D227" t="s">
        <v>512</v>
      </c>
      <c r="E227" t="s">
        <v>115</v>
      </c>
      <c r="F227" s="1" t="s">
        <v>513</v>
      </c>
      <c r="G227" t="s">
        <v>514</v>
      </c>
      <c r="H227">
        <v>21255.03</v>
      </c>
      <c r="I227" s="2">
        <v>43069</v>
      </c>
      <c r="J227" s="2">
        <v>43113</v>
      </c>
      <c r="K227">
        <v>21255.03</v>
      </c>
    </row>
    <row r="228" spans="1:11" x14ac:dyDescent="0.25">
      <c r="A228" t="str">
        <f>"ZA920EF23E"</f>
        <v>ZA920EF23E</v>
      </c>
      <c r="B228" t="str">
        <f t="shared" si="3"/>
        <v>06363391001</v>
      </c>
      <c r="C228" t="s">
        <v>15</v>
      </c>
      <c r="D228" t="s">
        <v>515</v>
      </c>
      <c r="E228" t="s">
        <v>17</v>
      </c>
      <c r="F228" s="1" t="s">
        <v>516</v>
      </c>
      <c r="G228" t="s">
        <v>517</v>
      </c>
      <c r="H228">
        <v>0</v>
      </c>
      <c r="I228" s="2">
        <v>43070</v>
      </c>
      <c r="J228" s="2">
        <v>43190</v>
      </c>
      <c r="K228">
        <v>8616</v>
      </c>
    </row>
    <row r="229" spans="1:11" x14ac:dyDescent="0.25">
      <c r="A229" t="str">
        <f>"ZB720DD9AE"</f>
        <v>ZB720DD9AE</v>
      </c>
      <c r="B229" t="str">
        <f t="shared" si="3"/>
        <v>06363391001</v>
      </c>
      <c r="C229" t="s">
        <v>15</v>
      </c>
      <c r="D229" t="s">
        <v>518</v>
      </c>
      <c r="E229" t="s">
        <v>17</v>
      </c>
      <c r="F229" s="1" t="s">
        <v>356</v>
      </c>
      <c r="G229" t="s">
        <v>357</v>
      </c>
      <c r="H229">
        <v>686</v>
      </c>
      <c r="I229" s="2">
        <v>43060</v>
      </c>
      <c r="J229" s="2">
        <v>43069</v>
      </c>
      <c r="K229">
        <v>686</v>
      </c>
    </row>
    <row r="230" spans="1:11" x14ac:dyDescent="0.25">
      <c r="A230" t="str">
        <f>"Z641DB6C07"</f>
        <v>Z641DB6C07</v>
      </c>
      <c r="B230" t="str">
        <f t="shared" si="3"/>
        <v>06363391001</v>
      </c>
      <c r="C230" t="s">
        <v>15</v>
      </c>
      <c r="D230" t="s">
        <v>519</v>
      </c>
      <c r="E230" t="s">
        <v>115</v>
      </c>
      <c r="F230" s="1" t="s">
        <v>520</v>
      </c>
      <c r="G230" t="s">
        <v>510</v>
      </c>
      <c r="H230">
        <v>20080</v>
      </c>
      <c r="I230" s="2">
        <v>42826</v>
      </c>
      <c r="J230" s="2">
        <v>43312</v>
      </c>
      <c r="K230">
        <v>16829.84</v>
      </c>
    </row>
    <row r="231" spans="1:11" x14ac:dyDescent="0.25">
      <c r="A231" t="str">
        <f>"Z7D1EE0319"</f>
        <v>Z7D1EE0319</v>
      </c>
      <c r="B231" t="str">
        <f t="shared" si="3"/>
        <v>06363391001</v>
      </c>
      <c r="C231" t="s">
        <v>15</v>
      </c>
      <c r="D231" t="s">
        <v>521</v>
      </c>
      <c r="E231" t="s">
        <v>17</v>
      </c>
      <c r="F231" s="1" t="s">
        <v>522</v>
      </c>
      <c r="G231" t="s">
        <v>523</v>
      </c>
      <c r="H231">
        <v>0</v>
      </c>
      <c r="I231" s="2">
        <v>42917</v>
      </c>
      <c r="J231" s="2">
        <v>43524</v>
      </c>
      <c r="K231">
        <v>7427.5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piemonte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2019-01-29T15:54:36Z</dcterms:created>
  <dcterms:modified xsi:type="dcterms:W3CDTF">2019-01-29T15:54:36Z</dcterms:modified>
</cp:coreProperties>
</file>