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osca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</calcChain>
</file>

<file path=xl/sharedStrings.xml><?xml version="1.0" encoding="utf-8"?>
<sst xmlns="http://schemas.openxmlformats.org/spreadsheetml/2006/main" count="826" uniqueCount="404">
  <si>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</si>
  <si>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</si>
  <si>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</si>
  <si>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</si>
  <si>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</si>
  <si>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</si>
  <si>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</si>
  <si>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</si>
  <si>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</si>
  <si>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</si>
  <si>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</si>
  <si>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</si>
  <si>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</si>
  <si>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</si>
  <si>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</si>
  <si>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Toscana</t>
  </si>
  <si>
    <t>Lavori realizzazione impianto di condizionamento UT Piombino</t>
  </si>
  <si>
    <t>23-AFFIDAMENTO IN ECONOMIA - AFFIDAMENTO DIRETTO</t>
  </si>
  <si>
    <t xml:space="preserve">GHIORI S.A.S. dfi Marco e Claudio Ghiori &amp; c. (CF: 05133380484)
</t>
  </si>
  <si>
    <t>GHIORI S.A.S. dfi Marco e Claudio Ghiori &amp; c. (CF: 05133380484)</t>
  </si>
  <si>
    <t>Fornitura gasolio da riscaldamento UT Orbetello</t>
  </si>
  <si>
    <t>26-AFFIDAMENTO DIRETTO IN ADESIONE AD ACCORDO QUADRO/CONVENZIONE</t>
  </si>
  <si>
    <t xml:space="preserve">Q8 QUASER (CF: 00295420632)
</t>
  </si>
  <si>
    <t>Q8 QUASER (CF: 00295420632)</t>
  </si>
  <si>
    <t>Spostamento sistema eliminacode UT Pontedera</t>
  </si>
  <si>
    <t xml:space="preserve">SIGMA S.P.A. (CF: 01590580443)
</t>
  </si>
  <si>
    <t>SIGMA S.P.A. (CF: 01590580443)</t>
  </si>
  <si>
    <t>Lavori edili presso l'archivio dell'UT Empoli</t>
  </si>
  <si>
    <t xml:space="preserve">GEICO LENDER SPA (CF: 11205571000)
</t>
  </si>
  <si>
    <t>GEICO LENDER SPA (CF: 11205571000)</t>
  </si>
  <si>
    <t>Verifica di funzionamento dell'impianto antincendio,idranti e rivelazione fumi presso l'UT di Empoli</t>
  </si>
  <si>
    <t>Noleggio fotocopiatorie UPT Pistoia</t>
  </si>
  <si>
    <t xml:space="preserve">KYOCERA DOCUMENT SOLUTION ITALIA SPA (CF: 01788080156)
</t>
  </si>
  <si>
    <t>KYOCERA DOCUMENT SOLUTION ITALIA SPA (CF: 01788080156)</t>
  </si>
  <si>
    <t>Servizio di raccolta e trasporto materiale UT Pontedera</t>
  </si>
  <si>
    <t xml:space="preserve">Manutencoop Soc. Coop di Lavoro  (CF: 00444530505)
</t>
  </si>
  <si>
    <t>Manutencoop Soc. Coop di Lavoro  (CF: 00444530505)</t>
  </si>
  <si>
    <t>Fornitura e posa parete divisoria UT Arezzo</t>
  </si>
  <si>
    <t xml:space="preserve">ESTEL GROUP SRL (CF: 03814040246)
</t>
  </si>
  <si>
    <t>ESTEL GROUP SRL (CF: 03814040246)</t>
  </si>
  <si>
    <t>Servizio di vuotatura fosse biologiche DP Siena</t>
  </si>
  <si>
    <t xml:space="preserve">SENASPURGO s.a.s. (CF: 00762020527)
</t>
  </si>
  <si>
    <t>SENASPURGO s.a.s. (CF: 00762020527)</t>
  </si>
  <si>
    <t>Lavori di impermeabilizzazione tetto UPT Firenze</t>
  </si>
  <si>
    <t>22-PROCEDURA NEGOZIATA DERIVANTE DA AVVISI CON CUI SI INDICE LA GARA</t>
  </si>
  <si>
    <t xml:space="preserve">12 Passi SocietÃ  Cooperativa Onlus (CF: 06032510486)
Edilizia San Giorgio Srl (CF: 04883450480)
Graziano Cester Srl (CF: 05244720487)
IRECO Srl (CF: 04842350482)
UNIEDIL Srl (CF: 05521650480)
</t>
  </si>
  <si>
    <t>Edilizia San Giorgio Srl (CF: 04883450480)</t>
  </si>
  <si>
    <t>Fornitura calcolatrici DP Pistoia</t>
  </si>
  <si>
    <t xml:space="preserve">SOLUZIONE UFFICIO S.R.L.  (CF: 02778750246)
</t>
  </si>
  <si>
    <t>SOLUZIONE UFFICIO S.R.L.  (CF: 02778750246)</t>
  </si>
  <si>
    <t>corso di aggiornamento antincendio</t>
  </si>
  <si>
    <t xml:space="preserve">Scuola Edile Lucchese (CF: 92004780463)
</t>
  </si>
  <si>
    <t>Scuola Edile Lucchese (CF: 92004780463)</t>
  </si>
  <si>
    <t>Servizio di stasatura UPT Firenze</t>
  </si>
  <si>
    <t xml:space="preserve">AUTOSPURGO 90 (CF: 04221880489)
</t>
  </si>
  <si>
    <t>AUTOSPURGO 90 (CF: 04221880489)</t>
  </si>
  <si>
    <t>Fornitura e posa in opera di tende a banda verticale per la DR Toscana</t>
  </si>
  <si>
    <t xml:space="preserve">CEPOLTENDE  SRL (CF: 01226950507)
</t>
  </si>
  <si>
    <t>CEPOLTENDE  SRL (CF: 01226950507)</t>
  </si>
  <si>
    <t>Servizio di disinfestazione da blatte UPT Livorno</t>
  </si>
  <si>
    <t xml:space="preserve">A.AM.P.S. (CF: 01168310496)
</t>
  </si>
  <si>
    <t>A.AM.P.S. (CF: 01168310496)</t>
  </si>
  <si>
    <t>fornitura toner dr toscana</t>
  </si>
  <si>
    <t xml:space="preserve">Tecno Office snc (CF: 01259150553)
</t>
  </si>
  <si>
    <t>Tecno Office snc (CF: 01259150553)</t>
  </si>
  <si>
    <t>Servizio di videoispezione scarichi UPT Firenze</t>
  </si>
  <si>
    <t>Fornitura rotoli eliminacode - Uffici vari DR Toscana</t>
  </si>
  <si>
    <t>Corsi Formazione e Aggiornamento Sicurezza luoghi lavoro</t>
  </si>
  <si>
    <t xml:space="preserve">COM METODI SPA (CF: 10317360153)
</t>
  </si>
  <si>
    <t>COM METODI SPA (CF: 10317360153)</t>
  </si>
  <si>
    <t>Fornitura adesivi per Fisco Scuola - DR Toscana</t>
  </si>
  <si>
    <t xml:space="preserve">Tipolitografia Contini Srl (CF: 04748180488)
</t>
  </si>
  <si>
    <t>Tipolitografia Contini Srl (CF: 04748180488)</t>
  </si>
  <si>
    <t>Servizio di spurgo UT Empoli</t>
  </si>
  <si>
    <t>Rilascio certificazione FGAS anno 2017</t>
  </si>
  <si>
    <t>Fornitura e posa sensori e aspiratore UT Viareggio</t>
  </si>
  <si>
    <t>NOLEGGIO N. 1 FOTOCOPIATRICE PER UPT LUCCA</t>
  </si>
  <si>
    <t>Servizio di pulitura e stasatura UT Piombino</t>
  </si>
  <si>
    <t xml:space="preserve">PAB SPURGHI SNC (CF: 01308190535)
</t>
  </si>
  <si>
    <t>PAB SPURGHI SNC (CF: 01308190535)</t>
  </si>
  <si>
    <t>Fornitura cavi e multipresa - DR Toscana</t>
  </si>
  <si>
    <t xml:space="preserve">MENHIR COMPUTERS (CF: PLNNGL63C63H588A)
</t>
  </si>
  <si>
    <t>MENHIR COMPUTERS (CF: PLNNGL63C63H588A)</t>
  </si>
  <si>
    <t>n. 3 corsi di aggiornamento per coordinatori della sicurezza nei cantieri</t>
  </si>
  <si>
    <t xml:space="preserve">FONDAZIONE ARCHITETTI FIRENZE (CF: 06309990486)
</t>
  </si>
  <si>
    <t>FONDAZIONE ARCHITETTI FIRENZE (CF: 06309990486)</t>
  </si>
  <si>
    <t>Fornitura a noleggio di materiale per corsi antincendio</t>
  </si>
  <si>
    <t xml:space="preserve">COBRA ESTINTORI SNC (CF: 06188830480)
</t>
  </si>
  <si>
    <t>COBRA ESTINTORI SNC (CF: 06188830480)</t>
  </si>
  <si>
    <t>Rivestimento della parte bocciardata dei gradini D.P. Firenze</t>
  </si>
  <si>
    <t xml:space="preserve">MIGLIORATI GIAN LUCA (CF: MGLGLC74A21C800I)
</t>
  </si>
  <si>
    <t>MIGLIORATI GIAN LUCA (CF: MGLGLC74A21C800I)</t>
  </si>
  <si>
    <t xml:space="preserve">Fornitura targhe esterne Uffici vari </t>
  </si>
  <si>
    <t xml:space="preserve">SIDICOPY SRL (CF: 05079720487)
</t>
  </si>
  <si>
    <t>SIDICOPY SRL (CF: 05079720487)</t>
  </si>
  <si>
    <t>Manutenzione split UT Carrara</t>
  </si>
  <si>
    <t xml:space="preserve">AIR SERVICE SRL (CF: 01251310452)
</t>
  </si>
  <si>
    <t>AIR SERVICE SRL (CF: 01251310452)</t>
  </si>
  <si>
    <t>Redazione libretti di impianto UPT vari</t>
  </si>
  <si>
    <t>Servizio di potatura alberi DP Firenze</t>
  </si>
  <si>
    <t xml:space="preserve">EUROAMBIENTE Srl (CF: 00410600472)
</t>
  </si>
  <si>
    <t>EUROAMBIENTE Srl (CF: 00410600472)</t>
  </si>
  <si>
    <t>Corso antincendio</t>
  </si>
  <si>
    <t xml:space="preserve">Palazzo delle Professioni SRL (CF: 02132130978)
</t>
  </si>
  <si>
    <t>Palazzo delle Professioni SRL (CF: 02132130978)</t>
  </si>
  <si>
    <t xml:space="preserve">Ordine degli Ingegneri della provincia di Firenze (CF: 80027250481)
</t>
  </si>
  <si>
    <t>Ordine degli Ingegneri della provincia di Firenze (CF: 80027250481)</t>
  </si>
  <si>
    <t>SERVIZIO DI SORVEGLIANZA SANITARIA TOSCANA</t>
  </si>
  <si>
    <t>Fornitura toner UPT Firenze</t>
  </si>
  <si>
    <t>Fornitura di 8 hard disk portatili per le Direzioni Provinciali di Arezzo e di Siena</t>
  </si>
  <si>
    <t xml:space="preserve">TRADECO S.R.L. (CF: 03086270489)
</t>
  </si>
  <si>
    <t>TRADECO S.R.L. (CF: 03086270489)</t>
  </si>
  <si>
    <t>Fornitura toner DR Toscana</t>
  </si>
  <si>
    <t xml:space="preserve">LOGICA S.R.L.  (CF: 00354960718)
</t>
  </si>
  <si>
    <t>LOGICA S.R.L.  (CF: 00354960718)</t>
  </si>
  <si>
    <t>fornitura di apparato multimediale con staffa di supporto a parete</t>
  </si>
  <si>
    <t xml:space="preserve">GIANNONE COMPUTERS SAS (CF: 01170160889)
</t>
  </si>
  <si>
    <t>GIANNONE COMPUTERS SAS (CF: 01170160889)</t>
  </si>
  <si>
    <t>lavori completamento nuova sede UT Montepulciano</t>
  </si>
  <si>
    <t>Fornitura tende e pellicole per l' UT Montepulciano</t>
  </si>
  <si>
    <t xml:space="preserve">ALLEGRI TENDE (CF: 01171730508)
</t>
  </si>
  <si>
    <t>ALLEGRI TENDE (CF: 01171730508)</t>
  </si>
  <si>
    <t>Fornitura e posa un boiler SPI Portoferraio</t>
  </si>
  <si>
    <t xml:space="preserve">Ditta individuale MURONI Antonio (CF: MRNNTN67B20G912X)
</t>
  </si>
  <si>
    <t>Ditta individuale MURONI Antonio (CF: MRNNTN67B20G912X)</t>
  </si>
  <si>
    <t>Fornitura targhe fuoriporta UT Piombino e Montepulciano e UPT Pisa</t>
  </si>
  <si>
    <t xml:space="preserve">PAPER-INGROS di Frega Davide (CF: FRGDVD45L24E745Y)
</t>
  </si>
  <si>
    <t>PAPER-INGROS di Frega Davide (CF: FRGDVD45L24E745Y)</t>
  </si>
  <si>
    <t>Valutazione rischio da fulminazione</t>
  </si>
  <si>
    <t xml:space="preserve">MANNA Arch. Stefano (CF: MNNSFN76C31B519G)
Tecnoengineering Srl (CF: 04499500488)
Villani Arch. Mario (CF: VLLMRA75L06D612G)
</t>
  </si>
  <si>
    <t>Tecnoengineering Srl (CF: 04499500488)</t>
  </si>
  <si>
    <t>fornitura di grafiche adesive e cartacee</t>
  </si>
  <si>
    <t xml:space="preserve">ELETTRA di Mario Morandi &amp; C SNC  (CF: 03144130485)
</t>
  </si>
  <si>
    <t>ELETTRA di Mario Morandi &amp; C SNC  (CF: 03144130485)</t>
  </si>
  <si>
    <t>Corso di aggiornamento antincendio</t>
  </si>
  <si>
    <t>Interventi di minuto mantenimento edile presso UT Montepulciano</t>
  </si>
  <si>
    <t xml:space="preserve">CHECHI CLAUDIO (CF: CHCCLD74C27F592Z)
</t>
  </si>
  <si>
    <t>CHECHI CLAUDIO (CF: CHCCLD74C27F592Z)</t>
  </si>
  <si>
    <t>Fornitura e posa in opera di un montascale presso la D.P. di Firenze</t>
  </si>
  <si>
    <t xml:space="preserve">FIRENZE ASCENSORI  (CF: 04441540483)
FRATELLI SODINI srl (CF: 05569880486)
KONE SPA (CF: 05069070158)
PATRIZIO  MANETTI ASCENSORI srl (CF: 01972060972)
VIMEC srl (CF: 00596150201)
</t>
  </si>
  <si>
    <t>VIMEC srl (CF: 00596150201)</t>
  </si>
  <si>
    <t>Adesione convenzione Consip "Carburante da autotrazione mediante Fuel Card Sesta ed. "Lotto 4</t>
  </si>
  <si>
    <t xml:space="preserve">Italiana Petroli Spa (giÃ  TotalErg S.p.A.) (CF: 00051570893)
</t>
  </si>
  <si>
    <t>Italiana Petroli Spa (giÃ  TotalErg S.p.A.) (CF: 00051570893)</t>
  </si>
  <si>
    <t>Noleggio fotocopiatrici per n. 6 Uffici dell'Agenzia</t>
  </si>
  <si>
    <t xml:space="preserve">Fornitura gasolio da riscaldamento UT Orbetello </t>
  </si>
  <si>
    <t>Fornitura di bandiere italiane ed europee per gli uffici della DRT</t>
  </si>
  <si>
    <t xml:space="preserve">E.NOVALI SNC DI NOVALI ALESSANDRO &amp; C. (CF: 01462770171)
</t>
  </si>
  <si>
    <t>E.NOVALI SNC DI NOVALI ALESSANDRO &amp; C. (CF: 01462770171)</t>
  </si>
  <si>
    <t>fornitura di accessori per manutenzione impianto per stazione GPS GX 1230 per l'ufficio provinciale del Territorio di Pisa</t>
  </si>
  <si>
    <t xml:space="preserve">EUROTEC PISA (CF: 01111940506)
</t>
  </si>
  <si>
    <t>EUROTEC PISA (CF: 01111940506)</t>
  </si>
  <si>
    <t>Acquisto dissuasori modello panettone pe DP Lucca</t>
  </si>
  <si>
    <t xml:space="preserve">LAZZARI S.R.L (CF: 04215390750)
</t>
  </si>
  <si>
    <t>LAZZARI S.R.L (CF: 04215390750)</t>
  </si>
  <si>
    <t>affidamento dei servizi di ritiro e smaltimento materiali di scarto</t>
  </si>
  <si>
    <t xml:space="preserve">COMPAGNIA MAGAZZINI GENERALI (CF: 06544750489)
</t>
  </si>
  <si>
    <t>COMPAGNIA MAGAZZINI GENERALI (CF: 06544750489)</t>
  </si>
  <si>
    <t>fornitura e posa in opera componentistica per impianto spegnimento antincendio</t>
  </si>
  <si>
    <t xml:space="preserve">LATTANZI GROUP SRL (CF: 01647950508)
</t>
  </si>
  <si>
    <t>LATTANZI GROUP SRL (CF: 01647950508)</t>
  </si>
  <si>
    <t>Fornitura armadi e cassettiere a norma UPT Pisa</t>
  </si>
  <si>
    <t xml:space="preserve"> Ditta Giacomo Bevilacqua di Carlotta e Giovanni Bevilacqua  (CF: 00752860569)
</t>
  </si>
  <si>
    <t xml:space="preserve"> Ditta Giacomo Bevilacqua di Carlotta e Giovanni Bevilacqua  (CF: 00752860569)</t>
  </si>
  <si>
    <t>Fornitura gas naturale - Agenzia delle Entrate della Toscana</t>
  </si>
  <si>
    <t xml:space="preserve">ESTRA ENERGIE SRL (CF: 01219980529)
</t>
  </si>
  <si>
    <t>ESTRA ENERGIE SRL (CF: 01219980529)</t>
  </si>
  <si>
    <t>Fornitura energia elettrica Agenzia delle Entrate della Toscana</t>
  </si>
  <si>
    <t xml:space="preserve">ENEL ENERGIA SPA (CF: 06655971007)
</t>
  </si>
  <si>
    <t>ENEL ENERGIA SPA (CF: 06655971007)</t>
  </si>
  <si>
    <t>Fornitura rotoli eliminacode DP Firenze</t>
  </si>
  <si>
    <t>Corsi Formazione primo soccorso base e aggiornamento</t>
  </si>
  <si>
    <t>Partecipazione corso di aggiornamento presso ANCI Toscanaa</t>
  </si>
  <si>
    <t xml:space="preserve">ANCI TOSCANA (CF: 01710310978)
</t>
  </si>
  <si>
    <t>ANCI TOSCANA (CF: 01710310978)</t>
  </si>
  <si>
    <t>Rampa per il superamento delle barriere architettoniche UT Piombino</t>
  </si>
  <si>
    <t xml:space="preserve">ELUX SRL (CF: 02865100594)
EUROACCESSORI SRL (CF: 02248470789)
FORTEBUONO METALLINFISSI SRL (CF: 00751370800)
ILMA DI FIORENTINI GIORGIO (CF: FRNGRG29E04A393V)
NAMITI SRL (CF: 06162571217)
</t>
  </si>
  <si>
    <t>ELUX SRL (CF: 02865100594)</t>
  </si>
  <si>
    <t>Gara per il servizio di spurgo presso le sedi degli Uffici dellâ€™Agenzia delle Entrate della regione Toscana.</t>
  </si>
  <si>
    <t xml:space="preserve">AUTOSPURGO 90 (CF: 04221880489)
ECO AMBIENTE SRL - ITALIA SPURGHI (CF: 00854630522)
LIPPI S.R.L. (CF: 01251350508)
SE.T.T. (CF: 01591950470)
SPURGO MAREMMA SRL (CF: 01328640535)
</t>
  </si>
  <si>
    <t>Pulizia parti comuni DP Grosseto</t>
  </si>
  <si>
    <t xml:space="preserve">C.R. APPALTI SRL (CF: 04622851006)
</t>
  </si>
  <si>
    <t>C.R. APPALTI SRL (CF: 04622851006)</t>
  </si>
  <si>
    <t>Fornitura e posa transenne UT Portoferraio</t>
  </si>
  <si>
    <t xml:space="preserve">Costruzioni Ferrini Srl (CF: 00997200498)
</t>
  </si>
  <si>
    <t>Costruzioni Ferrini Srl (CF: 00997200498)</t>
  </si>
  <si>
    <t>Fornitura rotoli eliminacode Uffici della Toscana</t>
  </si>
  <si>
    <t>Fornitura  e sostituzione di n. 3 schede Mitsubishi impianto UT Piombino</t>
  </si>
  <si>
    <t>Fornitura e posa vetri UT Siena</t>
  </si>
  <si>
    <t xml:space="preserve">Vetreria Sena Vetro (CF: 01142510526)
</t>
  </si>
  <si>
    <t>Vetreria Sena Vetro (CF: 01142510526)</t>
  </si>
  <si>
    <t>Fornitura complementi d'arredo UPT Pisa</t>
  </si>
  <si>
    <t>smontaggio e rimontaggio di impianto antincendio</t>
  </si>
  <si>
    <t xml:space="preserve">REMAS ANTINCENDIO SRL (CF: 01485720518)
</t>
  </si>
  <si>
    <t>REMAS ANTINCENDIO SRL (CF: 01485720518)</t>
  </si>
  <si>
    <t>FORNITURA E POSA IN OPERA DI VENEZIANE E VETRI</t>
  </si>
  <si>
    <t xml:space="preserve">SG LAVORAZIONI IN FERRO di Grasso Simone (CF: GRSSMN82T17G713V)
</t>
  </si>
  <si>
    <t>SG LAVORAZIONI IN FERRO di Grasso Simone (CF: GRSSMN82T17G713V)</t>
  </si>
  <si>
    <t>Fornitura apriporta nuova sede UPT Pisa</t>
  </si>
  <si>
    <t xml:space="preserve">SOLARI DI UDINE S.P.A. (CF: 01847860309)
</t>
  </si>
  <si>
    <t>SOLARI DI UDINE S.P.A. (CF: 01847860309)</t>
  </si>
  <si>
    <t>Acquisto di termosifoni elettrici  per la DP di Lucca</t>
  </si>
  <si>
    <t xml:space="preserve">INGROSCART SRL (CF: 01469840662)
</t>
  </si>
  <si>
    <t>INGROSCART SRL (CF: 01469840662)</t>
  </si>
  <si>
    <t>fornitura e posa in opera di veneziane e ricambi portoni</t>
  </si>
  <si>
    <t>noleggio n. 2 fotocopiatrici UTP Prato</t>
  </si>
  <si>
    <t>Servizio di raccolta e smaltimento di linoleum contenente fibre di amianto</t>
  </si>
  <si>
    <t xml:space="preserve">ROMANA MACERI CENTRO ITALIA (CF: 02136430515)
</t>
  </si>
  <si>
    <t>ROMANA MACERI CENTRO ITALIA (CF: 02136430515)</t>
  </si>
  <si>
    <t>FORNITURA PLAFONIERE UPT FIRENZE</t>
  </si>
  <si>
    <t xml:space="preserve">NEON TOMA ILLUMINAZIONE SRL (CF: 02507850754)
</t>
  </si>
  <si>
    <t>NEON TOMA ILLUMINAZIONE SRL (CF: 02507850754)</t>
  </si>
  <si>
    <t>Fornitura n.3 licenze software DR Toscana</t>
  </si>
  <si>
    <t xml:space="preserve">ACCA SOFTWARE SPA (CF: 01883740647)
</t>
  </si>
  <si>
    <t>ACCA SOFTWARE SPA (CF: 01883740647)</t>
  </si>
  <si>
    <t>Fornitura e posa telai Caserma Donati</t>
  </si>
  <si>
    <t>PUBBLICAZIONE AVVISO INDAGINE MERCATO IMMOBILIARE</t>
  </si>
  <si>
    <t xml:space="preserve">A. MANZONI &amp; C. S.p.a. (CF: 04705810150)
</t>
  </si>
  <si>
    <t>A. MANZONI &amp; C. S.p.a. (CF: 04705810150)</t>
  </si>
  <si>
    <t xml:space="preserve">SOCIETA' PUBBLICITA' EDITORIALE E DIGITALE SPA (CF: 02355260981)
</t>
  </si>
  <si>
    <t>SOCIETA' PUBBLICITA' EDITORIALE E DIGITALE SPA (CF: 02355260981)</t>
  </si>
  <si>
    <t>Servizio di giardinaggio ex Caserma Donati</t>
  </si>
  <si>
    <t>Adesione a convenzione Consip Buoni Pasto 7</t>
  </si>
  <si>
    <t xml:space="preserve">DAY RISTOSERVICE S.P.A. (CF: 03543000370)
</t>
  </si>
  <si>
    <t>DAY RISTOSERVICE S.P.A. (CF: 03543000370)</t>
  </si>
  <si>
    <t>Servizio di revisione impianto di rete antincendio DP Firenze</t>
  </si>
  <si>
    <t>servizio di redazione libretti unici impianti UPT vari</t>
  </si>
  <si>
    <t>Servizio di portierato presso la sede della Direzione regionale della Toscana</t>
  </si>
  <si>
    <t xml:space="preserve">I.V.R.I.- Istituto di vigilanza  (CF: 03169660150)
ISTITUTO DI VIGILANZA ARGO (CF: 01338851007)
italpol group spa  (CF: 02750060309)
ITALPOLPOLICE ISTITUTUO DI VIGILANZA (CF: 01981730839)
ITALSERVIZI 2007 S.R.L (CF: 09322791006)
</t>
  </si>
  <si>
    <t>ITALPOLPOLICE ISTITUTUO DI VIGILANZA (CF: 01981730839)</t>
  </si>
  <si>
    <t>Noleggio materiale per corsi di formazione antincendio</t>
  </si>
  <si>
    <t xml:space="preserve">COBRA ESTINTORI SNC (CF: 06188830480)
VO.GA (CF: 03635430485)
</t>
  </si>
  <si>
    <t>rimozione e riposizionamento persiane UT SI Sportello Palazzo Piccolomini</t>
  </si>
  <si>
    <t xml:space="preserve">ELLESSE SERVIZI SRL (CF: 01400870521)
</t>
  </si>
  <si>
    <t>ELLESSE SERVIZI SRL (CF: 01400870521)</t>
  </si>
  <si>
    <t>servizio di manutenzione impianti termoidraulici Agenzia Entrate Toscana</t>
  </si>
  <si>
    <t xml:space="preserve">air tecno srl (CF: 04458270651)
BRUGNOLI IMPIANTI (CF: 05870211009)
ECOFAST SISTEMA (CF: 05296881005)
ENGIE SERVIZI S.P.A. (giÃ  Cofely Italia S.p.A.) (CF: 07149930583)
NET.COM SRL (CF: 02191040647)
</t>
  </si>
  <si>
    <t>ENGIE SERVIZI S.P.A. (giÃ  Cofely Italia S.p.A.) (CF: 07149930583)</t>
  </si>
  <si>
    <t>Manutenzione impianti elettrici</t>
  </si>
  <si>
    <t xml:space="preserve">akab srl (CF: 02891090835)
artech srl (CF: 02285830465)
artigiana elettrika srl (CF: 01476820434)
cos.in. srl (CF: 06645990729)
Poliservizi srl (CF: 04526100484)
</t>
  </si>
  <si>
    <t>Poliservizi srl (CF: 04526100484)</t>
  </si>
  <si>
    <t>Riparazione GPS UPT Lucca</t>
  </si>
  <si>
    <t>Fornitura e posa tende UT Pescia</t>
  </si>
  <si>
    <t xml:space="preserve">Tappezzeria Pierozzi Dino &amp; C. Snc (CF: 01208430478)
</t>
  </si>
  <si>
    <t>Tappezzeria Pierozzi Dino &amp; C. Snc (CF: 01208430478)</t>
  </si>
  <si>
    <t>Fornitura caricabatteria GPS UPT Pisa</t>
  </si>
  <si>
    <t>adeguamento locali a normativa antincendio</t>
  </si>
  <si>
    <t>servizio di montaggio e rimontaggio delle scaffalature ad uso archivio per la nuova sede dellâ€™UPT di Siena</t>
  </si>
  <si>
    <t xml:space="preserve">metalcoop scarl (CF: 04516830488)
</t>
  </si>
  <si>
    <t>metalcoop scarl (CF: 04516830488)</t>
  </si>
  <si>
    <t>Interventi su impianti presso DP Pistoia eUPT Pisa</t>
  </si>
  <si>
    <t>Visite audiometriche Sorveglianza Sanitaria</t>
  </si>
  <si>
    <t xml:space="preserve">COM Metodi spa  (CF: 07120730150)
</t>
  </si>
  <si>
    <t>COM Metodi spa  (CF: 07120730150)</t>
  </si>
  <si>
    <t>Licenza per lâ€™utilizzo di un software per la verifica di resistenza al fuoco di strutture in cemento armato</t>
  </si>
  <si>
    <t>Fornitura e posa centralina rilevazione fumi UPT Firenze</t>
  </si>
  <si>
    <t xml:space="preserve">Protek snc (CF: 03443120484)
</t>
  </si>
  <si>
    <t>Protek snc (CF: 03443120484)</t>
  </si>
  <si>
    <t>Tipi mobili per SPI della DR Toscana anno 2018</t>
  </si>
  <si>
    <t xml:space="preserve">Istituto Poligrafico e Zecca dello Stato  (CF: 00399810589)
</t>
  </si>
  <si>
    <t>Istituto Poligrafico e Zecca dello Stato  (CF: 00399810589)</t>
  </si>
  <si>
    <t>Riparazione GPS - UPT Lucca</t>
  </si>
  <si>
    <t>fornitura di carta per copie e stampa A3 e A4</t>
  </si>
  <si>
    <t xml:space="preserve">CORPORATE EXPRESS SRL (CF: 00936630151)
ECO LASER INFORMATICA SRL  (CF: 04427081007)
LYRECO ITALIA S.P.A. (CF: 11582010150)
MYO S.r.l. (CF: 03222970406)
PEREGO CARTA (CF: 00775550486)
</t>
  </si>
  <si>
    <t>MYO S.r.l. (CF: 03222970406)</t>
  </si>
  <si>
    <t>Fornitura carta A4 e A3 uffici vari</t>
  </si>
  <si>
    <t xml:space="preserve">MAESTRIPIERI SRL (CF: 03804230104)
</t>
  </si>
  <si>
    <t>MAESTRIPIERI SRL (CF: 03804230104)</t>
  </si>
  <si>
    <t>Realizzazione di un impianto di climatizzazione presso UT Aulla</t>
  </si>
  <si>
    <t xml:space="preserve">ALVA SYSTEM SAS DI SULFARO SANTI &amp;C (CF: 02235010846)
AR.PE. TECNOLOGY SRL (CF: 06771660724)
B.V.S. SRL (CF: 02221390566)
CARLO RINALDI SRL (CF: 06940820720)
EDIL TERMICA SRL (CF: 02464890785)
</t>
  </si>
  <si>
    <t>EDIL TERMICA SRL (CF: 02464890785)</t>
  </si>
  <si>
    <t>Abbattimento palma e potature palme e piante DP Grosseto</t>
  </si>
  <si>
    <t xml:space="preserve">FAVILLI RINALDO SRL (CF: 01423710530)
</t>
  </si>
  <si>
    <t>FAVILLI RINALDO SRL (CF: 01423710530)</t>
  </si>
  <si>
    <t>Servizio gestione convegno</t>
  </si>
  <si>
    <t xml:space="preserve">Guido Guidi (CF: 04011300482)
Il Sorriso Ricevimenti (CF: 06713140488)
L'Invito di Chegai Pietro&amp; C. s.a.s. (CF: 06305320480)
</t>
  </si>
  <si>
    <t>L'Invito di Chegai Pietro&amp; C. s.a.s. (CF: 06305320480)</t>
  </si>
  <si>
    <t>Fornitura kit fotoconduttore DR Toscana</t>
  </si>
  <si>
    <t xml:space="preserve">ALKIMIE S.R.L. (CF: 11861041009)
</t>
  </si>
  <si>
    <t>ALKIMIE S.R.L. (CF: 11861041009)</t>
  </si>
  <si>
    <t>Manutenzione idraulica presso Sportello di Pietrasanta</t>
  </si>
  <si>
    <t xml:space="preserve">acquisto materiale elettrico per l'UTI  </t>
  </si>
  <si>
    <t xml:space="preserve">VIRTUAL LOGIC SRL (CF: 03878640238)
</t>
  </si>
  <si>
    <t>VIRTUAL LOGIC SRL (CF: 03878640238)</t>
  </si>
  <si>
    <t>FORNITURA N.5 SISTEMI CONTROLLO ACCESSI DP GROSSETO</t>
  </si>
  <si>
    <t>Fornitura e posa porta scorrevole a due ante -Sportello di Follonica</t>
  </si>
  <si>
    <t xml:space="preserve">TECNOIMPIANTI SRL (CF: 01064290537)
</t>
  </si>
  <si>
    <t>TECNOIMPIANTI SRL (CF: 01064290537)</t>
  </si>
  <si>
    <t>Fornitura batteria ed elettrodi per defibrillatore</t>
  </si>
  <si>
    <t xml:space="preserve">SUNNEXT SRL (CF: 07394350966)
</t>
  </si>
  <si>
    <t>SUNNEXT SRL (CF: 07394350966)</t>
  </si>
  <si>
    <t>fornitura complementi arredo per  UPT Massa</t>
  </si>
  <si>
    <t>Fornitura ventilatori DP Siena</t>
  </si>
  <si>
    <t xml:space="preserve">CAVICCHIOLI RITA (CF: CVCRTI62S52G843P)
</t>
  </si>
  <si>
    <t>CAVICCHIOLI RITA (CF: CVCRTI62S52G843P)</t>
  </si>
  <si>
    <t>Bacheche espositive DP Pisa</t>
  </si>
  <si>
    <t>Fornitura articoli vari L.81/08 DR Toscana</t>
  </si>
  <si>
    <t xml:space="preserve">THEMA OFFICE di Tizzi Gildo &amp; C. Sas (CF: 01762630406)
</t>
  </si>
  <si>
    <t>THEMA OFFICE di Tizzi Gildo &amp; C. Sas (CF: 01762630406)</t>
  </si>
  <si>
    <t>Armadietti pronto soccorso DP Pisa e altre DP</t>
  </si>
  <si>
    <t xml:space="preserve">MEDICAL PARMA S.R.L.. (CF: 02221860345)
</t>
  </si>
  <si>
    <t>MEDICAL PARMA S.R.L.. (CF: 02221860345)</t>
  </si>
  <si>
    <t xml:space="preserve">n.1 licenza software CANTASIA </t>
  </si>
  <si>
    <t xml:space="preserve">UNLIMITED TECHNOLOGY (CF: 04866651211)
</t>
  </si>
  <si>
    <t>UNLIMITED TECHNOLOGY (CF: 04866651211)</t>
  </si>
  <si>
    <t>Servizio di ripristino impianto antincendio UPT Pisa</t>
  </si>
  <si>
    <t xml:space="preserve">S. I. &amp;M. S.R.L. (CF: 04326561000)
</t>
  </si>
  <si>
    <t>S. I. &amp;M. S.R.L. (CF: 04326561000)</t>
  </si>
  <si>
    <t>affidamento del servizio di campionatura ed analisi materiali in fibra di vetro</t>
  </si>
  <si>
    <t xml:space="preserve"> STUDIO AMBIENTE (CF: 01021450539)
</t>
  </si>
  <si>
    <t xml:space="preserve"> STUDIO AMBIENTE (CF: 01021450539)</t>
  </si>
  <si>
    <t>Servizio di manutenzione impianti di sollevamento Uffici dell'Agenzia</t>
  </si>
  <si>
    <t xml:space="preserve">ALBIONASCENSORI SRL (CF: 01817250465)
ASCENSORI ROSSINI SRL (CF: 00999260045)
CAMA DI GIANNINI ANTONIO (CF: GNNNTN55P08B036S)
MAM ASCENSORI (CF: 00529490310)
OTIS SERVIZI SRL (CF: 01729590032)
</t>
  </si>
  <si>
    <t>OTIS SERVIZI SRL (CF: 01729590032)</t>
  </si>
  <si>
    <t>Servizio manutenzione impianti antincendio</t>
  </si>
  <si>
    <t xml:space="preserve">FAUL ANTINFORTUNISTICA (CF: 01978160560)
FIORINI IMPIANTI (CF: 01800640466)
INTEC SERVICE Srl (CF: 02820290647)
L'OPEROSA IMPIANTI S.R.L. (CF: 04269490266)
LATTANZI GROUP SRL (CF: 01647950508)
</t>
  </si>
  <si>
    <t>L'OPEROSA IMPIANTI S.R.L. (CF: 04269490266)</t>
  </si>
  <si>
    <t>Fornitura rilegatrice a pettine DP Firenze</t>
  </si>
  <si>
    <t xml:space="preserve">CAPRIOLI SOLUTIONS S.R.L. (CF: 10892451005)
</t>
  </si>
  <si>
    <t>CAPRIOLI SOLUTIONS S.R.L. (CF: 10892451005)</t>
  </si>
  <si>
    <t>Fornitura materiale sanitario per cassette PS dre Toscana</t>
  </si>
  <si>
    <t xml:space="preserve">MEDICAL PARMA S.R.L. (CF: 02221870345)
</t>
  </si>
  <si>
    <t>MEDICAL PARMA S.R.L. (CF: 02221870345)</t>
  </si>
  <si>
    <t>Fornitura e posa in opera di un citofono a chiamata per montacarichi</t>
  </si>
  <si>
    <t xml:space="preserve">GGG VENTURINI Srl (CF: 03677980488)
</t>
  </si>
  <si>
    <t>GGG VENTURINI Srl (CF: 03677980488)</t>
  </si>
  <si>
    <t>Servizio ripristino impianto antincendio UPT Pisa</t>
  </si>
  <si>
    <t>Fornitura carta uffici vari AdE Toscana</t>
  </si>
  <si>
    <t>Arredi a norma per locale refettorio DRT</t>
  </si>
  <si>
    <t xml:space="preserve">BELCA srl (CF: 02903640965)
</t>
  </si>
  <si>
    <t>BELCA srl (CF: 02903640965)</t>
  </si>
  <si>
    <t>Fornitura complementi arredo per telelavoristi</t>
  </si>
  <si>
    <t>Acquisto  lavello per refettorio</t>
  </si>
  <si>
    <t xml:space="preserve">Italsteel srl (CF: 01648720975)
</t>
  </si>
  <si>
    <t>Italsteel srl (CF: 01648720975)</t>
  </si>
  <si>
    <t>Lavori conclusivi Uffici vari</t>
  </si>
  <si>
    <t>smontaggio parete attrezzata e fornitura e posa n.2 porte UPT Siena</t>
  </si>
  <si>
    <t xml:space="preserve">LASAIDEA (CF: 00636500522)
</t>
  </si>
  <si>
    <t>LASAIDEA (CF: 00636500522)</t>
  </si>
  <si>
    <t>Fornitura in noleggio di n. 8 fotocopiatrici</t>
  </si>
  <si>
    <t xml:space="preserve">OLIVETTI SPA (CF: 02298700010)
</t>
  </si>
  <si>
    <t>OLIVETTI SPA (CF: 02298700010)</t>
  </si>
  <si>
    <t>Fornitura rastrelliere portabici DP Firenze</t>
  </si>
  <si>
    <t xml:space="preserve">ZAMPIERI SNC (CF: 03522170244)
</t>
  </si>
  <si>
    <t>ZAMPIERI SNC (CF: 03522170244)</t>
  </si>
  <si>
    <t>fornitura deflettori d'aria</t>
  </si>
  <si>
    <t xml:space="preserve">PAM UFFICIO (CF: 01261820839)
</t>
  </si>
  <si>
    <t>PAM UFFICIO (CF: 01261820839)</t>
  </si>
  <si>
    <t>Fornitura scale per DRE e altre DP</t>
  </si>
  <si>
    <t xml:space="preserve">SVELT SPA (CF: 00643660160)
</t>
  </si>
  <si>
    <t>SVELT SPA (CF: 00643660160)</t>
  </si>
  <si>
    <t>Fornitura DPI Antincendio DP Arezzo DP Livorno</t>
  </si>
  <si>
    <t xml:space="preserve">RIFLOR (CF: 05619860827)
</t>
  </si>
  <si>
    <t>RIFLOR (CF: 05619860827)</t>
  </si>
  <si>
    <t>Fornitura materiale sanitario DP Livorno DP Grosseto</t>
  </si>
  <si>
    <t>Fornitura complementi d'arredo uffici vari</t>
  </si>
  <si>
    <t xml:space="preserve">LANTERA SRL (CF: 01313790774)
</t>
  </si>
  <si>
    <t>LANTERA SRL (CF: 01313790774)</t>
  </si>
  <si>
    <t>Fornitura carrelli portafaldoni sponde alte DP Arezzo Dp Pistoia</t>
  </si>
  <si>
    <t xml:space="preserve">CARRELLI.IT S.R.L. (CF: 02654570981)
</t>
  </si>
  <si>
    <t>CARRELLI.IT S.R.L. (CF: 02654570981)</t>
  </si>
  <si>
    <t>Fornitura carrelli porta documento DP Massa</t>
  </si>
  <si>
    <t xml:space="preserve">LYRECO ITALIA S.P.A. (CF: 11582010150)
</t>
  </si>
  <si>
    <t>LYRECO ITALIA S.P.A. (CF: 11582010150)</t>
  </si>
  <si>
    <t>lavori allacciamento alla rete idrica lavabo locali refettorio</t>
  </si>
  <si>
    <t xml:space="preserve">Molla Besnik  (CF: MLLBNK69D25Z100G)
Torzini Costruzioni Generali srl (CF: 02100600515)
</t>
  </si>
  <si>
    <t>Molla Besnik  (CF: MLLBNK69D25Z100G)</t>
  </si>
  <si>
    <t>Affidamento del servizio di ritiro e smaltimento di materiali di scarto  presso la sede della Direzione regionale della Toscana e la sede della Direzione Provinciale di Firenze</t>
  </si>
  <si>
    <t xml:space="preserve">EUROCORPORATION S.R.L. (CF: 05235640488)
</t>
  </si>
  <si>
    <t>EUROCORPORATION S.R.L. (CF: 05235640488)</t>
  </si>
  <si>
    <t>Servizio di rilegatura e restauro per gli Uffici della DR Toscana</t>
  </si>
  <si>
    <t xml:space="preserve">PALLOTTO PAOLO (CF: PLLPLA73H07E783X)
</t>
  </si>
  <si>
    <t>PALLOTTO PAOLO (CF: PLLPLA73H07E783X)</t>
  </si>
  <si>
    <t>Fonitura Corsi uso defibrillatori DP Firenze</t>
  </si>
  <si>
    <t>Piccoli interventi da fabbro</t>
  </si>
  <si>
    <t xml:space="preserve">ZANGARELLI S.R.L. (CF: 05242780483)
</t>
  </si>
  <si>
    <t>ZANGARELLI S.R.L. (CF: 05242780483)</t>
  </si>
  <si>
    <t xml:space="preserve">Noleggio fotocopiatrici </t>
  </si>
  <si>
    <t>Noleggio scaffalature archivio UPT Siena</t>
  </si>
  <si>
    <t xml:space="preserve">EDILIZIA FUTURA SRL (CF: 00884110529)
</t>
  </si>
  <si>
    <t>EDILIZIA FUTURA SRL (CF: 00884110529)</t>
  </si>
  <si>
    <t>intervento ripristino rifinitura soffitto UPT Siena</t>
  </si>
  <si>
    <t>sostituzione vetrata sicurezza</t>
  </si>
  <si>
    <t xml:space="preserve">Serramenti Crulli e Rossi srl (CF: 01749140511)
</t>
  </si>
  <si>
    <t>Serramenti Crulli e Rossi srl (CF: 01749140511)</t>
  </si>
  <si>
    <t>Fornitura toner e drum</t>
  </si>
  <si>
    <t xml:space="preserve">ITALWARE  SRL  (CF: 08619670584)
</t>
  </si>
  <si>
    <t>ITALWARE  SRL  (CF: 08619670584)</t>
  </si>
  <si>
    <t>FORNITURA TONER E DRUM IN CONVENZIONE</t>
  </si>
  <si>
    <t>Fornitura toner in convenzione UPT Arezzo</t>
  </si>
  <si>
    <t>Fornitura toner in convenzione UPT Grosseto e Siena</t>
  </si>
  <si>
    <t>Fornitura toner e drum uffici vari DR Toscana</t>
  </si>
  <si>
    <t xml:space="preserve">C2 SRL (CF: 01121130197)
</t>
  </si>
  <si>
    <t>C2 SRL (CF: 01121130197)</t>
  </si>
  <si>
    <t>Fornitura toner uffici vari Agenzia delle Entrate Toscana</t>
  </si>
  <si>
    <t>Fornitura toner uffici vari DR Toscana</t>
  </si>
  <si>
    <t>Fornitura toner Uffici vari DR Toscana</t>
  </si>
  <si>
    <t>Fornitura toner uffici della DR Toscana</t>
  </si>
  <si>
    <t xml:space="preserve">ALL SOLUTIONS (CF: 07781481002)
DANCOM S.R.L.  (CF: 06518141210)
JOLLY TONER S.R.L (CF: 03299120547)
TECNO TRADE SRL (CF: 04433130723)
Toner Italia srl (CF: 01433030705)
</t>
  </si>
  <si>
    <t>Toner Italia srl (CF: 01433030705)</t>
  </si>
  <si>
    <t>Lavori di restauro per gli infissi esterni nella sede dell'UPT di Arezzo</t>
  </si>
  <si>
    <t xml:space="preserve">akab srl (CF: 02891090835)
CETA SPA (CF: 03172560165)
CLAF SUD PORTE E FINESTRE DI CAPASSO FRANCESCO  (CF: CPSFNC83S30B963C)
Edilnec S.r.l. (CF: 03951330616)
PICARDI PORTE E FINESTRE (CF: 03619791217)
</t>
  </si>
  <si>
    <t>Edilnec S.r.l. (CF: 03951330616)</t>
  </si>
  <si>
    <t>Dati aggiornati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</si>
</sst>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workbookViewId="0">
      <selection activeCell="H8" sqref="H8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403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"Z281C6436F"</f>
        <v>Z281C6436F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15800</v>
      </c>
      <c r="I3" s="2">
        <v>42744</v>
      </c>
      <c r="J3" s="2">
        <v>42765</v>
      </c>
      <c r="K3">
        <v>15800</v>
      </c>
    </row>
    <row r="4" spans="1:11" x14ac:dyDescent="0.25">
      <c r="A4" t="str">
        <f>"Z081CEFE1F"</f>
        <v>Z081CEFE1F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0</v>
      </c>
      <c r="I4" s="2">
        <v>42751</v>
      </c>
      <c r="J4" s="2">
        <v>42781</v>
      </c>
      <c r="K4">
        <v>0</v>
      </c>
    </row>
    <row r="5" spans="1:11" x14ac:dyDescent="0.25">
      <c r="A5" t="str">
        <f>"Z501CD8F39"</f>
        <v>Z501CD8F39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480</v>
      </c>
      <c r="I5" s="2">
        <v>42746</v>
      </c>
      <c r="J5" s="2">
        <v>42776</v>
      </c>
      <c r="K5">
        <v>0</v>
      </c>
    </row>
    <row r="6" spans="1:11" x14ac:dyDescent="0.25">
      <c r="A6" t="str">
        <f>"Z841CE5E64"</f>
        <v>Z841CE5E64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4661.6899999999996</v>
      </c>
      <c r="I6" s="2">
        <v>42760</v>
      </c>
      <c r="J6" s="2">
        <v>42766</v>
      </c>
      <c r="K6">
        <v>4661.6899999999996</v>
      </c>
    </row>
    <row r="7" spans="1:11" x14ac:dyDescent="0.25">
      <c r="A7" t="str">
        <f>"Z481CE5DE8"</f>
        <v>Z481CE5DE8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28</v>
      </c>
      <c r="G7" t="s">
        <v>29</v>
      </c>
      <c r="H7">
        <v>748.52</v>
      </c>
      <c r="I7" s="2">
        <v>42760</v>
      </c>
      <c r="J7" s="2">
        <v>42766</v>
      </c>
      <c r="K7">
        <v>748.52</v>
      </c>
    </row>
    <row r="8" spans="1:11" x14ac:dyDescent="0.25">
      <c r="A8" t="str">
        <f>"Z051D0ED6E"</f>
        <v>Z051D0ED6E</v>
      </c>
      <c r="B8" t="str">
        <f t="shared" si="0"/>
        <v>06363391001</v>
      </c>
      <c r="C8" t="s">
        <v>15</v>
      </c>
      <c r="D8" t="s">
        <v>31</v>
      </c>
      <c r="E8" t="s">
        <v>21</v>
      </c>
      <c r="F8" s="1" t="s">
        <v>32</v>
      </c>
      <c r="G8" t="s">
        <v>33</v>
      </c>
      <c r="H8">
        <v>1716.32</v>
      </c>
      <c r="I8" s="2">
        <v>42760</v>
      </c>
      <c r="J8" s="2">
        <v>44341</v>
      </c>
      <c r="K8">
        <v>643.62</v>
      </c>
    </row>
    <row r="9" spans="1:11" x14ac:dyDescent="0.25">
      <c r="A9" t="str">
        <f>"Z2C1D14566"</f>
        <v>Z2C1D14566</v>
      </c>
      <c r="B9" t="str">
        <f t="shared" si="0"/>
        <v>06363391001</v>
      </c>
      <c r="C9" t="s">
        <v>15</v>
      </c>
      <c r="D9" t="s">
        <v>34</v>
      </c>
      <c r="E9" t="s">
        <v>17</v>
      </c>
      <c r="F9" s="1" t="s">
        <v>35</v>
      </c>
      <c r="G9" t="s">
        <v>36</v>
      </c>
      <c r="H9">
        <v>980</v>
      </c>
      <c r="I9" s="2">
        <v>42761</v>
      </c>
      <c r="J9" s="2">
        <v>42790</v>
      </c>
      <c r="K9">
        <v>980</v>
      </c>
    </row>
    <row r="10" spans="1:11" x14ac:dyDescent="0.25">
      <c r="A10" t="str">
        <f>"Z551D28B2E"</f>
        <v>Z551D28B2E</v>
      </c>
      <c r="B10" t="str">
        <f t="shared" si="0"/>
        <v>06363391001</v>
      </c>
      <c r="C10" t="s">
        <v>15</v>
      </c>
      <c r="D10" t="s">
        <v>37</v>
      </c>
      <c r="E10" t="s">
        <v>17</v>
      </c>
      <c r="F10" s="1" t="s">
        <v>38</v>
      </c>
      <c r="G10" t="s">
        <v>39</v>
      </c>
      <c r="H10">
        <v>4200</v>
      </c>
      <c r="I10" s="2">
        <v>42767</v>
      </c>
      <c r="J10" s="2">
        <v>42856</v>
      </c>
      <c r="K10">
        <v>4200</v>
      </c>
    </row>
    <row r="11" spans="1:11" x14ac:dyDescent="0.25">
      <c r="A11" t="str">
        <f>"Z451D3402D"</f>
        <v>Z451D3402D</v>
      </c>
      <c r="B11" t="str">
        <f t="shared" si="0"/>
        <v>06363391001</v>
      </c>
      <c r="C11" t="s">
        <v>15</v>
      </c>
      <c r="D11" t="s">
        <v>40</v>
      </c>
      <c r="E11" t="s">
        <v>17</v>
      </c>
      <c r="F11" s="1" t="s">
        <v>41</v>
      </c>
      <c r="G11" t="s">
        <v>42</v>
      </c>
      <c r="H11">
        <v>210</v>
      </c>
      <c r="I11" s="2">
        <v>42766</v>
      </c>
      <c r="J11" s="2">
        <v>42794</v>
      </c>
      <c r="K11">
        <v>210</v>
      </c>
    </row>
    <row r="12" spans="1:11" x14ac:dyDescent="0.25">
      <c r="A12" t="str">
        <f>"Z931CC959D"</f>
        <v>Z931CC959D</v>
      </c>
      <c r="B12" t="str">
        <f t="shared" si="0"/>
        <v>06363391001</v>
      </c>
      <c r="C12" t="s">
        <v>15</v>
      </c>
      <c r="D12" t="s">
        <v>43</v>
      </c>
      <c r="E12" t="s">
        <v>44</v>
      </c>
      <c r="F12" s="1" t="s">
        <v>45</v>
      </c>
      <c r="G12" t="s">
        <v>46</v>
      </c>
      <c r="H12">
        <v>12939.05</v>
      </c>
      <c r="I12" s="2">
        <v>42775</v>
      </c>
      <c r="J12" s="2">
        <v>42863</v>
      </c>
      <c r="K12">
        <v>12874.35</v>
      </c>
    </row>
    <row r="13" spans="1:11" x14ac:dyDescent="0.25">
      <c r="A13" t="str">
        <f>"Z771D7B33B"</f>
        <v>Z771D7B33B</v>
      </c>
      <c r="B13" t="str">
        <f t="shared" si="0"/>
        <v>06363391001</v>
      </c>
      <c r="C13" t="s">
        <v>15</v>
      </c>
      <c r="D13" t="s">
        <v>47</v>
      </c>
      <c r="E13" t="s">
        <v>17</v>
      </c>
      <c r="F13" s="1" t="s">
        <v>48</v>
      </c>
      <c r="G13" t="s">
        <v>49</v>
      </c>
      <c r="H13">
        <v>629.95000000000005</v>
      </c>
      <c r="I13" s="2">
        <v>42789</v>
      </c>
      <c r="J13" s="2">
        <v>42816</v>
      </c>
      <c r="K13">
        <v>629.92999999999995</v>
      </c>
    </row>
    <row r="14" spans="1:11" x14ac:dyDescent="0.25">
      <c r="A14" t="str">
        <f>"ZA51D90C02"</f>
        <v>ZA51D90C02</v>
      </c>
      <c r="B14" t="str">
        <f t="shared" si="0"/>
        <v>06363391001</v>
      </c>
      <c r="C14" t="s">
        <v>15</v>
      </c>
      <c r="D14" t="s">
        <v>50</v>
      </c>
      <c r="E14" t="s">
        <v>17</v>
      </c>
      <c r="F14" s="1" t="s">
        <v>51</v>
      </c>
      <c r="G14" t="s">
        <v>52</v>
      </c>
      <c r="H14">
        <v>20</v>
      </c>
      <c r="I14" s="2">
        <v>42794</v>
      </c>
      <c r="J14" s="2">
        <v>42797</v>
      </c>
      <c r="K14">
        <v>20</v>
      </c>
    </row>
    <row r="15" spans="1:11" x14ac:dyDescent="0.25">
      <c r="A15" t="str">
        <f>"Z231D9E8DF"</f>
        <v>Z231D9E8DF</v>
      </c>
      <c r="B15" t="str">
        <f t="shared" si="0"/>
        <v>06363391001</v>
      </c>
      <c r="C15" t="s">
        <v>15</v>
      </c>
      <c r="D15" t="s">
        <v>53</v>
      </c>
      <c r="E15" t="s">
        <v>17</v>
      </c>
      <c r="F15" s="1" t="s">
        <v>54</v>
      </c>
      <c r="G15" t="s">
        <v>55</v>
      </c>
      <c r="H15">
        <v>107.82</v>
      </c>
      <c r="I15" s="2">
        <v>42796</v>
      </c>
      <c r="J15" s="2">
        <v>42828</v>
      </c>
      <c r="K15">
        <v>107.82</v>
      </c>
    </row>
    <row r="16" spans="1:11" x14ac:dyDescent="0.25">
      <c r="A16" t="str">
        <f>"Z651D40412"</f>
        <v>Z651D40412</v>
      </c>
      <c r="B16" t="str">
        <f t="shared" si="0"/>
        <v>06363391001</v>
      </c>
      <c r="C16" t="s">
        <v>15</v>
      </c>
      <c r="D16" t="s">
        <v>56</v>
      </c>
      <c r="E16" t="s">
        <v>17</v>
      </c>
      <c r="F16" s="1" t="s">
        <v>57</v>
      </c>
      <c r="G16" t="s">
        <v>58</v>
      </c>
      <c r="H16">
        <v>405</v>
      </c>
      <c r="I16" s="2">
        <v>42795</v>
      </c>
      <c r="J16" s="2">
        <v>42797</v>
      </c>
      <c r="K16">
        <v>405</v>
      </c>
    </row>
    <row r="17" spans="1:11" x14ac:dyDescent="0.25">
      <c r="A17" t="str">
        <f>"ZE51D7B377"</f>
        <v>ZE51D7B377</v>
      </c>
      <c r="B17" t="str">
        <f t="shared" si="0"/>
        <v>06363391001</v>
      </c>
      <c r="C17" t="s">
        <v>15</v>
      </c>
      <c r="D17" t="s">
        <v>59</v>
      </c>
      <c r="E17" t="s">
        <v>17</v>
      </c>
      <c r="F17" s="1" t="s">
        <v>60</v>
      </c>
      <c r="G17" t="s">
        <v>61</v>
      </c>
      <c r="H17">
        <v>998</v>
      </c>
      <c r="I17" s="2">
        <v>42793</v>
      </c>
      <c r="J17" s="2">
        <v>42821</v>
      </c>
      <c r="K17">
        <v>998</v>
      </c>
    </row>
    <row r="18" spans="1:11" x14ac:dyDescent="0.25">
      <c r="A18" t="str">
        <f>"Z901CE87DD"</f>
        <v>Z901CE87DD</v>
      </c>
      <c r="B18" t="str">
        <f t="shared" si="0"/>
        <v>06363391001</v>
      </c>
      <c r="C18" t="s">
        <v>15</v>
      </c>
      <c r="D18" t="s">
        <v>62</v>
      </c>
      <c r="E18" t="s">
        <v>17</v>
      </c>
      <c r="F18" s="1" t="s">
        <v>63</v>
      </c>
      <c r="G18" t="s">
        <v>64</v>
      </c>
      <c r="H18">
        <v>1059.8800000000001</v>
      </c>
      <c r="I18" s="2">
        <v>42761</v>
      </c>
      <c r="J18" s="2">
        <v>42766</v>
      </c>
      <c r="K18">
        <v>1059.8800000000001</v>
      </c>
    </row>
    <row r="19" spans="1:11" x14ac:dyDescent="0.25">
      <c r="A19" t="str">
        <f>"Z591DD1E5A"</f>
        <v>Z591DD1E5A</v>
      </c>
      <c r="B19" t="str">
        <f t="shared" si="0"/>
        <v>06363391001</v>
      </c>
      <c r="C19" t="s">
        <v>15</v>
      </c>
      <c r="D19" t="s">
        <v>65</v>
      </c>
      <c r="E19" t="s">
        <v>17</v>
      </c>
      <c r="F19" s="1" t="s">
        <v>54</v>
      </c>
      <c r="G19" t="s">
        <v>55</v>
      </c>
      <c r="H19">
        <v>50</v>
      </c>
      <c r="I19" s="2">
        <v>42808</v>
      </c>
      <c r="J19" s="2">
        <v>42815</v>
      </c>
      <c r="K19">
        <v>47.5</v>
      </c>
    </row>
    <row r="20" spans="1:11" x14ac:dyDescent="0.25">
      <c r="A20" t="str">
        <f>"Z3B1DE0F4E"</f>
        <v>Z3B1DE0F4E</v>
      </c>
      <c r="B20" t="str">
        <f t="shared" si="0"/>
        <v>06363391001</v>
      </c>
      <c r="C20" t="s">
        <v>15</v>
      </c>
      <c r="D20" t="s">
        <v>66</v>
      </c>
      <c r="E20" t="s">
        <v>17</v>
      </c>
      <c r="F20" s="1" t="s">
        <v>25</v>
      </c>
      <c r="G20" t="s">
        <v>26</v>
      </c>
      <c r="H20">
        <v>225</v>
      </c>
      <c r="I20" s="2">
        <v>42814</v>
      </c>
      <c r="J20" s="2">
        <v>42844</v>
      </c>
      <c r="K20">
        <v>225</v>
      </c>
    </row>
    <row r="21" spans="1:11" x14ac:dyDescent="0.25">
      <c r="A21" t="str">
        <f>"Z7B1DD2689"</f>
        <v>Z7B1DD2689</v>
      </c>
      <c r="B21" t="str">
        <f t="shared" si="0"/>
        <v>06363391001</v>
      </c>
      <c r="C21" t="s">
        <v>15</v>
      </c>
      <c r="D21" t="s">
        <v>67</v>
      </c>
      <c r="E21" t="s">
        <v>21</v>
      </c>
      <c r="F21" s="1" t="s">
        <v>68</v>
      </c>
      <c r="G21" t="s">
        <v>69</v>
      </c>
      <c r="H21">
        <v>2992</v>
      </c>
      <c r="I21" s="2">
        <v>42809</v>
      </c>
      <c r="J21" s="2">
        <v>43708</v>
      </c>
      <c r="K21">
        <v>2901</v>
      </c>
    </row>
    <row r="22" spans="1:11" x14ac:dyDescent="0.25">
      <c r="A22" t="str">
        <f>"Z0A1DDDBDC"</f>
        <v>Z0A1DDDBDC</v>
      </c>
      <c r="B22" t="str">
        <f t="shared" si="0"/>
        <v>06363391001</v>
      </c>
      <c r="C22" t="s">
        <v>15</v>
      </c>
      <c r="D22" t="s">
        <v>70</v>
      </c>
      <c r="E22" t="s">
        <v>17</v>
      </c>
      <c r="F22" s="1" t="s">
        <v>71</v>
      </c>
      <c r="G22" t="s">
        <v>72</v>
      </c>
      <c r="H22">
        <v>220</v>
      </c>
      <c r="I22" s="2">
        <v>42811</v>
      </c>
      <c r="J22" s="2">
        <v>42842</v>
      </c>
      <c r="K22">
        <v>220</v>
      </c>
    </row>
    <row r="23" spans="1:11" x14ac:dyDescent="0.25">
      <c r="A23" t="str">
        <f>"Z021E29B72"</f>
        <v>Z021E29B72</v>
      </c>
      <c r="B23" t="str">
        <f t="shared" si="0"/>
        <v>06363391001</v>
      </c>
      <c r="C23" t="s">
        <v>15</v>
      </c>
      <c r="D23" t="s">
        <v>73</v>
      </c>
      <c r="E23" t="s">
        <v>17</v>
      </c>
      <c r="F23" s="1" t="s">
        <v>54</v>
      </c>
      <c r="G23" t="s">
        <v>55</v>
      </c>
      <c r="H23">
        <v>402.8</v>
      </c>
      <c r="I23" s="2">
        <v>42832</v>
      </c>
      <c r="J23" s="2">
        <v>42846</v>
      </c>
      <c r="K23">
        <v>402.8</v>
      </c>
    </row>
    <row r="24" spans="1:11" x14ac:dyDescent="0.25">
      <c r="A24" t="str">
        <f>"ZAA1E3E60B"</f>
        <v>ZAA1E3E60B</v>
      </c>
      <c r="B24" t="str">
        <f t="shared" si="0"/>
        <v>06363391001</v>
      </c>
      <c r="C24" t="s">
        <v>15</v>
      </c>
      <c r="D24" t="s">
        <v>74</v>
      </c>
      <c r="E24" t="s">
        <v>17</v>
      </c>
      <c r="F24" s="1" t="s">
        <v>28</v>
      </c>
      <c r="G24" t="s">
        <v>29</v>
      </c>
      <c r="H24">
        <v>762</v>
      </c>
      <c r="I24" s="2">
        <v>42844</v>
      </c>
      <c r="J24" s="2">
        <v>42900</v>
      </c>
      <c r="K24">
        <v>762</v>
      </c>
    </row>
    <row r="25" spans="1:11" x14ac:dyDescent="0.25">
      <c r="A25" t="str">
        <f>"Z2A1DEFCE6"</f>
        <v>Z2A1DEFCE6</v>
      </c>
      <c r="B25" t="str">
        <f t="shared" si="0"/>
        <v>06363391001</v>
      </c>
      <c r="C25" t="s">
        <v>15</v>
      </c>
      <c r="D25" t="s">
        <v>75</v>
      </c>
      <c r="E25" t="s">
        <v>17</v>
      </c>
      <c r="F25" s="1" t="s">
        <v>28</v>
      </c>
      <c r="G25" t="s">
        <v>29</v>
      </c>
      <c r="H25">
        <v>1850</v>
      </c>
      <c r="I25" s="2">
        <v>42824</v>
      </c>
      <c r="J25" s="2">
        <v>42884</v>
      </c>
      <c r="K25">
        <v>1850</v>
      </c>
    </row>
    <row r="26" spans="1:11" x14ac:dyDescent="0.25">
      <c r="A26" t="str">
        <f>"Z8D1E24850"</f>
        <v>Z8D1E24850</v>
      </c>
      <c r="B26" t="str">
        <f t="shared" si="0"/>
        <v>06363391001</v>
      </c>
      <c r="C26" t="s">
        <v>15</v>
      </c>
      <c r="D26" t="s">
        <v>76</v>
      </c>
      <c r="E26" t="s">
        <v>21</v>
      </c>
      <c r="F26" s="1" t="s">
        <v>32</v>
      </c>
      <c r="G26" t="s">
        <v>33</v>
      </c>
      <c r="H26">
        <v>1716.32</v>
      </c>
      <c r="I26" s="2">
        <v>42832</v>
      </c>
      <c r="J26" s="2">
        <v>44292</v>
      </c>
      <c r="K26">
        <v>643.62</v>
      </c>
    </row>
    <row r="27" spans="1:11" x14ac:dyDescent="0.25">
      <c r="A27" t="str">
        <f>"Z6C1E5D61D"</f>
        <v>Z6C1E5D61D</v>
      </c>
      <c r="B27" t="str">
        <f t="shared" si="0"/>
        <v>06363391001</v>
      </c>
      <c r="C27" t="s">
        <v>15</v>
      </c>
      <c r="D27" t="s">
        <v>77</v>
      </c>
      <c r="E27" t="s">
        <v>17</v>
      </c>
      <c r="F27" s="1" t="s">
        <v>78</v>
      </c>
      <c r="G27" t="s">
        <v>79</v>
      </c>
      <c r="H27">
        <v>450</v>
      </c>
      <c r="I27" s="2">
        <v>42832</v>
      </c>
      <c r="J27" s="2">
        <v>42832</v>
      </c>
      <c r="K27">
        <v>450</v>
      </c>
    </row>
    <row r="28" spans="1:11" x14ac:dyDescent="0.25">
      <c r="A28" t="str">
        <f>"ZAF1E4B44F"</f>
        <v>ZAF1E4B44F</v>
      </c>
      <c r="B28" t="str">
        <f t="shared" si="0"/>
        <v>06363391001</v>
      </c>
      <c r="C28" t="s">
        <v>15</v>
      </c>
      <c r="D28" t="s">
        <v>80</v>
      </c>
      <c r="E28" t="s">
        <v>17</v>
      </c>
      <c r="F28" s="1" t="s">
        <v>81</v>
      </c>
      <c r="G28" t="s">
        <v>82</v>
      </c>
      <c r="H28">
        <v>398.4</v>
      </c>
      <c r="I28" s="2">
        <v>42844</v>
      </c>
      <c r="J28" s="2">
        <v>42873</v>
      </c>
      <c r="K28">
        <v>0</v>
      </c>
    </row>
    <row r="29" spans="1:11" x14ac:dyDescent="0.25">
      <c r="A29" t="str">
        <f>"Z681E79A04"</f>
        <v>Z681E79A04</v>
      </c>
      <c r="B29" t="str">
        <f t="shared" si="0"/>
        <v>06363391001</v>
      </c>
      <c r="C29" t="s">
        <v>15</v>
      </c>
      <c r="D29" t="s">
        <v>83</v>
      </c>
      <c r="E29" t="s">
        <v>17</v>
      </c>
      <c r="F29" s="1" t="s">
        <v>84</v>
      </c>
      <c r="G29" t="s">
        <v>85</v>
      </c>
      <c r="H29">
        <v>954</v>
      </c>
      <c r="I29" s="2">
        <v>42871</v>
      </c>
      <c r="J29" s="2">
        <v>42913</v>
      </c>
      <c r="K29">
        <v>0</v>
      </c>
    </row>
    <row r="30" spans="1:11" x14ac:dyDescent="0.25">
      <c r="A30" t="str">
        <f>"ZAC1E79AB2"</f>
        <v>ZAC1E79AB2</v>
      </c>
      <c r="B30" t="str">
        <f t="shared" si="0"/>
        <v>06363391001</v>
      </c>
      <c r="C30" t="s">
        <v>15</v>
      </c>
      <c r="D30" t="s">
        <v>86</v>
      </c>
      <c r="E30" t="s">
        <v>17</v>
      </c>
      <c r="F30" s="1" t="s">
        <v>87</v>
      </c>
      <c r="G30" t="s">
        <v>88</v>
      </c>
      <c r="H30">
        <v>1588</v>
      </c>
      <c r="I30" s="2">
        <v>42875</v>
      </c>
      <c r="J30" s="2">
        <v>42886</v>
      </c>
      <c r="K30">
        <v>1184</v>
      </c>
    </row>
    <row r="31" spans="1:11" x14ac:dyDescent="0.25">
      <c r="A31" t="str">
        <f>"ZB51EBB82F"</f>
        <v>ZB51EBB82F</v>
      </c>
      <c r="B31" t="str">
        <f t="shared" si="0"/>
        <v>06363391001</v>
      </c>
      <c r="C31" t="s">
        <v>15</v>
      </c>
      <c r="D31" t="s">
        <v>89</v>
      </c>
      <c r="E31" t="s">
        <v>17</v>
      </c>
      <c r="F31" s="1" t="s">
        <v>90</v>
      </c>
      <c r="G31" t="s">
        <v>91</v>
      </c>
      <c r="H31">
        <v>1750</v>
      </c>
      <c r="I31" s="2">
        <v>42884</v>
      </c>
      <c r="J31" s="2">
        <v>42901</v>
      </c>
      <c r="K31">
        <v>1750</v>
      </c>
    </row>
    <row r="32" spans="1:11" x14ac:dyDescent="0.25">
      <c r="A32" t="str">
        <f>"Z221E4BD5E"</f>
        <v>Z221E4BD5E</v>
      </c>
      <c r="B32" t="str">
        <f t="shared" si="0"/>
        <v>06363391001</v>
      </c>
      <c r="C32" t="s">
        <v>15</v>
      </c>
      <c r="D32" t="s">
        <v>92</v>
      </c>
      <c r="E32" t="s">
        <v>17</v>
      </c>
      <c r="F32" s="1" t="s">
        <v>93</v>
      </c>
      <c r="G32" t="s">
        <v>94</v>
      </c>
      <c r="H32">
        <v>4950</v>
      </c>
      <c r="I32" s="2">
        <v>42866</v>
      </c>
      <c r="J32" s="2">
        <v>42926</v>
      </c>
      <c r="K32">
        <v>4950</v>
      </c>
    </row>
    <row r="33" spans="1:11" x14ac:dyDescent="0.25">
      <c r="A33" t="str">
        <f>"Z961E925C7"</f>
        <v>Z961E925C7</v>
      </c>
      <c r="B33" t="str">
        <f t="shared" si="0"/>
        <v>06363391001</v>
      </c>
      <c r="C33" t="s">
        <v>15</v>
      </c>
      <c r="D33" t="s">
        <v>95</v>
      </c>
      <c r="E33" t="s">
        <v>17</v>
      </c>
      <c r="F33" s="1" t="s">
        <v>96</v>
      </c>
      <c r="G33" t="s">
        <v>97</v>
      </c>
      <c r="H33">
        <v>240</v>
      </c>
      <c r="I33" s="2">
        <v>42872</v>
      </c>
      <c r="J33" s="2">
        <v>42930</v>
      </c>
      <c r="K33">
        <v>240</v>
      </c>
    </row>
    <row r="34" spans="1:11" x14ac:dyDescent="0.25">
      <c r="A34" t="str">
        <f>"Z601EDE0CF"</f>
        <v>Z601EDE0CF</v>
      </c>
      <c r="B34" t="str">
        <f t="shared" si="0"/>
        <v>06363391001</v>
      </c>
      <c r="C34" t="s">
        <v>15</v>
      </c>
      <c r="D34" t="s">
        <v>98</v>
      </c>
      <c r="E34" t="s">
        <v>17</v>
      </c>
      <c r="F34" s="1" t="s">
        <v>28</v>
      </c>
      <c r="G34" t="s">
        <v>29</v>
      </c>
      <c r="H34">
        <v>540</v>
      </c>
      <c r="I34" s="2">
        <v>42892</v>
      </c>
      <c r="J34" s="2">
        <v>42921</v>
      </c>
      <c r="K34">
        <v>324</v>
      </c>
    </row>
    <row r="35" spans="1:11" x14ac:dyDescent="0.25">
      <c r="A35" t="str">
        <f>"Z6C1CD727E"</f>
        <v>Z6C1CD727E</v>
      </c>
      <c r="B35" t="str">
        <f t="shared" ref="B35:B66" si="1">"06363391001"</f>
        <v>06363391001</v>
      </c>
      <c r="C35" t="s">
        <v>15</v>
      </c>
      <c r="D35" t="s">
        <v>99</v>
      </c>
      <c r="E35" t="s">
        <v>17</v>
      </c>
      <c r="F35" s="1" t="s">
        <v>100</v>
      </c>
      <c r="G35" t="s">
        <v>101</v>
      </c>
      <c r="H35">
        <v>500</v>
      </c>
      <c r="I35" s="2">
        <v>42745</v>
      </c>
      <c r="J35" s="2">
        <v>42775</v>
      </c>
      <c r="K35">
        <v>500</v>
      </c>
    </row>
    <row r="36" spans="1:11" x14ac:dyDescent="0.25">
      <c r="A36" t="str">
        <f>"Z201D0FD88"</f>
        <v>Z201D0FD88</v>
      </c>
      <c r="B36" t="str">
        <f t="shared" si="1"/>
        <v>06363391001</v>
      </c>
      <c r="C36" t="s">
        <v>15</v>
      </c>
      <c r="D36" t="s">
        <v>102</v>
      </c>
      <c r="E36" t="s">
        <v>17</v>
      </c>
      <c r="F36" s="1" t="s">
        <v>103</v>
      </c>
      <c r="G36" t="s">
        <v>104</v>
      </c>
      <c r="H36">
        <v>30</v>
      </c>
      <c r="I36" s="2">
        <v>42748</v>
      </c>
      <c r="J36" s="2">
        <v>42775</v>
      </c>
      <c r="K36">
        <v>30</v>
      </c>
    </row>
    <row r="37" spans="1:11" x14ac:dyDescent="0.25">
      <c r="A37" t="str">
        <f>"Z1C1D0FD6F"</f>
        <v>Z1C1D0FD6F</v>
      </c>
      <c r="B37" t="str">
        <f t="shared" si="1"/>
        <v>06363391001</v>
      </c>
      <c r="C37" t="s">
        <v>15</v>
      </c>
      <c r="D37" t="s">
        <v>102</v>
      </c>
      <c r="E37" t="s">
        <v>17</v>
      </c>
      <c r="F37" s="1" t="s">
        <v>105</v>
      </c>
      <c r="G37" t="s">
        <v>106</v>
      </c>
      <c r="H37">
        <v>90</v>
      </c>
      <c r="I37" s="2">
        <v>42746</v>
      </c>
      <c r="J37" s="2">
        <v>42775</v>
      </c>
      <c r="K37">
        <v>80</v>
      </c>
    </row>
    <row r="38" spans="1:11" x14ac:dyDescent="0.25">
      <c r="A38" t="str">
        <f>"69417018E0"</f>
        <v>69417018E0</v>
      </c>
      <c r="B38" t="str">
        <f t="shared" si="1"/>
        <v>06363391001</v>
      </c>
      <c r="C38" t="s">
        <v>15</v>
      </c>
      <c r="D38" t="s">
        <v>107</v>
      </c>
      <c r="E38" t="s">
        <v>21</v>
      </c>
      <c r="F38" s="1" t="s">
        <v>68</v>
      </c>
      <c r="G38" t="s">
        <v>69</v>
      </c>
      <c r="H38">
        <v>236767.76</v>
      </c>
      <c r="I38" s="2">
        <v>42767</v>
      </c>
      <c r="J38" s="2">
        <v>43861</v>
      </c>
      <c r="K38">
        <v>122458.54</v>
      </c>
    </row>
    <row r="39" spans="1:11" x14ac:dyDescent="0.25">
      <c r="A39" t="str">
        <f>"Z221D1E867"</f>
        <v>Z221D1E867</v>
      </c>
      <c r="B39" t="str">
        <f t="shared" si="1"/>
        <v>06363391001</v>
      </c>
      <c r="C39" t="s">
        <v>15</v>
      </c>
      <c r="D39" t="s">
        <v>108</v>
      </c>
      <c r="E39" t="s">
        <v>17</v>
      </c>
      <c r="F39" s="1" t="s">
        <v>63</v>
      </c>
      <c r="G39" t="s">
        <v>64</v>
      </c>
      <c r="H39">
        <v>4199.12</v>
      </c>
      <c r="I39" s="2">
        <v>42765</v>
      </c>
      <c r="J39" s="2">
        <v>42853</v>
      </c>
      <c r="K39">
        <v>4199.12</v>
      </c>
    </row>
    <row r="40" spans="1:11" x14ac:dyDescent="0.25">
      <c r="A40" t="str">
        <f>"ZDB1D1496D"</f>
        <v>ZDB1D1496D</v>
      </c>
      <c r="B40" t="str">
        <f t="shared" si="1"/>
        <v>06363391001</v>
      </c>
      <c r="C40" t="s">
        <v>15</v>
      </c>
      <c r="D40" t="s">
        <v>109</v>
      </c>
      <c r="E40" t="s">
        <v>17</v>
      </c>
      <c r="F40" s="1" t="s">
        <v>110</v>
      </c>
      <c r="G40" t="s">
        <v>111</v>
      </c>
      <c r="H40">
        <v>439.2</v>
      </c>
      <c r="I40" s="2">
        <v>42769</v>
      </c>
      <c r="J40" s="2">
        <v>42776</v>
      </c>
      <c r="K40">
        <v>439.2</v>
      </c>
    </row>
    <row r="41" spans="1:11" x14ac:dyDescent="0.25">
      <c r="A41" t="str">
        <f>"Z231D379AF"</f>
        <v>Z231D379AF</v>
      </c>
      <c r="B41" t="str">
        <f t="shared" si="1"/>
        <v>06363391001</v>
      </c>
      <c r="C41" t="s">
        <v>15</v>
      </c>
      <c r="D41" t="s">
        <v>112</v>
      </c>
      <c r="E41" t="s">
        <v>17</v>
      </c>
      <c r="F41" s="1" t="s">
        <v>113</v>
      </c>
      <c r="G41" t="s">
        <v>114</v>
      </c>
      <c r="H41">
        <v>1043.7</v>
      </c>
      <c r="I41" s="2">
        <v>42769</v>
      </c>
      <c r="J41" s="2">
        <v>42797</v>
      </c>
      <c r="K41">
        <v>1043.69</v>
      </c>
    </row>
    <row r="42" spans="1:11" x14ac:dyDescent="0.25">
      <c r="A42" t="str">
        <f>"ZF41D1494D"</f>
        <v>ZF41D1494D</v>
      </c>
      <c r="B42" t="str">
        <f t="shared" si="1"/>
        <v>06363391001</v>
      </c>
      <c r="C42" t="s">
        <v>15</v>
      </c>
      <c r="D42" t="s">
        <v>115</v>
      </c>
      <c r="E42" t="s">
        <v>17</v>
      </c>
      <c r="F42" s="1" t="s">
        <v>116</v>
      </c>
      <c r="G42" t="s">
        <v>117</v>
      </c>
      <c r="H42">
        <v>1227.4000000000001</v>
      </c>
      <c r="I42" s="2">
        <v>42769</v>
      </c>
      <c r="J42" s="2">
        <v>42776</v>
      </c>
      <c r="K42">
        <v>1227.4000000000001</v>
      </c>
    </row>
    <row r="43" spans="1:11" x14ac:dyDescent="0.25">
      <c r="A43" t="str">
        <f>"ZA61D24BB6"</f>
        <v>ZA61D24BB6</v>
      </c>
      <c r="B43" t="str">
        <f t="shared" si="1"/>
        <v>06363391001</v>
      </c>
      <c r="C43" t="s">
        <v>15</v>
      </c>
      <c r="D43" t="s">
        <v>118</v>
      </c>
      <c r="E43" t="s">
        <v>44</v>
      </c>
      <c r="F43" s="1" t="s">
        <v>90</v>
      </c>
      <c r="G43" t="s">
        <v>91</v>
      </c>
      <c r="H43">
        <v>11774.5</v>
      </c>
      <c r="I43" s="2">
        <v>42773</v>
      </c>
      <c r="J43" s="2">
        <v>42782</v>
      </c>
      <c r="K43">
        <v>11614.5</v>
      </c>
    </row>
    <row r="44" spans="1:11" x14ac:dyDescent="0.25">
      <c r="A44" t="str">
        <f>"Z621D3C192"</f>
        <v>Z621D3C192</v>
      </c>
      <c r="B44" t="str">
        <f t="shared" si="1"/>
        <v>06363391001</v>
      </c>
      <c r="C44" t="s">
        <v>15</v>
      </c>
      <c r="D44" t="s">
        <v>119</v>
      </c>
      <c r="E44" t="s">
        <v>17</v>
      </c>
      <c r="F44" s="1" t="s">
        <v>120</v>
      </c>
      <c r="G44" t="s">
        <v>121</v>
      </c>
      <c r="H44">
        <v>7020</v>
      </c>
      <c r="I44" s="2">
        <v>42772</v>
      </c>
      <c r="J44" s="2">
        <v>42794</v>
      </c>
      <c r="K44">
        <v>7020</v>
      </c>
    </row>
    <row r="45" spans="1:11" x14ac:dyDescent="0.25">
      <c r="A45" t="str">
        <f>"Z431D145B7"</f>
        <v>Z431D145B7</v>
      </c>
      <c r="B45" t="str">
        <f t="shared" si="1"/>
        <v>06363391001</v>
      </c>
      <c r="C45" t="s">
        <v>15</v>
      </c>
      <c r="D45" t="s">
        <v>122</v>
      </c>
      <c r="E45" t="s">
        <v>17</v>
      </c>
      <c r="F45" s="1" t="s">
        <v>123</v>
      </c>
      <c r="G45" t="s">
        <v>124</v>
      </c>
      <c r="H45">
        <v>475</v>
      </c>
      <c r="I45" s="2">
        <v>42772</v>
      </c>
      <c r="J45" s="2">
        <v>42800</v>
      </c>
      <c r="K45">
        <v>475</v>
      </c>
    </row>
    <row r="46" spans="1:11" x14ac:dyDescent="0.25">
      <c r="A46" t="str">
        <f>"ZF81D4A545"</f>
        <v>ZF81D4A545</v>
      </c>
      <c r="B46" t="str">
        <f t="shared" si="1"/>
        <v>06363391001</v>
      </c>
      <c r="C46" t="s">
        <v>15</v>
      </c>
      <c r="D46" t="s">
        <v>125</v>
      </c>
      <c r="E46" t="s">
        <v>17</v>
      </c>
      <c r="F46" s="1" t="s">
        <v>126</v>
      </c>
      <c r="G46" t="s">
        <v>127</v>
      </c>
      <c r="H46">
        <v>1988.3</v>
      </c>
      <c r="I46" s="2">
        <v>42774</v>
      </c>
      <c r="J46" s="2">
        <v>42801</v>
      </c>
      <c r="K46">
        <v>1988.3</v>
      </c>
    </row>
    <row r="47" spans="1:11" x14ac:dyDescent="0.25">
      <c r="A47" t="str">
        <f>"Z071C3FEED"</f>
        <v>Z071C3FEED</v>
      </c>
      <c r="B47" t="str">
        <f t="shared" si="1"/>
        <v>06363391001</v>
      </c>
      <c r="C47" t="s">
        <v>15</v>
      </c>
      <c r="D47" t="s">
        <v>128</v>
      </c>
      <c r="E47" t="s">
        <v>17</v>
      </c>
      <c r="F47" s="1" t="s">
        <v>129</v>
      </c>
      <c r="G47" t="s">
        <v>130</v>
      </c>
      <c r="H47">
        <v>3120</v>
      </c>
      <c r="I47" s="2">
        <v>42774</v>
      </c>
      <c r="J47" s="2">
        <v>42863</v>
      </c>
      <c r="K47">
        <v>3120</v>
      </c>
    </row>
    <row r="48" spans="1:11" x14ac:dyDescent="0.25">
      <c r="A48" t="str">
        <f>"Z2F1D4CF2E"</f>
        <v>Z2F1D4CF2E</v>
      </c>
      <c r="B48" t="str">
        <f t="shared" si="1"/>
        <v>06363391001</v>
      </c>
      <c r="C48" t="s">
        <v>15</v>
      </c>
      <c r="D48" t="s">
        <v>131</v>
      </c>
      <c r="E48" t="s">
        <v>17</v>
      </c>
      <c r="F48" s="1" t="s">
        <v>132</v>
      </c>
      <c r="G48" t="s">
        <v>133</v>
      </c>
      <c r="H48">
        <v>291</v>
      </c>
      <c r="I48" s="2">
        <v>42775</v>
      </c>
      <c r="J48" s="2">
        <v>42786</v>
      </c>
      <c r="K48">
        <v>291</v>
      </c>
    </row>
    <row r="49" spans="1:11" x14ac:dyDescent="0.25">
      <c r="A49" t="str">
        <f>"ZBB1D90C0E"</f>
        <v>ZBB1D90C0E</v>
      </c>
      <c r="B49" t="str">
        <f t="shared" si="1"/>
        <v>06363391001</v>
      </c>
      <c r="C49" t="s">
        <v>15</v>
      </c>
      <c r="D49" t="s">
        <v>134</v>
      </c>
      <c r="E49" t="s">
        <v>17</v>
      </c>
      <c r="F49" s="1" t="s">
        <v>105</v>
      </c>
      <c r="G49" t="s">
        <v>106</v>
      </c>
      <c r="H49">
        <v>30</v>
      </c>
      <c r="I49" s="2">
        <v>42817</v>
      </c>
      <c r="J49" s="2">
        <v>42817</v>
      </c>
      <c r="K49">
        <v>30</v>
      </c>
    </row>
    <row r="50" spans="1:11" x14ac:dyDescent="0.25">
      <c r="A50" t="str">
        <f>"ZB21E13DCB"</f>
        <v>ZB21E13DCB</v>
      </c>
      <c r="B50" t="str">
        <f t="shared" si="1"/>
        <v>06363391001</v>
      </c>
      <c r="C50" t="s">
        <v>15</v>
      </c>
      <c r="D50" t="s">
        <v>135</v>
      </c>
      <c r="E50" t="s">
        <v>17</v>
      </c>
      <c r="F50" s="1" t="s">
        <v>136</v>
      </c>
      <c r="G50" t="s">
        <v>137</v>
      </c>
      <c r="H50">
        <v>430</v>
      </c>
      <c r="I50" s="2">
        <v>42832</v>
      </c>
      <c r="J50" s="2">
        <v>42835</v>
      </c>
      <c r="K50">
        <v>430</v>
      </c>
    </row>
    <row r="51" spans="1:11" x14ac:dyDescent="0.25">
      <c r="A51" t="str">
        <f>"ZB41C3B2FF"</f>
        <v>ZB41C3B2FF</v>
      </c>
      <c r="B51" t="str">
        <f t="shared" si="1"/>
        <v>06363391001</v>
      </c>
      <c r="C51" t="s">
        <v>15</v>
      </c>
      <c r="D51" t="s">
        <v>138</v>
      </c>
      <c r="E51" t="s">
        <v>44</v>
      </c>
      <c r="F51" s="1" t="s">
        <v>139</v>
      </c>
      <c r="G51" t="s">
        <v>140</v>
      </c>
      <c r="H51">
        <v>8888.1200000000008</v>
      </c>
      <c r="I51" s="2">
        <v>42760</v>
      </c>
      <c r="J51" s="2">
        <v>42886</v>
      </c>
      <c r="K51">
        <v>8888.1200000000008</v>
      </c>
    </row>
    <row r="52" spans="1:11" x14ac:dyDescent="0.25">
      <c r="A52" t="str">
        <f>"Z091D6C9A5"</f>
        <v>Z091D6C9A5</v>
      </c>
      <c r="B52" t="str">
        <f t="shared" si="1"/>
        <v>06363391001</v>
      </c>
      <c r="C52" t="s">
        <v>15</v>
      </c>
      <c r="D52" t="s">
        <v>141</v>
      </c>
      <c r="E52" t="s">
        <v>21</v>
      </c>
      <c r="F52" s="1" t="s">
        <v>142</v>
      </c>
      <c r="G52" t="s">
        <v>143</v>
      </c>
      <c r="H52">
        <v>0</v>
      </c>
      <c r="I52" s="2">
        <v>42789</v>
      </c>
      <c r="J52" s="2">
        <v>43396</v>
      </c>
      <c r="K52">
        <v>1702.99</v>
      </c>
    </row>
    <row r="53" spans="1:11" x14ac:dyDescent="0.25">
      <c r="A53" t="str">
        <f>"ZF21D6AF39"</f>
        <v>ZF21D6AF39</v>
      </c>
      <c r="B53" t="str">
        <f t="shared" si="1"/>
        <v>06363391001</v>
      </c>
      <c r="C53" t="s">
        <v>15</v>
      </c>
      <c r="D53" t="s">
        <v>144</v>
      </c>
      <c r="E53" t="s">
        <v>21</v>
      </c>
      <c r="F53" s="1" t="s">
        <v>32</v>
      </c>
      <c r="G53" t="s">
        <v>33</v>
      </c>
      <c r="H53">
        <v>13730.56</v>
      </c>
      <c r="I53" s="2">
        <v>42793</v>
      </c>
      <c r="J53" s="2">
        <v>44253</v>
      </c>
      <c r="K53">
        <v>5148.96</v>
      </c>
    </row>
    <row r="54" spans="1:11" x14ac:dyDescent="0.25">
      <c r="A54" t="str">
        <f>"ZA81D8F258"</f>
        <v>ZA81D8F258</v>
      </c>
      <c r="B54" t="str">
        <f t="shared" si="1"/>
        <v>06363391001</v>
      </c>
      <c r="C54" t="s">
        <v>15</v>
      </c>
      <c r="D54" t="s">
        <v>145</v>
      </c>
      <c r="E54" t="s">
        <v>21</v>
      </c>
      <c r="F54" s="1" t="s">
        <v>22</v>
      </c>
      <c r="G54" t="s">
        <v>23</v>
      </c>
      <c r="H54">
        <v>0</v>
      </c>
      <c r="I54" s="2">
        <v>42796</v>
      </c>
      <c r="J54" s="2">
        <v>42828</v>
      </c>
      <c r="K54">
        <v>2620.61</v>
      </c>
    </row>
    <row r="55" spans="1:11" x14ac:dyDescent="0.25">
      <c r="A55" t="str">
        <f>"Z081DC96C9"</f>
        <v>Z081DC96C9</v>
      </c>
      <c r="B55" t="str">
        <f t="shared" si="1"/>
        <v>06363391001</v>
      </c>
      <c r="C55" t="s">
        <v>15</v>
      </c>
      <c r="D55" t="s">
        <v>146</v>
      </c>
      <c r="E55" t="s">
        <v>17</v>
      </c>
      <c r="F55" s="1" t="s">
        <v>147</v>
      </c>
      <c r="G55" t="s">
        <v>148</v>
      </c>
      <c r="H55">
        <v>2712</v>
      </c>
      <c r="I55" s="2">
        <v>42807</v>
      </c>
      <c r="J55" s="2">
        <v>42871</v>
      </c>
      <c r="K55">
        <v>2711.72</v>
      </c>
    </row>
    <row r="56" spans="1:11" x14ac:dyDescent="0.25">
      <c r="A56" t="str">
        <f>"Z341D842F3"</f>
        <v>Z341D842F3</v>
      </c>
      <c r="B56" t="str">
        <f t="shared" si="1"/>
        <v>06363391001</v>
      </c>
      <c r="C56" t="s">
        <v>15</v>
      </c>
      <c r="D56" t="s">
        <v>149</v>
      </c>
      <c r="E56" t="s">
        <v>17</v>
      </c>
      <c r="F56" s="1" t="s">
        <v>150</v>
      </c>
      <c r="G56" t="s">
        <v>151</v>
      </c>
      <c r="H56">
        <v>2020</v>
      </c>
      <c r="I56" s="2">
        <v>42807</v>
      </c>
      <c r="J56" s="2">
        <v>42838</v>
      </c>
      <c r="K56">
        <v>2020</v>
      </c>
    </row>
    <row r="57" spans="1:11" x14ac:dyDescent="0.25">
      <c r="A57" t="str">
        <f>"ZF41DC95AF"</f>
        <v>ZF41DC95AF</v>
      </c>
      <c r="B57" t="str">
        <f t="shared" si="1"/>
        <v>06363391001</v>
      </c>
      <c r="C57" t="s">
        <v>15</v>
      </c>
      <c r="D57" t="s">
        <v>152</v>
      </c>
      <c r="E57" t="s">
        <v>17</v>
      </c>
      <c r="F57" s="1" t="s">
        <v>153</v>
      </c>
      <c r="G57" t="s">
        <v>154</v>
      </c>
      <c r="H57">
        <v>645</v>
      </c>
      <c r="I57" s="2">
        <v>42824</v>
      </c>
      <c r="J57" s="2">
        <v>42825</v>
      </c>
      <c r="K57">
        <v>645</v>
      </c>
    </row>
    <row r="58" spans="1:11" x14ac:dyDescent="0.25">
      <c r="A58" t="str">
        <f>"Z771E0C014"</f>
        <v>Z771E0C014</v>
      </c>
      <c r="B58" t="str">
        <f t="shared" si="1"/>
        <v>06363391001</v>
      </c>
      <c r="C58" t="s">
        <v>15</v>
      </c>
      <c r="D58" t="s">
        <v>155</v>
      </c>
      <c r="E58" t="s">
        <v>17</v>
      </c>
      <c r="F58" s="1" t="s">
        <v>156</v>
      </c>
      <c r="G58" t="s">
        <v>157</v>
      </c>
      <c r="H58">
        <v>20000</v>
      </c>
      <c r="I58" s="2">
        <v>42825</v>
      </c>
      <c r="J58" s="2">
        <v>43921</v>
      </c>
      <c r="K58">
        <v>5000</v>
      </c>
    </row>
    <row r="59" spans="1:11" x14ac:dyDescent="0.25">
      <c r="A59" t="str">
        <f>"ZE51DE6C30"</f>
        <v>ZE51DE6C30</v>
      </c>
      <c r="B59" t="str">
        <f t="shared" si="1"/>
        <v>06363391001</v>
      </c>
      <c r="C59" t="s">
        <v>15</v>
      </c>
      <c r="D59" t="s">
        <v>158</v>
      </c>
      <c r="E59" t="s">
        <v>17</v>
      </c>
      <c r="F59" s="1" t="s">
        <v>159</v>
      </c>
      <c r="G59" t="s">
        <v>160</v>
      </c>
      <c r="H59">
        <v>5325</v>
      </c>
      <c r="I59" s="2">
        <v>42832</v>
      </c>
      <c r="J59" s="2">
        <v>42855</v>
      </c>
      <c r="K59">
        <v>5325</v>
      </c>
    </row>
    <row r="60" spans="1:11" x14ac:dyDescent="0.25">
      <c r="A60" t="str">
        <f>"ZEC1E4999C"</f>
        <v>ZEC1E4999C</v>
      </c>
      <c r="B60" t="str">
        <f t="shared" si="1"/>
        <v>06363391001</v>
      </c>
      <c r="C60" t="s">
        <v>15</v>
      </c>
      <c r="D60" t="s">
        <v>161</v>
      </c>
      <c r="E60" t="s">
        <v>17</v>
      </c>
      <c r="F60" s="1" t="s">
        <v>162</v>
      </c>
      <c r="G60" t="s">
        <v>163</v>
      </c>
      <c r="H60">
        <v>24750</v>
      </c>
      <c r="I60" s="2">
        <v>42846</v>
      </c>
      <c r="J60" s="2">
        <v>42907</v>
      </c>
      <c r="K60">
        <v>24750</v>
      </c>
    </row>
    <row r="61" spans="1:11" x14ac:dyDescent="0.25">
      <c r="A61" t="str">
        <f>"699191786E"</f>
        <v>699191786E</v>
      </c>
      <c r="B61" t="str">
        <f t="shared" si="1"/>
        <v>06363391001</v>
      </c>
      <c r="C61" t="s">
        <v>15</v>
      </c>
      <c r="D61" t="s">
        <v>164</v>
      </c>
      <c r="E61" t="s">
        <v>21</v>
      </c>
      <c r="F61" s="1" t="s">
        <v>165</v>
      </c>
      <c r="G61" t="s">
        <v>166</v>
      </c>
      <c r="H61">
        <v>0</v>
      </c>
      <c r="I61" s="2">
        <v>42794</v>
      </c>
      <c r="J61" s="2">
        <v>43220</v>
      </c>
      <c r="K61">
        <v>240103.63</v>
      </c>
    </row>
    <row r="62" spans="1:11" x14ac:dyDescent="0.25">
      <c r="A62" t="str">
        <f>"69919091D6"</f>
        <v>69919091D6</v>
      </c>
      <c r="B62" t="str">
        <f t="shared" si="1"/>
        <v>06363391001</v>
      </c>
      <c r="C62" t="s">
        <v>15</v>
      </c>
      <c r="D62" t="s">
        <v>167</v>
      </c>
      <c r="E62" t="s">
        <v>21</v>
      </c>
      <c r="F62" s="1" t="s">
        <v>168</v>
      </c>
      <c r="G62" t="s">
        <v>169</v>
      </c>
      <c r="H62">
        <v>0</v>
      </c>
      <c r="I62" s="2">
        <v>42795</v>
      </c>
      <c r="J62" s="2">
        <v>43220</v>
      </c>
      <c r="K62">
        <v>747182.72</v>
      </c>
    </row>
    <row r="63" spans="1:11" x14ac:dyDescent="0.25">
      <c r="A63" t="str">
        <f>"Z8D1E480FC"</f>
        <v>Z8D1E480FC</v>
      </c>
      <c r="B63" t="str">
        <f t="shared" si="1"/>
        <v>06363391001</v>
      </c>
      <c r="C63" t="s">
        <v>15</v>
      </c>
      <c r="D63" t="s">
        <v>170</v>
      </c>
      <c r="E63" t="s">
        <v>17</v>
      </c>
      <c r="F63" s="1" t="s">
        <v>25</v>
      </c>
      <c r="G63" t="s">
        <v>26</v>
      </c>
      <c r="H63">
        <v>255</v>
      </c>
      <c r="I63" s="2">
        <v>42843</v>
      </c>
      <c r="J63" s="2">
        <v>42872</v>
      </c>
      <c r="K63">
        <v>255</v>
      </c>
    </row>
    <row r="64" spans="1:11" x14ac:dyDescent="0.25">
      <c r="A64" t="str">
        <f>"ZD41E5505F"</f>
        <v>ZD41E5505F</v>
      </c>
      <c r="B64" t="str">
        <f t="shared" si="1"/>
        <v>06363391001</v>
      </c>
      <c r="C64" t="s">
        <v>15</v>
      </c>
      <c r="D64" t="s">
        <v>171</v>
      </c>
      <c r="E64" t="s">
        <v>21</v>
      </c>
      <c r="F64" s="1" t="s">
        <v>68</v>
      </c>
      <c r="G64" t="s">
        <v>69</v>
      </c>
      <c r="H64">
        <v>8866</v>
      </c>
      <c r="I64" s="2">
        <v>42863</v>
      </c>
      <c r="J64" s="2">
        <v>43708</v>
      </c>
      <c r="K64">
        <v>8866</v>
      </c>
    </row>
    <row r="65" spans="1:11" x14ac:dyDescent="0.25">
      <c r="A65" t="str">
        <f>"Z321E9D5C8"</f>
        <v>Z321E9D5C8</v>
      </c>
      <c r="B65" t="str">
        <f t="shared" si="1"/>
        <v>06363391001</v>
      </c>
      <c r="C65" t="s">
        <v>15</v>
      </c>
      <c r="D65" t="s">
        <v>172</v>
      </c>
      <c r="E65" t="s">
        <v>17</v>
      </c>
      <c r="F65" s="1" t="s">
        <v>173</v>
      </c>
      <c r="G65" t="s">
        <v>174</v>
      </c>
      <c r="H65">
        <v>80</v>
      </c>
      <c r="I65" s="2">
        <v>42860</v>
      </c>
      <c r="J65" s="2">
        <v>42863</v>
      </c>
      <c r="K65">
        <v>80</v>
      </c>
    </row>
    <row r="66" spans="1:11" x14ac:dyDescent="0.25">
      <c r="A66" t="str">
        <f>"ZAE1D6C809"</f>
        <v>ZAE1D6C809</v>
      </c>
      <c r="B66" t="str">
        <f t="shared" si="1"/>
        <v>06363391001</v>
      </c>
      <c r="C66" t="s">
        <v>15</v>
      </c>
      <c r="D66" t="s">
        <v>175</v>
      </c>
      <c r="E66" t="s">
        <v>44</v>
      </c>
      <c r="F66" s="1" t="s">
        <v>176</v>
      </c>
      <c r="G66" t="s">
        <v>177</v>
      </c>
      <c r="H66">
        <v>5900</v>
      </c>
      <c r="I66" s="2">
        <v>42863</v>
      </c>
      <c r="J66" s="2">
        <v>42916</v>
      </c>
      <c r="K66">
        <v>5900</v>
      </c>
    </row>
    <row r="67" spans="1:11" x14ac:dyDescent="0.25">
      <c r="A67" t="str">
        <f>"ZD41DD1E2B"</f>
        <v>ZD41DD1E2B</v>
      </c>
      <c r="B67" t="str">
        <f t="shared" ref="B67:B98" si="2">"06363391001"</f>
        <v>06363391001</v>
      </c>
      <c r="C67" t="s">
        <v>15</v>
      </c>
      <c r="D67" t="s">
        <v>178</v>
      </c>
      <c r="E67" t="s">
        <v>44</v>
      </c>
      <c r="F67" s="1" t="s">
        <v>179</v>
      </c>
      <c r="G67" t="s">
        <v>55</v>
      </c>
      <c r="H67">
        <v>20000</v>
      </c>
      <c r="I67" s="2">
        <v>42866</v>
      </c>
      <c r="J67" s="2">
        <v>44326</v>
      </c>
      <c r="K67">
        <v>9854.6200000000008</v>
      </c>
    </row>
    <row r="68" spans="1:11" x14ac:dyDescent="0.25">
      <c r="A68" t="str">
        <f>"ZDA1E96B17"</f>
        <v>ZDA1E96B17</v>
      </c>
      <c r="B68" t="str">
        <f t="shared" si="2"/>
        <v>06363391001</v>
      </c>
      <c r="C68" t="s">
        <v>15</v>
      </c>
      <c r="D68" t="s">
        <v>180</v>
      </c>
      <c r="E68" t="s">
        <v>17</v>
      </c>
      <c r="F68" s="1" t="s">
        <v>181</v>
      </c>
      <c r="G68" t="s">
        <v>182</v>
      </c>
      <c r="H68">
        <v>14787.98</v>
      </c>
      <c r="I68" s="2">
        <v>42877</v>
      </c>
      <c r="J68" s="2">
        <v>43852</v>
      </c>
      <c r="K68">
        <v>0</v>
      </c>
    </row>
    <row r="69" spans="1:11" x14ac:dyDescent="0.25">
      <c r="A69" t="str">
        <f>"Z4C1EC98D8"</f>
        <v>Z4C1EC98D8</v>
      </c>
      <c r="B69" t="str">
        <f t="shared" si="2"/>
        <v>06363391001</v>
      </c>
      <c r="C69" t="s">
        <v>15</v>
      </c>
      <c r="D69" t="s">
        <v>183</v>
      </c>
      <c r="E69" t="s">
        <v>17</v>
      </c>
      <c r="F69" s="1" t="s">
        <v>184</v>
      </c>
      <c r="G69" t="s">
        <v>185</v>
      </c>
      <c r="H69">
        <v>1575</v>
      </c>
      <c r="I69" s="2">
        <v>42893</v>
      </c>
      <c r="J69" s="2">
        <v>42947</v>
      </c>
      <c r="K69">
        <v>1575</v>
      </c>
    </row>
    <row r="70" spans="1:11" x14ac:dyDescent="0.25">
      <c r="A70" t="str">
        <f>"ZAF1EFFCC5"</f>
        <v>ZAF1EFFCC5</v>
      </c>
      <c r="B70" t="str">
        <f t="shared" si="2"/>
        <v>06363391001</v>
      </c>
      <c r="C70" t="s">
        <v>15</v>
      </c>
      <c r="D70" t="s">
        <v>186</v>
      </c>
      <c r="E70" t="s">
        <v>17</v>
      </c>
      <c r="F70" s="1" t="s">
        <v>25</v>
      </c>
      <c r="G70" t="s">
        <v>26</v>
      </c>
      <c r="H70">
        <v>8550</v>
      </c>
      <c r="I70" s="2">
        <v>42900</v>
      </c>
      <c r="J70" s="2">
        <v>42929</v>
      </c>
      <c r="K70">
        <v>8550</v>
      </c>
    </row>
    <row r="71" spans="1:11" x14ac:dyDescent="0.25">
      <c r="A71" t="str">
        <f>"Z101EFCFF4"</f>
        <v>Z101EFCFF4</v>
      </c>
      <c r="B71" t="str">
        <f t="shared" si="2"/>
        <v>06363391001</v>
      </c>
      <c r="C71" t="s">
        <v>15</v>
      </c>
      <c r="D71" t="s">
        <v>187</v>
      </c>
      <c r="E71" t="s">
        <v>17</v>
      </c>
      <c r="F71" s="1" t="s">
        <v>18</v>
      </c>
      <c r="G71" t="s">
        <v>19</v>
      </c>
      <c r="H71">
        <v>3655</v>
      </c>
      <c r="I71" s="2">
        <v>42919</v>
      </c>
      <c r="J71" s="2">
        <v>42921</v>
      </c>
      <c r="K71">
        <v>3655</v>
      </c>
    </row>
    <row r="72" spans="1:11" x14ac:dyDescent="0.25">
      <c r="A72" t="str">
        <f>"ZAE1F29F10"</f>
        <v>ZAE1F29F10</v>
      </c>
      <c r="B72" t="str">
        <f t="shared" si="2"/>
        <v>06363391001</v>
      </c>
      <c r="C72" t="s">
        <v>15</v>
      </c>
      <c r="D72" t="s">
        <v>188</v>
      </c>
      <c r="E72" t="s">
        <v>17</v>
      </c>
      <c r="F72" s="1" t="s">
        <v>189</v>
      </c>
      <c r="G72" t="s">
        <v>190</v>
      </c>
      <c r="H72">
        <v>160</v>
      </c>
      <c r="I72" s="2">
        <v>42914</v>
      </c>
      <c r="J72" s="2">
        <v>42943</v>
      </c>
      <c r="K72">
        <v>160</v>
      </c>
    </row>
    <row r="73" spans="1:11" x14ac:dyDescent="0.25">
      <c r="A73" t="str">
        <f>"Z771ECFF9E"</f>
        <v>Z771ECFF9E</v>
      </c>
      <c r="B73" t="str">
        <f t="shared" si="2"/>
        <v>06363391001</v>
      </c>
      <c r="C73" t="s">
        <v>15</v>
      </c>
      <c r="D73" t="s">
        <v>191</v>
      </c>
      <c r="E73" t="s">
        <v>17</v>
      </c>
      <c r="F73" s="1" t="s">
        <v>126</v>
      </c>
      <c r="G73" t="s">
        <v>127</v>
      </c>
      <c r="H73">
        <v>1600.8</v>
      </c>
      <c r="I73" s="2">
        <v>42885</v>
      </c>
      <c r="J73" s="2">
        <v>42915</v>
      </c>
      <c r="K73">
        <v>1600.8</v>
      </c>
    </row>
    <row r="74" spans="1:11" x14ac:dyDescent="0.25">
      <c r="A74" t="str">
        <f>"Z721E29D33"</f>
        <v>Z721E29D33</v>
      </c>
      <c r="B74" t="str">
        <f t="shared" si="2"/>
        <v>06363391001</v>
      </c>
      <c r="C74" t="s">
        <v>15</v>
      </c>
      <c r="D74" t="s">
        <v>192</v>
      </c>
      <c r="E74" t="s">
        <v>17</v>
      </c>
      <c r="F74" s="1" t="s">
        <v>193</v>
      </c>
      <c r="G74" t="s">
        <v>194</v>
      </c>
      <c r="H74">
        <v>29000</v>
      </c>
      <c r="I74" s="2">
        <v>42846</v>
      </c>
      <c r="J74" s="2">
        <v>42916</v>
      </c>
      <c r="K74">
        <v>0</v>
      </c>
    </row>
    <row r="75" spans="1:11" x14ac:dyDescent="0.25">
      <c r="A75" t="str">
        <f>"Z431E24FD2"</f>
        <v>Z431E24FD2</v>
      </c>
      <c r="B75" t="str">
        <f t="shared" si="2"/>
        <v>06363391001</v>
      </c>
      <c r="C75" t="s">
        <v>15</v>
      </c>
      <c r="D75" t="s">
        <v>195</v>
      </c>
      <c r="E75" t="s">
        <v>17</v>
      </c>
      <c r="F75" s="1" t="s">
        <v>196</v>
      </c>
      <c r="G75" t="s">
        <v>197</v>
      </c>
      <c r="H75">
        <v>4394.6000000000004</v>
      </c>
      <c r="I75" s="2">
        <v>42832</v>
      </c>
      <c r="J75" s="2">
        <v>42863</v>
      </c>
      <c r="K75">
        <v>4394.6000000000004</v>
      </c>
    </row>
    <row r="76" spans="1:11" x14ac:dyDescent="0.25">
      <c r="A76" t="str">
        <f>"Z1C1E2C8B1"</f>
        <v>Z1C1E2C8B1</v>
      </c>
      <c r="B76" t="str">
        <f t="shared" si="2"/>
        <v>06363391001</v>
      </c>
      <c r="C76" t="s">
        <v>15</v>
      </c>
      <c r="D76" t="s">
        <v>198</v>
      </c>
      <c r="E76" t="s">
        <v>17</v>
      </c>
      <c r="F76" s="1" t="s">
        <v>199</v>
      </c>
      <c r="G76" t="s">
        <v>200</v>
      </c>
      <c r="H76">
        <v>3900</v>
      </c>
      <c r="I76" s="2">
        <v>42832</v>
      </c>
      <c r="J76" s="2">
        <v>42923</v>
      </c>
      <c r="K76">
        <v>3900</v>
      </c>
    </row>
    <row r="77" spans="1:11" x14ac:dyDescent="0.25">
      <c r="A77" t="str">
        <f>"ZA71E0C627"</f>
        <v>ZA71E0C627</v>
      </c>
      <c r="B77" t="str">
        <f t="shared" si="2"/>
        <v>06363391001</v>
      </c>
      <c r="C77" t="s">
        <v>15</v>
      </c>
      <c r="D77" t="s">
        <v>201</v>
      </c>
      <c r="E77" t="s">
        <v>17</v>
      </c>
      <c r="F77" s="1" t="s">
        <v>202</v>
      </c>
      <c r="G77" t="s">
        <v>203</v>
      </c>
      <c r="H77">
        <v>449.5</v>
      </c>
      <c r="I77" s="2">
        <v>42848</v>
      </c>
      <c r="J77" s="2">
        <v>42855</v>
      </c>
      <c r="K77">
        <v>449.5</v>
      </c>
    </row>
    <row r="78" spans="1:11" x14ac:dyDescent="0.25">
      <c r="A78" t="str">
        <f>"Z8C1EBEAE7"</f>
        <v>Z8C1EBEAE7</v>
      </c>
      <c r="B78" t="str">
        <f t="shared" si="2"/>
        <v>06363391001</v>
      </c>
      <c r="C78" t="s">
        <v>15</v>
      </c>
      <c r="D78" t="s">
        <v>204</v>
      </c>
      <c r="E78" t="s">
        <v>17</v>
      </c>
      <c r="F78" s="1" t="s">
        <v>196</v>
      </c>
      <c r="G78" t="s">
        <v>197</v>
      </c>
      <c r="H78">
        <v>1450</v>
      </c>
      <c r="I78" s="2">
        <v>42879</v>
      </c>
      <c r="J78" s="2">
        <v>42880</v>
      </c>
      <c r="K78">
        <v>1350</v>
      </c>
    </row>
    <row r="79" spans="1:11" x14ac:dyDescent="0.25">
      <c r="A79" t="str">
        <f>"Z391EEC0A1"</f>
        <v>Z391EEC0A1</v>
      </c>
      <c r="B79" t="str">
        <f t="shared" si="2"/>
        <v>06363391001</v>
      </c>
      <c r="C79" t="s">
        <v>15</v>
      </c>
      <c r="D79" t="s">
        <v>205</v>
      </c>
      <c r="E79" t="s">
        <v>21</v>
      </c>
      <c r="F79" s="1" t="s">
        <v>32</v>
      </c>
      <c r="G79" t="s">
        <v>33</v>
      </c>
      <c r="H79">
        <v>3432.64</v>
      </c>
      <c r="I79" s="2">
        <v>42916</v>
      </c>
      <c r="J79" s="2">
        <v>44388</v>
      </c>
      <c r="K79">
        <v>1072.7</v>
      </c>
    </row>
    <row r="80" spans="1:11" x14ac:dyDescent="0.25">
      <c r="A80" t="str">
        <f>"Z471DE6EB4"</f>
        <v>Z471DE6EB4</v>
      </c>
      <c r="B80" t="str">
        <f t="shared" si="2"/>
        <v>06363391001</v>
      </c>
      <c r="C80" t="s">
        <v>15</v>
      </c>
      <c r="D80" t="s">
        <v>206</v>
      </c>
      <c r="E80" t="s">
        <v>17</v>
      </c>
      <c r="F80" s="1" t="s">
        <v>207</v>
      </c>
      <c r="G80" t="s">
        <v>208</v>
      </c>
      <c r="H80">
        <v>4440</v>
      </c>
      <c r="I80" s="2">
        <v>42922</v>
      </c>
      <c r="J80" s="2">
        <v>42927</v>
      </c>
      <c r="K80">
        <v>4440</v>
      </c>
    </row>
    <row r="81" spans="1:11" x14ac:dyDescent="0.25">
      <c r="A81" t="str">
        <f>"Z1D1F2C27F"</f>
        <v>Z1D1F2C27F</v>
      </c>
      <c r="B81" t="str">
        <f t="shared" si="2"/>
        <v>06363391001</v>
      </c>
      <c r="C81" t="s">
        <v>15</v>
      </c>
      <c r="D81" t="s">
        <v>209</v>
      </c>
      <c r="E81" t="s">
        <v>17</v>
      </c>
      <c r="F81" s="1" t="s">
        <v>210</v>
      </c>
      <c r="G81" t="s">
        <v>211</v>
      </c>
      <c r="H81">
        <v>199</v>
      </c>
      <c r="I81" s="2">
        <v>42915</v>
      </c>
      <c r="J81" s="2">
        <v>42944</v>
      </c>
      <c r="K81">
        <v>199</v>
      </c>
    </row>
    <row r="82" spans="1:11" x14ac:dyDescent="0.25">
      <c r="A82" t="str">
        <f>"Z821DD1E9E"</f>
        <v>Z821DD1E9E</v>
      </c>
      <c r="B82" t="str">
        <f t="shared" si="2"/>
        <v>06363391001</v>
      </c>
      <c r="C82" t="s">
        <v>15</v>
      </c>
      <c r="D82" t="s">
        <v>212</v>
      </c>
      <c r="E82" t="s">
        <v>17</v>
      </c>
      <c r="F82" s="1" t="s">
        <v>213</v>
      </c>
      <c r="G82" t="s">
        <v>214</v>
      </c>
      <c r="H82">
        <v>1068</v>
      </c>
      <c r="I82" s="2">
        <v>42808</v>
      </c>
      <c r="J82" s="2">
        <v>42838</v>
      </c>
      <c r="K82">
        <v>1068</v>
      </c>
    </row>
    <row r="83" spans="1:11" x14ac:dyDescent="0.25">
      <c r="A83" t="str">
        <f>"Z241F11FC3"</f>
        <v>Z241F11FC3</v>
      </c>
      <c r="B83" t="str">
        <f t="shared" si="2"/>
        <v>06363391001</v>
      </c>
      <c r="C83" t="s">
        <v>15</v>
      </c>
      <c r="D83" t="s">
        <v>215</v>
      </c>
      <c r="E83" t="s">
        <v>17</v>
      </c>
      <c r="F83" s="1" t="s">
        <v>196</v>
      </c>
      <c r="G83" t="s">
        <v>197</v>
      </c>
      <c r="H83">
        <v>1780</v>
      </c>
      <c r="I83" s="2">
        <v>42913</v>
      </c>
      <c r="J83" s="2">
        <v>42942</v>
      </c>
      <c r="K83">
        <v>1780</v>
      </c>
    </row>
    <row r="84" spans="1:11" x14ac:dyDescent="0.25">
      <c r="A84" t="str">
        <f>"Z7C1F127CB"</f>
        <v>Z7C1F127CB</v>
      </c>
      <c r="B84" t="str">
        <f t="shared" si="2"/>
        <v>06363391001</v>
      </c>
      <c r="C84" t="s">
        <v>15</v>
      </c>
      <c r="D84" t="s">
        <v>216</v>
      </c>
      <c r="E84" t="s">
        <v>17</v>
      </c>
      <c r="F84" s="1" t="s">
        <v>217</v>
      </c>
      <c r="G84" t="s">
        <v>218</v>
      </c>
      <c r="H84">
        <v>700</v>
      </c>
      <c r="I84" s="2">
        <v>42909</v>
      </c>
      <c r="J84" s="2">
        <v>42909</v>
      </c>
      <c r="K84">
        <v>700</v>
      </c>
    </row>
    <row r="85" spans="1:11" x14ac:dyDescent="0.25">
      <c r="A85" t="str">
        <f>"Z3A1F127A7"</f>
        <v>Z3A1F127A7</v>
      </c>
      <c r="B85" t="str">
        <f t="shared" si="2"/>
        <v>06363391001</v>
      </c>
      <c r="C85" t="s">
        <v>15</v>
      </c>
      <c r="D85" t="s">
        <v>216</v>
      </c>
      <c r="E85" t="s">
        <v>17</v>
      </c>
      <c r="F85" s="1" t="s">
        <v>219</v>
      </c>
      <c r="G85" t="s">
        <v>220</v>
      </c>
      <c r="H85">
        <v>947</v>
      </c>
      <c r="I85" s="2">
        <v>42909</v>
      </c>
      <c r="J85" s="2">
        <v>42909</v>
      </c>
      <c r="K85">
        <v>947</v>
      </c>
    </row>
    <row r="86" spans="1:11" x14ac:dyDescent="0.25">
      <c r="A86" t="str">
        <f>"Z331F709BA"</f>
        <v>Z331F709BA</v>
      </c>
      <c r="B86" t="str">
        <f t="shared" si="2"/>
        <v>06363391001</v>
      </c>
      <c r="C86" t="s">
        <v>15</v>
      </c>
      <c r="D86" t="s">
        <v>221</v>
      </c>
      <c r="E86" t="s">
        <v>17</v>
      </c>
      <c r="F86" s="1" t="s">
        <v>100</v>
      </c>
      <c r="G86" t="s">
        <v>101</v>
      </c>
      <c r="H86">
        <v>997.17</v>
      </c>
      <c r="I86" s="2">
        <v>42942</v>
      </c>
      <c r="J86" s="2">
        <v>42943</v>
      </c>
      <c r="K86">
        <v>0</v>
      </c>
    </row>
    <row r="87" spans="1:11" x14ac:dyDescent="0.25">
      <c r="A87" t="str">
        <f>"71559783DB"</f>
        <v>71559783DB</v>
      </c>
      <c r="B87" t="str">
        <f t="shared" si="2"/>
        <v>06363391001</v>
      </c>
      <c r="C87" t="s">
        <v>15</v>
      </c>
      <c r="D87" t="s">
        <v>222</v>
      </c>
      <c r="E87" t="s">
        <v>21</v>
      </c>
      <c r="F87" s="1" t="s">
        <v>223</v>
      </c>
      <c r="G87" t="s">
        <v>224</v>
      </c>
      <c r="H87">
        <v>871635.6</v>
      </c>
      <c r="I87" s="2">
        <v>42941</v>
      </c>
      <c r="J87" s="2">
        <v>43125</v>
      </c>
      <c r="K87">
        <v>806064.95</v>
      </c>
    </row>
    <row r="88" spans="1:11" x14ac:dyDescent="0.25">
      <c r="A88" t="str">
        <f>"Z951F9124C"</f>
        <v>Z951F9124C</v>
      </c>
      <c r="B88" t="str">
        <f t="shared" si="2"/>
        <v>06363391001</v>
      </c>
      <c r="C88" t="s">
        <v>15</v>
      </c>
      <c r="D88" t="s">
        <v>225</v>
      </c>
      <c r="E88" t="s">
        <v>17</v>
      </c>
      <c r="F88" s="1" t="s">
        <v>28</v>
      </c>
      <c r="G88" t="s">
        <v>29</v>
      </c>
      <c r="H88">
        <v>750</v>
      </c>
      <c r="I88" s="2">
        <v>42950</v>
      </c>
      <c r="J88" s="2">
        <v>42982</v>
      </c>
      <c r="K88">
        <v>0</v>
      </c>
    </row>
    <row r="89" spans="1:11" x14ac:dyDescent="0.25">
      <c r="A89" t="str">
        <f>"ZC71F9120C"</f>
        <v>ZC71F9120C</v>
      </c>
      <c r="B89" t="str">
        <f t="shared" si="2"/>
        <v>06363391001</v>
      </c>
      <c r="C89" t="s">
        <v>15</v>
      </c>
      <c r="D89" t="s">
        <v>226</v>
      </c>
      <c r="E89" t="s">
        <v>17</v>
      </c>
      <c r="F89" s="1" t="s">
        <v>28</v>
      </c>
      <c r="G89" t="s">
        <v>29</v>
      </c>
      <c r="H89">
        <v>192</v>
      </c>
      <c r="I89" s="2">
        <v>42950</v>
      </c>
      <c r="J89" s="2">
        <v>42982</v>
      </c>
      <c r="K89">
        <v>0</v>
      </c>
    </row>
    <row r="90" spans="1:11" x14ac:dyDescent="0.25">
      <c r="A90" t="str">
        <f>"71092670B9"</f>
        <v>71092670B9</v>
      </c>
      <c r="B90" t="str">
        <f t="shared" si="2"/>
        <v>06363391001</v>
      </c>
      <c r="C90" t="s">
        <v>15</v>
      </c>
      <c r="D90" t="s">
        <v>227</v>
      </c>
      <c r="E90" t="s">
        <v>44</v>
      </c>
      <c r="F90" s="1" t="s">
        <v>228</v>
      </c>
      <c r="G90" t="s">
        <v>229</v>
      </c>
      <c r="H90">
        <v>98000</v>
      </c>
      <c r="I90" s="2">
        <v>43101</v>
      </c>
      <c r="J90" s="2">
        <v>43830</v>
      </c>
      <c r="K90">
        <v>6192.72</v>
      </c>
    </row>
    <row r="91" spans="1:11" x14ac:dyDescent="0.25">
      <c r="A91" t="str">
        <f>"Z431F8C645"</f>
        <v>Z431F8C645</v>
      </c>
      <c r="B91" t="str">
        <f t="shared" si="2"/>
        <v>06363391001</v>
      </c>
      <c r="C91" t="s">
        <v>15</v>
      </c>
      <c r="D91" t="s">
        <v>230</v>
      </c>
      <c r="E91" t="s">
        <v>17</v>
      </c>
      <c r="F91" s="1" t="s">
        <v>231</v>
      </c>
      <c r="G91" t="s">
        <v>88</v>
      </c>
      <c r="H91">
        <v>760</v>
      </c>
      <c r="I91" s="2">
        <v>42991</v>
      </c>
      <c r="J91" s="2">
        <v>42998</v>
      </c>
      <c r="K91">
        <v>606</v>
      </c>
    </row>
    <row r="92" spans="1:11" x14ac:dyDescent="0.25">
      <c r="A92" t="str">
        <f>"Z7C1EED2B0"</f>
        <v>Z7C1EED2B0</v>
      </c>
      <c r="B92" t="str">
        <f t="shared" si="2"/>
        <v>06363391001</v>
      </c>
      <c r="C92" t="s">
        <v>15</v>
      </c>
      <c r="D92" t="s">
        <v>232</v>
      </c>
      <c r="E92" t="s">
        <v>17</v>
      </c>
      <c r="F92" s="1" t="s">
        <v>233</v>
      </c>
      <c r="G92" t="s">
        <v>234</v>
      </c>
      <c r="H92">
        <v>140.4</v>
      </c>
      <c r="I92" s="2">
        <v>42905</v>
      </c>
      <c r="J92" s="2">
        <v>42968</v>
      </c>
      <c r="K92">
        <v>140.4</v>
      </c>
    </row>
    <row r="93" spans="1:11" x14ac:dyDescent="0.25">
      <c r="A93" t="str">
        <f>"7066687E94"</f>
        <v>7066687E94</v>
      </c>
      <c r="B93" t="str">
        <f t="shared" si="2"/>
        <v>06363391001</v>
      </c>
      <c r="C93" t="s">
        <v>15</v>
      </c>
      <c r="D93" t="s">
        <v>235</v>
      </c>
      <c r="E93" t="s">
        <v>44</v>
      </c>
      <c r="F93" s="1" t="s">
        <v>236</v>
      </c>
      <c r="G93" t="s">
        <v>237</v>
      </c>
      <c r="H93">
        <v>207163.46</v>
      </c>
      <c r="I93" s="2">
        <v>43009</v>
      </c>
      <c r="J93" s="2">
        <v>43373</v>
      </c>
      <c r="K93">
        <v>136589.53</v>
      </c>
    </row>
    <row r="94" spans="1:11" x14ac:dyDescent="0.25">
      <c r="A94" t="str">
        <f>"705781552F"</f>
        <v>705781552F</v>
      </c>
      <c r="B94" t="str">
        <f t="shared" si="2"/>
        <v>06363391001</v>
      </c>
      <c r="C94" t="s">
        <v>15</v>
      </c>
      <c r="D94" t="s">
        <v>238</v>
      </c>
      <c r="E94" t="s">
        <v>44</v>
      </c>
      <c r="F94" s="1" t="s">
        <v>239</v>
      </c>
      <c r="G94" t="s">
        <v>240</v>
      </c>
      <c r="H94">
        <v>187243.1</v>
      </c>
      <c r="I94" s="2">
        <v>43009</v>
      </c>
      <c r="J94" s="2">
        <v>43555</v>
      </c>
      <c r="K94">
        <v>124211.81</v>
      </c>
    </row>
    <row r="95" spans="1:11" x14ac:dyDescent="0.25">
      <c r="A95" t="str">
        <f>"ZBA1FBD65D"</f>
        <v>ZBA1FBD65D</v>
      </c>
      <c r="B95" t="str">
        <f t="shared" si="2"/>
        <v>06363391001</v>
      </c>
      <c r="C95" t="s">
        <v>15</v>
      </c>
      <c r="D95" t="s">
        <v>241</v>
      </c>
      <c r="E95" t="s">
        <v>17</v>
      </c>
      <c r="F95" s="1" t="s">
        <v>150</v>
      </c>
      <c r="G95" t="s">
        <v>151</v>
      </c>
      <c r="H95">
        <v>180</v>
      </c>
      <c r="I95" s="2">
        <v>42979</v>
      </c>
      <c r="J95" s="2">
        <v>43007</v>
      </c>
      <c r="K95">
        <v>180</v>
      </c>
    </row>
    <row r="96" spans="1:11" x14ac:dyDescent="0.25">
      <c r="A96" t="str">
        <f>"Z3D1FE6EC4"</f>
        <v>Z3D1FE6EC4</v>
      </c>
      <c r="B96" t="str">
        <f t="shared" si="2"/>
        <v>06363391001</v>
      </c>
      <c r="C96" t="s">
        <v>15</v>
      </c>
      <c r="D96" t="s">
        <v>242</v>
      </c>
      <c r="E96" t="s">
        <v>17</v>
      </c>
      <c r="F96" s="1" t="s">
        <v>243</v>
      </c>
      <c r="G96" t="s">
        <v>244</v>
      </c>
      <c r="H96">
        <v>3814</v>
      </c>
      <c r="I96" s="2">
        <v>43004</v>
      </c>
      <c r="J96" s="2">
        <v>43034</v>
      </c>
      <c r="K96">
        <v>3814</v>
      </c>
    </row>
    <row r="97" spans="1:11" x14ac:dyDescent="0.25">
      <c r="A97" t="str">
        <f>"Z73200E704"</f>
        <v>Z73200E704</v>
      </c>
      <c r="B97" t="str">
        <f t="shared" si="2"/>
        <v>06363391001</v>
      </c>
      <c r="C97" t="s">
        <v>15</v>
      </c>
      <c r="D97" t="s">
        <v>245</v>
      </c>
      <c r="E97" t="s">
        <v>17</v>
      </c>
      <c r="F97" s="1" t="s">
        <v>150</v>
      </c>
      <c r="G97" t="s">
        <v>151</v>
      </c>
      <c r="H97">
        <v>140</v>
      </c>
      <c r="I97" s="2">
        <v>43006</v>
      </c>
      <c r="J97" s="2">
        <v>43035</v>
      </c>
      <c r="K97">
        <v>140</v>
      </c>
    </row>
    <row r="98" spans="1:11" x14ac:dyDescent="0.25">
      <c r="A98" t="str">
        <f>"ZA51FF6476"</f>
        <v>ZA51FF6476</v>
      </c>
      <c r="B98" t="str">
        <f t="shared" si="2"/>
        <v>06363391001</v>
      </c>
      <c r="C98" t="s">
        <v>15</v>
      </c>
      <c r="D98" t="s">
        <v>246</v>
      </c>
      <c r="E98" t="s">
        <v>17</v>
      </c>
      <c r="F98" s="1" t="s">
        <v>193</v>
      </c>
      <c r="G98" t="s">
        <v>194</v>
      </c>
      <c r="H98">
        <v>6400</v>
      </c>
      <c r="I98" s="2">
        <v>43038</v>
      </c>
      <c r="J98" s="2">
        <v>43038</v>
      </c>
      <c r="K98">
        <v>0</v>
      </c>
    </row>
    <row r="99" spans="1:11" x14ac:dyDescent="0.25">
      <c r="A99" t="str">
        <f>"Z8E20263DA"</f>
        <v>Z8E20263DA</v>
      </c>
      <c r="B99" t="str">
        <f t="shared" ref="B99:B130" si="3">"06363391001"</f>
        <v>06363391001</v>
      </c>
      <c r="C99" t="s">
        <v>15</v>
      </c>
      <c r="D99" t="s">
        <v>247</v>
      </c>
      <c r="E99" t="s">
        <v>17</v>
      </c>
      <c r="F99" s="1" t="s">
        <v>248</v>
      </c>
      <c r="G99" t="s">
        <v>249</v>
      </c>
      <c r="H99">
        <v>19800</v>
      </c>
      <c r="I99" s="2">
        <v>43017</v>
      </c>
      <c r="J99" s="2">
        <v>43039</v>
      </c>
      <c r="K99">
        <v>19800</v>
      </c>
    </row>
    <row r="100" spans="1:11" x14ac:dyDescent="0.25">
      <c r="A100" t="str">
        <f>"ZE82015EBC"</f>
        <v>ZE82015EBC</v>
      </c>
      <c r="B100" t="str">
        <f t="shared" si="3"/>
        <v>06363391001</v>
      </c>
      <c r="C100" t="s">
        <v>15</v>
      </c>
      <c r="D100" t="s">
        <v>250</v>
      </c>
      <c r="E100" t="s">
        <v>17</v>
      </c>
      <c r="F100" s="1" t="s">
        <v>28</v>
      </c>
      <c r="G100" t="s">
        <v>29</v>
      </c>
      <c r="H100">
        <v>4864.45</v>
      </c>
      <c r="I100" s="2">
        <v>43014</v>
      </c>
      <c r="J100" s="2">
        <v>43045</v>
      </c>
      <c r="K100">
        <v>4864.3599999999997</v>
      </c>
    </row>
    <row r="101" spans="1:11" x14ac:dyDescent="0.25">
      <c r="A101" t="str">
        <f>"Z67202847B"</f>
        <v>Z67202847B</v>
      </c>
      <c r="B101" t="str">
        <f t="shared" si="3"/>
        <v>06363391001</v>
      </c>
      <c r="C101" t="s">
        <v>15</v>
      </c>
      <c r="D101" t="s">
        <v>251</v>
      </c>
      <c r="E101" t="s">
        <v>21</v>
      </c>
      <c r="F101" s="1" t="s">
        <v>252</v>
      </c>
      <c r="G101" t="s">
        <v>253</v>
      </c>
      <c r="H101">
        <v>231</v>
      </c>
      <c r="I101" s="2">
        <v>43024</v>
      </c>
      <c r="J101" s="2">
        <v>43066</v>
      </c>
      <c r="K101">
        <v>0</v>
      </c>
    </row>
    <row r="102" spans="1:11" x14ac:dyDescent="0.25">
      <c r="A102" t="str">
        <f>"Z79204203A"</f>
        <v>Z79204203A</v>
      </c>
      <c r="B102" t="str">
        <f t="shared" si="3"/>
        <v>06363391001</v>
      </c>
      <c r="C102" t="s">
        <v>15</v>
      </c>
      <c r="D102" t="s">
        <v>254</v>
      </c>
      <c r="E102" t="s">
        <v>17</v>
      </c>
      <c r="F102" s="1" t="s">
        <v>213</v>
      </c>
      <c r="G102" t="s">
        <v>214</v>
      </c>
      <c r="H102">
        <v>449</v>
      </c>
      <c r="I102" s="2">
        <v>43019</v>
      </c>
      <c r="J102" s="2">
        <v>43039</v>
      </c>
      <c r="K102">
        <v>449</v>
      </c>
    </row>
    <row r="103" spans="1:11" x14ac:dyDescent="0.25">
      <c r="A103" t="str">
        <f>"Z2D203B47B"</f>
        <v>Z2D203B47B</v>
      </c>
      <c r="B103" t="str">
        <f t="shared" si="3"/>
        <v>06363391001</v>
      </c>
      <c r="C103" t="s">
        <v>15</v>
      </c>
      <c r="D103" t="s">
        <v>255</v>
      </c>
      <c r="E103" t="s">
        <v>17</v>
      </c>
      <c r="F103" s="1" t="s">
        <v>256</v>
      </c>
      <c r="G103" t="s">
        <v>257</v>
      </c>
      <c r="H103">
        <v>4802.6000000000004</v>
      </c>
      <c r="I103" s="2">
        <v>43021</v>
      </c>
      <c r="J103" s="2">
        <v>43081</v>
      </c>
      <c r="K103">
        <v>4802.6000000000004</v>
      </c>
    </row>
    <row r="104" spans="1:11" x14ac:dyDescent="0.25">
      <c r="A104" t="str">
        <f>"0000000000"</f>
        <v>0000000000</v>
      </c>
      <c r="B104" t="str">
        <f t="shared" si="3"/>
        <v>06363391001</v>
      </c>
      <c r="C104" t="s">
        <v>15</v>
      </c>
      <c r="D104" t="s">
        <v>258</v>
      </c>
      <c r="E104" t="s">
        <v>17</v>
      </c>
      <c r="F104" s="1" t="s">
        <v>259</v>
      </c>
      <c r="G104" t="s">
        <v>260</v>
      </c>
      <c r="H104">
        <v>640.4</v>
      </c>
      <c r="I104" s="2">
        <v>43028</v>
      </c>
      <c r="J104" s="2">
        <v>43088</v>
      </c>
      <c r="K104">
        <v>640.39</v>
      </c>
    </row>
    <row r="105" spans="1:11" x14ac:dyDescent="0.25">
      <c r="A105" t="str">
        <f>"ZBA209E0C3"</f>
        <v>ZBA209E0C3</v>
      </c>
      <c r="B105" t="str">
        <f t="shared" si="3"/>
        <v>06363391001</v>
      </c>
      <c r="C105" t="s">
        <v>15</v>
      </c>
      <c r="D105" t="s">
        <v>261</v>
      </c>
      <c r="E105" t="s">
        <v>17</v>
      </c>
      <c r="F105" s="1" t="s">
        <v>150</v>
      </c>
      <c r="G105" t="s">
        <v>151</v>
      </c>
      <c r="H105">
        <v>180</v>
      </c>
      <c r="I105" s="2">
        <v>43045</v>
      </c>
      <c r="J105" s="2">
        <v>43074</v>
      </c>
      <c r="K105">
        <v>180</v>
      </c>
    </row>
    <row r="106" spans="1:11" x14ac:dyDescent="0.25">
      <c r="A106" t="str">
        <f>"7191480508"</f>
        <v>7191480508</v>
      </c>
      <c r="B106" t="str">
        <f t="shared" si="3"/>
        <v>06363391001</v>
      </c>
      <c r="C106" t="s">
        <v>15</v>
      </c>
      <c r="D106" t="s">
        <v>262</v>
      </c>
      <c r="E106" t="s">
        <v>44</v>
      </c>
      <c r="F106" s="1" t="s">
        <v>263</v>
      </c>
      <c r="G106" t="s">
        <v>264</v>
      </c>
      <c r="H106">
        <v>132000</v>
      </c>
      <c r="I106" s="2">
        <v>43045</v>
      </c>
      <c r="J106" s="2">
        <v>43409</v>
      </c>
      <c r="K106">
        <v>66829.929999999993</v>
      </c>
    </row>
    <row r="107" spans="1:11" x14ac:dyDescent="0.25">
      <c r="A107" t="str">
        <f>"ZE4204A9E6"</f>
        <v>ZE4204A9E6</v>
      </c>
      <c r="B107" t="str">
        <f t="shared" si="3"/>
        <v>06363391001</v>
      </c>
      <c r="C107" t="s">
        <v>15</v>
      </c>
      <c r="D107" t="s">
        <v>265</v>
      </c>
      <c r="E107" t="s">
        <v>17</v>
      </c>
      <c r="F107" s="1" t="s">
        <v>266</v>
      </c>
      <c r="G107" t="s">
        <v>267</v>
      </c>
      <c r="H107">
        <v>8127.15</v>
      </c>
      <c r="I107" s="2">
        <v>43021</v>
      </c>
      <c r="J107" s="2">
        <v>43052</v>
      </c>
      <c r="K107">
        <v>8127.14</v>
      </c>
    </row>
    <row r="108" spans="1:11" x14ac:dyDescent="0.25">
      <c r="A108" t="str">
        <f>"Z9B1F2FFE9"</f>
        <v>Z9B1F2FFE9</v>
      </c>
      <c r="B108" t="str">
        <f t="shared" si="3"/>
        <v>06363391001</v>
      </c>
      <c r="C108" t="s">
        <v>15</v>
      </c>
      <c r="D108" t="s">
        <v>268</v>
      </c>
      <c r="E108" t="s">
        <v>44</v>
      </c>
      <c r="F108" s="1" t="s">
        <v>269</v>
      </c>
      <c r="G108" t="s">
        <v>270</v>
      </c>
      <c r="H108">
        <v>21738.49</v>
      </c>
      <c r="I108" s="2">
        <v>43055</v>
      </c>
      <c r="J108" s="2">
        <v>43090</v>
      </c>
      <c r="K108">
        <v>21629.8</v>
      </c>
    </row>
    <row r="109" spans="1:11" x14ac:dyDescent="0.25">
      <c r="A109" t="str">
        <f>"Z4D210FD87"</f>
        <v>Z4D210FD87</v>
      </c>
      <c r="B109" t="str">
        <f t="shared" si="3"/>
        <v>06363391001</v>
      </c>
      <c r="C109" t="s">
        <v>15</v>
      </c>
      <c r="D109" t="s">
        <v>271</v>
      </c>
      <c r="E109" t="s">
        <v>17</v>
      </c>
      <c r="F109" s="1" t="s">
        <v>272</v>
      </c>
      <c r="G109" t="s">
        <v>273</v>
      </c>
      <c r="H109">
        <v>755</v>
      </c>
      <c r="I109" s="2">
        <v>43074</v>
      </c>
      <c r="J109" s="2">
        <v>43100</v>
      </c>
      <c r="K109">
        <v>725</v>
      </c>
    </row>
    <row r="110" spans="1:11" x14ac:dyDescent="0.25">
      <c r="A110" t="str">
        <f>"ZA8212AFE4"</f>
        <v>ZA8212AFE4</v>
      </c>
      <c r="B110" t="str">
        <f t="shared" si="3"/>
        <v>06363391001</v>
      </c>
      <c r="C110" t="s">
        <v>15</v>
      </c>
      <c r="D110" t="s">
        <v>274</v>
      </c>
      <c r="E110" t="s">
        <v>17</v>
      </c>
      <c r="F110" s="1" t="s">
        <v>275</v>
      </c>
      <c r="G110" t="s">
        <v>276</v>
      </c>
      <c r="H110">
        <v>640</v>
      </c>
      <c r="I110" s="2">
        <v>43081</v>
      </c>
      <c r="J110" s="2">
        <v>43081</v>
      </c>
      <c r="K110">
        <v>640</v>
      </c>
    </row>
    <row r="111" spans="1:11" x14ac:dyDescent="0.25">
      <c r="A111" t="str">
        <f>"Z821F043FB"</f>
        <v>Z821F043FB</v>
      </c>
      <c r="B111" t="str">
        <f t="shared" si="3"/>
        <v>06363391001</v>
      </c>
      <c r="C111" t="s">
        <v>15</v>
      </c>
      <c r="D111" t="s">
        <v>277</v>
      </c>
      <c r="E111" t="s">
        <v>17</v>
      </c>
      <c r="F111" s="1" t="s">
        <v>278</v>
      </c>
      <c r="G111" t="s">
        <v>279</v>
      </c>
      <c r="H111">
        <v>791.68</v>
      </c>
      <c r="I111" s="2">
        <v>42901</v>
      </c>
      <c r="J111" s="2">
        <v>42933</v>
      </c>
      <c r="K111">
        <v>791.68</v>
      </c>
    </row>
    <row r="112" spans="1:11" x14ac:dyDescent="0.25">
      <c r="A112" t="str">
        <f>"ZE51F058C8"</f>
        <v>ZE51F058C8</v>
      </c>
      <c r="B112" t="str">
        <f t="shared" si="3"/>
        <v>06363391001</v>
      </c>
      <c r="C112" t="s">
        <v>15</v>
      </c>
      <c r="D112" t="s">
        <v>280</v>
      </c>
      <c r="E112" t="s">
        <v>17</v>
      </c>
      <c r="F112" s="1" t="s">
        <v>28</v>
      </c>
      <c r="G112" t="s">
        <v>29</v>
      </c>
      <c r="H112">
        <v>4160.3599999999997</v>
      </c>
      <c r="I112" s="2">
        <v>42915</v>
      </c>
      <c r="J112" s="2">
        <v>42916</v>
      </c>
      <c r="K112">
        <v>4160.3599999999997</v>
      </c>
    </row>
    <row r="113" spans="1:11" x14ac:dyDescent="0.25">
      <c r="A113" t="str">
        <f>"Z3C1F109CC"</f>
        <v>Z3C1F109CC</v>
      </c>
      <c r="B113" t="str">
        <f t="shared" si="3"/>
        <v>06363391001</v>
      </c>
      <c r="C113" t="s">
        <v>15</v>
      </c>
      <c r="D113" t="s">
        <v>281</v>
      </c>
      <c r="E113" t="s">
        <v>17</v>
      </c>
      <c r="F113" s="1" t="s">
        <v>282</v>
      </c>
      <c r="G113" t="s">
        <v>283</v>
      </c>
      <c r="H113">
        <v>401.86</v>
      </c>
      <c r="I113" s="2">
        <v>42916</v>
      </c>
      <c r="J113" s="2">
        <v>42920</v>
      </c>
      <c r="K113">
        <v>401.86</v>
      </c>
    </row>
    <row r="114" spans="1:11" x14ac:dyDescent="0.25">
      <c r="A114" t="str">
        <f>"Z5C1F28BE7"</f>
        <v>Z5C1F28BE7</v>
      </c>
      <c r="B114" t="str">
        <f t="shared" si="3"/>
        <v>06363391001</v>
      </c>
      <c r="C114" t="s">
        <v>15</v>
      </c>
      <c r="D114" t="s">
        <v>284</v>
      </c>
      <c r="E114" t="s">
        <v>17</v>
      </c>
      <c r="F114" s="1" t="s">
        <v>199</v>
      </c>
      <c r="G114" t="s">
        <v>200</v>
      </c>
      <c r="H114">
        <v>4210</v>
      </c>
      <c r="I114" s="2">
        <v>42913</v>
      </c>
      <c r="J114" s="2">
        <v>42975</v>
      </c>
      <c r="K114">
        <v>4210</v>
      </c>
    </row>
    <row r="115" spans="1:11" x14ac:dyDescent="0.25">
      <c r="A115" t="str">
        <f>"Z101F32DC9"</f>
        <v>Z101F32DC9</v>
      </c>
      <c r="B115" t="str">
        <f t="shared" si="3"/>
        <v>06363391001</v>
      </c>
      <c r="C115" t="s">
        <v>15</v>
      </c>
      <c r="D115" t="s">
        <v>285</v>
      </c>
      <c r="E115" t="s">
        <v>17</v>
      </c>
      <c r="F115" s="1" t="s">
        <v>286</v>
      </c>
      <c r="G115" t="s">
        <v>287</v>
      </c>
      <c r="H115">
        <v>2119.85</v>
      </c>
      <c r="I115" s="2">
        <v>42919</v>
      </c>
      <c r="J115" s="2">
        <v>42979</v>
      </c>
      <c r="K115">
        <v>2119.85</v>
      </c>
    </row>
    <row r="116" spans="1:11" x14ac:dyDescent="0.25">
      <c r="A116" t="str">
        <f>"Z761F70732"</f>
        <v>Z761F70732</v>
      </c>
      <c r="B116" t="str">
        <f t="shared" si="3"/>
        <v>06363391001</v>
      </c>
      <c r="C116" t="s">
        <v>15</v>
      </c>
      <c r="D116" t="s">
        <v>288</v>
      </c>
      <c r="E116" t="s">
        <v>17</v>
      </c>
      <c r="F116" s="1" t="s">
        <v>289</v>
      </c>
      <c r="G116" t="s">
        <v>290</v>
      </c>
      <c r="H116">
        <v>309</v>
      </c>
      <c r="I116" s="2">
        <v>42948</v>
      </c>
      <c r="J116" s="2">
        <v>42978</v>
      </c>
      <c r="K116">
        <v>0</v>
      </c>
    </row>
    <row r="117" spans="1:11" x14ac:dyDescent="0.25">
      <c r="A117" t="str">
        <f>"Z861F33805"</f>
        <v>Z861F33805</v>
      </c>
      <c r="B117" t="str">
        <f t="shared" si="3"/>
        <v>06363391001</v>
      </c>
      <c r="C117" t="s">
        <v>15</v>
      </c>
      <c r="D117" t="s">
        <v>291</v>
      </c>
      <c r="E117" t="s">
        <v>17</v>
      </c>
      <c r="F117" s="1" t="s">
        <v>153</v>
      </c>
      <c r="G117" t="s">
        <v>154</v>
      </c>
      <c r="H117">
        <v>490</v>
      </c>
      <c r="I117" s="2">
        <v>42936</v>
      </c>
      <c r="J117" s="2">
        <v>42940</v>
      </c>
      <c r="K117">
        <v>490</v>
      </c>
    </row>
    <row r="118" spans="1:11" x14ac:dyDescent="0.25">
      <c r="A118" t="str">
        <f>"Z631F8D8B3"</f>
        <v>Z631F8D8B3</v>
      </c>
      <c r="B118" t="str">
        <f t="shared" si="3"/>
        <v>06363391001</v>
      </c>
      <c r="C118" t="s">
        <v>15</v>
      </c>
      <c r="D118" t="s">
        <v>292</v>
      </c>
      <c r="E118" t="s">
        <v>17</v>
      </c>
      <c r="F118" s="1" t="s">
        <v>293</v>
      </c>
      <c r="G118" t="s">
        <v>294</v>
      </c>
      <c r="H118">
        <v>1120</v>
      </c>
      <c r="I118" s="2">
        <v>42949</v>
      </c>
      <c r="J118" s="2">
        <v>42979</v>
      </c>
      <c r="K118">
        <v>1120</v>
      </c>
    </row>
    <row r="119" spans="1:11" x14ac:dyDescent="0.25">
      <c r="A119" t="str">
        <f>"Z221FA1C62"</f>
        <v>Z221FA1C62</v>
      </c>
      <c r="B119" t="str">
        <f t="shared" si="3"/>
        <v>06363391001</v>
      </c>
      <c r="C119" t="s">
        <v>15</v>
      </c>
      <c r="D119" t="s">
        <v>295</v>
      </c>
      <c r="E119" t="s">
        <v>17</v>
      </c>
      <c r="F119" s="1" t="s">
        <v>266</v>
      </c>
      <c r="G119" t="s">
        <v>267</v>
      </c>
      <c r="H119">
        <v>575</v>
      </c>
      <c r="I119" s="2">
        <v>42984</v>
      </c>
      <c r="J119" s="2">
        <v>43010</v>
      </c>
      <c r="K119">
        <v>575</v>
      </c>
    </row>
    <row r="120" spans="1:11" x14ac:dyDescent="0.25">
      <c r="A120" t="str">
        <f>"Z891F9740D"</f>
        <v>Z891F9740D</v>
      </c>
      <c r="B120" t="str">
        <f t="shared" si="3"/>
        <v>06363391001</v>
      </c>
      <c r="C120" t="s">
        <v>15</v>
      </c>
      <c r="D120" t="s">
        <v>296</v>
      </c>
      <c r="E120" t="s">
        <v>17</v>
      </c>
      <c r="F120" s="1" t="s">
        <v>297</v>
      </c>
      <c r="G120" t="s">
        <v>298</v>
      </c>
      <c r="H120">
        <v>784.52</v>
      </c>
      <c r="I120" s="2">
        <v>42954</v>
      </c>
      <c r="J120" s="2">
        <v>42985</v>
      </c>
      <c r="K120">
        <v>784.51</v>
      </c>
    </row>
    <row r="121" spans="1:11" x14ac:dyDescent="0.25">
      <c r="A121" t="str">
        <f>"ZDD1F9431E"</f>
        <v>ZDD1F9431E</v>
      </c>
      <c r="B121" t="str">
        <f t="shared" si="3"/>
        <v>06363391001</v>
      </c>
      <c r="C121" t="s">
        <v>15</v>
      </c>
      <c r="D121" t="s">
        <v>299</v>
      </c>
      <c r="E121" t="s">
        <v>17</v>
      </c>
      <c r="F121" s="1" t="s">
        <v>300</v>
      </c>
      <c r="G121" t="s">
        <v>301</v>
      </c>
      <c r="H121">
        <v>1020</v>
      </c>
      <c r="I121" s="2">
        <v>42984</v>
      </c>
      <c r="J121" s="2">
        <v>43014</v>
      </c>
      <c r="K121">
        <v>1019.99</v>
      </c>
    </row>
    <row r="122" spans="1:11" x14ac:dyDescent="0.25">
      <c r="A122" t="str">
        <f>"ZC0211F33F"</f>
        <v>ZC0211F33F</v>
      </c>
      <c r="B122" t="str">
        <f t="shared" si="3"/>
        <v>06363391001</v>
      </c>
      <c r="C122" t="s">
        <v>15</v>
      </c>
      <c r="D122" t="s">
        <v>302</v>
      </c>
      <c r="E122" t="s">
        <v>17</v>
      </c>
      <c r="F122" s="1" t="s">
        <v>303</v>
      </c>
      <c r="G122" t="s">
        <v>304</v>
      </c>
      <c r="H122">
        <v>198.73</v>
      </c>
      <c r="I122" s="2">
        <v>43089</v>
      </c>
      <c r="J122" s="2">
        <v>43093</v>
      </c>
      <c r="K122">
        <v>0</v>
      </c>
    </row>
    <row r="123" spans="1:11" x14ac:dyDescent="0.25">
      <c r="A123" t="str">
        <f>"Z6F201130A"</f>
        <v>Z6F201130A</v>
      </c>
      <c r="B123" t="str">
        <f t="shared" si="3"/>
        <v>06363391001</v>
      </c>
      <c r="C123" t="s">
        <v>15</v>
      </c>
      <c r="D123" t="s">
        <v>305</v>
      </c>
      <c r="E123" t="s">
        <v>17</v>
      </c>
      <c r="F123" s="1" t="s">
        <v>306</v>
      </c>
      <c r="G123" t="s">
        <v>307</v>
      </c>
      <c r="H123">
        <v>2596</v>
      </c>
      <c r="I123" s="2">
        <v>43011</v>
      </c>
      <c r="J123" s="2">
        <v>43012</v>
      </c>
      <c r="K123">
        <v>2596</v>
      </c>
    </row>
    <row r="124" spans="1:11" x14ac:dyDescent="0.25">
      <c r="A124" t="str">
        <f>"ZC41F2C559"</f>
        <v>ZC41F2C559</v>
      </c>
      <c r="B124" t="str">
        <f t="shared" si="3"/>
        <v>06363391001</v>
      </c>
      <c r="C124" t="s">
        <v>15</v>
      </c>
      <c r="D124" t="s">
        <v>308</v>
      </c>
      <c r="E124" t="s">
        <v>17</v>
      </c>
      <c r="F124" s="1" t="s">
        <v>309</v>
      </c>
      <c r="G124" t="s">
        <v>310</v>
      </c>
      <c r="H124">
        <v>400</v>
      </c>
      <c r="I124" s="2">
        <v>42934</v>
      </c>
      <c r="J124" s="2">
        <v>42947</v>
      </c>
      <c r="K124">
        <v>400</v>
      </c>
    </row>
    <row r="125" spans="1:11" x14ac:dyDescent="0.25">
      <c r="A125" t="str">
        <f>"7059988666"</f>
        <v>7059988666</v>
      </c>
      <c r="B125" t="str">
        <f t="shared" si="3"/>
        <v>06363391001</v>
      </c>
      <c r="C125" t="s">
        <v>15</v>
      </c>
      <c r="D125" t="s">
        <v>311</v>
      </c>
      <c r="E125" t="s">
        <v>44</v>
      </c>
      <c r="F125" s="1" t="s">
        <v>312</v>
      </c>
      <c r="G125" t="s">
        <v>313</v>
      </c>
      <c r="H125">
        <v>184732.29</v>
      </c>
      <c r="I125" s="2">
        <v>43009</v>
      </c>
      <c r="J125" s="2">
        <v>43738</v>
      </c>
      <c r="K125">
        <v>54219.6</v>
      </c>
    </row>
    <row r="126" spans="1:11" x14ac:dyDescent="0.25">
      <c r="A126" t="str">
        <f>"709581214E"</f>
        <v>709581214E</v>
      </c>
      <c r="B126" t="str">
        <f t="shared" si="3"/>
        <v>06363391001</v>
      </c>
      <c r="C126" t="s">
        <v>15</v>
      </c>
      <c r="D126" t="s">
        <v>314</v>
      </c>
      <c r="E126" t="s">
        <v>44</v>
      </c>
      <c r="F126" s="1" t="s">
        <v>315</v>
      </c>
      <c r="G126" t="s">
        <v>316</v>
      </c>
      <c r="H126">
        <v>157198.14000000001</v>
      </c>
      <c r="I126" s="2">
        <v>43009</v>
      </c>
      <c r="J126" s="2">
        <v>43738</v>
      </c>
      <c r="K126">
        <v>65028.22</v>
      </c>
    </row>
    <row r="127" spans="1:11" x14ac:dyDescent="0.25">
      <c r="A127" t="str">
        <f>"Z481F9742E"</f>
        <v>Z481F9742E</v>
      </c>
      <c r="B127" t="str">
        <f t="shared" si="3"/>
        <v>06363391001</v>
      </c>
      <c r="C127" t="s">
        <v>15</v>
      </c>
      <c r="D127" t="s">
        <v>317</v>
      </c>
      <c r="E127" t="s">
        <v>17</v>
      </c>
      <c r="F127" s="1" t="s">
        <v>318</v>
      </c>
      <c r="G127" t="s">
        <v>319</v>
      </c>
      <c r="H127">
        <v>1104.6300000000001</v>
      </c>
      <c r="I127" s="2">
        <v>42976</v>
      </c>
      <c r="J127" s="2">
        <v>42984</v>
      </c>
      <c r="K127">
        <v>1104.6300000000001</v>
      </c>
    </row>
    <row r="128" spans="1:11" x14ac:dyDescent="0.25">
      <c r="A128" t="str">
        <f>"ZB31FE411D"</f>
        <v>ZB31FE411D</v>
      </c>
      <c r="B128" t="str">
        <f t="shared" si="3"/>
        <v>06363391001</v>
      </c>
      <c r="C128" t="s">
        <v>15</v>
      </c>
      <c r="D128" t="s">
        <v>320</v>
      </c>
      <c r="E128" t="s">
        <v>17</v>
      </c>
      <c r="F128" s="1" t="s">
        <v>321</v>
      </c>
      <c r="G128" t="s">
        <v>322</v>
      </c>
      <c r="H128">
        <v>55.53</v>
      </c>
      <c r="I128" s="2">
        <v>42996</v>
      </c>
      <c r="J128" s="2">
        <v>43024</v>
      </c>
      <c r="K128">
        <v>55.53</v>
      </c>
    </row>
    <row r="129" spans="1:11" x14ac:dyDescent="0.25">
      <c r="A129" t="str">
        <f>"Z532014D2F"</f>
        <v>Z532014D2F</v>
      </c>
      <c r="B129" t="str">
        <f t="shared" si="3"/>
        <v>06363391001</v>
      </c>
      <c r="C129" t="s">
        <v>15</v>
      </c>
      <c r="D129" t="s">
        <v>323</v>
      </c>
      <c r="E129" t="s">
        <v>17</v>
      </c>
      <c r="F129" s="1" t="s">
        <v>324</v>
      </c>
      <c r="G129" t="s">
        <v>325</v>
      </c>
      <c r="H129">
        <v>253</v>
      </c>
      <c r="I129" s="2">
        <v>43007</v>
      </c>
      <c r="J129" s="2">
        <v>43037</v>
      </c>
      <c r="K129">
        <v>253</v>
      </c>
    </row>
    <row r="130" spans="1:11" x14ac:dyDescent="0.25">
      <c r="A130" t="str">
        <f>"Z3D1FF04C7"</f>
        <v>Z3D1FF04C7</v>
      </c>
      <c r="B130" t="str">
        <f t="shared" si="3"/>
        <v>06363391001</v>
      </c>
      <c r="C130" t="s">
        <v>15</v>
      </c>
      <c r="D130" t="s">
        <v>326</v>
      </c>
      <c r="E130" t="s">
        <v>17</v>
      </c>
      <c r="F130" s="1" t="s">
        <v>306</v>
      </c>
      <c r="G130" t="s">
        <v>307</v>
      </c>
      <c r="H130">
        <v>15690</v>
      </c>
      <c r="I130" s="2">
        <v>42998</v>
      </c>
      <c r="J130" s="2">
        <v>43039</v>
      </c>
      <c r="K130">
        <v>15690</v>
      </c>
    </row>
    <row r="131" spans="1:11" x14ac:dyDescent="0.25">
      <c r="A131" t="str">
        <f>"Z2E1FF62C8"</f>
        <v>Z2E1FF62C8</v>
      </c>
      <c r="B131" t="str">
        <f t="shared" ref="B131:B154" si="4">"06363391001"</f>
        <v>06363391001</v>
      </c>
      <c r="C131" t="s">
        <v>15</v>
      </c>
      <c r="D131" t="s">
        <v>327</v>
      </c>
      <c r="E131" t="s">
        <v>17</v>
      </c>
      <c r="F131" s="1" t="s">
        <v>266</v>
      </c>
      <c r="G131" t="s">
        <v>267</v>
      </c>
      <c r="H131">
        <v>8078.25</v>
      </c>
      <c r="I131" s="2">
        <v>42999</v>
      </c>
      <c r="J131" s="2">
        <v>43028</v>
      </c>
      <c r="K131">
        <v>8078.25</v>
      </c>
    </row>
    <row r="132" spans="1:11" x14ac:dyDescent="0.25">
      <c r="A132" t="str">
        <f>"ZBB20112EF"</f>
        <v>ZBB20112EF</v>
      </c>
      <c r="B132" t="str">
        <f t="shared" si="4"/>
        <v>06363391001</v>
      </c>
      <c r="C132" t="s">
        <v>15</v>
      </c>
      <c r="D132" t="s">
        <v>328</v>
      </c>
      <c r="E132" t="s">
        <v>17</v>
      </c>
      <c r="F132" s="1" t="s">
        <v>329</v>
      </c>
      <c r="G132" t="s">
        <v>330</v>
      </c>
      <c r="H132">
        <v>3660</v>
      </c>
      <c r="I132" s="2">
        <v>43014</v>
      </c>
      <c r="J132" s="2">
        <v>43068</v>
      </c>
      <c r="K132">
        <v>3660</v>
      </c>
    </row>
    <row r="133" spans="1:11" x14ac:dyDescent="0.25">
      <c r="A133" t="str">
        <f>"ZF52043CBF"</f>
        <v>ZF52043CBF</v>
      </c>
      <c r="B133" t="str">
        <f t="shared" si="4"/>
        <v>06363391001</v>
      </c>
      <c r="C133" t="s">
        <v>15</v>
      </c>
      <c r="D133" t="s">
        <v>331</v>
      </c>
      <c r="E133" t="s">
        <v>17</v>
      </c>
      <c r="F133" s="1" t="s">
        <v>202</v>
      </c>
      <c r="G133" t="s">
        <v>203</v>
      </c>
      <c r="H133">
        <v>2388</v>
      </c>
      <c r="I133" s="2">
        <v>43021</v>
      </c>
      <c r="J133" s="2">
        <v>43039</v>
      </c>
      <c r="K133">
        <v>2388</v>
      </c>
    </row>
    <row r="134" spans="1:11" x14ac:dyDescent="0.25">
      <c r="A134" t="str">
        <f>"ZB420408E9"</f>
        <v>ZB420408E9</v>
      </c>
      <c r="B134" t="str">
        <f t="shared" si="4"/>
        <v>06363391001</v>
      </c>
      <c r="C134" t="s">
        <v>15</v>
      </c>
      <c r="D134" t="s">
        <v>332</v>
      </c>
      <c r="E134" t="s">
        <v>17</v>
      </c>
      <c r="F134" s="1" t="s">
        <v>333</v>
      </c>
      <c r="G134" t="s">
        <v>334</v>
      </c>
      <c r="H134">
        <v>816.2</v>
      </c>
      <c r="I134" s="2">
        <v>43035</v>
      </c>
      <c r="J134" s="2">
        <v>43066</v>
      </c>
      <c r="K134">
        <v>816.2</v>
      </c>
    </row>
    <row r="135" spans="1:11" x14ac:dyDescent="0.25">
      <c r="A135" t="str">
        <f>"Z7D20D2F22"</f>
        <v>Z7D20D2F22</v>
      </c>
      <c r="B135" t="str">
        <f t="shared" si="4"/>
        <v>06363391001</v>
      </c>
      <c r="C135" t="s">
        <v>15</v>
      </c>
      <c r="D135" t="s">
        <v>335</v>
      </c>
      <c r="E135" t="s">
        <v>17</v>
      </c>
      <c r="F135" s="1" t="s">
        <v>28</v>
      </c>
      <c r="G135" t="s">
        <v>29</v>
      </c>
      <c r="H135">
        <v>7296.89</v>
      </c>
      <c r="I135" s="2">
        <v>43061</v>
      </c>
      <c r="J135" s="2">
        <v>43090</v>
      </c>
      <c r="K135">
        <v>7296.89</v>
      </c>
    </row>
    <row r="136" spans="1:11" x14ac:dyDescent="0.25">
      <c r="A136" t="str">
        <f>"Z3D20A8CF8"</f>
        <v>Z3D20A8CF8</v>
      </c>
      <c r="B136" t="str">
        <f t="shared" si="4"/>
        <v>06363391001</v>
      </c>
      <c r="C136" t="s">
        <v>15</v>
      </c>
      <c r="D136" t="s">
        <v>336</v>
      </c>
      <c r="E136" t="s">
        <v>17</v>
      </c>
      <c r="F136" s="1" t="s">
        <v>337</v>
      </c>
      <c r="G136" t="s">
        <v>338</v>
      </c>
      <c r="H136">
        <v>1490</v>
      </c>
      <c r="I136" s="2">
        <v>43053</v>
      </c>
      <c r="J136" s="2">
        <v>43112</v>
      </c>
      <c r="K136">
        <v>1490</v>
      </c>
    </row>
    <row r="137" spans="1:11" x14ac:dyDescent="0.25">
      <c r="A137" t="str">
        <f>"Z4A206C5CF"</f>
        <v>Z4A206C5CF</v>
      </c>
      <c r="B137" t="str">
        <f t="shared" si="4"/>
        <v>06363391001</v>
      </c>
      <c r="C137" t="s">
        <v>15</v>
      </c>
      <c r="D137" t="s">
        <v>339</v>
      </c>
      <c r="E137" t="s">
        <v>21</v>
      </c>
      <c r="F137" s="1" t="s">
        <v>340</v>
      </c>
      <c r="G137" t="s">
        <v>341</v>
      </c>
      <c r="H137">
        <v>19200</v>
      </c>
      <c r="I137" s="2">
        <v>43069</v>
      </c>
      <c r="J137" s="2">
        <v>44530</v>
      </c>
      <c r="K137">
        <v>4989.3900000000003</v>
      </c>
    </row>
    <row r="138" spans="1:11" x14ac:dyDescent="0.25">
      <c r="A138" t="str">
        <f>"Z0720D9D7F"</f>
        <v>Z0720D9D7F</v>
      </c>
      <c r="B138" t="str">
        <f t="shared" si="4"/>
        <v>06363391001</v>
      </c>
      <c r="C138" t="s">
        <v>15</v>
      </c>
      <c r="D138" t="s">
        <v>342</v>
      </c>
      <c r="E138" t="s">
        <v>17</v>
      </c>
      <c r="F138" s="1" t="s">
        <v>343</v>
      </c>
      <c r="G138" t="s">
        <v>344</v>
      </c>
      <c r="H138">
        <v>469.6</v>
      </c>
      <c r="I138" s="2">
        <v>43060</v>
      </c>
      <c r="J138" s="2">
        <v>43090</v>
      </c>
      <c r="K138">
        <v>469.6</v>
      </c>
    </row>
    <row r="139" spans="1:11" x14ac:dyDescent="0.25">
      <c r="A139" t="str">
        <f>"ZB220DD07D"</f>
        <v>ZB220DD07D</v>
      </c>
      <c r="B139" t="str">
        <f t="shared" si="4"/>
        <v>06363391001</v>
      </c>
      <c r="C139" t="s">
        <v>15</v>
      </c>
      <c r="D139" t="s">
        <v>345</v>
      </c>
      <c r="E139" t="s">
        <v>17</v>
      </c>
      <c r="F139" s="1" t="s">
        <v>346</v>
      </c>
      <c r="G139" t="s">
        <v>347</v>
      </c>
      <c r="H139">
        <v>2015</v>
      </c>
      <c r="I139" s="2">
        <v>43068</v>
      </c>
      <c r="J139" s="2">
        <v>43129</v>
      </c>
      <c r="K139">
        <v>2015</v>
      </c>
    </row>
    <row r="140" spans="1:11" x14ac:dyDescent="0.25">
      <c r="A140" t="str">
        <f>"ZCD20FD2AB"</f>
        <v>ZCD20FD2AB</v>
      </c>
      <c r="B140" t="str">
        <f t="shared" si="4"/>
        <v>06363391001</v>
      </c>
      <c r="C140" t="s">
        <v>15</v>
      </c>
      <c r="D140" t="s">
        <v>348</v>
      </c>
      <c r="E140" t="s">
        <v>17</v>
      </c>
      <c r="F140" s="1" t="s">
        <v>349</v>
      </c>
      <c r="G140" t="s">
        <v>350</v>
      </c>
      <c r="H140">
        <v>1523.06</v>
      </c>
      <c r="I140" s="2">
        <v>43067</v>
      </c>
      <c r="J140" s="2">
        <v>43447</v>
      </c>
      <c r="K140">
        <v>1523.04</v>
      </c>
    </row>
    <row r="141" spans="1:11" x14ac:dyDescent="0.25">
      <c r="A141" t="str">
        <f>"ZA6211138E"</f>
        <v>ZA6211138E</v>
      </c>
      <c r="B141" t="str">
        <f t="shared" si="4"/>
        <v>06363391001</v>
      </c>
      <c r="C141" t="s">
        <v>15</v>
      </c>
      <c r="D141" t="s">
        <v>351</v>
      </c>
      <c r="E141" t="s">
        <v>17</v>
      </c>
      <c r="F141" s="1" t="s">
        <v>352</v>
      </c>
      <c r="G141" t="s">
        <v>353</v>
      </c>
      <c r="H141">
        <v>5220</v>
      </c>
      <c r="I141" s="2">
        <v>43076</v>
      </c>
      <c r="J141" s="2">
        <v>43083</v>
      </c>
      <c r="K141">
        <v>5220</v>
      </c>
    </row>
    <row r="142" spans="1:11" x14ac:dyDescent="0.25">
      <c r="A142" t="str">
        <f>"ZD621113BF"</f>
        <v>ZD621113BF</v>
      </c>
      <c r="B142" t="str">
        <f t="shared" si="4"/>
        <v>06363391001</v>
      </c>
      <c r="C142" t="s">
        <v>15</v>
      </c>
      <c r="D142" t="s">
        <v>354</v>
      </c>
      <c r="E142" t="s">
        <v>17</v>
      </c>
      <c r="F142" s="1" t="s">
        <v>321</v>
      </c>
      <c r="G142" t="s">
        <v>322</v>
      </c>
      <c r="H142">
        <v>564.80999999999995</v>
      </c>
      <c r="I142" s="2">
        <v>43074</v>
      </c>
      <c r="J142" s="2">
        <v>43108</v>
      </c>
      <c r="K142">
        <v>564.80999999999995</v>
      </c>
    </row>
    <row r="143" spans="1:11" x14ac:dyDescent="0.25">
      <c r="A143" t="str">
        <f>"Z66212ADCA"</f>
        <v>Z66212ADCA</v>
      </c>
      <c r="B143" t="str">
        <f t="shared" si="4"/>
        <v>06363391001</v>
      </c>
      <c r="C143" t="s">
        <v>15</v>
      </c>
      <c r="D143" t="s">
        <v>355</v>
      </c>
      <c r="E143" t="s">
        <v>17</v>
      </c>
      <c r="F143" s="1" t="s">
        <v>356</v>
      </c>
      <c r="G143" t="s">
        <v>357</v>
      </c>
      <c r="H143">
        <v>1221.3900000000001</v>
      </c>
      <c r="I143" s="2">
        <v>43077</v>
      </c>
      <c r="J143" s="2">
        <v>43138</v>
      </c>
      <c r="K143">
        <v>1221.3900000000001</v>
      </c>
    </row>
    <row r="144" spans="1:11" x14ac:dyDescent="0.25">
      <c r="A144" t="str">
        <f>"Z0C2111435"</f>
        <v>Z0C2111435</v>
      </c>
      <c r="B144" t="str">
        <f t="shared" si="4"/>
        <v>06363391001</v>
      </c>
      <c r="C144" t="s">
        <v>15</v>
      </c>
      <c r="D144" t="s">
        <v>358</v>
      </c>
      <c r="E144" t="s">
        <v>17</v>
      </c>
      <c r="F144" s="1" t="s">
        <v>359</v>
      </c>
      <c r="G144" t="s">
        <v>360</v>
      </c>
      <c r="H144">
        <v>1440</v>
      </c>
      <c r="I144" s="2">
        <v>43083</v>
      </c>
      <c r="J144" s="2">
        <v>43098</v>
      </c>
      <c r="K144">
        <v>1440</v>
      </c>
    </row>
    <row r="145" spans="1:11" x14ac:dyDescent="0.25">
      <c r="A145" t="str">
        <f>"ZB621113F2"</f>
        <v>ZB621113F2</v>
      </c>
      <c r="B145" t="str">
        <f t="shared" si="4"/>
        <v>06363391001</v>
      </c>
      <c r="C145" t="s">
        <v>15</v>
      </c>
      <c r="D145" t="s">
        <v>361</v>
      </c>
      <c r="E145" t="s">
        <v>17</v>
      </c>
      <c r="F145" s="1" t="s">
        <v>362</v>
      </c>
      <c r="G145" t="s">
        <v>363</v>
      </c>
      <c r="H145">
        <v>729.24</v>
      </c>
      <c r="I145" s="2">
        <v>43083</v>
      </c>
      <c r="J145" s="2">
        <v>43087</v>
      </c>
      <c r="K145">
        <v>729.24</v>
      </c>
    </row>
    <row r="146" spans="1:11" x14ac:dyDescent="0.25">
      <c r="A146" t="str">
        <f>"Z97210FDDD"</f>
        <v>Z97210FDDD</v>
      </c>
      <c r="B146" t="str">
        <f t="shared" si="4"/>
        <v>06363391001</v>
      </c>
      <c r="C146" t="s">
        <v>15</v>
      </c>
      <c r="D146" t="s">
        <v>364</v>
      </c>
      <c r="E146" t="s">
        <v>17</v>
      </c>
      <c r="F146" s="1" t="s">
        <v>365</v>
      </c>
      <c r="G146" t="s">
        <v>366</v>
      </c>
      <c r="H146">
        <v>775</v>
      </c>
      <c r="I146" s="2">
        <v>43074</v>
      </c>
      <c r="J146" s="2">
        <v>43074</v>
      </c>
      <c r="K146">
        <v>0</v>
      </c>
    </row>
    <row r="147" spans="1:11" x14ac:dyDescent="0.25">
      <c r="A147" t="str">
        <f>"Z111FD8457"</f>
        <v>Z111FD8457</v>
      </c>
      <c r="B147" t="str">
        <f t="shared" si="4"/>
        <v>06363391001</v>
      </c>
      <c r="C147" t="s">
        <v>15</v>
      </c>
      <c r="D147" t="s">
        <v>367</v>
      </c>
      <c r="E147" t="s">
        <v>17</v>
      </c>
      <c r="F147" s="1" t="s">
        <v>368</v>
      </c>
      <c r="G147" t="s">
        <v>369</v>
      </c>
      <c r="H147">
        <v>5400</v>
      </c>
      <c r="I147" s="2">
        <v>42992</v>
      </c>
      <c r="J147" s="2">
        <v>43008</v>
      </c>
      <c r="K147">
        <v>5400</v>
      </c>
    </row>
    <row r="148" spans="1:11" x14ac:dyDescent="0.25">
      <c r="A148" t="str">
        <f>"6942145747"</f>
        <v>6942145747</v>
      </c>
      <c r="B148" t="str">
        <f t="shared" si="4"/>
        <v>06363391001</v>
      </c>
      <c r="C148" t="s">
        <v>15</v>
      </c>
      <c r="D148" t="s">
        <v>370</v>
      </c>
      <c r="E148" t="s">
        <v>21</v>
      </c>
      <c r="F148" s="1" t="s">
        <v>371</v>
      </c>
      <c r="G148" t="s">
        <v>372</v>
      </c>
      <c r="H148">
        <v>206952.41</v>
      </c>
      <c r="I148" s="2">
        <v>42751</v>
      </c>
      <c r="J148" s="2">
        <v>43845</v>
      </c>
      <c r="K148">
        <v>115553.5</v>
      </c>
    </row>
    <row r="149" spans="1:11" x14ac:dyDescent="0.25">
      <c r="A149" t="str">
        <f>"Z8F2150A06"</f>
        <v>Z8F2150A06</v>
      </c>
      <c r="B149" t="str">
        <f t="shared" si="4"/>
        <v>06363391001</v>
      </c>
      <c r="C149" t="s">
        <v>15</v>
      </c>
      <c r="D149" t="s">
        <v>373</v>
      </c>
      <c r="E149" t="s">
        <v>21</v>
      </c>
      <c r="F149" s="1" t="s">
        <v>68</v>
      </c>
      <c r="G149" t="s">
        <v>69</v>
      </c>
      <c r="H149">
        <v>2106</v>
      </c>
      <c r="I149" s="2">
        <v>43097</v>
      </c>
      <c r="J149" s="2">
        <v>43708</v>
      </c>
      <c r="K149">
        <v>2106</v>
      </c>
    </row>
    <row r="150" spans="1:11" x14ac:dyDescent="0.25">
      <c r="A150" t="str">
        <f>"Z4C214C20A"</f>
        <v>Z4C214C20A</v>
      </c>
      <c r="B150" t="str">
        <f t="shared" si="4"/>
        <v>06363391001</v>
      </c>
      <c r="C150" t="s">
        <v>15</v>
      </c>
      <c r="D150" t="s">
        <v>374</v>
      </c>
      <c r="E150" t="s">
        <v>17</v>
      </c>
      <c r="F150" s="1" t="s">
        <v>375</v>
      </c>
      <c r="G150" t="s">
        <v>376</v>
      </c>
      <c r="H150">
        <v>2230</v>
      </c>
      <c r="I150" s="2">
        <v>43088</v>
      </c>
      <c r="J150" s="2">
        <v>43112</v>
      </c>
      <c r="K150">
        <v>2230</v>
      </c>
    </row>
    <row r="151" spans="1:11" x14ac:dyDescent="0.25">
      <c r="A151" t="str">
        <f>"ZDA212B09F"</f>
        <v>ZDA212B09F</v>
      </c>
      <c r="B151" t="str">
        <f t="shared" si="4"/>
        <v>06363391001</v>
      </c>
      <c r="C151" t="s">
        <v>15</v>
      </c>
      <c r="D151" t="s">
        <v>377</v>
      </c>
      <c r="E151" t="s">
        <v>21</v>
      </c>
      <c r="F151" s="1" t="s">
        <v>340</v>
      </c>
      <c r="G151" t="s">
        <v>341</v>
      </c>
      <c r="H151">
        <v>19200</v>
      </c>
      <c r="I151" s="2">
        <v>43137</v>
      </c>
      <c r="J151" s="2">
        <v>44598</v>
      </c>
      <c r="K151">
        <v>4982.8500000000004</v>
      </c>
    </row>
    <row r="152" spans="1:11" x14ac:dyDescent="0.25">
      <c r="A152" t="str">
        <f>"Z841FA0D9E"</f>
        <v>Z841FA0D9E</v>
      </c>
      <c r="B152" t="str">
        <f t="shared" si="4"/>
        <v>06363391001</v>
      </c>
      <c r="C152" t="s">
        <v>15</v>
      </c>
      <c r="D152" t="s">
        <v>378</v>
      </c>
      <c r="E152" t="s">
        <v>17</v>
      </c>
      <c r="F152" s="1" t="s">
        <v>379</v>
      </c>
      <c r="G152" t="s">
        <v>380</v>
      </c>
      <c r="H152">
        <v>22000</v>
      </c>
      <c r="I152" s="2">
        <v>43109</v>
      </c>
      <c r="J152" s="2">
        <v>43838</v>
      </c>
      <c r="K152">
        <v>11000</v>
      </c>
    </row>
    <row r="153" spans="1:11" x14ac:dyDescent="0.25">
      <c r="A153" t="str">
        <f>"Z87211F392"</f>
        <v>Z87211F392</v>
      </c>
      <c r="B153" t="str">
        <f t="shared" si="4"/>
        <v>06363391001</v>
      </c>
      <c r="C153" t="s">
        <v>15</v>
      </c>
      <c r="D153" t="s">
        <v>381</v>
      </c>
      <c r="E153" t="s">
        <v>17</v>
      </c>
      <c r="F153" s="1" t="s">
        <v>337</v>
      </c>
      <c r="G153" t="s">
        <v>338</v>
      </c>
      <c r="H153">
        <v>990</v>
      </c>
      <c r="I153" s="2">
        <v>43087</v>
      </c>
      <c r="J153" s="2">
        <v>43108</v>
      </c>
      <c r="K153">
        <v>990</v>
      </c>
    </row>
    <row r="154" spans="1:11" x14ac:dyDescent="0.25">
      <c r="A154" t="str">
        <f>"ZDD2082538"</f>
        <v>ZDD2082538</v>
      </c>
      <c r="B154" t="str">
        <f t="shared" si="4"/>
        <v>06363391001</v>
      </c>
      <c r="C154" t="s">
        <v>15</v>
      </c>
      <c r="D154" t="s">
        <v>382</v>
      </c>
      <c r="E154" t="s">
        <v>17</v>
      </c>
      <c r="F154" s="1" t="s">
        <v>383</v>
      </c>
      <c r="G154" t="s">
        <v>384</v>
      </c>
      <c r="H154">
        <v>3449.84</v>
      </c>
      <c r="I154" s="2">
        <v>43049</v>
      </c>
      <c r="J154" s="2">
        <v>43062</v>
      </c>
      <c r="K154">
        <v>3250</v>
      </c>
    </row>
    <row r="155" spans="1:11" x14ac:dyDescent="0.25">
      <c r="A155" t="str">
        <f>"Z2A1D1E899"</f>
        <v>Z2A1D1E899</v>
      </c>
      <c r="B155" t="str">
        <f t="shared" ref="B155:B164" si="5">"06363391001"</f>
        <v>06363391001</v>
      </c>
      <c r="C155" t="s">
        <v>15</v>
      </c>
      <c r="D155" t="s">
        <v>385</v>
      </c>
      <c r="E155" t="s">
        <v>21</v>
      </c>
      <c r="F155" s="1" t="s">
        <v>386</v>
      </c>
      <c r="G155" t="s">
        <v>387</v>
      </c>
      <c r="H155">
        <v>1290.58</v>
      </c>
      <c r="I155" s="2">
        <v>42765</v>
      </c>
      <c r="J155" s="2">
        <v>42853</v>
      </c>
      <c r="K155">
        <v>1290.58</v>
      </c>
    </row>
    <row r="156" spans="1:11" x14ac:dyDescent="0.25">
      <c r="A156" t="str">
        <f>"Z331EA3D00"</f>
        <v>Z331EA3D00</v>
      </c>
      <c r="B156" t="str">
        <f t="shared" si="5"/>
        <v>06363391001</v>
      </c>
      <c r="C156" t="s">
        <v>15</v>
      </c>
      <c r="D156" t="s">
        <v>388</v>
      </c>
      <c r="E156" t="s">
        <v>21</v>
      </c>
      <c r="F156" s="1" t="s">
        <v>386</v>
      </c>
      <c r="G156" t="s">
        <v>387</v>
      </c>
      <c r="H156">
        <v>1245.43</v>
      </c>
      <c r="I156" s="2">
        <v>42872</v>
      </c>
      <c r="J156" s="2">
        <v>42933</v>
      </c>
      <c r="K156">
        <v>1245.43</v>
      </c>
    </row>
    <row r="157" spans="1:11" x14ac:dyDescent="0.25">
      <c r="A157" t="str">
        <f>"Z352026460"</f>
        <v>Z352026460</v>
      </c>
      <c r="B157" t="str">
        <f t="shared" si="5"/>
        <v>06363391001</v>
      </c>
      <c r="C157" t="s">
        <v>15</v>
      </c>
      <c r="D157" t="s">
        <v>389</v>
      </c>
      <c r="E157" t="s">
        <v>21</v>
      </c>
      <c r="F157" s="1" t="s">
        <v>386</v>
      </c>
      <c r="G157" t="s">
        <v>387</v>
      </c>
      <c r="H157">
        <v>1500.35</v>
      </c>
      <c r="I157" s="2">
        <v>43012</v>
      </c>
      <c r="J157" s="2">
        <v>43193</v>
      </c>
      <c r="K157">
        <v>1500.35</v>
      </c>
    </row>
    <row r="158" spans="1:11" x14ac:dyDescent="0.25">
      <c r="A158" t="str">
        <f>"Z60216BC73"</f>
        <v>Z60216BC73</v>
      </c>
      <c r="B158" t="str">
        <f t="shared" si="5"/>
        <v>06363391001</v>
      </c>
      <c r="C158" t="s">
        <v>15</v>
      </c>
      <c r="D158" t="s">
        <v>390</v>
      </c>
      <c r="E158" t="s">
        <v>21</v>
      </c>
      <c r="F158" s="1" t="s">
        <v>386</v>
      </c>
      <c r="G158" t="s">
        <v>387</v>
      </c>
      <c r="H158">
        <v>1009.09</v>
      </c>
      <c r="I158" s="2">
        <v>43089</v>
      </c>
      <c r="J158" s="2">
        <v>43270</v>
      </c>
      <c r="K158">
        <v>1009.09</v>
      </c>
    </row>
    <row r="159" spans="1:11" x14ac:dyDescent="0.25">
      <c r="A159" t="str">
        <f>"Z061D1E8B3"</f>
        <v>Z061D1E8B3</v>
      </c>
      <c r="B159" t="str">
        <f t="shared" si="5"/>
        <v>06363391001</v>
      </c>
      <c r="C159" t="s">
        <v>15</v>
      </c>
      <c r="D159" t="s">
        <v>391</v>
      </c>
      <c r="E159" t="s">
        <v>17</v>
      </c>
      <c r="F159" s="1" t="s">
        <v>392</v>
      </c>
      <c r="G159" t="s">
        <v>393</v>
      </c>
      <c r="H159">
        <v>6409.5</v>
      </c>
      <c r="I159" s="2">
        <v>42765</v>
      </c>
      <c r="J159" s="2">
        <v>42853</v>
      </c>
      <c r="K159">
        <v>6409.5</v>
      </c>
    </row>
    <row r="160" spans="1:11" x14ac:dyDescent="0.25">
      <c r="A160" t="str">
        <f>"ZD81DE4E36"</f>
        <v>ZD81DE4E36</v>
      </c>
      <c r="B160" t="str">
        <f t="shared" si="5"/>
        <v>06363391001</v>
      </c>
      <c r="C160" t="s">
        <v>15</v>
      </c>
      <c r="D160" t="s">
        <v>394</v>
      </c>
      <c r="E160" t="s">
        <v>17</v>
      </c>
      <c r="F160" s="1" t="s">
        <v>392</v>
      </c>
      <c r="G160" t="s">
        <v>393</v>
      </c>
      <c r="H160">
        <v>3860.09</v>
      </c>
      <c r="I160" s="2">
        <v>42814</v>
      </c>
      <c r="J160" s="2">
        <v>42844</v>
      </c>
      <c r="K160">
        <v>3860.09</v>
      </c>
    </row>
    <row r="161" spans="1:11" x14ac:dyDescent="0.25">
      <c r="A161" t="str">
        <f>"Z4E1E2C871"</f>
        <v>Z4E1E2C871</v>
      </c>
      <c r="B161" t="str">
        <f t="shared" si="5"/>
        <v>06363391001</v>
      </c>
      <c r="C161" t="s">
        <v>15</v>
      </c>
      <c r="D161" t="s">
        <v>395</v>
      </c>
      <c r="E161" t="s">
        <v>17</v>
      </c>
      <c r="F161" s="1" t="s">
        <v>392</v>
      </c>
      <c r="G161" t="s">
        <v>393</v>
      </c>
      <c r="H161">
        <v>2423.4499999999998</v>
      </c>
      <c r="I161" s="2">
        <v>42832</v>
      </c>
      <c r="J161" s="2">
        <v>42863</v>
      </c>
      <c r="K161">
        <v>2423.4499999999998</v>
      </c>
    </row>
    <row r="162" spans="1:11" x14ac:dyDescent="0.25">
      <c r="A162" t="str">
        <f>"Z111F1D3F3"</f>
        <v>Z111F1D3F3</v>
      </c>
      <c r="B162" t="str">
        <f t="shared" si="5"/>
        <v>06363391001</v>
      </c>
      <c r="C162" t="s">
        <v>15</v>
      </c>
      <c r="D162" t="s">
        <v>396</v>
      </c>
      <c r="E162" t="s">
        <v>17</v>
      </c>
      <c r="F162" s="1" t="s">
        <v>392</v>
      </c>
      <c r="G162" t="s">
        <v>393</v>
      </c>
      <c r="H162">
        <v>1623.96</v>
      </c>
      <c r="I162" s="2">
        <v>42909</v>
      </c>
      <c r="J162" s="2">
        <v>42940</v>
      </c>
      <c r="K162">
        <v>1623.96</v>
      </c>
    </row>
    <row r="163" spans="1:11" x14ac:dyDescent="0.25">
      <c r="A163" t="str">
        <f>"7115760EE6"</f>
        <v>7115760EE6</v>
      </c>
      <c r="B163" t="str">
        <f t="shared" si="5"/>
        <v>06363391001</v>
      </c>
      <c r="C163" t="s">
        <v>15</v>
      </c>
      <c r="D163" t="s">
        <v>397</v>
      </c>
      <c r="E163" t="s">
        <v>44</v>
      </c>
      <c r="F163" s="1" t="s">
        <v>398</v>
      </c>
      <c r="G163" t="s">
        <v>399</v>
      </c>
      <c r="H163">
        <v>200000</v>
      </c>
      <c r="I163" s="2">
        <v>42975</v>
      </c>
      <c r="J163" s="2">
        <v>43705</v>
      </c>
      <c r="K163">
        <v>60931.81</v>
      </c>
    </row>
    <row r="164" spans="1:11" x14ac:dyDescent="0.25">
      <c r="A164" t="str">
        <f>"7085121ACD"</f>
        <v>7085121ACD</v>
      </c>
      <c r="B164" t="str">
        <f t="shared" si="5"/>
        <v>06363391001</v>
      </c>
      <c r="C164" t="s">
        <v>15</v>
      </c>
      <c r="D164" t="s">
        <v>400</v>
      </c>
      <c r="E164" t="s">
        <v>44</v>
      </c>
      <c r="F164" s="1" t="s">
        <v>401</v>
      </c>
      <c r="G164" t="s">
        <v>402</v>
      </c>
      <c r="H164">
        <v>65064.2</v>
      </c>
      <c r="I164" s="2">
        <v>42989</v>
      </c>
      <c r="J164" s="2">
        <v>43143</v>
      </c>
      <c r="K164">
        <v>65064.2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toscana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2019-01-29T15:56:40Z</dcterms:created>
  <dcterms:modified xsi:type="dcterms:W3CDTF">2019-01-29T15:56:40Z</dcterms:modified>
</cp:coreProperties>
</file>