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direzionicentrali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</calcChain>
</file>

<file path=xl/sharedStrings.xml><?xml version="1.0" encoding="utf-8"?>
<sst xmlns="http://schemas.openxmlformats.org/spreadsheetml/2006/main" count="1081" uniqueCount="562">
  <si>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</si>
  <si>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</si>
  <si>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</si>
  <si>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</si>
  <si>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</si>
  <si>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</si>
  <si>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</si>
  <si>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</si>
  <si>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</si>
  <si>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</si>
  <si>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</si>
  <si>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</si>
  <si>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</si>
  <si>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</si>
  <si>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</si>
  <si>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DC Amministrazione, Pianificazione e Controllo</t>
  </si>
  <si>
    <t>Buoni pasto elettronici per DC</t>
  </si>
  <si>
    <t>26-AFFIDAMENTO DIRETTO IN ADESIONE AD ACCORDO QUADRO/CONVENZIONE</t>
  </si>
  <si>
    <t xml:space="preserve">DAY RISTOSERVICE S.P.A. (CF: 03543000370)
</t>
  </si>
  <si>
    <t>DAY RISTOSERVICE S.P.A. (CF: 03543000370)</t>
  </si>
  <si>
    <t>17 copie del volume â€œ2017 Condensed Model Tax Conventionâ€</t>
  </si>
  <si>
    <t>23-AFFIDAMENTO IN ECONOMIA - AFFIDAMENTO DIRETTO</t>
  </si>
  <si>
    <t xml:space="preserve">OECD - Organisation for economic cooperation and development (IdEstero: SG 156801)
</t>
  </si>
  <si>
    <t>OECD - Organisation for economic cooperation and development (IdEstero: SG 156801)</t>
  </si>
  <si>
    <t>RICARICA CASELLE PEC</t>
  </si>
  <si>
    <t xml:space="preserve">ARUBA PEC spa (CF: 01879020517)
</t>
  </si>
  <si>
    <t>ARUBA PEC spa (CF: 01879020517)</t>
  </si>
  <si>
    <t>Software per formazione</t>
  </si>
  <si>
    <t xml:space="preserve">AMICUCCI FORMAZIONE SRL (CF: 01405830439)
GiuffrÃ¨ Francis Lefebvre S.p.A (CF: 00829840156)
KTP CONSULTING ROMA S.R.L. (CF: 10425231007)
</t>
  </si>
  <si>
    <t>AMICUCCI FORMAZIONE SRL (CF: 01405830439)</t>
  </si>
  <si>
    <t>Fornitura di lettori ottici</t>
  </si>
  <si>
    <t>22-PROCEDURA NEGOZIATA DERIVANTE DA AVVISI CON CUI SI INDICE LA GARA</t>
  </si>
  <si>
    <t xml:space="preserve">C2 SRL (CF: 01121130197)
DPS INFORMATICA S.N.C. DI PRESELLO GIANNI &amp; C. (CF: 01486330309)
EUROTECNO SRL (CF: 04585871009)
SOLUZIONE UFFICIO S.R.L.  (CF: 02778750246)
VIRTUAL LOGIC SRL (CF: 03878640238)
</t>
  </si>
  <si>
    <t>C2 SRL (CF: 01121130197)</t>
  </si>
  <si>
    <t>Abbonamenti a pubblicazioni</t>
  </si>
  <si>
    <t>04-PROCEDURA NEGOZIATA SENZA PREVIA PUBBLICAZIONE DEL BANDO</t>
  </si>
  <si>
    <t xml:space="preserve">IBFD (IdEstero: 41197411)
</t>
  </si>
  <si>
    <t>IBFD (IdEstero: 41197411)</t>
  </si>
  <si>
    <t>Iscrizione a corso di formazione</t>
  </si>
  <si>
    <t xml:space="preserve">DE MEO DANIELA (CF: DMEDNL67D66C967C)
</t>
  </si>
  <si>
    <t>DE MEO DANIELA (CF: DMEDNL67D66C967C)</t>
  </si>
  <si>
    <t>Gas naturale Colombo</t>
  </si>
  <si>
    <t xml:space="preserve">ESTRA ENERGIE SRL (CF: 01219980529)
</t>
  </si>
  <si>
    <t>ESTRA ENERGIE SRL (CF: 01219980529)</t>
  </si>
  <si>
    <t>Licenza software Termo per le esigenze della Dr Piemonte</t>
  </si>
  <si>
    <t xml:space="preserve">NAMIRIAL SPA (CF: 02046570426)
</t>
  </si>
  <si>
    <t>NAMIRIAL SPA (CF: 02046570426)</t>
  </si>
  <si>
    <t>Copertura assicurativa - Lotto I (Infortuni/Kasko)</t>
  </si>
  <si>
    <t>01-PROCEDURA APERTA</t>
  </si>
  <si>
    <t xml:space="preserve">UNIPOLSAI ASSICURAZIONI Spa (CF: 00818570012)
</t>
  </si>
  <si>
    <t>UNIPOLSAI ASSICURAZIONI Spa (CF: 00818570012)</t>
  </si>
  <si>
    <t>Copertura assicurativa - Lotto II RCT/RCO</t>
  </si>
  <si>
    <t xml:space="preserve">GENERALI ITALIA S.P.A. (CF: 00409920584)
HDI ASSICURAZIONI S.P.A. (CF: 04349061004)
ITAS MUTUA (CF: 00110750221)
NOBIS COMPAGNIA DI ASSICURAZIONI SPA (CF: 01757980923)
UNIPOLSAI ASSICURAZIONI Spa (CF: 00818570012)
</t>
  </si>
  <si>
    <t>GENERALI ITALIA S.P.A. (CF: 00409920584)</t>
  </si>
  <si>
    <t>Consultazione e scarico Norme tecniche on-line</t>
  </si>
  <si>
    <t xml:space="preserve">Ente Nazionale Italiano di Unificazione (CF: 80037830157)
</t>
  </si>
  <si>
    <t>Ente Nazionale Italiano di Unificazione (CF: 80037830157)</t>
  </si>
  <si>
    <t>Servizio di web hosting e housing del sito internet fiscoggi.it</t>
  </si>
  <si>
    <t xml:space="preserve">ARUBA SPA (CF: 04552920482)
ITNET SRL (CF: 03458800103)
PA DIGITALE ADRIATICA SRL (CF: 01647100708)
SEEWEB SRL (CF: 02043220603)
UNIDATA SPA (CF: 06187081002)
</t>
  </si>
  <si>
    <t>ARUBA SPA (CF: 04552920482)</t>
  </si>
  <si>
    <t>Gasolio Largo Leopardi</t>
  </si>
  <si>
    <t xml:space="preserve">BRONCHI COMBUSTIBILI SRL (CF: 01252710403)
</t>
  </si>
  <si>
    <t>BRONCHI COMBUSTIBILI SRL (CF: 01252710403)</t>
  </si>
  <si>
    <t>Attrezzature per Ufficio</t>
  </si>
  <si>
    <t xml:space="preserve">SOLUZIONE UFFICIO S.R.L.  (CF: 02778750246)
</t>
  </si>
  <si>
    <t>SOLUZIONE UFFICIO S.R.L.  (CF: 02778750246)</t>
  </si>
  <si>
    <t>Acquisto materiali tecnici</t>
  </si>
  <si>
    <t xml:space="preserve">BATTER FLY S.R.L. (CF: 02235301203)
</t>
  </si>
  <si>
    <t>BATTER FLY S.R.L. (CF: 02235301203)</t>
  </si>
  <si>
    <t>Stampa vetrofanie su PVC adesivo</t>
  </si>
  <si>
    <t xml:space="preserve">CENTRO COPIE L'ISTANTANEA S.R.L. (CF: 08301580588)
</t>
  </si>
  <si>
    <t>CENTRO COPIE L'ISTANTANEA S.R.L. (CF: 08301580588)</t>
  </si>
  <si>
    <t>Stampa e distribuzione modelli dichiarazione fiscale 730 e Unico Persone fisiche per l'anno 2018</t>
  </si>
  <si>
    <t xml:space="preserve">ABRAMO PRINTING &amp; LOGISTICS S.P.A. (CF: 00166800797)
arti grafiche boccia spa (CF: 00170870653)
ROTOSTAMPA SRL (CF: 02175580642)
SCUOLA GALOTTA S.R.L. (CF: 00778740761)
</t>
  </si>
  <si>
    <t>ROTOSTAMPA SRL (CF: 02175580642)</t>
  </si>
  <si>
    <t>Sedute a norma</t>
  </si>
  <si>
    <t xml:space="preserve">CROCCO ARREDAMENTI Srl (CF: 01884990613)
</t>
  </si>
  <si>
    <t>CROCCO ARREDAMENTI Srl (CF: 01884990613)</t>
  </si>
  <si>
    <t>Intervento tecnico su scanner BIBLIOSCAN2</t>
  </si>
  <si>
    <t xml:space="preserve">ECCOFACTO SRL (CF: 12755991002)
</t>
  </si>
  <si>
    <t>ECCOFACTO SRL (CF: 12755991002)</t>
  </si>
  <si>
    <t>CATENA ALBERGHIERA BEST WESTERN ITALIA SPA</t>
  </si>
  <si>
    <t>03-PROCEDURA NEGOZIATA PREVIA PUBBLICAZIONE DEL BANDO</t>
  </si>
  <si>
    <t xml:space="preserve">BEST WESTERN ITALIA SPA (CF: 02747690010)
</t>
  </si>
  <si>
    <t>BEST WESTERN ITALIA SPA (CF: 02747690010)</t>
  </si>
  <si>
    <t>Convenzione alberghiera</t>
  </si>
  <si>
    <t xml:space="preserve">HOTELIGENCE S.R.L. (CF: 07462970729)
</t>
  </si>
  <si>
    <t>HOTELIGENCE S.R.L. (CF: 07462970729)</t>
  </si>
  <si>
    <t xml:space="preserve">GRAPE HOSPITALITY ITALIAN OPCO S.R.L. (CF: 09472730960)
</t>
  </si>
  <si>
    <t>GRAPE HOSPITALITY ITALIAN OPCO S.R.L. (CF: 09472730960)</t>
  </si>
  <si>
    <t>HOTEL TONIC - CONVENZIONE</t>
  </si>
  <si>
    <t xml:space="preserve">HOTEL TONIC S.R.L. (CF: 05912350823)
</t>
  </si>
  <si>
    <t>HOTEL TONIC S.R.L. (CF: 05912350823)</t>
  </si>
  <si>
    <t>HOTEL CALA DEL PORTO - CONVENZIONE</t>
  </si>
  <si>
    <t xml:space="preserve">LO PREIATO GIUSEPPE S.A.S (CF: 01931900797)
</t>
  </si>
  <si>
    <t>LO PREIATO GIUSEPPE S.A.S (CF: 01931900797)</t>
  </si>
  <si>
    <t>Servizio di erogazione e consultazione di sistemi documentali giuridici online nelle materie fiscali, bilancio e legale attraverso il portale intranet dell'Agenzia</t>
  </si>
  <si>
    <t xml:space="preserve">BUREAU VAN DIJK EDIZIONI ELETTRONICHE SPA (CF: 11139860156)
DATABANK SRL (CF: 02846140925)
EDITRICE S.I.F.I.C SRL (CF: 00205740426)
LADYBIRD SRL (CF: 10816460017)
WOLTERS KLUWER ITALIA SRL (CF: 10209790152)
</t>
  </si>
  <si>
    <t>WOLTERS KLUWER ITALIA SRL (CF: 10209790152)</t>
  </si>
  <si>
    <t>Fornitura di carte a microcircuito per la gestione dei sistemi di biglietteria automatizzata per l'emissione di titoli di accesso alle attivitÃ  di intrattenimento e spettacolistiche</t>
  </si>
  <si>
    <t xml:space="preserve">BIT4ID S.R.L. (CF: 04741241212)
DALCOPY S.R.L. (CF: 02396510790)
DPS INFORMATICA S.N.C. DI PRESELLO GIANNI &amp; C. (CF: 01486330309)
F.LLI SISOFO SRL (CF: 01994380689)
STILGRAFIX ITALIANA S.P.A. (CF: 03103490482)
</t>
  </si>
  <si>
    <t>BIT4ID S.R.L. (CF: 04741241212)</t>
  </si>
  <si>
    <t>Sottoscrizione all'Osservatorio sul mercato immobiliare - Anno 2018</t>
  </si>
  <si>
    <t xml:space="preserve">Nomisma SocietÃ  di studi economici spa (CF: 02243430374)
</t>
  </si>
  <si>
    <t>Nomisma SocietÃ  di studi economici spa (CF: 02243430374)</t>
  </si>
  <si>
    <t xml:space="preserve">OMNIA TERZIARIO SRL (CF: 02650380583)
</t>
  </si>
  <si>
    <t>OMNIA TERZIARIO SRL (CF: 02650380583)</t>
  </si>
  <si>
    <t>Incarico di interpretariato LIS per il giorno 23/03/2018</t>
  </si>
  <si>
    <t xml:space="preserve">LO BELLO ANNA (CF: LBLNNA81C48H501G)
MARRAS ALESSANDRA (CF: MRRLSN79R61B354L)
THOMAS BUHLING (CF: bhltms63p16z112e)
VESSIA GIOVANNA (CF: VSSGNN83L54H657H)
</t>
  </si>
  <si>
    <t>VESSIA GIOVANNA (CF: VSSGNN83L54H657H)</t>
  </si>
  <si>
    <t>MARRAS ALESSANDRA (CF: MRRLSN79R61B354L)</t>
  </si>
  <si>
    <t>AttivitÃ  formative esterne - Lotto 1 (Professionisti tecnici negli appalti pubblici)</t>
  </si>
  <si>
    <t xml:space="preserve">CEIDA CENTRO ITALIANO DI DIREZIONE AZIENDALE (CF: 85002540582)
EOS SRL (CF: 07672171001)
ITA SRL (CF: 01593590605)
MAGGIOLI S.P.A. (CF: 06188330150)
PROMO P.A. FONDAZIONE (CF: 01922510464)
</t>
  </si>
  <si>
    <t>PROMO P.A. FONDAZIONE (CF: 01922510464)</t>
  </si>
  <si>
    <t>AttivitÃ  formative esterne - Lotto 2 (Gestione del patrimonio immobiliare)</t>
  </si>
  <si>
    <t>Verifica e reintegro materiale cassette pronto soccorso</t>
  </si>
  <si>
    <t xml:space="preserve">ANTINFORTUNISTICA ROBERTI DI ELEONORA VACANTI &amp; SAS (CF: 07165400586)
DE MASI SRL (CF: 04904351006)
DETER PUL S.R.L. (CF: 08723571009)
ERBASAN SRL (CF: 06004171002)
IONE SERVICE SRL (CF: 13600081007)
</t>
  </si>
  <si>
    <t>ANTINFORTUNISTICA ROBERTI DI ELEONORA VACANTI &amp; SAS (CF: 07165400586)</t>
  </si>
  <si>
    <t>Verifiche periodiche impianto di messa a terra per la sede di via Giorgione</t>
  </si>
  <si>
    <t xml:space="preserve">CENPI SCRL (CF: 05817621005)
</t>
  </si>
  <si>
    <t>CENPI SCRL (CF: 05817621005)</t>
  </si>
  <si>
    <t xml:space="preserve">Iscrizione al Master di II livello in "Tutela della privacy e Data Protection Offer" </t>
  </si>
  <si>
    <t xml:space="preserve">UNIVERSITA' DEGLI STUDI TOR VERGATA (CF: 80213750583)
</t>
  </si>
  <si>
    <t>UNIVERSITA' DEGLI STUDI TOR VERGATA (CF: 80213750583)</t>
  </si>
  <si>
    <t>Fornitura di n. 1 RODE Kit Completo AI- Studio - Bundle con Rode NT1 e asta da Tavolo Quiklok A114BK</t>
  </si>
  <si>
    <t xml:space="preserve">FIREFLY SNC DI NICOLA LAGUARDIA &amp; FIGLI (CF: 00816060768)
</t>
  </si>
  <si>
    <t>FIREFLY SNC DI NICOLA LAGUARDIA &amp; FIGLI (CF: 00816060768)</t>
  </si>
  <si>
    <t>Riparazione e manutenzione camper in dotazione all'Agenzia per il progetto "Il Fisco mette le ruote" Anno 2018</t>
  </si>
  <si>
    <t xml:space="preserve">ARTICAR SRL (CF: 04018880585)
</t>
  </si>
  <si>
    <t>ARTICAR SRL (CF: 04018880585)</t>
  </si>
  <si>
    <t>Corso Metriche del software</t>
  </si>
  <si>
    <t xml:space="preserve">DATA PROCESSING ORGANIZATION SRL (CF: 00492630587)
</t>
  </si>
  <si>
    <t>DATA PROCESSING ORGANIZATION SRL (CF: 00492630587)</t>
  </si>
  <si>
    <t>Licenze annuali Hootsuite enterprise</t>
  </si>
  <si>
    <t xml:space="preserve">GBDS NETWORK SA (CF: 09715940962)
</t>
  </si>
  <si>
    <t>GBDS NETWORK SA (CF: 09715940962)</t>
  </si>
  <si>
    <t xml:space="preserve">Sostituzione di alcune parti di ricambio dello scanner con piani basculanti BiblioScan 2 NICA </t>
  </si>
  <si>
    <t>Fornitura di una rastrelliera per biciclette</t>
  </si>
  <si>
    <t xml:space="preserve">KAISER+KRAFT SRL (CF: 01627250135)
</t>
  </si>
  <si>
    <t>KAISER+KRAFT SRL (CF: 01627250135)</t>
  </si>
  <si>
    <t>Partecipazione al Forum PA 2018</t>
  </si>
  <si>
    <t xml:space="preserve">FPA Srl (CF: 10693191008)
</t>
  </si>
  <si>
    <t>FPA Srl (CF: 10693191008)</t>
  </si>
  <si>
    <t>Noleggio multifunzione TASKalfa 3511i</t>
  </si>
  <si>
    <t xml:space="preserve">KYOCERA DOCUMENT SOLUTION ITALIA SPA (CF: 01788080156)
</t>
  </si>
  <si>
    <t>KYOCERA DOCUMENT SOLUTION ITALIA SPA (CF: 01788080156)</t>
  </si>
  <si>
    <t>Utenza elettrica Giorgione, Colombo, Licini</t>
  </si>
  <si>
    <t xml:space="preserve">ENEL ENERGIA SPA (CF: 06655971007)
</t>
  </si>
  <si>
    <t>ENEL ENERGIA SPA (CF: 06655971007)</t>
  </si>
  <si>
    <t>Pubblicazioni</t>
  </si>
  <si>
    <t xml:space="preserve">MEMENTO FRANCIS LEFEBVRE S.R.L. (CF: 10129040159)
</t>
  </si>
  <si>
    <t>MEMENTO FRANCIS LEFEBVRE S.R.L. (CF: 10129040159)</t>
  </si>
  <si>
    <t xml:space="preserve">NAPOLEON - GESTIONE ALBERGHI A RESPONSABILITA LIMITATA (CF: 00443840582)
</t>
  </si>
  <si>
    <t>NAPOLEON - GESTIONE ALBERGHI A RESPONSABILITA LIMITATA (CF: 00443840582)</t>
  </si>
  <si>
    <t>Apparecchiature da Ufficio</t>
  </si>
  <si>
    <t xml:space="preserve">C2 SRL (CF: 01121130197)
</t>
  </si>
  <si>
    <t>Cancelleria per Direzioni Centrali</t>
  </si>
  <si>
    <t xml:space="preserve">BUYTECH GROUP SRL (CF: 11623781009)
CARTO COPY SERVICE (CF: 04864781002)
LA PITAGORA DI MACRELLI GIANCARLO (CF: MCRGCR46H14Z130X)
NOBODY S.R.L. (CF: 01790230435)
VACCARINI UFFICIO SRL (CF: 02177910425)
</t>
  </si>
  <si>
    <t>LA PITAGORA DI MACRELLI GIANCARLO (CF: MCRGCR46H14Z130X)</t>
  </si>
  <si>
    <t>Corso sulla gestione dei rifiuti e sistema di controllo SISTRI</t>
  </si>
  <si>
    <t xml:space="preserve">ACCADEMIA ERACLITEA SRL (CF: 04255790877)
</t>
  </si>
  <si>
    <t>ACCADEMIA ERACLITEA SRL (CF: 04255790877)</t>
  </si>
  <si>
    <t>NORD NUOVA ROMA - CONVENZIONE</t>
  </si>
  <si>
    <t xml:space="preserve">ALBERGO NORD NUOVA ROMA S.R.L. (CF: 00443580584)
</t>
  </si>
  <si>
    <t>ALBERGO NORD NUOVA ROMA S.R.L. (CF: 00443580584)</t>
  </si>
  <si>
    <t>Organizzazione evento 15 giugno</t>
  </si>
  <si>
    <t xml:space="preserve">GIOLITTI CATERING S.R.L. (CF: 03901021000)
</t>
  </si>
  <si>
    <t>GIOLITTI CATERING S.R.L. (CF: 03901021000)</t>
  </si>
  <si>
    <t>Utilizzo sale meeting in occasione del forum IOTA "Combating VAT fraud"</t>
  </si>
  <si>
    <t xml:space="preserve">BARCELO GESTION HOTELES ROMA S.R.L. (CF: 12332681001)
</t>
  </si>
  <si>
    <t>BARCELO GESTION HOTELES ROMA S.R.L. (CF: 12332681001)</t>
  </si>
  <si>
    <t>Polizza di assicurazione della responsabilitÃ  professionale dei progettisti dipendenti dell'Agenzia</t>
  </si>
  <si>
    <t xml:space="preserve">ASSIGECO SRL (CF: 08958920152)
</t>
  </si>
  <si>
    <t>ASSIGECO SRL (CF: 08958920152)</t>
  </si>
  <si>
    <t>Servizi per lo svolgimento del percorso formativo per POS</t>
  </si>
  <si>
    <t xml:space="preserve">COMPAGNIA TURISTICO ALBERGHIERA S.R.L. (CF: 03262740404)
HOTEL RISTORANTE VILLA ARICIA SRL (CF: 04227651009)
VESTA HOTELS S.R.L. (CF: 06018200482)
VILLA OLMI FIRENZE S.R.L. (CF: 07774640010)
</t>
  </si>
  <si>
    <t>HOTEL RISTORANTE VILLA ARICIA SRL (CF: 04227651009)</t>
  </si>
  <si>
    <t>BENNY HOTEL - CONVENZIONE</t>
  </si>
  <si>
    <t xml:space="preserve">BENNY HOTEL S.R.L. (CF: 02186690794)
</t>
  </si>
  <si>
    <t>BENNY HOTEL S.R.L. (CF: 02186690794)</t>
  </si>
  <si>
    <t>STARHOTEL CATENA ALBERGHIERA - CONVENZIONE</t>
  </si>
  <si>
    <t xml:space="preserve">STARHOTELS S.P.A. (CF: 03360930154)
</t>
  </si>
  <si>
    <t>STARHOTELS S.P.A. (CF: 03360930154)</t>
  </si>
  <si>
    <t>Attrezzature per Ufficio - Scanner</t>
  </si>
  <si>
    <t xml:space="preserve">GIANNONE COMPUTERS SAS (CF: 01170160889)
</t>
  </si>
  <si>
    <t>GIANNONE COMPUTERS SAS (CF: 01170160889)</t>
  </si>
  <si>
    <t>Fornitura e installazione sistema per conferenze e presentazioni video</t>
  </si>
  <si>
    <t xml:space="preserve">ACUSON S.R.L. (CF: 02198210011)
Fastweb S.p.A. (CF: 12878470157)
FUCILI IMPIANTI SNC DI FUCILI PAOLO (CF: 04422411001)
Telecom Italia S.p.A. (CF: 00488410010)
TELESYSTEMS PROFESSIONAL SRL (CF: 02637260122)
</t>
  </si>
  <si>
    <t>TELESYSTEMS PROFESSIONAL SRL (CF: 02637260122)</t>
  </si>
  <si>
    <t>Servizio di pubblicazione legale</t>
  </si>
  <si>
    <t xml:space="preserve">LEXMEDIA SRL (CF: 09147251004)
</t>
  </si>
  <si>
    <t>LEXMEDIA SRL (CF: 09147251004)</t>
  </si>
  <si>
    <t>Acquisto di n. 1 PC portatile con estensione garanzia 36 mesi</t>
  </si>
  <si>
    <t xml:space="preserve">DATAMARKET (CF: 00884490673)
</t>
  </si>
  <si>
    <t>DATAMARKET (CF: 00884490673)</t>
  </si>
  <si>
    <t>Acquisto pubblicazioni</t>
  </si>
  <si>
    <t xml:space="preserve">Centro di documentazione giornalistica Srl (CF: 03670431000)
</t>
  </si>
  <si>
    <t>Centro di documentazione giornalistica Srl (CF: 03670431000)</t>
  </si>
  <si>
    <t>Fornitura di n. 5 monitor da 32''</t>
  </si>
  <si>
    <t xml:space="preserve">ARCADIA TECNOLOGIE SRL (CF: 07161270967)
</t>
  </si>
  <si>
    <t>ARCADIA TECNOLOGIE SRL (CF: 07161270967)</t>
  </si>
  <si>
    <t>Servizio giornaliero di trasporto per il personale in occasione di un'attivitÃ  formativa presso la scuola di polizia tributaria nel periodo dal 2 al 6 luglio 2018</t>
  </si>
  <si>
    <t xml:space="preserve">ROSSI BUS SPA (CF: 07119341001)
</t>
  </si>
  <si>
    <t>ROSSI BUS SPA (CF: 07119341001)</t>
  </si>
  <si>
    <t>Graduazioni posizioni strutture centrali e regionali</t>
  </si>
  <si>
    <t xml:space="preserve">HAY GROUP SRL (CF: 00883790156)
</t>
  </si>
  <si>
    <t>HAY GROUP SRL (CF: 00883790156)</t>
  </si>
  <si>
    <t>Iscrizione alla XI edizione delle giornate di studio "Gli interventi normativi e la sostenibilitÃ  del sistema pensionistico" 27-28/06/2018</t>
  </si>
  <si>
    <t xml:space="preserve">UNIVERSITA' DEGLI STUDI DI ROMA LA SAPIENZA (CF: 80209930587)
</t>
  </si>
  <si>
    <t>UNIVERSITA' DEGLI STUDI DI ROMA LA SAPIENZA (CF: 80209930587)</t>
  </si>
  <si>
    <t>Fornitura di carta per stampe e copie per le Direzioni Centrali ed alcune Direzioni Regionali</t>
  </si>
  <si>
    <t xml:space="preserve">LYRECO ITALIA S.P.A. (CF: 11582010150)
</t>
  </si>
  <si>
    <t>LYRECO ITALIA S.P.A. (CF: 11582010150)</t>
  </si>
  <si>
    <t>BarcelÃ² Aran Mantegna Hotel - Convenzione alberghiera</t>
  </si>
  <si>
    <t>Servizio giornaliero di trasporto per il personale in occasione di un'attivitÃ  formativa presso la scuola di polizia tributaria nel periodo dal 9 al 13 luglio 2018</t>
  </si>
  <si>
    <t xml:space="preserve">CAPERNA SERVICE SRL (CF: 08438611009)
</t>
  </si>
  <si>
    <t>CAPERNA SERVICE SRL (CF: 08438611009)</t>
  </si>
  <si>
    <t>HOTEL MONDIAL - CONVENZIONE</t>
  </si>
  <si>
    <t xml:space="preserve">P &amp; P s.r.l. (CF: 03314210273)
</t>
  </si>
  <si>
    <t>P &amp; P s.r.l. (CF: 03314210273)</t>
  </si>
  <si>
    <t>CLARIDGE HOTEL ROSCIOLI - CONVENZIONE ALBERGHIERA</t>
  </si>
  <si>
    <t xml:space="preserve"> UNGHERIA SOCIETA ALBERGHIERA S.R.L. (CF: 00895841005)
</t>
  </si>
  <si>
    <t xml:space="preserve"> UNGHERIA SOCIETA ALBERGHIERA S.R.L. (CF: 00895841005)</t>
  </si>
  <si>
    <t>SANTINA HOTEL ROSCIOLI - CONVENZIONE ALBERGHIERA</t>
  </si>
  <si>
    <t xml:space="preserve">SANTINA S.P.A. (CF: 00883111007)
</t>
  </si>
  <si>
    <t>SANTINA S.P.A. (CF: 00883111007)</t>
  </si>
  <si>
    <t>UNIVERSO HOTEL ROSCIOLI - CONVENZIONE ALBERGHIERA</t>
  </si>
  <si>
    <t xml:space="preserve">ROSCIOLI &amp; PALLAVICINI S.R.L. (CF: 00882831001)
</t>
  </si>
  <si>
    <t>ROSCIOLI &amp; PALLAVICINI S.R.L. (CF: 00882831001)</t>
  </si>
  <si>
    <t>PRESIDENT HOTEL ROSCIOLI - CONVENZIONE ALBERGHIERA</t>
  </si>
  <si>
    <t xml:space="preserve">RODAN S.R.L. (CF: 01595411008)
</t>
  </si>
  <si>
    <t>RODAN S.R.L. (CF: 01595411008)</t>
  </si>
  <si>
    <t>GRAND HOTEL BAGLIONI - CONVENZIONE</t>
  </si>
  <si>
    <t xml:space="preserve">COMPAGNIA ITALIANA ALBERGHI S.p.a. (CF: 00102590908)
</t>
  </si>
  <si>
    <t>COMPAGNIA ITALIANA ALBERGHI S.p.a. (CF: 00102590908)</t>
  </si>
  <si>
    <t>Convenzione taxi - Uffici centrali dell'Agenzia</t>
  </si>
  <si>
    <t xml:space="preserve">COOPERATIVA PRONTO TAXI 6645 - SOCIETA' COOPERATIVA (CF: 02705590582)
MONDO TAXI 8822 SRL (CF: 06991411007)
RADIOTAXI 3570 SOCIETA' COOPERATIVA (CF: 02278690587)
SOCIETA' COOPERATIVA SAMARCANDA (CF: 04321971006)
TAXI TEVERE SRL (CF: 08308331001)
</t>
  </si>
  <si>
    <t>RADIOTAXI 3570 SOCIETA' COOPERATIVA (CF: 02278690587)</t>
  </si>
  <si>
    <t>Manutenzione autoveicoli in dotazione alle sedi centrali</t>
  </si>
  <si>
    <t xml:space="preserve">ROMANA SERVICE AUTO SRL (CF: 04080451000)
SUPERWASH SRL (CF: 07228081001)
</t>
  </si>
  <si>
    <t>SUPERWASH SRL (CF: 07228081001)</t>
  </si>
  <si>
    <t>Evento del 04/05/2018</t>
  </si>
  <si>
    <t xml:space="preserve">COLASANTI CATERING Srl (CF: 11009411007)
PALOMBINI RICEVIMENTI S.R.L. (CF: 06119051008)
TORNATORA MARIO E CESARI LUCIANO snc (CF: 02855760589)
</t>
  </si>
  <si>
    <t>TORNATORA MARIO E CESARI LUCIANO snc (CF: 02855760589)</t>
  </si>
  <si>
    <t>Manutenzione ordinaria, programmata e non programmata, per gli edifici degli Uffici Centrali</t>
  </si>
  <si>
    <t>08-AFFIDAMENTO IN ECONOMIA - COTTIMO FIDUCIARIO</t>
  </si>
  <si>
    <t xml:space="preserve">2F INNOVA S.R.L. (CF: 12689331002)
CAPRARI COSTRUZIONI SRL (CF: 08419941003)
OTTAVI FLAVIO (CF: TTVFLV78M01L182K)
PANZIERI MARCO S.R.L. (CF: 01167870573)
SPORALLI SRL (CF: 04299240871)
</t>
  </si>
  <si>
    <t>OTTAVI FLAVIO (CF: TTVFLV78M01L182K)</t>
  </si>
  <si>
    <t xml:space="preserve">GRAND HOTEL PASSETTO DI ORNELLA PIERMATTEI &amp; C.  (CF: 01327080428)
</t>
  </si>
  <si>
    <t>GRAND HOTEL PASSETTO DI ORNELLA PIERMATTEI &amp; C.  (CF: 01327080428)</t>
  </si>
  <si>
    <t>Corso ISO 27000.2013</t>
  </si>
  <si>
    <t xml:space="preserve">TUV ITALIA SRL (CF: 08922920155)
</t>
  </si>
  <si>
    <t>TUV ITALIA SRL (CF: 08922920155)</t>
  </si>
  <si>
    <t>PubblicitÃ  legale - Bando di gara facchinaggio</t>
  </si>
  <si>
    <t xml:space="preserve">VIVENDA Srl (CF: 08959351001)
</t>
  </si>
  <si>
    <t>VIVENDA Srl (CF: 08959351001)</t>
  </si>
  <si>
    <t>Sistema leggi d'Italia - Edilizia e Urbanistica</t>
  </si>
  <si>
    <t xml:space="preserve">WOLTERS KLUWER ITALIA SRL (CF: 10209790152)
</t>
  </si>
  <si>
    <t>Acquisto cuffie telefoniche e cavi adattatori</t>
  </si>
  <si>
    <t xml:space="preserve">C2 SRL (CF: 01121130197)
COMITEL SRL (CF: 01928900230)
EZDIRECT SRL (CF: 01164670455)
IMPIANTI SPA (CF: 01989510134)
LYRECO ITALIA S.P.A. (CF: 11582010150)
</t>
  </si>
  <si>
    <t>IMPIANTI SPA (CF: 01989510134)</t>
  </si>
  <si>
    <t>Locazione di locali attrezzati per lâ€™espletamento delle prove dâ€™esame nel periodo compreso tra il 3 e 6 luglio, nonchÃ¨ nei giorni 25 e 26 luglio 2018</t>
  </si>
  <si>
    <t xml:space="preserve">Ergife Spa (CF: 01469730582)
FIERA ROMA S.R.L. (CF: 07540411001)
ROMA CONVENTION GROUP S.P.A. (CF: 10891851007)
</t>
  </si>
  <si>
    <t>FIERA ROMA S.R.L. (CF: 07540411001)</t>
  </si>
  <si>
    <t>Licenze software Adobe Illustrator e InDesign</t>
  </si>
  <si>
    <t>Fornitura di carta per stampe e copie per alcune Direzioni Regionali dellâ€™Agenzia delle Entrate â€“ Lotto 1 (Direzione Regionale Piemonte e Direzione Regionale Liguria)</t>
  </si>
  <si>
    <t xml:space="preserve">Valsecchi Cancelleria Srl  (CF: 09521810961)
</t>
  </si>
  <si>
    <t>Valsecchi Cancelleria Srl  (CF: 09521810961)</t>
  </si>
  <si>
    <t>Fornitura di carta per stampe e copie per alcune Direzioni Regionali dellâ€™Agenzia delle Entrate - Lotto 2 (Lombardia)</t>
  </si>
  <si>
    <t>Fornitura di carta per stampe e copie per alcune Direzioni Regionali dellâ€™Agenzia delle Entrate - Lotto 5 (Emilia Romagna)</t>
  </si>
  <si>
    <t>Fornitura di n. 15 condizionatori a pompa di colore</t>
  </si>
  <si>
    <t xml:space="preserve">MR SERVICE SRL (CF: 12479491008)
</t>
  </si>
  <si>
    <t>MR SERVICE SRL (CF: 12479491008)</t>
  </si>
  <si>
    <t>Manutenzione degli impianti antintrusione, videosorveglianza e controllo accessi delle sedi centrali dell'Agenzia</t>
  </si>
  <si>
    <t xml:space="preserve">DA.MA. IMPIANTI SRL (CF: 02698090798)
DAB SISTEMI INTEGRATI SRL (CF: 00971430582)
DABBICCO TELECOMUNICAZIONI S.R.L. (CF: 04952540724)
DADA Srl (CF: 01686990704)
DAF Srl (CF: 04606420653)
</t>
  </si>
  <si>
    <t>DAB SISTEMI INTEGRATI SRL (CF: 00971430582)</t>
  </si>
  <si>
    <t>Consultazione banca dati di analisi fiscale globale</t>
  </si>
  <si>
    <t>02-PROCEDURA RISTRETTA</t>
  </si>
  <si>
    <t xml:space="preserve">BUREAU VAN DIJK EDIZIONI ELETTRONICHE SPA (CF: 11139860156)
</t>
  </si>
  <si>
    <t>BUREAU VAN DIJK EDIZIONI ELETTRONICHE SPA (CF: 11139860156)</t>
  </si>
  <si>
    <t>PubblicitÃ  legale - Bando di gara locali per concorso</t>
  </si>
  <si>
    <t xml:space="preserve">GRUPPO UNA S.P.A. (CF: 00849180153)
</t>
  </si>
  <si>
    <t>GRUPPO UNA S.P.A. (CF: 00849180153)</t>
  </si>
  <si>
    <t>Lavori di riadattamento logistico e opere di risanamento - Uffici 7Â° e 8Â° piano DC</t>
  </si>
  <si>
    <t xml:space="preserve">APPALTI MC SRL (CF: 10309301009)
D'ARCHI F.U.L. SAS (CF: 02492270646)
DIDACO srl (CF: 06786170727)
GBM SocietÃ  Cooperativa (CF: 03384260547)
MAAD S.R.L. (CF: 07399261218)
</t>
  </si>
  <si>
    <t>D'ARCHI F.U.L. SAS (CF: 02492270646)</t>
  </si>
  <si>
    <t>Fornitura di n. 3 raffrescatori a torre</t>
  </si>
  <si>
    <t xml:space="preserve">EUROTECNO SRL (CF: 04585871009)
</t>
  </si>
  <si>
    <t>EUROTECNO SRL (CF: 04585871009)</t>
  </si>
  <si>
    <t>Fornitura di gadget personalizzati Agenzia delle Entrate</t>
  </si>
  <si>
    <t xml:space="preserve">GADGET FIRENZE SRL (CF: 05782960487)
</t>
  </si>
  <si>
    <t>GADGET FIRENZE SRL (CF: 05782960487)</t>
  </si>
  <si>
    <t>Carte di credito</t>
  </si>
  <si>
    <t xml:space="preserve">NEXI PAYMENTS S.P.A. (giÃ  CARTASI SPA) (CF: 04107060966)
</t>
  </si>
  <si>
    <t>NEXI PAYMENTS S.P.A. (giÃ  CARTASI SPA) (CF: 04107060966)</t>
  </si>
  <si>
    <t>Carte di Credito</t>
  </si>
  <si>
    <t>Testo Unico per la sicurezza sul lavoro</t>
  </si>
  <si>
    <t>Parere di congruitÃ  dei costi richiesti dalla Sose Spa</t>
  </si>
  <si>
    <t xml:space="preserve">PINTO EUGENIO (CF: PNTGNE59P20L049V)
</t>
  </si>
  <si>
    <t>PINTO EUGENIO (CF: PNTGNE59P20L049V)</t>
  </si>
  <si>
    <t>Gasolio via Giorgione</t>
  </si>
  <si>
    <t xml:space="preserve">ILPACK STARTUP S.L (IdEstero: B95779419)
</t>
  </si>
  <si>
    <t>ILPACK STARTUP S.L (IdEstero: B95779419)</t>
  </si>
  <si>
    <t>Derattizzazione della sede di Via Licini</t>
  </si>
  <si>
    <t xml:space="preserve">ECO IN SRL (CF: 06566891005)
</t>
  </si>
  <si>
    <t>ECO IN SRL (CF: 06566891005)</t>
  </si>
  <si>
    <t>Fornitura di Piastre adulti monouso per defibrillatore Lifeline AED e  Batterie al litio 9V per defibrillatore Lifeline AED</t>
  </si>
  <si>
    <t xml:space="preserve">MCS SRL (CF: 01170970998)
</t>
  </si>
  <si>
    <t>MCS SRL (CF: 01170970998)</t>
  </si>
  <si>
    <t>Abbonamento a Bloomberg professional per Ufficio Accordi preventivi e procedure amichevoli</t>
  </si>
  <si>
    <t xml:space="preserve">Bloomberg finance lp (IdEstero: 917809495)
</t>
  </si>
  <si>
    <t>Bloomberg finance lp (IdEstero: 917809495)</t>
  </si>
  <si>
    <t>Abbonamento a Bloomberg professional per Ufficio Indagini e controlli</t>
  </si>
  <si>
    <t>Evento IOTA del 27 settembre 2018</t>
  </si>
  <si>
    <t xml:space="preserve">PERUGIA FRANCO SRL (CF: 07602841004)
</t>
  </si>
  <si>
    <t>PERUGIA FRANCO SRL (CF: 07602841004)</t>
  </si>
  <si>
    <t>Evento IOTA in programma a Roma dal 26 al 28 settembre</t>
  </si>
  <si>
    <t xml:space="preserve">SocietÃ  cooperativa culture (CF: 03174750277)
</t>
  </si>
  <si>
    <t>SocietÃ  cooperativa culture (CF: 03174750277)</t>
  </si>
  <si>
    <t>Servizio di trasporto per n. 80 persone per evento IOTA del 27 settembre 2018</t>
  </si>
  <si>
    <t xml:space="preserve">Autolinee Troiani Srl (CF: 11665841000)
</t>
  </si>
  <si>
    <t>Autolinee Troiani Srl (CF: 11665841000)</t>
  </si>
  <si>
    <t>Servizio di trasporto per n. 80 persone per evento IOTA del 28 settembre 2018</t>
  </si>
  <si>
    <t xml:space="preserve">TROTTA BUS SERVICES SPA (CF: 00405460585)
</t>
  </si>
  <si>
    <t>TROTTA BUS SERVICES SPA (CF: 00405460585)</t>
  </si>
  <si>
    <t>Abbonamento a Cassazione.net</t>
  </si>
  <si>
    <t xml:space="preserve">Cassazione Srl (CF: 06810661006)
</t>
  </si>
  <si>
    <t>Cassazione Srl (CF: 06810661006)</t>
  </si>
  <si>
    <t>Iscrizione corso interaziendale E-learning Masterclass</t>
  </si>
  <si>
    <t xml:space="preserve">AMICUCCI FORMAZIONE SRL (CF: 01405830439)
</t>
  </si>
  <si>
    <t xml:space="preserve">CULTRARO VASTA SRL (CF: 05280140871)
</t>
  </si>
  <si>
    <t>CULTRARO VASTA SRL (CF: 05280140871)</t>
  </si>
  <si>
    <t>Abbonamenti digitali</t>
  </si>
  <si>
    <t xml:space="preserve">GEDI DIGITAL SRL (CF: 06979891006)
</t>
  </si>
  <si>
    <t>GEDI DIGITAL SRL (CF: 06979891006)</t>
  </si>
  <si>
    <t>Gasolio da riscaldamento per sede Largo Leopardi</t>
  </si>
  <si>
    <t>Fornitura energia elettrica 2018-2019 per sede Largo Leopardi</t>
  </si>
  <si>
    <t>Iscrizioni al corso di aggiornamento in materia di privacy</t>
  </si>
  <si>
    <t xml:space="preserve">FONDAZIONE LELIO E LISLI BASSO (CF: 80162890588)
</t>
  </si>
  <si>
    <t>FONDAZIONE LELIO E LISLI BASSO (CF: 80162890588)</t>
  </si>
  <si>
    <t>Abbonamento a Panorama</t>
  </si>
  <si>
    <t xml:space="preserve">IDEA SRL (CF: 02641370248)
</t>
  </si>
  <si>
    <t>IDEA SRL (CF: 02641370248)</t>
  </si>
  <si>
    <t>Fornitura carburante per autotrazione veicoli sedi centrali</t>
  </si>
  <si>
    <t xml:space="preserve">Italiana Petroli Spa (giÃ  TotalErg S.p.A.) (CF: 00051570893)
</t>
  </si>
  <si>
    <t>Italiana Petroli Spa (giÃ  TotalErg S.p.A.) (CF: 00051570893)</t>
  </si>
  <si>
    <t>Abbonamenti a Italia Oggi</t>
  </si>
  <si>
    <t xml:space="preserve">ITALIA OGGI EDITORI - ERINNE SRL (CF: 10277500152)
</t>
  </si>
  <si>
    <t>ITALIA OGGI EDITORI - ERINNE SRL (CF: 10277500152)</t>
  </si>
  <si>
    <t xml:space="preserve">DuecÃ¬ Italia srl (CF: 02693490126)
</t>
  </si>
  <si>
    <t>DuecÃ¬ Italia srl (CF: 02693490126)</t>
  </si>
  <si>
    <t>Intervento di derattizzazione urgente presso la sede di Via Giorgione</t>
  </si>
  <si>
    <t xml:space="preserve">GE.P.I.R. SRL (CF: 07437040582)
HAMPTON TECNICO SANITARIA SRL  (CF: 04467331007)
</t>
  </si>
  <si>
    <t>GE.P.I.R. SRL (CF: 07437040582)</t>
  </si>
  <si>
    <t>Manutenzione aree a verde Direzioni Centrali</t>
  </si>
  <si>
    <t xml:space="preserve">RAGGRUPPAMENTO:
- GE.CO.S. SRL (CF: 07554601000) Ruolo: 02-MANDATARIA
- IPOMAGI SRL (CF: 05182860584) Ruolo: 01-MANDANTE
AMBI-ECO S.R.L. (CF: 03172380408)
BRA SERVIZI SRL (CF: 02128000045)
ECO TRANS SRL (CF: 01813851209)
G.K.S. S.R.L. (CF: 01158780013)
</t>
  </si>
  <si>
    <t xml:space="preserve">RAGGRUPPAMENTO:
- GE.CO.S. SRL (CF: 07554601000) Ruolo: 02-MANDATARIA
- IPOMAGI SRL (CF: 05182860584) Ruolo: 01-MANDANTE
</t>
  </si>
  <si>
    <t>Intervento radicale di derattizzazione da eseguire presso la sede di Via Giorgione</t>
  </si>
  <si>
    <t xml:space="preserve">GE.P.I.R. SRL (CF: 07437040582)
</t>
  </si>
  <si>
    <t>Abbonamento a Corriere della Sera digitale</t>
  </si>
  <si>
    <t xml:space="preserve">RCS Mediagroup S.p.A. (CF: 12086540155)
</t>
  </si>
  <si>
    <t>RCS Mediagroup S.p.A. (CF: 12086540155)</t>
  </si>
  <si>
    <t>Arredi a norma</t>
  </si>
  <si>
    <t xml:space="preserve">CALET SRL (CF: 02232340972)
JALE SRL (CF: 13789781005)
OVERALL SRL (CF: 03333830549)
SOMAS SRL (CF: 00310800412)
VECAR SRL (CF: 01644680835)
</t>
  </si>
  <si>
    <t>OVERALL SRL (CF: 03333830549)</t>
  </si>
  <si>
    <t>Fornitura di n. 10 vetri con foro</t>
  </si>
  <si>
    <t xml:space="preserve">VETRERIA MAGLIANA DI PECE GIANLUCA (CF: PCEGLC71B01H501M)
</t>
  </si>
  <si>
    <t>VETRERIA MAGLIANA DI PECE GIANLUCA (CF: PCEGLC71B01H501M)</t>
  </si>
  <si>
    <t xml:space="preserve">GiuffrÃ¨ Francis Lefebvre S.p.A (CF: 00829840156)
</t>
  </si>
  <si>
    <t>GiuffrÃ¨ Francis Lefebvre S.p.A (CF: 00829840156)</t>
  </si>
  <si>
    <t>Iscrizione alla XXII Conferenza Nazionale ASITA - Bolzano 27/29 novembre</t>
  </si>
  <si>
    <t xml:space="preserve">A.S.I.T.A. (CF: 02037620347)
</t>
  </si>
  <si>
    <t>A.S.I.T.A. (CF: 02037620347)</t>
  </si>
  <si>
    <t>Fornitura beni informatici per sezioni antifrode</t>
  </si>
  <si>
    <t xml:space="preserve">C2 SRL (CF: 01121130197)
DPS INFORMATICA S.N.C. DI PRESELLO GIANNI &amp; C. (CF: 01486330309)
ECO LASER INFORMATICA SRL  (CF: 04427081007)
ERREBIAN SPA (CF: 08397890586)
NADA 2008 SRL (CF: 09234221001)
</t>
  </si>
  <si>
    <t>ECO LASER INFORMATICA SRL  (CF: 04427081007)</t>
  </si>
  <si>
    <t>Affidamento incarico Consulente tecnico di parte (CTP) presso la Corte dâ€™Appello di Venezia</t>
  </si>
  <si>
    <t xml:space="preserve">FASANA GIUSEPPE (CF: FSNGPP59H28C933M)
</t>
  </si>
  <si>
    <t>FASANA GIUSEPPE (CF: FSNGPP59H28C933M)</t>
  </si>
  <si>
    <t>Noleggio veicolo commerciale peugeot partner furgone L1 Bluehdi 75cv</t>
  </si>
  <si>
    <t xml:space="preserve">LEASE PLAN ITALIA S.P.A. (CF: 06496050151)
</t>
  </si>
  <si>
    <t>LEASE PLAN ITALIA S.P.A. (CF: 06496050151)</t>
  </si>
  <si>
    <t>Organizzazione riunione dei Dirigenti di vertice dell'Agenzia in programma per il 21 novembre</t>
  </si>
  <si>
    <t xml:space="preserve">TORNATORA MARIO E CESARI LUCIANO snc (CF: 02855760589)
</t>
  </si>
  <si>
    <t>Noleggio veicolo commerciale Ducato Furgone 28 CH1 2.0 MJT 16v 115CV E6 DR Piemonte</t>
  </si>
  <si>
    <t xml:space="preserve">Leasys S.p.A (CF: 08023020019)
</t>
  </si>
  <si>
    <t>Leasys S.p.A (CF: 08023020019)</t>
  </si>
  <si>
    <t>Noleggio veicolo Fiat Tipo 4 porte 1.6 mjt 120 cv Easy My '18 DR Lombardia</t>
  </si>
  <si>
    <t>Noleggio veicolo Fiat Tipo 4 porte 1.6 mjt 120 cv Easy My '18 DR Lazio</t>
  </si>
  <si>
    <t>Noleggio veicolo Fiat Tipo 4 porte 1.6 mjt 120 cv Easy My '18 DR Emila Romagna</t>
  </si>
  <si>
    <t>Noleggio veicolo commerciale Ducato Furgone 28 CH1 2.0 MJT 16v 115CV E6 DR Liguria</t>
  </si>
  <si>
    <t>Noleggio veicolo Fiat Tipo 4 porte 1.6 mjt 120 cv Easy My '18 DR Veneto</t>
  </si>
  <si>
    <t>Noleggio veicolo Fiat Tipo 4 porte 1.6 mjt 120 cv Easy My '18 DR Piemonte</t>
  </si>
  <si>
    <t>Polizze assicurative RC camper e RC natante/motore marino</t>
  </si>
  <si>
    <t xml:space="preserve">VITTORIA ASSICURAZIONI SPA (CF: 01329510158)
</t>
  </si>
  <si>
    <t>VITTORIA ASSICURAZIONI SPA (CF: 01329510158)</t>
  </si>
  <si>
    <t>Fornitura di paletti delimitatori in plastica e relative catene</t>
  </si>
  <si>
    <t xml:space="preserve">S.F.A.P. SRL (CF: 00716000583)
</t>
  </si>
  <si>
    <t>S.F.A.P. SRL (CF: 00716000583)</t>
  </si>
  <si>
    <t>Adesione dell'Agenzia come socio ordinario - Anno 2019</t>
  </si>
  <si>
    <t>abbonamento a â€œIl Quotidiano Immobiliareâ€ formula Platinum</t>
  </si>
  <si>
    <t xml:space="preserve">DAILY REAL ESTATE S.R.L. (CF: 03276200163)
</t>
  </si>
  <si>
    <t>DAILY REAL ESTATE S.R.L. (CF: 03276200163)</t>
  </si>
  <si>
    <t>abbonamento a â€œConvenzione Club ad Hocâ€</t>
  </si>
  <si>
    <t xml:space="preserve">Scenari Immobiliari srl (CF: 06346211003)
</t>
  </si>
  <si>
    <t>Scenari Immobiliari srl (CF: 06346211003)</t>
  </si>
  <si>
    <t>abbonamenti annuali alla â€œRivista di Diritto tributarioâ€</t>
  </si>
  <si>
    <t xml:space="preserve">PACINI EDITORE SRL (CF: 00696690502)
</t>
  </si>
  <si>
    <t>PACINI EDITORE SRL (CF: 00696690502)</t>
  </si>
  <si>
    <t>abbonamento giuridico on line multiplo (n. 7 postazioni) versione Premium sul sito www.lexitalia.it</t>
  </si>
  <si>
    <t xml:space="preserve">GIURICONSULT SRL (CF: 05247730822)
</t>
  </si>
  <si>
    <t>GIURICONSULT SRL (CF: 05247730822)</t>
  </si>
  <si>
    <t>Sottoscrizione all'Osservatorio sul mercato immobiliare - Anno 2019</t>
  </si>
  <si>
    <t>Noleggio e assistenza antenna parabolica necessaria alla ricezione dei notiziari di Agenzia di stampa ANSA nellâ€™anno 2019</t>
  </si>
  <si>
    <t xml:space="preserve">ANSA AGENZIA NAZIONALE STAMPA ASSOCIATA SOCIETA' COOPERATIVA  (CF: 00391130580)
</t>
  </si>
  <si>
    <t>ANSA AGENZIA NAZIONALE STAMPA ASSOCIATA SOCIETA' COOPERATIVA  (CF: 00391130580)</t>
  </si>
  <si>
    <t>abbonamenti alla rivista â€œBollettino tributario dâ€™informazioneâ€ per lâ€™anno 2019</t>
  </si>
  <si>
    <t xml:space="preserve">BOLLETTINO TRIBUTARIO SNC DI G. SALVATORES E C.  (CF: 00882700156)
</t>
  </si>
  <si>
    <t>BOLLETTINO TRIBUTARIO SNC DI G. SALVATORES E C.  (CF: 00882700156)</t>
  </si>
  <si>
    <t>Polizza assicurativa per funzionari in missione allâ€™estero</t>
  </si>
  <si>
    <t xml:space="preserve">AIG EUROPE LIMITED (CF: 08037550962)
</t>
  </si>
  <si>
    <t>AIG EUROPE LIMITED (CF: 08037550962)</t>
  </si>
  <si>
    <t>SERVIZIO DI PUBBLICAZIONE LEGALE</t>
  </si>
  <si>
    <t xml:space="preserve">MELODIA SRLS (CF: 01982730762)
</t>
  </si>
  <si>
    <t>MELODIA SRLS (CF: 01982730762)</t>
  </si>
  <si>
    <t>fornitura di n. 2 copie del Manuale di diritto amministrativo â€“ F. Caringella</t>
  </si>
  <si>
    <t xml:space="preserve">Dike Giuridica Editrice s.r.l. (CF: 09247421002)
</t>
  </si>
  <si>
    <t>Dike Giuridica Editrice s.r.l. (CF: 09247421002)</t>
  </si>
  <si>
    <t>Acquisto libri</t>
  </si>
  <si>
    <t xml:space="preserve">MAGGIOLI S.P.A. (CF: 06188330150)
</t>
  </si>
  <si>
    <t>MAGGIOLI S.P.A. (CF: 06188330150)</t>
  </si>
  <si>
    <t>Adesione Convenzione Consip Telefonia Fissa 5</t>
  </si>
  <si>
    <t xml:space="preserve">Fastweb S.p.A. (CF: 12878470157)
</t>
  </si>
  <si>
    <t>Fastweb S.p.A. (CF: 12878470157)</t>
  </si>
  <si>
    <t>Fornitura e posa in opera di pavimentazione in PVC negli Uffici della sede di via Giorgione</t>
  </si>
  <si>
    <t xml:space="preserve">ACQUAMARINA SRL (CF: 02031570233)
ARTIGIAN PLAST SERVICE SRL (CF: 02014260422)
BIRASCHI SRL (CF: 02402370239)
D&amp;D RISTRUTTURAZIONI (CF: 01811830668)
INTERFORMLINEA SAS DI FERRARI A. &amp; C.  (CF: 01815160997)
</t>
  </si>
  <si>
    <t>ARTIGIAN PLAST SERVICE SRL (CF: 02014260422)</t>
  </si>
  <si>
    <t>Servizi di catering in occasione dell'organizzazione del primo modulo del corso  E-learning Masterclass</t>
  </si>
  <si>
    <t>Materiale di consumo per stampanti</t>
  </si>
  <si>
    <t xml:space="preserve">REFILL SRL (CF: 00760870352)
</t>
  </si>
  <si>
    <t>REFILL SRL (CF: 00760870352)</t>
  </si>
  <si>
    <t>SANTACROCE HOTEL OVIDIUS - CONVENZIONE</t>
  </si>
  <si>
    <t xml:space="preserve">HOTEL OVIDIUS SRL (giÃ  SANTACROCE S.R.L.) (CF: 01612130664)
</t>
  </si>
  <si>
    <t>HOTEL OVIDIUS SRL (giÃ  SANTACROCE S.R.L.) (CF: 01612130664)</t>
  </si>
  <si>
    <t>GRAND HOTEL ADRIATICO - CONVENZIONE</t>
  </si>
  <si>
    <t xml:space="preserve">ALBERGHIERA ADRIATICA AL.A. (CF: 00182150276)
</t>
  </si>
  <si>
    <t>ALBERGHIERA ADRIATICA AL.A. (CF: 00182150276)</t>
  </si>
  <si>
    <t>CATENA ALBERGHIERA ACCOR HOTEL</t>
  </si>
  <si>
    <t xml:space="preserve">ACCOR HOSPITALITY ITALIA S.R.L. (CF: 09421280158)
</t>
  </si>
  <si>
    <t>ACCOR HOSPITALITY ITALIA S.R.L. (CF: 09421280158)</t>
  </si>
  <si>
    <t>SHERATON HOTEL ROMA - CONVENZIONE</t>
  </si>
  <si>
    <t xml:space="preserve">ALTAIR IMMOBILIARE SRL (giÃ  AERHOTEL S.R.L.) (CF: 00441990587)
</t>
  </si>
  <si>
    <t>ALTAIR IMMOBILIARE SRL (giÃ  AERHOTEL S.R.L.) (CF: 00441990587)</t>
  </si>
  <si>
    <t>HOTEL PLAZA - CONVENZIONE</t>
  </si>
  <si>
    <t xml:space="preserve">HOTEL PLAZA S.P.A. (CF: 00182020271)
</t>
  </si>
  <si>
    <t>HOTEL PLAZA S.P.A. (CF: 00182020271)</t>
  </si>
  <si>
    <t>HOTEL MAJORANA - CONVENZIONE</t>
  </si>
  <si>
    <t xml:space="preserve">MAJORANA SPA (CF: 03395590783)
</t>
  </si>
  <si>
    <t>MAJORANA SPA (CF: 03395590783)</t>
  </si>
  <si>
    <t>HOTEL SAN GIORGIO - CONVENZIONE</t>
  </si>
  <si>
    <t xml:space="preserve">EDEN S.R.L. (CF: 00179760707)
</t>
  </si>
  <si>
    <t>EDEN S.R.L. (CF: 00179760707)</t>
  </si>
  <si>
    <t>SAN PAOLO PALACE - CONVENZIONE</t>
  </si>
  <si>
    <t xml:space="preserve">SEA BEACH IMMOBILIARE S.R.L. (CF: 03841970829)
</t>
  </si>
  <si>
    <t>SEA BEACH IMMOBILIARE S.R.L. (CF: 03841970829)</t>
  </si>
  <si>
    <t>IL CHIOSTRO - CONVENZIONE</t>
  </si>
  <si>
    <t xml:space="preserve">OPERA DIOCESANA PRESERVAZIONE DELLA FEDE (CF: 00435530035)
</t>
  </si>
  <si>
    <t>OPERA DIOCESANA PRESERVAZIONE DELLA FEDE (CF: 00435530035)</t>
  </si>
  <si>
    <t>DOUBLETREE HOTEL - CONVENZIONE</t>
  </si>
  <si>
    <t xml:space="preserve">PROMA S.R.L. (CF: 03190900922)
</t>
  </si>
  <si>
    <t>PROMA S.R.L. (CF: 03190900922)</t>
  </si>
  <si>
    <t xml:space="preserve">TURIS.MAR.PI SRL (CF: 01776440586)
</t>
  </si>
  <si>
    <t>TURIS.MAR.PI SRL (CF: 01776440586)</t>
  </si>
  <si>
    <t>HOTEL ELVETIA - CONVENZIONE</t>
  </si>
  <si>
    <t xml:space="preserve">HOTEL ELVETIA SRL (CF: 01347300996)
</t>
  </si>
  <si>
    <t>HOTEL ELVETIA SRL (CF: 01347300996)</t>
  </si>
  <si>
    <t>RIVOLI HOTEL - CONVENZIONE</t>
  </si>
  <si>
    <t xml:space="preserve">HOTEL RIVOLI S.P.A (CF: 04236000487)
</t>
  </si>
  <si>
    <t>HOTEL RIVOLI S.P.A (CF: 04236000487)</t>
  </si>
  <si>
    <t>HOTEL PARADISE - CONVENZIONE</t>
  </si>
  <si>
    <t xml:space="preserve">PARADISE S.N.C. DI GRAZIA MONICA E MAZZONI MARISA (CF: 01925721209)
</t>
  </si>
  <si>
    <t>PARADISE S.N.C. DI GRAZIA MONICA E MAZZONI MARISA (CF: 01925721209)</t>
  </si>
  <si>
    <t>HOTEL REGINA - CONVENZIONE</t>
  </si>
  <si>
    <t xml:space="preserve">TRECI SNC DI CIDONI D. E CANTISANI C. (CF: 01560320218)
</t>
  </si>
  <si>
    <t>TRECI SNC DI CIDONI D. E CANTISANI C. (CF: 01560320218)</t>
  </si>
  <si>
    <t>ADAGIO ROMA BALDUINA - CONVENZIONE</t>
  </si>
  <si>
    <t xml:space="preserve">ADAGIO ITALIA S.R.L. (CF: 08402250966)
</t>
  </si>
  <si>
    <t>ADAGIO ITALIA S.R.L. (CF: 08402250966)</t>
  </si>
  <si>
    <t>H10 ROMA CITTA' - CONVENZIONE</t>
  </si>
  <si>
    <t xml:space="preserve">BARCINO GESTIONI S.R.L. (CF: 10135531001)
</t>
  </si>
  <si>
    <t>BARCINO GESTIONI S.R.L. (CF: 10135531001)</t>
  </si>
  <si>
    <t>HOTEL EUROPA TARANTO - CONVENZIONE</t>
  </si>
  <si>
    <t xml:space="preserve">S.I.A.M. S.P.A. (CF: 00318420734)
</t>
  </si>
  <si>
    <t>S.I.A.M. S.P.A. (CF: 00318420734)</t>
  </si>
  <si>
    <t>Distruggi documenti e taglierina - DR e CAM</t>
  </si>
  <si>
    <t xml:space="preserve">ALTEA FACILITY SERVICES S.R.L. (CF: 01961480769)
CARTOLERIA FAVIA S.R.L. (CF: 00260370721)
COSE COSÃŒ DI M. GUTTUSO E D. COLONA SNC (CF: 04522030750)
FRAME OFFICE S.R.L.S. (CF: 08041270722)
TIPOGRAFIA DESI S.R.L. (CF: 02760380739)
</t>
  </si>
  <si>
    <t>FORNITURA E POSA IN OPERA DI ARREDI PER UFFICI DELLâ€™AGENZIA DELLE ENTRATE LOTTO 1 â€“ ARREDI</t>
  </si>
  <si>
    <t xml:space="preserve">FORNITURA E POSA IN OPERA DI ARREDI PER UFFICI DELLâ€™AGENZIA DELLE ENTRATE LOTTO 2 â€“ SEDUTE </t>
  </si>
  <si>
    <t>FORNITURA E POSA IN OPERA DI ARREDI PER UFFICI DELLâ€™AGENZIA DELLE ENTRATE LOTTO 3 â€“ TENDE</t>
  </si>
  <si>
    <t>SERVIZIO DI TRASPORTO PER IL PERSONALE IN SERVIZIO PRESSO GLI UFFICI CENTRALI DELLâ€™AGENZIA DELLE ENTRATE</t>
  </si>
  <si>
    <t>ACQUISTO E MESSA IN FUNZIONE DI N. 15 CONDIZIONATORI CARRELLABILI PER RISCALDAMENTO/RAFFRESCAMENTO PER LE SEDI CENTRALI DELL'AGENZIA DELLE ENTRATE</t>
  </si>
  <si>
    <t xml:space="preserve">FORNITURA DI CORSI DI LINGUE STRANIERE IN MODALITÃ€ BLENDED LEARNING NELLâ€™AMBITO DEL PROGETTO RIVOLTO AL PERSONALE DELLâ€™AGENZIA DELLE ENTRATE </t>
  </si>
  <si>
    <t>RDO PER Lâ€™AFFIDAMENTO DI ATTIVITÃ€ FORMATIVE ESTERNE - LOTTO 3 Valutazione del rischio da scariche atmosferiche</t>
  </si>
  <si>
    <t xml:space="preserve">CEIDA CENTRO ITALIANO DI DIREZIONE AZIENDALE (CF: 85002540582)
EOS SRL (CF: 07672171001)
ISTITUTO FORMAZIONE FRANCHI S.R.L. (CF: 04709820486)
ITA SRL (CF: 01593590605)
MAGGIOLI S.P.A. (CF: 06188330150)
</t>
  </si>
  <si>
    <t>RDO PER Lâ€™AFFIDAMENTO DI ATTIVITÃ€ FORMATIVE ESTERNE - LOTTO 4 Ascensori elettrici e idraulici</t>
  </si>
  <si>
    <t xml:space="preserve">CEIDA CENTRO ITALIANO DI DIREZIONE AZIENDALE (CF: 85002540582)
EOS SRL (CF: 07672171001)
Gruppo Torinoprogetti srl (CF: 09285080017)
PROMO P.A. FONDAZIONE (CF: 01922510464)
UNIPRO SRL (CF: 02397430394)
</t>
  </si>
  <si>
    <t>RDO PER Lâ€™AFFIDAMENTO DI ATTIVITÃ€ FORMATIVE ESTERNE - Lotto 5 Impianti di estinzione incendi: progettazione, installazione ed esercizio</t>
  </si>
  <si>
    <t xml:space="preserve">INFORMA  (CF: 08327990589)
ISTITUTO FORMAZIONE FRANCHI S.R.L. (CF: 04709820486)
ITA SRL (CF: 01593590605)
Legislazione Tecnica S.r.l. (CF: 05383391009)
MAGGIOLI S.P.A. (CF: 06188330150)
</t>
  </si>
  <si>
    <t>RDO PER Lâ€™AFFIDAMENTO DI ATTIVITÃ€ FORMATIVE ESTERNE - Lotto 6 Valutazione del rischio amianto</t>
  </si>
  <si>
    <t xml:space="preserve">CEIDA CENTRO ITALIANO DI DIREZIONE AZIENDALE (CF: 85002540582)
DEI CONSULTING (CF: 06684301002)
EOS SRL (CF: 07672171001)
PROMO P.A. FONDAZIONE (CF: 01922510464)
UNIPRO SRL (CF: 02397430394)
</t>
  </si>
  <si>
    <t>RDO PER Lâ€™AFFIDAMENTO DI ATTIVITÃ€ FORMATIVE ESTERNE - Lotto 7 VulnerabilitÃ  sismica degli edifici in muratura e in cemento armato</t>
  </si>
  <si>
    <t xml:space="preserve">Gruppo Torinoprogetti srl (CF: 09285080017)
INFORMA  (CF: 08327990589)
ISTITUTO FORMAZIONE FRANCHI S.R.L. (CF: 04709820486)
ITA SRL (CF: 01593590605)
Legislazione Tecnica S.r.l. (CF: 05383391009)
</t>
  </si>
  <si>
    <t>RDO PER Lâ€™AFFIDAMENTO DI ATTIVITÃ€ FORMATIVE ESTERNE - Lotto 8 - UmiditÃ  nelle murature</t>
  </si>
  <si>
    <t xml:space="preserve">CEIDA CENTRO ITALIANO DI DIREZIONE AZIENDALE (CF: 85002540582)
DEI CONSULTING (CF: 06684301002)
MAGGIOLI S.P.A. (CF: 06188330150)
PROMO P.A. FONDAZIONE (CF: 01922510464)
UNIPRO SRL (CF: 02397430394)
</t>
  </si>
  <si>
    <t>RDO PER Lâ€™AFFIDAMENTO DI ATTIVITÃ€ FORMATIVE ESTERNE - Lotto 9 Tecniche di rinforzo delle strutture esistenti</t>
  </si>
  <si>
    <t xml:space="preserve">EOS SRL (CF: 07672171001)
Gruppo Torinoprogetti srl (CF: 09285080017)
INFORMA  (CF: 08327990589)
ISTITUTO FORMAZIONE FRANCHI S.R.L. (CF: 04709820486)
ITA SRL (CF: 01593590605)
</t>
  </si>
  <si>
    <t>AFFIDAMENTO DELLâ€™APPALTO MISTO DI STAMPA E DISTRIBUZIONE DI MODELLI 730/2019 E REDDITI PERSONE FISICHE 2019</t>
  </si>
  <si>
    <t>Servizi di vigilanza privata - Lotto 1</t>
  </si>
  <si>
    <t>Servizi di vigilanza privata - Lotto 2</t>
  </si>
  <si>
    <t>Servizi di vigilanza privata - Lotto 3</t>
  </si>
  <si>
    <t>Servizi di vigilanza privata - Lotto 4</t>
  </si>
  <si>
    <t>Servizi di vigilanza privata - Lotto 5</t>
  </si>
  <si>
    <t>Servizi di vigilanza privata - Lotto 6</t>
  </si>
  <si>
    <t>Servizi di vigilanza privata - Lotto 7</t>
  </si>
  <si>
    <t>Servizi di vigilanza privata - Lotto 8</t>
  </si>
  <si>
    <t>Servizi di vigilanza privata - Lotto 9</t>
  </si>
  <si>
    <t>Servizi di vigilanza privata - Lotto 10</t>
  </si>
  <si>
    <t>Servizi di vigilanza privata - Lotto 11</t>
  </si>
  <si>
    <t>Servizi di vigilanza privata - Lotto 12</t>
  </si>
  <si>
    <t>Servizi di vigilanza privata - Lotto 13</t>
  </si>
  <si>
    <t>Servizi di vigilanza privata - Lotto 14</t>
  </si>
  <si>
    <t>Servizio di facchinaggio - Lotto 1</t>
  </si>
  <si>
    <t>Servizio di facchinaggio - Lotto 2</t>
  </si>
  <si>
    <t>Servizio di facchinaggio - Lotto 3</t>
  </si>
  <si>
    <t>Servizio di facchinaggio - Lotto 4</t>
  </si>
  <si>
    <t>Servizio di facchinaggio - Lotto 5</t>
  </si>
  <si>
    <t>Servizio di facchinaggio - Lotto 6</t>
  </si>
  <si>
    <t>Servizio di facchinaggio - Lotto 7</t>
  </si>
  <si>
    <t>Servizio di facchinaggio - Lotto 8</t>
  </si>
  <si>
    <t>Servizio di facchinaggio - Lotto 9</t>
  </si>
  <si>
    <t>Servizio di facchinaggio - Lotto 10</t>
  </si>
  <si>
    <t>Servizio di facchinaggio - Lotto 11</t>
  </si>
  <si>
    <t>servizi di conduzione, presidio e manutenzione ordinaria programmata e non programmata per gli impianti tecnologici in uso presso gli immobili dellâ€™Agenzia delle Entrate e dellâ€™Agenzia delle Entrate - Riscossione, oltre minuto mantenimento edile - Lotto 1</t>
  </si>
  <si>
    <t>servizi di conduzione, presidio e manutenzione ordinaria programmata e non programmata per gli impianti tecnologici in uso presso gli immobili dellâ€™Agenzia delle Entrate e dellâ€™Agenzia delle Entrate - Riscossione, oltre minuto mantenimento edile - Lotto 2</t>
  </si>
  <si>
    <t>servizi di conduzione, presidio e manutenzione ordinaria programmata e non programmata per gli impianti tecnologici in uso presso gli immobili dellâ€™Agenzia delle Entrate e dellâ€™Agenzia delle Entrate - Riscossione, oltre minuto mantenimento edile - Lotto 3</t>
  </si>
  <si>
    <t>servizi di conduzione, presidio e manutenzione ordinaria programmata e non programmata per gli impianti tecnologici in uso presso gli immobili dellâ€™Agenzia delle Entrate e dellâ€™Agenzia delle Entrate - Riscossione, oltre minuto mantenimento edile - Lotto 4</t>
  </si>
  <si>
    <t>servizi di conduzione, presidio e manutenzione ordinaria programmata e non programmata per gli impianti tecnologici in uso presso gli immobili dellâ€™Agenzia delle Entrate e dellâ€™Agenzia delle Entrate - Riscossione, oltre minuto mantenimento edile - Lotto 5</t>
  </si>
  <si>
    <t>servizi di conduzione, presidio e manutenzione ordinaria programmata e non programmata per gli impianti tecnologici in uso presso gli immobili dellâ€™Agenzia delle Entrate e dellâ€™Agenzia delle Entrate - Riscossione, oltre minuto mantenimento edile - Lotto 6</t>
  </si>
  <si>
    <t>servizi di conduzione, presidio e manutenzione ordinaria programmata e non programmata per gli impianti tecnologici in uso presso gli immobili dellâ€™Agenzia delle Entrate e dellâ€™Agenzia delle Entrate - Riscossione, oltre minuto mantenimento edile - Lotto 7</t>
  </si>
  <si>
    <t>servizi di conduzione, presidio e manutenzione ordinaria programmata e non programmata per gli impianti tecnologici in uso presso gli immobili dellâ€™Agenzia delle Entrate e dellâ€™Agenzia delle Entrate - Riscossione, oltre minuto mantenimento edile - Lotto 8</t>
  </si>
  <si>
    <t>servizi di conduzione, presidio e manutenzione ordinaria programmata e non programmata per gli impianti tecnologici in uso presso gli immobili dellâ€™Agenzia delle Entrate e dellâ€™Agenzia delle Entrate - Riscossione, oltre minuto mantenimento edile - Lotto 9</t>
  </si>
  <si>
    <t>servizi di conduzione, presidio e manutenzione ordinaria programmata e non programmata per gli impianti tecnologici in uso presso gli immobili dellâ€™Agenzia delle Entrate e dellâ€™Agenzia delle Entrate - Riscossione, oltre minuto mantenimento edile - Lotto 10</t>
  </si>
  <si>
    <t>servizi di conduzione, presidio e manutenzione ordinaria programmata e non programmata per gli impianti tecnologici in uso presso gli immobili dellâ€™Agenzia delle Entrate e dellâ€™Agenzia delle Entrate - Riscossione, oltre minuto mantenimento edile - Lotto 11</t>
  </si>
  <si>
    <t>servizi di copertura assicurativa nel settore Errors &amp; Omissions dellâ€™Agenzia delle Entrate</t>
  </si>
  <si>
    <t>locazione temporanea di un locale arredato e attrezzato situato nel territorio comunale di Roma ove svolgere le operazione concorsuali per lâ€™assunzione di 510 unitÃ </t>
  </si>
  <si>
    <t>locazione temporanea di un locale arredato e attrezzato situato nel territorio comunale di Roma ove svolgere le operazione concorsuali per lâ€™assunzione di 510 unitÃ  per la terza area funzionale, per attivitÃ  amministrativo-tributaria</t>
  </si>
  <si>
    <t xml:space="preserve">VILLA DELL'OMBRELLINO SRL (CF: 08441281006)
</t>
  </si>
  <si>
    <t>VILLA DELL'OMBRELLINO SRL (CF: 08441281006)</t>
  </si>
  <si>
    <t>Abbonamento Ufficio Business vetrina</t>
  </si>
  <si>
    <t xml:space="preserve">SKY ITALIA SRL (CF: 04619241005)
</t>
  </si>
  <si>
    <t>SKY ITALIA SRL (CF: 04619241005)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</si>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</sst>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tabSelected="1" workbookViewId="0">
      <selection activeCell="G4" sqref="G4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561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"7361953BCB"</f>
        <v>7361953BCB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5362579.95</v>
      </c>
      <c r="I3" s="2">
        <v>43124</v>
      </c>
      <c r="J3" s="2">
        <v>44220</v>
      </c>
      <c r="K3">
        <v>1247579.74</v>
      </c>
    </row>
    <row r="4" spans="1:11" ht="195" x14ac:dyDescent="0.25">
      <c r="A4" t="str">
        <f>"ZA921D7E10"</f>
        <v>ZA921D7E10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510</v>
      </c>
      <c r="I4" s="2">
        <v>43125</v>
      </c>
      <c r="J4" s="2">
        <v>43136</v>
      </c>
      <c r="K4">
        <v>0</v>
      </c>
    </row>
    <row r="5" spans="1:11" x14ac:dyDescent="0.25">
      <c r="A5" t="str">
        <f>"ZBF21F20C5"</f>
        <v>ZBF21F20C5</v>
      </c>
      <c r="B5" t="str">
        <f t="shared" si="0"/>
        <v>06363391001</v>
      </c>
      <c r="C5" t="s">
        <v>15</v>
      </c>
      <c r="D5" t="s">
        <v>24</v>
      </c>
      <c r="E5" t="s">
        <v>21</v>
      </c>
      <c r="F5" s="1" t="s">
        <v>25</v>
      </c>
      <c r="G5" t="s">
        <v>26</v>
      </c>
      <c r="H5">
        <v>500</v>
      </c>
      <c r="I5" s="2">
        <v>43131</v>
      </c>
      <c r="J5" s="2">
        <v>43164</v>
      </c>
      <c r="K5">
        <v>500</v>
      </c>
    </row>
    <row r="6" spans="1:11" ht="345" x14ac:dyDescent="0.25">
      <c r="A6" t="str">
        <f>"ZA021DFE0A"</f>
        <v>ZA021DFE0A</v>
      </c>
      <c r="B6" t="str">
        <f t="shared" si="0"/>
        <v>06363391001</v>
      </c>
      <c r="C6" t="s">
        <v>15</v>
      </c>
      <c r="D6" t="s">
        <v>27</v>
      </c>
      <c r="E6" t="s">
        <v>21</v>
      </c>
      <c r="F6" s="1" t="s">
        <v>28</v>
      </c>
      <c r="G6" t="s">
        <v>29</v>
      </c>
      <c r="H6">
        <v>22900</v>
      </c>
      <c r="I6" s="2">
        <v>43136</v>
      </c>
      <c r="J6" s="2">
        <v>43500</v>
      </c>
      <c r="K6">
        <v>22900</v>
      </c>
    </row>
    <row r="7" spans="1:11" x14ac:dyDescent="0.25">
      <c r="A7" t="str">
        <f>"7328004C31"</f>
        <v>7328004C31</v>
      </c>
      <c r="B7" t="str">
        <f t="shared" si="0"/>
        <v>06363391001</v>
      </c>
      <c r="C7" t="s">
        <v>15</v>
      </c>
      <c r="D7" t="s">
        <v>30</v>
      </c>
      <c r="E7" t="s">
        <v>31</v>
      </c>
      <c r="F7" s="1" t="s">
        <v>32</v>
      </c>
      <c r="G7" t="s">
        <v>33</v>
      </c>
      <c r="H7">
        <v>84890.76</v>
      </c>
      <c r="I7" s="2">
        <v>43133</v>
      </c>
      <c r="J7" s="2">
        <v>43150</v>
      </c>
      <c r="K7">
        <v>84890.76</v>
      </c>
    </row>
    <row r="8" spans="1:11" x14ac:dyDescent="0.25">
      <c r="A8" t="str">
        <f>"7383796537"</f>
        <v>7383796537</v>
      </c>
      <c r="B8" t="str">
        <f t="shared" si="0"/>
        <v>06363391001</v>
      </c>
      <c r="C8" t="s">
        <v>15</v>
      </c>
      <c r="D8" t="s">
        <v>34</v>
      </c>
      <c r="E8" t="s">
        <v>35</v>
      </c>
      <c r="F8" s="1" t="s">
        <v>36</v>
      </c>
      <c r="G8" t="s">
        <v>37</v>
      </c>
      <c r="H8">
        <v>41400.5</v>
      </c>
      <c r="I8" s="2">
        <v>43101</v>
      </c>
      <c r="J8" s="2">
        <v>43465</v>
      </c>
      <c r="K8">
        <v>41400.5</v>
      </c>
    </row>
    <row r="9" spans="1:11" x14ac:dyDescent="0.25">
      <c r="A9" t="str">
        <f>"Z7922368B2"</f>
        <v>Z7922368B2</v>
      </c>
      <c r="B9" t="str">
        <f t="shared" si="0"/>
        <v>06363391001</v>
      </c>
      <c r="C9" t="s">
        <v>15</v>
      </c>
      <c r="D9" t="s">
        <v>38</v>
      </c>
      <c r="E9" t="s">
        <v>21</v>
      </c>
      <c r="F9" s="1" t="s">
        <v>39</v>
      </c>
      <c r="G9" t="s">
        <v>40</v>
      </c>
      <c r="H9">
        <v>990</v>
      </c>
      <c r="I9" s="2">
        <v>43140</v>
      </c>
      <c r="J9" s="2">
        <v>43199</v>
      </c>
      <c r="K9">
        <v>0</v>
      </c>
    </row>
    <row r="10" spans="1:11" x14ac:dyDescent="0.25">
      <c r="A10" t="str">
        <f>"7377700EA0"</f>
        <v>7377700EA0</v>
      </c>
      <c r="B10" t="str">
        <f t="shared" si="0"/>
        <v>06363391001</v>
      </c>
      <c r="C10" t="s">
        <v>15</v>
      </c>
      <c r="D10" t="s">
        <v>41</v>
      </c>
      <c r="E10" t="s">
        <v>17</v>
      </c>
      <c r="F10" s="1" t="s">
        <v>42</v>
      </c>
      <c r="G10" t="s">
        <v>43</v>
      </c>
      <c r="H10">
        <v>0</v>
      </c>
      <c r="I10" s="2">
        <v>43191</v>
      </c>
      <c r="J10" s="2">
        <v>43555</v>
      </c>
      <c r="K10">
        <v>13396.95</v>
      </c>
    </row>
    <row r="11" spans="1:11" x14ac:dyDescent="0.25">
      <c r="A11" t="str">
        <f>"Z14220A8F3"</f>
        <v>Z14220A8F3</v>
      </c>
      <c r="B11" t="str">
        <f t="shared" si="0"/>
        <v>06363391001</v>
      </c>
      <c r="C11" t="s">
        <v>15</v>
      </c>
      <c r="D11" t="s">
        <v>44</v>
      </c>
      <c r="E11" t="s">
        <v>21</v>
      </c>
      <c r="F11" s="1" t="s">
        <v>45</v>
      </c>
      <c r="G11" t="s">
        <v>46</v>
      </c>
      <c r="H11">
        <v>130</v>
      </c>
      <c r="I11" s="2">
        <v>43139</v>
      </c>
      <c r="J11" s="2">
        <v>43465</v>
      </c>
      <c r="K11">
        <v>130</v>
      </c>
    </row>
    <row r="12" spans="1:11" x14ac:dyDescent="0.25">
      <c r="A12" t="str">
        <f>"7165672399"</f>
        <v>7165672399</v>
      </c>
      <c r="B12" t="str">
        <f t="shared" si="0"/>
        <v>06363391001</v>
      </c>
      <c r="C12" t="s">
        <v>15</v>
      </c>
      <c r="D12" t="s">
        <v>47</v>
      </c>
      <c r="E12" t="s">
        <v>48</v>
      </c>
      <c r="F12" s="1" t="s">
        <v>49</v>
      </c>
      <c r="G12" t="s">
        <v>50</v>
      </c>
      <c r="H12">
        <v>938640</v>
      </c>
      <c r="I12" s="2">
        <v>43159</v>
      </c>
      <c r="J12" s="2">
        <v>44255</v>
      </c>
      <c r="K12">
        <v>312880</v>
      </c>
    </row>
    <row r="13" spans="1:11" x14ac:dyDescent="0.25">
      <c r="A13" t="str">
        <f>"716567453F"</f>
        <v>716567453F</v>
      </c>
      <c r="B13" t="str">
        <f t="shared" si="0"/>
        <v>06363391001</v>
      </c>
      <c r="C13" t="s">
        <v>15</v>
      </c>
      <c r="D13" t="s">
        <v>51</v>
      </c>
      <c r="E13" t="s">
        <v>48</v>
      </c>
      <c r="F13" s="1" t="s">
        <v>52</v>
      </c>
      <c r="G13" t="s">
        <v>53</v>
      </c>
      <c r="H13">
        <v>444000</v>
      </c>
      <c r="I13" s="2">
        <v>43159</v>
      </c>
      <c r="J13" s="2">
        <v>44255</v>
      </c>
      <c r="K13">
        <v>148000</v>
      </c>
    </row>
    <row r="14" spans="1:11" x14ac:dyDescent="0.25">
      <c r="A14" t="str">
        <f>"Z89224F62D"</f>
        <v>Z89224F62D</v>
      </c>
      <c r="B14" t="str">
        <f t="shared" si="0"/>
        <v>06363391001</v>
      </c>
      <c r="C14" t="s">
        <v>15</v>
      </c>
      <c r="D14" t="s">
        <v>54</v>
      </c>
      <c r="E14" t="s">
        <v>21</v>
      </c>
      <c r="F14" s="1" t="s">
        <v>55</v>
      </c>
      <c r="G14" t="s">
        <v>56</v>
      </c>
      <c r="H14">
        <v>4000</v>
      </c>
      <c r="I14" s="2">
        <v>43189</v>
      </c>
      <c r="J14" s="2">
        <v>43554</v>
      </c>
      <c r="K14">
        <v>4000</v>
      </c>
    </row>
    <row r="15" spans="1:11" x14ac:dyDescent="0.25">
      <c r="A15" t="str">
        <f>"7304836D5A"</f>
        <v>7304836D5A</v>
      </c>
      <c r="B15" t="str">
        <f t="shared" si="0"/>
        <v>06363391001</v>
      </c>
      <c r="C15" t="s">
        <v>15</v>
      </c>
      <c r="D15" t="s">
        <v>57</v>
      </c>
      <c r="E15" t="s">
        <v>31</v>
      </c>
      <c r="F15" s="1" t="s">
        <v>58</v>
      </c>
      <c r="G15" t="s">
        <v>59</v>
      </c>
      <c r="H15">
        <v>51897</v>
      </c>
      <c r="I15" s="2">
        <v>43153</v>
      </c>
      <c r="J15" s="2">
        <v>44249</v>
      </c>
      <c r="K15">
        <v>14415.81</v>
      </c>
    </row>
    <row r="16" spans="1:11" x14ac:dyDescent="0.25">
      <c r="A16" t="str">
        <f>"740783854D"</f>
        <v>740783854D</v>
      </c>
      <c r="B16" t="str">
        <f t="shared" si="0"/>
        <v>06363391001</v>
      </c>
      <c r="C16" t="s">
        <v>15</v>
      </c>
      <c r="D16" t="s">
        <v>60</v>
      </c>
      <c r="E16" t="s">
        <v>17</v>
      </c>
      <c r="F16" s="1" t="s">
        <v>61</v>
      </c>
      <c r="G16" t="s">
        <v>62</v>
      </c>
      <c r="H16">
        <v>0</v>
      </c>
      <c r="I16" s="2">
        <v>43165</v>
      </c>
      <c r="J16" s="2">
        <v>43196</v>
      </c>
      <c r="K16">
        <v>11938.58</v>
      </c>
    </row>
    <row r="17" spans="1:11" x14ac:dyDescent="0.25">
      <c r="A17" t="str">
        <f>"Z2720F0717"</f>
        <v>Z2720F0717</v>
      </c>
      <c r="B17" t="str">
        <f t="shared" si="0"/>
        <v>06363391001</v>
      </c>
      <c r="C17" t="s">
        <v>15</v>
      </c>
      <c r="D17" t="s">
        <v>63</v>
      </c>
      <c r="E17" t="s">
        <v>21</v>
      </c>
      <c r="F17" s="1" t="s">
        <v>64</v>
      </c>
      <c r="G17" t="s">
        <v>65</v>
      </c>
      <c r="H17">
        <v>131.16999999999999</v>
      </c>
      <c r="I17" s="2">
        <v>43153</v>
      </c>
      <c r="J17" s="2">
        <v>43160</v>
      </c>
      <c r="K17">
        <v>131.16999999999999</v>
      </c>
    </row>
    <row r="18" spans="1:11" x14ac:dyDescent="0.25">
      <c r="A18" t="str">
        <f>"ZC12278584"</f>
        <v>ZC12278584</v>
      </c>
      <c r="B18" t="str">
        <f t="shared" si="0"/>
        <v>06363391001</v>
      </c>
      <c r="C18" t="s">
        <v>15</v>
      </c>
      <c r="D18" t="s">
        <v>66</v>
      </c>
      <c r="E18" t="s">
        <v>21</v>
      </c>
      <c r="F18" s="1" t="s">
        <v>67</v>
      </c>
      <c r="G18" t="s">
        <v>68</v>
      </c>
      <c r="H18">
        <v>713</v>
      </c>
      <c r="I18" s="2">
        <v>43165</v>
      </c>
      <c r="J18" s="2">
        <v>43196</v>
      </c>
      <c r="K18">
        <v>713</v>
      </c>
    </row>
    <row r="19" spans="1:11" x14ac:dyDescent="0.25">
      <c r="A19" t="str">
        <f>"Z1F22CA8C8"</f>
        <v>Z1F22CA8C8</v>
      </c>
      <c r="B19" t="str">
        <f t="shared" si="0"/>
        <v>06363391001</v>
      </c>
      <c r="C19" t="s">
        <v>15</v>
      </c>
      <c r="D19" t="s">
        <v>69</v>
      </c>
      <c r="E19" t="s">
        <v>21</v>
      </c>
      <c r="F19" s="1" t="s">
        <v>70</v>
      </c>
      <c r="G19" t="s">
        <v>71</v>
      </c>
      <c r="H19">
        <v>960</v>
      </c>
      <c r="I19" s="2">
        <v>43182</v>
      </c>
      <c r="J19" s="2">
        <v>43213</v>
      </c>
      <c r="K19">
        <v>960</v>
      </c>
    </row>
    <row r="20" spans="1:11" x14ac:dyDescent="0.25">
      <c r="A20" t="str">
        <f>"7285985905"</f>
        <v>7285985905</v>
      </c>
      <c r="B20" t="str">
        <f t="shared" si="0"/>
        <v>06363391001</v>
      </c>
      <c r="C20" t="s">
        <v>15</v>
      </c>
      <c r="D20" t="s">
        <v>72</v>
      </c>
      <c r="E20" t="s">
        <v>48</v>
      </c>
      <c r="F20" s="1" t="s">
        <v>73</v>
      </c>
      <c r="G20" t="s">
        <v>74</v>
      </c>
      <c r="H20">
        <v>2000000</v>
      </c>
      <c r="I20" s="2">
        <v>43179</v>
      </c>
      <c r="J20" s="2">
        <v>43281</v>
      </c>
      <c r="K20">
        <v>1436562.98</v>
      </c>
    </row>
    <row r="21" spans="1:11" x14ac:dyDescent="0.25">
      <c r="A21" t="str">
        <f>"ZEF226A0B8"</f>
        <v>ZEF226A0B8</v>
      </c>
      <c r="B21" t="str">
        <f t="shared" si="0"/>
        <v>06363391001</v>
      </c>
      <c r="C21" t="s">
        <v>15</v>
      </c>
      <c r="D21" t="s">
        <v>75</v>
      </c>
      <c r="E21" t="s">
        <v>21</v>
      </c>
      <c r="F21" s="1" t="s">
        <v>76</v>
      </c>
      <c r="G21" t="s">
        <v>77</v>
      </c>
      <c r="H21">
        <v>729</v>
      </c>
      <c r="I21" s="2">
        <v>43153</v>
      </c>
      <c r="J21" s="2">
        <v>43158</v>
      </c>
      <c r="K21">
        <v>729</v>
      </c>
    </row>
    <row r="22" spans="1:11" x14ac:dyDescent="0.25">
      <c r="A22" t="str">
        <f>"Z012293FEC"</f>
        <v>Z012293FEC</v>
      </c>
      <c r="B22" t="str">
        <f t="shared" si="0"/>
        <v>06363391001</v>
      </c>
      <c r="C22" t="s">
        <v>15</v>
      </c>
      <c r="D22" t="s">
        <v>78</v>
      </c>
      <c r="E22" t="s">
        <v>21</v>
      </c>
      <c r="F22" s="1" t="s">
        <v>79</v>
      </c>
      <c r="G22" t="s">
        <v>80</v>
      </c>
      <c r="H22">
        <v>1250</v>
      </c>
      <c r="I22" s="2">
        <v>43166</v>
      </c>
      <c r="J22" s="2">
        <v>43196</v>
      </c>
      <c r="K22">
        <v>1250</v>
      </c>
    </row>
    <row r="23" spans="1:11" x14ac:dyDescent="0.25">
      <c r="A23" t="str">
        <f>"738915291F"</f>
        <v>738915291F</v>
      </c>
      <c r="B23" t="str">
        <f t="shared" si="0"/>
        <v>06363391001</v>
      </c>
      <c r="C23" t="s">
        <v>15</v>
      </c>
      <c r="D23" t="s">
        <v>81</v>
      </c>
      <c r="E23" t="s">
        <v>82</v>
      </c>
      <c r="F23" s="1" t="s">
        <v>83</v>
      </c>
      <c r="G23" t="s">
        <v>84</v>
      </c>
      <c r="H23">
        <v>0</v>
      </c>
      <c r="I23" s="2">
        <v>43180</v>
      </c>
      <c r="J23" s="2">
        <v>43545</v>
      </c>
      <c r="K23">
        <v>130662.64</v>
      </c>
    </row>
    <row r="24" spans="1:11" x14ac:dyDescent="0.25">
      <c r="A24" t="str">
        <f>"Z65228B723"</f>
        <v>Z65228B723</v>
      </c>
      <c r="B24" t="str">
        <f t="shared" si="0"/>
        <v>06363391001</v>
      </c>
      <c r="C24" t="s">
        <v>15</v>
      </c>
      <c r="D24" t="s">
        <v>85</v>
      </c>
      <c r="E24" t="s">
        <v>82</v>
      </c>
      <c r="F24" s="1" t="s">
        <v>86</v>
      </c>
      <c r="G24" t="s">
        <v>87</v>
      </c>
      <c r="H24">
        <v>0</v>
      </c>
      <c r="I24" s="2">
        <v>43172</v>
      </c>
      <c r="J24" s="2">
        <v>43537</v>
      </c>
      <c r="K24">
        <v>0</v>
      </c>
    </row>
    <row r="25" spans="1:11" x14ac:dyDescent="0.25">
      <c r="A25" t="str">
        <f>"ZB9228B73A"</f>
        <v>ZB9228B73A</v>
      </c>
      <c r="B25" t="str">
        <f t="shared" si="0"/>
        <v>06363391001</v>
      </c>
      <c r="C25" t="s">
        <v>15</v>
      </c>
      <c r="D25" t="s">
        <v>85</v>
      </c>
      <c r="E25" t="s">
        <v>82</v>
      </c>
      <c r="F25" s="1" t="s">
        <v>88</v>
      </c>
      <c r="G25" t="s">
        <v>89</v>
      </c>
      <c r="H25">
        <v>0</v>
      </c>
      <c r="I25" s="2">
        <v>43172</v>
      </c>
      <c r="J25" s="2">
        <v>43537</v>
      </c>
      <c r="K25">
        <v>948.18</v>
      </c>
    </row>
    <row r="26" spans="1:11" x14ac:dyDescent="0.25">
      <c r="A26" t="str">
        <f>"X1E171FE6D"</f>
        <v>X1E171FE6D</v>
      </c>
      <c r="B26" t="str">
        <f t="shared" si="0"/>
        <v>06363391001</v>
      </c>
      <c r="C26" t="s">
        <v>15</v>
      </c>
      <c r="D26" t="s">
        <v>90</v>
      </c>
      <c r="E26" t="s">
        <v>82</v>
      </c>
      <c r="F26" s="1" t="s">
        <v>91</v>
      </c>
      <c r="G26" t="s">
        <v>92</v>
      </c>
      <c r="H26">
        <v>0</v>
      </c>
      <c r="I26" s="2">
        <v>43172</v>
      </c>
      <c r="J26" s="2">
        <v>43537</v>
      </c>
      <c r="K26">
        <v>2261.52</v>
      </c>
    </row>
    <row r="27" spans="1:11" x14ac:dyDescent="0.25">
      <c r="A27" t="str">
        <f>"X520F07357"</f>
        <v>X520F07357</v>
      </c>
      <c r="B27" t="str">
        <f t="shared" si="0"/>
        <v>06363391001</v>
      </c>
      <c r="C27" t="s">
        <v>15</v>
      </c>
      <c r="D27" t="s">
        <v>93</v>
      </c>
      <c r="E27" t="s">
        <v>82</v>
      </c>
      <c r="F27" s="1" t="s">
        <v>94</v>
      </c>
      <c r="G27" t="s">
        <v>95</v>
      </c>
      <c r="H27">
        <v>0</v>
      </c>
      <c r="I27" s="2">
        <v>43172</v>
      </c>
      <c r="J27" s="2">
        <v>43537</v>
      </c>
      <c r="K27">
        <v>81.819999999999993</v>
      </c>
    </row>
    <row r="28" spans="1:11" x14ac:dyDescent="0.25">
      <c r="A28" t="str">
        <f>"7278352E10"</f>
        <v>7278352E10</v>
      </c>
      <c r="B28" t="str">
        <f t="shared" si="0"/>
        <v>06363391001</v>
      </c>
      <c r="C28" t="s">
        <v>15</v>
      </c>
      <c r="D28" t="s">
        <v>96</v>
      </c>
      <c r="E28" t="s">
        <v>31</v>
      </c>
      <c r="F28" s="1" t="s">
        <v>97</v>
      </c>
      <c r="G28" t="s">
        <v>98</v>
      </c>
      <c r="H28">
        <v>201760</v>
      </c>
      <c r="I28" s="2">
        <v>43191</v>
      </c>
      <c r="J28" s="2">
        <v>44286</v>
      </c>
      <c r="K28">
        <v>50439.96</v>
      </c>
    </row>
    <row r="29" spans="1:11" ht="409.5" x14ac:dyDescent="0.25">
      <c r="A29" t="str">
        <f>"7333203E8A"</f>
        <v>7333203E8A</v>
      </c>
      <c r="B29" t="str">
        <f t="shared" si="0"/>
        <v>06363391001</v>
      </c>
      <c r="C29" t="s">
        <v>15</v>
      </c>
      <c r="D29" t="s">
        <v>99</v>
      </c>
      <c r="E29" t="s">
        <v>31</v>
      </c>
      <c r="F29" s="1" t="s">
        <v>100</v>
      </c>
      <c r="G29" t="s">
        <v>101</v>
      </c>
      <c r="H29">
        <v>206760</v>
      </c>
      <c r="I29" s="2">
        <v>43187</v>
      </c>
      <c r="J29" s="2">
        <v>44283</v>
      </c>
      <c r="K29">
        <v>0</v>
      </c>
    </row>
    <row r="30" spans="1:11" ht="150" x14ac:dyDescent="0.25">
      <c r="A30" t="str">
        <f>"Z9522BD764"</f>
        <v>Z9522BD764</v>
      </c>
      <c r="B30" t="str">
        <f t="shared" si="0"/>
        <v>06363391001</v>
      </c>
      <c r="C30" t="s">
        <v>15</v>
      </c>
      <c r="D30" t="s">
        <v>102</v>
      </c>
      <c r="E30" t="s">
        <v>21</v>
      </c>
      <c r="F30" s="1" t="s">
        <v>103</v>
      </c>
      <c r="G30" t="s">
        <v>104</v>
      </c>
      <c r="H30">
        <v>6000</v>
      </c>
      <c r="I30" s="2">
        <v>43101</v>
      </c>
      <c r="J30" s="2">
        <v>43465</v>
      </c>
      <c r="K30">
        <v>4918.03</v>
      </c>
    </row>
    <row r="31" spans="1:11" x14ac:dyDescent="0.25">
      <c r="A31" t="str">
        <f>"ZD2228B71A"</f>
        <v>ZD2228B71A</v>
      </c>
      <c r="B31" t="str">
        <f t="shared" si="0"/>
        <v>06363391001</v>
      </c>
      <c r="C31" t="s">
        <v>15</v>
      </c>
      <c r="D31" t="s">
        <v>85</v>
      </c>
      <c r="E31" t="s">
        <v>82</v>
      </c>
      <c r="F31" s="1" t="s">
        <v>105</v>
      </c>
      <c r="G31" t="s">
        <v>106</v>
      </c>
      <c r="H31">
        <v>0</v>
      </c>
      <c r="I31" s="2">
        <v>43200</v>
      </c>
      <c r="J31" s="2">
        <v>43565</v>
      </c>
      <c r="K31">
        <v>1265.18</v>
      </c>
    </row>
    <row r="32" spans="1:11" x14ac:dyDescent="0.25">
      <c r="A32" t="str">
        <f>"ZC822E1CD4"</f>
        <v>ZC822E1CD4</v>
      </c>
      <c r="B32" t="str">
        <f t="shared" si="0"/>
        <v>06363391001</v>
      </c>
      <c r="C32" t="s">
        <v>15</v>
      </c>
      <c r="D32" t="s">
        <v>107</v>
      </c>
      <c r="E32" t="s">
        <v>21</v>
      </c>
      <c r="F32" s="1" t="s">
        <v>108</v>
      </c>
      <c r="G32" t="s">
        <v>109</v>
      </c>
      <c r="H32">
        <v>124.8</v>
      </c>
      <c r="I32" s="2">
        <v>43182</v>
      </c>
      <c r="J32" s="2">
        <v>43182</v>
      </c>
      <c r="K32">
        <v>0</v>
      </c>
    </row>
    <row r="33" spans="1:11" x14ac:dyDescent="0.25">
      <c r="A33" t="str">
        <f>"Z6122E1C85"</f>
        <v>Z6122E1C85</v>
      </c>
      <c r="B33" t="str">
        <f t="shared" si="0"/>
        <v>06363391001</v>
      </c>
      <c r="C33" t="s">
        <v>15</v>
      </c>
      <c r="D33" t="s">
        <v>107</v>
      </c>
      <c r="E33" t="s">
        <v>21</v>
      </c>
      <c r="F33" s="1" t="s">
        <v>108</v>
      </c>
      <c r="G33" t="s">
        <v>110</v>
      </c>
      <c r="H33">
        <v>124.8</v>
      </c>
      <c r="I33" s="2">
        <v>43182</v>
      </c>
      <c r="J33" s="2">
        <v>43182</v>
      </c>
      <c r="K33">
        <v>124.8</v>
      </c>
    </row>
    <row r="34" spans="1:11" ht="409.5" x14ac:dyDescent="0.25">
      <c r="A34" t="str">
        <f>"ZD321B4DC5"</f>
        <v>ZD321B4DC5</v>
      </c>
      <c r="B34" t="str">
        <f t="shared" si="0"/>
        <v>06363391001</v>
      </c>
      <c r="C34" t="s">
        <v>15</v>
      </c>
      <c r="D34" t="s">
        <v>111</v>
      </c>
      <c r="E34" t="s">
        <v>31</v>
      </c>
      <c r="F34" s="1" t="s">
        <v>112</v>
      </c>
      <c r="G34" t="s">
        <v>113</v>
      </c>
      <c r="H34">
        <v>8032.5</v>
      </c>
      <c r="I34" s="2">
        <v>43181</v>
      </c>
      <c r="J34" s="2">
        <v>43281</v>
      </c>
      <c r="K34">
        <v>0</v>
      </c>
    </row>
    <row r="35" spans="1:11" ht="409.5" x14ac:dyDescent="0.25">
      <c r="A35" t="str">
        <f>"Z2A21B4E4D"</f>
        <v>Z2A21B4E4D</v>
      </c>
      <c r="B35" t="str">
        <f t="shared" si="0"/>
        <v>06363391001</v>
      </c>
      <c r="C35" t="s">
        <v>15</v>
      </c>
      <c r="D35" t="s">
        <v>114</v>
      </c>
      <c r="E35" t="s">
        <v>31</v>
      </c>
      <c r="F35" s="1" t="s">
        <v>112</v>
      </c>
      <c r="G35" t="s">
        <v>113</v>
      </c>
      <c r="H35">
        <v>4256</v>
      </c>
      <c r="I35" s="2">
        <v>43181</v>
      </c>
      <c r="J35" s="2">
        <v>43281</v>
      </c>
      <c r="K35">
        <v>0</v>
      </c>
    </row>
    <row r="36" spans="1:11" x14ac:dyDescent="0.25">
      <c r="A36" t="str">
        <f>"Z0022B7E35"</f>
        <v>Z0022B7E35</v>
      </c>
      <c r="B36" t="str">
        <f t="shared" si="0"/>
        <v>06363391001</v>
      </c>
      <c r="C36" t="s">
        <v>15</v>
      </c>
      <c r="D36" t="s">
        <v>115</v>
      </c>
      <c r="E36" t="s">
        <v>31</v>
      </c>
      <c r="F36" s="1" t="s">
        <v>116</v>
      </c>
      <c r="G36" t="s">
        <v>117</v>
      </c>
      <c r="H36">
        <v>4330</v>
      </c>
      <c r="I36" s="2">
        <v>43201</v>
      </c>
      <c r="J36" s="2">
        <v>43931</v>
      </c>
      <c r="K36">
        <v>1444</v>
      </c>
    </row>
    <row r="37" spans="1:11" x14ac:dyDescent="0.25">
      <c r="A37" t="str">
        <f>"Z5922ADFD4"</f>
        <v>Z5922ADFD4</v>
      </c>
      <c r="B37" t="str">
        <f t="shared" si="0"/>
        <v>06363391001</v>
      </c>
      <c r="C37" t="s">
        <v>15</v>
      </c>
      <c r="D37" t="s">
        <v>118</v>
      </c>
      <c r="E37" t="s">
        <v>21</v>
      </c>
      <c r="F37" s="1" t="s">
        <v>119</v>
      </c>
      <c r="G37" t="s">
        <v>120</v>
      </c>
      <c r="H37">
        <v>1910</v>
      </c>
      <c r="I37" s="2">
        <v>43208</v>
      </c>
      <c r="J37" s="2">
        <v>43269</v>
      </c>
      <c r="K37">
        <v>0</v>
      </c>
    </row>
    <row r="38" spans="1:11" ht="150" x14ac:dyDescent="0.25">
      <c r="A38" t="str">
        <f>"ZDB232577C"</f>
        <v>ZDB232577C</v>
      </c>
      <c r="B38" t="str">
        <f t="shared" si="0"/>
        <v>06363391001</v>
      </c>
      <c r="C38" t="s">
        <v>15</v>
      </c>
      <c r="D38" t="s">
        <v>121</v>
      </c>
      <c r="E38" t="s">
        <v>21</v>
      </c>
      <c r="F38" s="1" t="s">
        <v>122</v>
      </c>
      <c r="G38" t="s">
        <v>123</v>
      </c>
      <c r="H38">
        <v>3150</v>
      </c>
      <c r="I38" s="2">
        <v>43181</v>
      </c>
      <c r="J38" s="2">
        <v>43281</v>
      </c>
      <c r="K38">
        <v>3150</v>
      </c>
    </row>
    <row r="39" spans="1:11" ht="135" x14ac:dyDescent="0.25">
      <c r="A39" t="str">
        <f>"ZA7234FDAE"</f>
        <v>ZA7234FDAE</v>
      </c>
      <c r="B39" t="str">
        <f t="shared" si="0"/>
        <v>06363391001</v>
      </c>
      <c r="C39" t="s">
        <v>15</v>
      </c>
      <c r="D39" t="s">
        <v>124</v>
      </c>
      <c r="E39" t="s">
        <v>21</v>
      </c>
      <c r="F39" s="1" t="s">
        <v>125</v>
      </c>
      <c r="G39" t="s">
        <v>126</v>
      </c>
      <c r="H39">
        <v>320</v>
      </c>
      <c r="I39" s="2">
        <v>43217</v>
      </c>
      <c r="J39" s="2">
        <v>43227</v>
      </c>
      <c r="K39">
        <v>320</v>
      </c>
    </row>
    <row r="40" spans="1:11" ht="75" x14ac:dyDescent="0.25">
      <c r="A40" t="str">
        <f>"Z6E233EA7E"</f>
        <v>Z6E233EA7E</v>
      </c>
      <c r="B40" t="str">
        <f t="shared" si="0"/>
        <v>06363391001</v>
      </c>
      <c r="C40" t="s">
        <v>15</v>
      </c>
      <c r="D40" t="s">
        <v>127</v>
      </c>
      <c r="E40" t="s">
        <v>21</v>
      </c>
      <c r="F40" s="1" t="s">
        <v>128</v>
      </c>
      <c r="G40" t="s">
        <v>129</v>
      </c>
      <c r="H40">
        <v>174.59</v>
      </c>
      <c r="I40" s="2">
        <v>43216</v>
      </c>
      <c r="J40" s="2">
        <v>43222</v>
      </c>
      <c r="K40">
        <v>174.59</v>
      </c>
    </row>
    <row r="41" spans="1:11" ht="135" x14ac:dyDescent="0.25">
      <c r="A41" t="str">
        <f>"Z242363F43"</f>
        <v>Z242363F43</v>
      </c>
      <c r="B41" t="str">
        <f t="shared" si="0"/>
        <v>06363391001</v>
      </c>
      <c r="C41" t="s">
        <v>15</v>
      </c>
      <c r="D41" t="s">
        <v>130</v>
      </c>
      <c r="E41" t="s">
        <v>21</v>
      </c>
      <c r="F41" s="1" t="s">
        <v>131</v>
      </c>
      <c r="G41" t="s">
        <v>132</v>
      </c>
      <c r="H41">
        <v>2996</v>
      </c>
      <c r="I41" s="2">
        <v>43208</v>
      </c>
      <c r="J41" s="2">
        <v>43373</v>
      </c>
      <c r="K41">
        <v>2996</v>
      </c>
    </row>
    <row r="42" spans="1:11" ht="90" x14ac:dyDescent="0.25">
      <c r="A42" t="str">
        <f>"ZB923582F9"</f>
        <v>ZB923582F9</v>
      </c>
      <c r="B42" t="str">
        <f t="shared" si="0"/>
        <v>06363391001</v>
      </c>
      <c r="C42" t="s">
        <v>15</v>
      </c>
      <c r="D42" t="s">
        <v>133</v>
      </c>
      <c r="E42" t="s">
        <v>21</v>
      </c>
      <c r="F42" s="1" t="s">
        <v>134</v>
      </c>
      <c r="G42" t="s">
        <v>135</v>
      </c>
      <c r="H42">
        <v>26332.2</v>
      </c>
      <c r="I42" s="2">
        <v>43221</v>
      </c>
      <c r="J42" s="2">
        <v>43465</v>
      </c>
      <c r="K42">
        <v>26332.2</v>
      </c>
    </row>
    <row r="43" spans="1:11" ht="90" x14ac:dyDescent="0.25">
      <c r="A43" t="str">
        <f>"ZC92377B53"</f>
        <v>ZC92377B53</v>
      </c>
      <c r="B43" t="str">
        <f t="shared" si="0"/>
        <v>06363391001</v>
      </c>
      <c r="C43" t="s">
        <v>15</v>
      </c>
      <c r="D43" t="s">
        <v>136</v>
      </c>
      <c r="E43" t="s">
        <v>21</v>
      </c>
      <c r="F43" s="1" t="s">
        <v>79</v>
      </c>
      <c r="G43" t="s">
        <v>80</v>
      </c>
      <c r="H43">
        <v>595</v>
      </c>
      <c r="I43" s="2">
        <v>43229</v>
      </c>
      <c r="J43" s="2">
        <v>43290</v>
      </c>
      <c r="K43">
        <v>595</v>
      </c>
    </row>
    <row r="44" spans="1:11" ht="90" x14ac:dyDescent="0.25">
      <c r="A44" t="str">
        <f>"ZAC2384A3B"</f>
        <v>ZAC2384A3B</v>
      </c>
      <c r="B44" t="str">
        <f t="shared" si="0"/>
        <v>06363391001</v>
      </c>
      <c r="C44" t="s">
        <v>15</v>
      </c>
      <c r="D44" t="s">
        <v>137</v>
      </c>
      <c r="E44" t="s">
        <v>21</v>
      </c>
      <c r="F44" s="1" t="s">
        <v>138</v>
      </c>
      <c r="G44" t="s">
        <v>139</v>
      </c>
      <c r="H44">
        <v>149.30000000000001</v>
      </c>
      <c r="I44" s="2">
        <v>43230</v>
      </c>
      <c r="J44" s="2">
        <v>43248</v>
      </c>
      <c r="K44">
        <v>149.30000000000001</v>
      </c>
    </row>
    <row r="45" spans="1:11" ht="75" x14ac:dyDescent="0.25">
      <c r="A45" t="str">
        <f>"Z2423753C1"</f>
        <v>Z2423753C1</v>
      </c>
      <c r="B45" t="str">
        <f t="shared" si="0"/>
        <v>06363391001</v>
      </c>
      <c r="C45" t="s">
        <v>15</v>
      </c>
      <c r="D45" t="s">
        <v>140</v>
      </c>
      <c r="E45" t="s">
        <v>21</v>
      </c>
      <c r="F45" s="1" t="s">
        <v>141</v>
      </c>
      <c r="G45" t="s">
        <v>142</v>
      </c>
      <c r="H45">
        <v>2500</v>
      </c>
      <c r="I45" s="2">
        <v>43242</v>
      </c>
      <c r="J45" s="2">
        <v>43244</v>
      </c>
      <c r="K45">
        <v>2500</v>
      </c>
    </row>
    <row r="46" spans="1:11" ht="135" x14ac:dyDescent="0.25">
      <c r="A46" t="str">
        <f>"7402008A3A"</f>
        <v>7402008A3A</v>
      </c>
      <c r="B46" t="str">
        <f t="shared" si="0"/>
        <v>06363391001</v>
      </c>
      <c r="C46" t="s">
        <v>15</v>
      </c>
      <c r="D46" t="s">
        <v>143</v>
      </c>
      <c r="E46" t="s">
        <v>17</v>
      </c>
      <c r="F46" s="1" t="s">
        <v>144</v>
      </c>
      <c r="G46" t="s">
        <v>145</v>
      </c>
      <c r="H46">
        <v>61921</v>
      </c>
      <c r="I46" s="2">
        <v>43236</v>
      </c>
      <c r="J46" s="2">
        <v>45061</v>
      </c>
      <c r="K46">
        <v>6192.12</v>
      </c>
    </row>
    <row r="47" spans="1:11" ht="90" x14ac:dyDescent="0.25">
      <c r="A47" t="str">
        <f>"7489886175"</f>
        <v>7489886175</v>
      </c>
      <c r="B47" t="str">
        <f t="shared" si="0"/>
        <v>06363391001</v>
      </c>
      <c r="C47" t="s">
        <v>15</v>
      </c>
      <c r="D47" t="s">
        <v>146</v>
      </c>
      <c r="E47" t="s">
        <v>17</v>
      </c>
      <c r="F47" s="1" t="s">
        <v>147</v>
      </c>
      <c r="G47" t="s">
        <v>148</v>
      </c>
      <c r="H47">
        <v>0</v>
      </c>
      <c r="I47" s="2">
        <v>43374</v>
      </c>
      <c r="J47" s="2">
        <v>43738</v>
      </c>
      <c r="K47">
        <v>225657.68</v>
      </c>
    </row>
    <row r="48" spans="1:11" ht="135" x14ac:dyDescent="0.25">
      <c r="A48" t="str">
        <f>"ZED23C71E9"</f>
        <v>ZED23C71E9</v>
      </c>
      <c r="B48" t="str">
        <f t="shared" si="0"/>
        <v>06363391001</v>
      </c>
      <c r="C48" t="s">
        <v>15</v>
      </c>
      <c r="D48" t="s">
        <v>149</v>
      </c>
      <c r="E48" t="s">
        <v>21</v>
      </c>
      <c r="F48" s="1" t="s">
        <v>150</v>
      </c>
      <c r="G48" t="s">
        <v>151</v>
      </c>
      <c r="H48">
        <v>62.5</v>
      </c>
      <c r="I48" s="2">
        <v>43249</v>
      </c>
      <c r="J48" s="2">
        <v>43308</v>
      </c>
      <c r="K48">
        <v>0</v>
      </c>
    </row>
    <row r="49" spans="1:11" ht="195" x14ac:dyDescent="0.25">
      <c r="A49" t="str">
        <f>"ZC323C4737"</f>
        <v>ZC323C4737</v>
      </c>
      <c r="B49" t="str">
        <f t="shared" si="0"/>
        <v>06363391001</v>
      </c>
      <c r="C49" t="s">
        <v>15</v>
      </c>
      <c r="D49" t="s">
        <v>85</v>
      </c>
      <c r="E49" t="s">
        <v>82</v>
      </c>
      <c r="F49" s="1" t="s">
        <v>152</v>
      </c>
      <c r="G49" t="s">
        <v>153</v>
      </c>
      <c r="H49">
        <v>0</v>
      </c>
      <c r="I49" s="2">
        <v>43250</v>
      </c>
      <c r="J49" s="2">
        <v>43615</v>
      </c>
      <c r="K49">
        <v>10593.74</v>
      </c>
    </row>
    <row r="50" spans="1:11" ht="75" x14ac:dyDescent="0.25">
      <c r="A50" t="str">
        <f>"Z3A23D3BAF"</f>
        <v>Z3A23D3BAF</v>
      </c>
      <c r="B50" t="str">
        <f t="shared" si="0"/>
        <v>06363391001</v>
      </c>
      <c r="C50" t="s">
        <v>15</v>
      </c>
      <c r="D50" t="s">
        <v>154</v>
      </c>
      <c r="E50" t="s">
        <v>21</v>
      </c>
      <c r="F50" s="1" t="s">
        <v>155</v>
      </c>
      <c r="G50" t="s">
        <v>33</v>
      </c>
      <c r="H50">
        <v>219</v>
      </c>
      <c r="I50" s="2">
        <v>43251</v>
      </c>
      <c r="J50" s="2">
        <v>43281</v>
      </c>
      <c r="K50">
        <v>219</v>
      </c>
    </row>
    <row r="51" spans="1:11" ht="409.5" x14ac:dyDescent="0.25">
      <c r="A51" t="str">
        <f>"Z6022E94D9"</f>
        <v>Z6022E94D9</v>
      </c>
      <c r="B51" t="str">
        <f t="shared" si="0"/>
        <v>06363391001</v>
      </c>
      <c r="C51" t="s">
        <v>15</v>
      </c>
      <c r="D51" t="s">
        <v>156</v>
      </c>
      <c r="E51" t="s">
        <v>31</v>
      </c>
      <c r="F51" s="1" t="s">
        <v>157</v>
      </c>
      <c r="G51" t="s">
        <v>158</v>
      </c>
      <c r="H51">
        <v>39938</v>
      </c>
      <c r="I51" s="2">
        <v>43242</v>
      </c>
      <c r="J51" s="2">
        <v>43972</v>
      </c>
      <c r="K51">
        <v>9751.77</v>
      </c>
    </row>
    <row r="52" spans="1:11" ht="120" x14ac:dyDescent="0.25">
      <c r="A52" t="str">
        <f>"Z2723B95DD"</f>
        <v>Z2723B95DD</v>
      </c>
      <c r="B52" t="str">
        <f t="shared" si="0"/>
        <v>06363391001</v>
      </c>
      <c r="C52" t="s">
        <v>15</v>
      </c>
      <c r="D52" t="s">
        <v>159</v>
      </c>
      <c r="E52" t="s">
        <v>21</v>
      </c>
      <c r="F52" s="1" t="s">
        <v>160</v>
      </c>
      <c r="G52" t="s">
        <v>161</v>
      </c>
      <c r="H52">
        <v>3000</v>
      </c>
      <c r="I52" s="2">
        <v>43245</v>
      </c>
      <c r="J52" s="2">
        <v>43277</v>
      </c>
      <c r="K52">
        <v>2100</v>
      </c>
    </row>
    <row r="53" spans="1:11" ht="135" x14ac:dyDescent="0.25">
      <c r="A53" t="str">
        <f>"Z0323AA5C0"</f>
        <v>Z0323AA5C0</v>
      </c>
      <c r="B53" t="str">
        <f t="shared" si="0"/>
        <v>06363391001</v>
      </c>
      <c r="C53" t="s">
        <v>15</v>
      </c>
      <c r="D53" t="s">
        <v>162</v>
      </c>
      <c r="E53" t="s">
        <v>82</v>
      </c>
      <c r="F53" s="1" t="s">
        <v>163</v>
      </c>
      <c r="G53" t="s">
        <v>164</v>
      </c>
      <c r="H53">
        <v>0</v>
      </c>
      <c r="I53" s="2">
        <v>43251</v>
      </c>
      <c r="J53" s="2">
        <v>43616</v>
      </c>
      <c r="K53">
        <v>4022.68</v>
      </c>
    </row>
    <row r="54" spans="1:11" ht="105" x14ac:dyDescent="0.25">
      <c r="A54" t="str">
        <f>"ZC723E0A54"</f>
        <v>ZC723E0A54</v>
      </c>
      <c r="B54" t="str">
        <f t="shared" si="0"/>
        <v>06363391001</v>
      </c>
      <c r="C54" t="s">
        <v>15</v>
      </c>
      <c r="D54" t="s">
        <v>165</v>
      </c>
      <c r="E54" t="s">
        <v>21</v>
      </c>
      <c r="F54" s="1" t="s">
        <v>166</v>
      </c>
      <c r="G54" t="s">
        <v>167</v>
      </c>
      <c r="H54">
        <v>1161</v>
      </c>
      <c r="I54" s="2">
        <v>43266</v>
      </c>
      <c r="J54" s="2">
        <v>43266</v>
      </c>
      <c r="K54">
        <v>1161</v>
      </c>
    </row>
    <row r="55" spans="1:11" ht="135" x14ac:dyDescent="0.25">
      <c r="A55" t="str">
        <f>"Z6123B3AA0"</f>
        <v>Z6123B3AA0</v>
      </c>
      <c r="B55" t="str">
        <f t="shared" si="0"/>
        <v>06363391001</v>
      </c>
      <c r="C55" t="s">
        <v>15</v>
      </c>
      <c r="D55" t="s">
        <v>168</v>
      </c>
      <c r="E55" t="s">
        <v>21</v>
      </c>
      <c r="F55" s="1" t="s">
        <v>169</v>
      </c>
      <c r="G55" t="s">
        <v>170</v>
      </c>
      <c r="H55">
        <v>3663.93</v>
      </c>
      <c r="I55" s="2">
        <v>43369</v>
      </c>
      <c r="J55" s="2">
        <v>43370</v>
      </c>
      <c r="K55">
        <v>3663.93</v>
      </c>
    </row>
    <row r="56" spans="1:11" ht="90" x14ac:dyDescent="0.25">
      <c r="A56" t="str">
        <f>"ZAD22D47A7"</f>
        <v>ZAD22D47A7</v>
      </c>
      <c r="B56" t="str">
        <f t="shared" si="0"/>
        <v>06363391001</v>
      </c>
      <c r="C56" t="s">
        <v>15</v>
      </c>
      <c r="D56" t="s">
        <v>171</v>
      </c>
      <c r="E56" t="s">
        <v>21</v>
      </c>
      <c r="F56" s="1" t="s">
        <v>172</v>
      </c>
      <c r="G56" t="s">
        <v>173</v>
      </c>
      <c r="H56">
        <v>18000</v>
      </c>
      <c r="I56" s="2">
        <v>43193</v>
      </c>
      <c r="J56" s="2">
        <v>43557</v>
      </c>
      <c r="K56">
        <v>400</v>
      </c>
    </row>
    <row r="57" spans="1:11" ht="409.5" x14ac:dyDescent="0.25">
      <c r="A57" t="str">
        <f>"Z3F2298A7B"</f>
        <v>Z3F2298A7B</v>
      </c>
      <c r="B57" t="str">
        <f t="shared" si="0"/>
        <v>06363391001</v>
      </c>
      <c r="C57" t="s">
        <v>15</v>
      </c>
      <c r="D57" t="s">
        <v>174</v>
      </c>
      <c r="E57" t="s">
        <v>21</v>
      </c>
      <c r="F57" s="1" t="s">
        <v>175</v>
      </c>
      <c r="G57" t="s">
        <v>176</v>
      </c>
      <c r="H57">
        <v>17820</v>
      </c>
      <c r="I57" s="2">
        <v>43165</v>
      </c>
      <c r="J57" s="2">
        <v>43167</v>
      </c>
      <c r="K57">
        <v>9490.43</v>
      </c>
    </row>
    <row r="58" spans="1:11" ht="105" x14ac:dyDescent="0.25">
      <c r="A58" t="str">
        <f>"Z5622F05D9"</f>
        <v>Z5622F05D9</v>
      </c>
      <c r="B58" t="str">
        <f t="shared" si="0"/>
        <v>06363391001</v>
      </c>
      <c r="C58" t="s">
        <v>15</v>
      </c>
      <c r="D58" t="s">
        <v>177</v>
      </c>
      <c r="E58" t="s">
        <v>82</v>
      </c>
      <c r="F58" s="1" t="s">
        <v>178</v>
      </c>
      <c r="G58" t="s">
        <v>179</v>
      </c>
      <c r="H58">
        <v>0</v>
      </c>
      <c r="I58" s="2">
        <v>43202</v>
      </c>
      <c r="J58" s="2">
        <v>43465</v>
      </c>
      <c r="K58">
        <v>2727.85</v>
      </c>
    </row>
    <row r="59" spans="1:11" ht="105" x14ac:dyDescent="0.25">
      <c r="A59" t="str">
        <f>"7499036047"</f>
        <v>7499036047</v>
      </c>
      <c r="B59" t="str">
        <f t="shared" si="0"/>
        <v>06363391001</v>
      </c>
      <c r="C59" t="s">
        <v>15</v>
      </c>
      <c r="D59" t="s">
        <v>180</v>
      </c>
      <c r="E59" t="s">
        <v>82</v>
      </c>
      <c r="F59" s="1" t="s">
        <v>181</v>
      </c>
      <c r="G59" t="s">
        <v>182</v>
      </c>
      <c r="H59">
        <v>0</v>
      </c>
      <c r="I59" s="2">
        <v>43259</v>
      </c>
      <c r="J59" s="2">
        <v>43624</v>
      </c>
      <c r="K59">
        <v>49805.29</v>
      </c>
    </row>
    <row r="60" spans="1:11" ht="120" x14ac:dyDescent="0.25">
      <c r="A60" t="str">
        <f>"Z552419DC1"</f>
        <v>Z552419DC1</v>
      </c>
      <c r="B60" t="str">
        <f t="shared" si="0"/>
        <v>06363391001</v>
      </c>
      <c r="C60" t="s">
        <v>15</v>
      </c>
      <c r="D60" t="s">
        <v>183</v>
      </c>
      <c r="E60" t="s">
        <v>21</v>
      </c>
      <c r="F60" s="1" t="s">
        <v>184</v>
      </c>
      <c r="G60" t="s">
        <v>185</v>
      </c>
      <c r="H60">
        <v>1051</v>
      </c>
      <c r="I60" s="2">
        <v>43273</v>
      </c>
      <c r="J60" s="2">
        <v>43301</v>
      </c>
      <c r="K60">
        <v>1051</v>
      </c>
    </row>
    <row r="61" spans="1:11" ht="409.5" x14ac:dyDescent="0.25">
      <c r="A61" t="str">
        <f>"Z1B23C3B45"</f>
        <v>Z1B23C3B45</v>
      </c>
      <c r="B61" t="str">
        <f t="shared" si="0"/>
        <v>06363391001</v>
      </c>
      <c r="C61" t="s">
        <v>15</v>
      </c>
      <c r="D61" t="s">
        <v>186</v>
      </c>
      <c r="E61" t="s">
        <v>31</v>
      </c>
      <c r="F61" s="1" t="s">
        <v>187</v>
      </c>
      <c r="G61" t="s">
        <v>188</v>
      </c>
      <c r="H61">
        <v>36942.400000000001</v>
      </c>
      <c r="I61" s="2">
        <v>43273</v>
      </c>
      <c r="J61" s="2">
        <v>43297</v>
      </c>
      <c r="K61">
        <v>36942.400000000001</v>
      </c>
    </row>
    <row r="62" spans="1:11" ht="90" x14ac:dyDescent="0.25">
      <c r="A62" t="str">
        <f>"Z1C23F0843"</f>
        <v>Z1C23F0843</v>
      </c>
      <c r="B62" t="str">
        <f t="shared" si="0"/>
        <v>06363391001</v>
      </c>
      <c r="C62" t="s">
        <v>15</v>
      </c>
      <c r="D62" t="s">
        <v>189</v>
      </c>
      <c r="E62" t="s">
        <v>21</v>
      </c>
      <c r="F62" s="1" t="s">
        <v>190</v>
      </c>
      <c r="G62" t="s">
        <v>191</v>
      </c>
      <c r="H62">
        <v>9954.81</v>
      </c>
      <c r="I62" s="2">
        <v>43262</v>
      </c>
      <c r="J62" s="2">
        <v>43267</v>
      </c>
      <c r="K62">
        <v>4341.8599999999997</v>
      </c>
    </row>
    <row r="63" spans="1:11" ht="75" x14ac:dyDescent="0.25">
      <c r="A63" t="str">
        <f>"Z9B23FED9B"</f>
        <v>Z9B23FED9B</v>
      </c>
      <c r="B63" t="str">
        <f t="shared" si="0"/>
        <v>06363391001</v>
      </c>
      <c r="C63" t="s">
        <v>15</v>
      </c>
      <c r="D63" t="s">
        <v>192</v>
      </c>
      <c r="E63" t="s">
        <v>21</v>
      </c>
      <c r="F63" s="1" t="s">
        <v>193</v>
      </c>
      <c r="G63" t="s">
        <v>194</v>
      </c>
      <c r="H63">
        <v>1023.97</v>
      </c>
      <c r="I63" s="2">
        <v>43264</v>
      </c>
      <c r="J63" s="2">
        <v>43312</v>
      </c>
      <c r="K63">
        <v>1023.97</v>
      </c>
    </row>
    <row r="64" spans="1:11" ht="135" x14ac:dyDescent="0.25">
      <c r="A64" t="str">
        <f>"ZEF2419D1A"</f>
        <v>ZEF2419D1A</v>
      </c>
      <c r="B64" t="str">
        <f t="shared" si="0"/>
        <v>06363391001</v>
      </c>
      <c r="C64" t="s">
        <v>15</v>
      </c>
      <c r="D64" t="s">
        <v>195</v>
      </c>
      <c r="E64" t="s">
        <v>21</v>
      </c>
      <c r="F64" s="1" t="s">
        <v>196</v>
      </c>
      <c r="G64" t="s">
        <v>197</v>
      </c>
      <c r="H64">
        <v>140.30000000000001</v>
      </c>
      <c r="I64" s="2">
        <v>43273</v>
      </c>
      <c r="J64" s="2">
        <v>43280</v>
      </c>
      <c r="K64">
        <v>140.30000000000001</v>
      </c>
    </row>
    <row r="65" spans="1:11" ht="105" x14ac:dyDescent="0.25">
      <c r="A65" t="str">
        <f>"ZC0242CC25"</f>
        <v>ZC0242CC25</v>
      </c>
      <c r="B65" t="str">
        <f t="shared" si="0"/>
        <v>06363391001</v>
      </c>
      <c r="C65" t="s">
        <v>15</v>
      </c>
      <c r="D65" t="s">
        <v>198</v>
      </c>
      <c r="E65" t="s">
        <v>21</v>
      </c>
      <c r="F65" s="1" t="s">
        <v>199</v>
      </c>
      <c r="G65" t="s">
        <v>200</v>
      </c>
      <c r="H65">
        <v>866.5</v>
      </c>
      <c r="I65" s="2">
        <v>43279</v>
      </c>
      <c r="J65" s="2">
        <v>43296</v>
      </c>
      <c r="K65">
        <v>866.5</v>
      </c>
    </row>
    <row r="66" spans="1:11" ht="90" x14ac:dyDescent="0.25">
      <c r="A66" t="str">
        <f>"Z412426B2A"</f>
        <v>Z412426B2A</v>
      </c>
      <c r="B66" t="str">
        <f t="shared" si="0"/>
        <v>06363391001</v>
      </c>
      <c r="C66" t="s">
        <v>15</v>
      </c>
      <c r="D66" t="s">
        <v>201</v>
      </c>
      <c r="E66" t="s">
        <v>21</v>
      </c>
      <c r="F66" s="1" t="s">
        <v>202</v>
      </c>
      <c r="G66" t="s">
        <v>203</v>
      </c>
      <c r="H66">
        <v>2000</v>
      </c>
      <c r="I66" s="2">
        <v>43283</v>
      </c>
      <c r="J66" s="2">
        <v>43287</v>
      </c>
      <c r="K66">
        <v>2000</v>
      </c>
    </row>
    <row r="67" spans="1:11" ht="90" x14ac:dyDescent="0.25">
      <c r="A67" t="str">
        <f>"Z01241D783"</f>
        <v>Z01241D783</v>
      </c>
      <c r="B67" t="str">
        <f t="shared" ref="B67:B130" si="1">"06363391001"</f>
        <v>06363391001</v>
      </c>
      <c r="C67" t="s">
        <v>15</v>
      </c>
      <c r="D67" t="s">
        <v>204</v>
      </c>
      <c r="E67" t="s">
        <v>21</v>
      </c>
      <c r="F67" s="1" t="s">
        <v>205</v>
      </c>
      <c r="G67" t="s">
        <v>206</v>
      </c>
      <c r="H67">
        <v>39000</v>
      </c>
      <c r="I67" s="2">
        <v>43273</v>
      </c>
      <c r="J67" s="2">
        <v>43301</v>
      </c>
      <c r="K67">
        <v>39000</v>
      </c>
    </row>
    <row r="68" spans="1:11" ht="150" x14ac:dyDescent="0.25">
      <c r="A68" t="str">
        <f>"Z53240BEA6"</f>
        <v>Z53240BEA6</v>
      </c>
      <c r="B68" t="str">
        <f t="shared" si="1"/>
        <v>06363391001</v>
      </c>
      <c r="C68" t="s">
        <v>15</v>
      </c>
      <c r="D68" t="s">
        <v>207</v>
      </c>
      <c r="E68" t="s">
        <v>21</v>
      </c>
      <c r="F68" s="1" t="s">
        <v>208</v>
      </c>
      <c r="G68" t="s">
        <v>209</v>
      </c>
      <c r="H68">
        <v>750</v>
      </c>
      <c r="I68" s="2">
        <v>43278</v>
      </c>
      <c r="J68" s="2">
        <v>43279</v>
      </c>
      <c r="K68">
        <v>750</v>
      </c>
    </row>
    <row r="69" spans="1:11" ht="105" x14ac:dyDescent="0.25">
      <c r="A69" t="str">
        <f>"7317747BD9"</f>
        <v>7317747BD9</v>
      </c>
      <c r="B69" t="str">
        <f t="shared" si="1"/>
        <v>06363391001</v>
      </c>
      <c r="C69" t="s">
        <v>15</v>
      </c>
      <c r="D69" t="s">
        <v>210</v>
      </c>
      <c r="E69" t="s">
        <v>48</v>
      </c>
      <c r="F69" s="1" t="s">
        <v>211</v>
      </c>
      <c r="G69" t="s">
        <v>212</v>
      </c>
      <c r="H69">
        <v>979290</v>
      </c>
      <c r="I69" s="2">
        <v>43201</v>
      </c>
      <c r="J69" s="2">
        <v>43565</v>
      </c>
      <c r="K69">
        <v>17338.849999999999</v>
      </c>
    </row>
    <row r="70" spans="1:11" ht="135" x14ac:dyDescent="0.25">
      <c r="A70" t="str">
        <f>"ZB123AA596"</f>
        <v>ZB123AA596</v>
      </c>
      <c r="B70" t="str">
        <f t="shared" si="1"/>
        <v>06363391001</v>
      </c>
      <c r="C70" t="s">
        <v>15</v>
      </c>
      <c r="D70" t="s">
        <v>213</v>
      </c>
      <c r="E70" t="s">
        <v>82</v>
      </c>
      <c r="F70" s="1" t="s">
        <v>169</v>
      </c>
      <c r="G70" t="s">
        <v>170</v>
      </c>
      <c r="H70">
        <v>0</v>
      </c>
      <c r="I70" s="2">
        <v>43263</v>
      </c>
      <c r="J70" s="2">
        <v>43627</v>
      </c>
      <c r="K70">
        <v>7704.96</v>
      </c>
    </row>
    <row r="71" spans="1:11" ht="105" x14ac:dyDescent="0.25">
      <c r="A71" t="str">
        <f>"Z3B243FF76"</f>
        <v>Z3B243FF76</v>
      </c>
      <c r="B71" t="str">
        <f t="shared" si="1"/>
        <v>06363391001</v>
      </c>
      <c r="C71" t="s">
        <v>15</v>
      </c>
      <c r="D71" t="s">
        <v>214</v>
      </c>
      <c r="E71" t="s">
        <v>21</v>
      </c>
      <c r="F71" s="1" t="s">
        <v>215</v>
      </c>
      <c r="G71" t="s">
        <v>216</v>
      </c>
      <c r="H71">
        <v>1500</v>
      </c>
      <c r="I71" s="2">
        <v>43290</v>
      </c>
      <c r="J71" s="2">
        <v>43294</v>
      </c>
      <c r="K71">
        <v>1500</v>
      </c>
    </row>
    <row r="72" spans="1:11" ht="75" x14ac:dyDescent="0.25">
      <c r="A72" t="str">
        <f>"X96171FE6A"</f>
        <v>X96171FE6A</v>
      </c>
      <c r="B72" t="str">
        <f t="shared" si="1"/>
        <v>06363391001</v>
      </c>
      <c r="C72" t="s">
        <v>15</v>
      </c>
      <c r="D72" t="s">
        <v>217</v>
      </c>
      <c r="E72" t="s">
        <v>82</v>
      </c>
      <c r="F72" s="1" t="s">
        <v>218</v>
      </c>
      <c r="G72" t="s">
        <v>219</v>
      </c>
      <c r="H72">
        <v>0</v>
      </c>
      <c r="I72" s="2">
        <v>43187</v>
      </c>
      <c r="J72" s="2">
        <v>43552</v>
      </c>
      <c r="K72">
        <v>56.94</v>
      </c>
    </row>
    <row r="73" spans="1:11" ht="165" x14ac:dyDescent="0.25">
      <c r="A73" t="str">
        <f>"ZCC23AEF89"</f>
        <v>ZCC23AEF89</v>
      </c>
      <c r="B73" t="str">
        <f t="shared" si="1"/>
        <v>06363391001</v>
      </c>
      <c r="C73" t="s">
        <v>15</v>
      </c>
      <c r="D73" t="s">
        <v>220</v>
      </c>
      <c r="E73" t="s">
        <v>82</v>
      </c>
      <c r="F73" s="1" t="s">
        <v>221</v>
      </c>
      <c r="G73" t="s">
        <v>222</v>
      </c>
      <c r="H73">
        <v>0</v>
      </c>
      <c r="I73" s="2">
        <v>43252</v>
      </c>
      <c r="J73" s="2">
        <v>43615</v>
      </c>
      <c r="K73">
        <v>0</v>
      </c>
    </row>
    <row r="74" spans="1:11" ht="90" x14ac:dyDescent="0.25">
      <c r="A74" t="str">
        <f>"ZE923AF07D"</f>
        <v>ZE923AF07D</v>
      </c>
      <c r="B74" t="str">
        <f t="shared" si="1"/>
        <v>06363391001</v>
      </c>
      <c r="C74" t="s">
        <v>15</v>
      </c>
      <c r="D74" t="s">
        <v>223</v>
      </c>
      <c r="E74" t="s">
        <v>82</v>
      </c>
      <c r="F74" s="1" t="s">
        <v>224</v>
      </c>
      <c r="G74" t="s">
        <v>225</v>
      </c>
      <c r="H74">
        <v>0</v>
      </c>
      <c r="I74" s="2">
        <v>43252</v>
      </c>
      <c r="J74" s="2">
        <v>43615</v>
      </c>
      <c r="K74">
        <v>29281.41</v>
      </c>
    </row>
    <row r="75" spans="1:11" ht="135" x14ac:dyDescent="0.25">
      <c r="A75" t="str">
        <f>"ZEB23AA48D"</f>
        <v>ZEB23AA48D</v>
      </c>
      <c r="B75" t="str">
        <f t="shared" si="1"/>
        <v>06363391001</v>
      </c>
      <c r="C75" t="s">
        <v>15</v>
      </c>
      <c r="D75" t="s">
        <v>226</v>
      </c>
      <c r="E75" t="s">
        <v>82</v>
      </c>
      <c r="F75" s="1" t="s">
        <v>227</v>
      </c>
      <c r="G75" t="s">
        <v>228</v>
      </c>
      <c r="H75">
        <v>0</v>
      </c>
      <c r="I75" s="2">
        <v>43252</v>
      </c>
      <c r="J75" s="2">
        <v>43615</v>
      </c>
      <c r="K75">
        <v>5269.04</v>
      </c>
    </row>
    <row r="76" spans="1:11" ht="90" x14ac:dyDescent="0.25">
      <c r="A76" t="str">
        <f>"Z5D23AEF08"</f>
        <v>Z5D23AEF08</v>
      </c>
      <c r="B76" t="str">
        <f t="shared" si="1"/>
        <v>06363391001</v>
      </c>
      <c r="C76" t="s">
        <v>15</v>
      </c>
      <c r="D76" t="s">
        <v>229</v>
      </c>
      <c r="E76" t="s">
        <v>82</v>
      </c>
      <c r="F76" s="1" t="s">
        <v>230</v>
      </c>
      <c r="G76" t="s">
        <v>231</v>
      </c>
      <c r="H76">
        <v>0</v>
      </c>
      <c r="I76" s="2">
        <v>43252</v>
      </c>
      <c r="J76" s="2">
        <v>43615</v>
      </c>
      <c r="K76">
        <v>6188.16</v>
      </c>
    </row>
    <row r="77" spans="1:11" ht="150" x14ac:dyDescent="0.25">
      <c r="A77" t="str">
        <f>"Z7F228B748"</f>
        <v>Z7F228B748</v>
      </c>
      <c r="B77" t="str">
        <f t="shared" si="1"/>
        <v>06363391001</v>
      </c>
      <c r="C77" t="s">
        <v>15</v>
      </c>
      <c r="D77" t="s">
        <v>232</v>
      </c>
      <c r="E77" t="s">
        <v>82</v>
      </c>
      <c r="F77" s="1" t="s">
        <v>233</v>
      </c>
      <c r="G77" t="s">
        <v>234</v>
      </c>
      <c r="H77">
        <v>0</v>
      </c>
      <c r="I77" s="2">
        <v>43167</v>
      </c>
      <c r="J77" s="2">
        <v>43532</v>
      </c>
      <c r="K77">
        <v>7524.33</v>
      </c>
    </row>
    <row r="78" spans="1:11" ht="409.5" x14ac:dyDescent="0.25">
      <c r="A78" t="str">
        <f>"7271967900"</f>
        <v>7271967900</v>
      </c>
      <c r="B78" t="str">
        <f t="shared" si="1"/>
        <v>06363391001</v>
      </c>
      <c r="C78" t="s">
        <v>15</v>
      </c>
      <c r="D78" t="s">
        <v>235</v>
      </c>
      <c r="E78" t="s">
        <v>82</v>
      </c>
      <c r="F78" s="1" t="s">
        <v>236</v>
      </c>
      <c r="G78" t="s">
        <v>237</v>
      </c>
      <c r="H78">
        <v>150000</v>
      </c>
      <c r="I78" s="2">
        <v>43123</v>
      </c>
      <c r="J78" s="2">
        <v>43852</v>
      </c>
      <c r="K78">
        <v>36221.14</v>
      </c>
    </row>
    <row r="79" spans="1:11" ht="195" x14ac:dyDescent="0.25">
      <c r="A79" t="str">
        <f>"Z2922C504B"</f>
        <v>Z2922C504B</v>
      </c>
      <c r="B79" t="str">
        <f t="shared" si="1"/>
        <v>06363391001</v>
      </c>
      <c r="C79" t="s">
        <v>15</v>
      </c>
      <c r="D79" t="s">
        <v>238</v>
      </c>
      <c r="E79" t="s">
        <v>21</v>
      </c>
      <c r="F79" s="1" t="s">
        <v>239</v>
      </c>
      <c r="G79" t="s">
        <v>240</v>
      </c>
      <c r="H79">
        <v>900</v>
      </c>
      <c r="I79" s="2">
        <v>43175</v>
      </c>
      <c r="J79" s="2">
        <v>43905</v>
      </c>
      <c r="K79">
        <v>237.51</v>
      </c>
    </row>
    <row r="80" spans="1:11" ht="345" x14ac:dyDescent="0.25">
      <c r="A80" t="str">
        <f>"ZC52350AAB"</f>
        <v>ZC52350AAB</v>
      </c>
      <c r="B80" t="str">
        <f t="shared" si="1"/>
        <v>06363391001</v>
      </c>
      <c r="C80" t="s">
        <v>15</v>
      </c>
      <c r="D80" t="s">
        <v>241</v>
      </c>
      <c r="E80" t="s">
        <v>21</v>
      </c>
      <c r="F80" s="1" t="s">
        <v>242</v>
      </c>
      <c r="G80" t="s">
        <v>243</v>
      </c>
      <c r="H80">
        <v>840</v>
      </c>
      <c r="I80" s="2">
        <v>43214</v>
      </c>
      <c r="J80" s="2">
        <v>43224</v>
      </c>
      <c r="K80">
        <v>840</v>
      </c>
    </row>
    <row r="81" spans="1:11" ht="409.5" x14ac:dyDescent="0.25">
      <c r="A81" t="str">
        <f>"7416661645"</f>
        <v>7416661645</v>
      </c>
      <c r="B81" t="str">
        <f t="shared" si="1"/>
        <v>06363391001</v>
      </c>
      <c r="C81" t="s">
        <v>15</v>
      </c>
      <c r="D81" t="s">
        <v>244</v>
      </c>
      <c r="E81" t="s">
        <v>245</v>
      </c>
      <c r="F81" s="1" t="s">
        <v>246</v>
      </c>
      <c r="G81" t="s">
        <v>247</v>
      </c>
      <c r="H81">
        <v>171869.38</v>
      </c>
      <c r="I81" s="2">
        <v>43270</v>
      </c>
      <c r="J81" s="2">
        <v>44001</v>
      </c>
      <c r="K81">
        <v>9951.59</v>
      </c>
    </row>
    <row r="82" spans="1:11" ht="165" x14ac:dyDescent="0.25">
      <c r="A82" t="str">
        <f>"Z4C228B743"</f>
        <v>Z4C228B743</v>
      </c>
      <c r="B82" t="str">
        <f t="shared" si="1"/>
        <v>06363391001</v>
      </c>
      <c r="C82" t="s">
        <v>15</v>
      </c>
      <c r="D82" t="s">
        <v>85</v>
      </c>
      <c r="E82" t="s">
        <v>82</v>
      </c>
      <c r="F82" s="1" t="s">
        <v>248</v>
      </c>
      <c r="G82" t="s">
        <v>249</v>
      </c>
      <c r="H82">
        <v>0</v>
      </c>
      <c r="I82" s="2">
        <v>43186</v>
      </c>
      <c r="J82" s="2">
        <v>43551</v>
      </c>
      <c r="K82">
        <v>5861.24</v>
      </c>
    </row>
    <row r="83" spans="1:11" ht="90" x14ac:dyDescent="0.25">
      <c r="A83" t="str">
        <f>"ZCA231F5C2"</f>
        <v>ZCA231F5C2</v>
      </c>
      <c r="B83" t="str">
        <f t="shared" si="1"/>
        <v>06363391001</v>
      </c>
      <c r="C83" t="s">
        <v>15</v>
      </c>
      <c r="D83" t="s">
        <v>250</v>
      </c>
      <c r="E83" t="s">
        <v>21</v>
      </c>
      <c r="F83" s="1" t="s">
        <v>251</v>
      </c>
      <c r="G83" t="s">
        <v>252</v>
      </c>
      <c r="H83">
        <v>2100</v>
      </c>
      <c r="I83" s="2">
        <v>43208</v>
      </c>
      <c r="J83" s="2">
        <v>43373</v>
      </c>
      <c r="K83">
        <v>2100</v>
      </c>
    </row>
    <row r="84" spans="1:11" ht="75" x14ac:dyDescent="0.25">
      <c r="A84" t="str">
        <f>"ZE6247BA72"</f>
        <v>ZE6247BA72</v>
      </c>
      <c r="B84" t="str">
        <f t="shared" si="1"/>
        <v>06363391001</v>
      </c>
      <c r="C84" t="s">
        <v>15</v>
      </c>
      <c r="D84" t="s">
        <v>253</v>
      </c>
      <c r="E84" t="s">
        <v>21</v>
      </c>
      <c r="F84" s="1" t="s">
        <v>254</v>
      </c>
      <c r="G84" t="s">
        <v>255</v>
      </c>
      <c r="H84">
        <v>5277.72</v>
      </c>
      <c r="I84" s="2">
        <v>43306</v>
      </c>
      <c r="J84" s="2">
        <v>43368</v>
      </c>
      <c r="K84">
        <v>5277.72</v>
      </c>
    </row>
    <row r="85" spans="1:11" ht="120" x14ac:dyDescent="0.25">
      <c r="A85" t="str">
        <f>"Z872481970"</f>
        <v>Z872481970</v>
      </c>
      <c r="B85" t="str">
        <f t="shared" si="1"/>
        <v>06363391001</v>
      </c>
      <c r="C85" t="s">
        <v>15</v>
      </c>
      <c r="D85" t="s">
        <v>256</v>
      </c>
      <c r="E85" t="s">
        <v>21</v>
      </c>
      <c r="F85" s="1" t="s">
        <v>257</v>
      </c>
      <c r="G85" t="s">
        <v>98</v>
      </c>
      <c r="H85">
        <v>4320</v>
      </c>
      <c r="I85" s="2">
        <v>43344</v>
      </c>
      <c r="J85" s="2">
        <v>43708</v>
      </c>
      <c r="K85">
        <v>4320</v>
      </c>
    </row>
    <row r="86" spans="1:11" ht="360" x14ac:dyDescent="0.25">
      <c r="A86" t="str">
        <f>"7405677DFA"</f>
        <v>7405677DFA</v>
      </c>
      <c r="B86" t="str">
        <f t="shared" si="1"/>
        <v>06363391001</v>
      </c>
      <c r="C86" t="s">
        <v>15</v>
      </c>
      <c r="D86" t="s">
        <v>258</v>
      </c>
      <c r="E86" t="s">
        <v>31</v>
      </c>
      <c r="F86" s="1" t="s">
        <v>259</v>
      </c>
      <c r="G86" t="s">
        <v>260</v>
      </c>
      <c r="H86">
        <v>49000</v>
      </c>
      <c r="I86" s="2">
        <v>43287</v>
      </c>
      <c r="J86" s="2">
        <v>43307</v>
      </c>
      <c r="K86">
        <v>31996.1</v>
      </c>
    </row>
    <row r="87" spans="1:11" ht="285" x14ac:dyDescent="0.25">
      <c r="A87" t="str">
        <f>"7513287093"</f>
        <v>7513287093</v>
      </c>
      <c r="B87" t="str">
        <f t="shared" si="1"/>
        <v>06363391001</v>
      </c>
      <c r="C87" t="s">
        <v>15</v>
      </c>
      <c r="D87" t="s">
        <v>261</v>
      </c>
      <c r="E87" t="s">
        <v>245</v>
      </c>
      <c r="F87" s="1" t="s">
        <v>262</v>
      </c>
      <c r="G87" t="s">
        <v>263</v>
      </c>
      <c r="H87">
        <v>126000</v>
      </c>
      <c r="I87" s="2">
        <v>43284</v>
      </c>
      <c r="J87" s="2">
        <v>43307</v>
      </c>
      <c r="K87">
        <v>126000</v>
      </c>
    </row>
    <row r="88" spans="1:11" ht="75" x14ac:dyDescent="0.25">
      <c r="A88" t="str">
        <f>"Z2524800FC"</f>
        <v>Z2524800FC</v>
      </c>
      <c r="B88" t="str">
        <f t="shared" si="1"/>
        <v>06363391001</v>
      </c>
      <c r="C88" t="s">
        <v>15</v>
      </c>
      <c r="D88" t="s">
        <v>264</v>
      </c>
      <c r="E88" t="s">
        <v>21</v>
      </c>
      <c r="F88" s="1" t="s">
        <v>155</v>
      </c>
      <c r="G88" t="s">
        <v>33</v>
      </c>
      <c r="H88">
        <v>1059</v>
      </c>
      <c r="I88" s="2">
        <v>43307</v>
      </c>
      <c r="J88" s="2">
        <v>43581</v>
      </c>
      <c r="K88">
        <v>1059</v>
      </c>
    </row>
    <row r="89" spans="1:11" ht="120" x14ac:dyDescent="0.25">
      <c r="A89" t="str">
        <f>"731744851D"</f>
        <v>731744851D</v>
      </c>
      <c r="B89" t="str">
        <f t="shared" si="1"/>
        <v>06363391001</v>
      </c>
      <c r="C89" t="s">
        <v>15</v>
      </c>
      <c r="D89" t="s">
        <v>265</v>
      </c>
      <c r="E89" t="s">
        <v>48</v>
      </c>
      <c r="F89" s="1" t="s">
        <v>266</v>
      </c>
      <c r="G89" t="s">
        <v>267</v>
      </c>
      <c r="H89">
        <v>208383</v>
      </c>
      <c r="I89" s="2">
        <v>43297</v>
      </c>
      <c r="J89" s="2">
        <v>43661</v>
      </c>
      <c r="K89">
        <v>0</v>
      </c>
    </row>
    <row r="90" spans="1:11" ht="120" x14ac:dyDescent="0.25">
      <c r="A90" t="str">
        <f>"7317682637"</f>
        <v>7317682637</v>
      </c>
      <c r="B90" t="str">
        <f t="shared" si="1"/>
        <v>06363391001</v>
      </c>
      <c r="C90" t="s">
        <v>15</v>
      </c>
      <c r="D90" t="s">
        <v>268</v>
      </c>
      <c r="E90" t="s">
        <v>48</v>
      </c>
      <c r="F90" s="1" t="s">
        <v>266</v>
      </c>
      <c r="G90" t="s">
        <v>267</v>
      </c>
      <c r="H90">
        <v>250211</v>
      </c>
      <c r="I90" s="2">
        <v>43297</v>
      </c>
      <c r="J90" s="2">
        <v>43661</v>
      </c>
      <c r="K90">
        <v>0</v>
      </c>
    </row>
    <row r="91" spans="1:11" ht="120" x14ac:dyDescent="0.25">
      <c r="A91" t="str">
        <f>"73177140A1"</f>
        <v>73177140A1</v>
      </c>
      <c r="B91" t="str">
        <f t="shared" si="1"/>
        <v>06363391001</v>
      </c>
      <c r="C91" t="s">
        <v>15</v>
      </c>
      <c r="D91" t="s">
        <v>269</v>
      </c>
      <c r="E91" t="s">
        <v>48</v>
      </c>
      <c r="F91" s="1" t="s">
        <v>266</v>
      </c>
      <c r="G91" t="s">
        <v>267</v>
      </c>
      <c r="H91">
        <v>115676</v>
      </c>
      <c r="I91" s="2">
        <v>43297</v>
      </c>
      <c r="J91" s="2">
        <v>43661</v>
      </c>
      <c r="K91">
        <v>0</v>
      </c>
    </row>
    <row r="92" spans="1:11" ht="90" x14ac:dyDescent="0.25">
      <c r="A92" t="str">
        <f>"Z0324954DE"</f>
        <v>Z0324954DE</v>
      </c>
      <c r="B92" t="str">
        <f t="shared" si="1"/>
        <v>06363391001</v>
      </c>
      <c r="C92" t="s">
        <v>15</v>
      </c>
      <c r="D92" t="s">
        <v>270</v>
      </c>
      <c r="E92" t="s">
        <v>21</v>
      </c>
      <c r="F92" s="1" t="s">
        <v>271</v>
      </c>
      <c r="G92" t="s">
        <v>272</v>
      </c>
      <c r="H92">
        <v>6892.5</v>
      </c>
      <c r="I92" s="2">
        <v>43315</v>
      </c>
      <c r="J92" s="2">
        <v>43322</v>
      </c>
      <c r="K92">
        <v>6892.5</v>
      </c>
    </row>
    <row r="93" spans="1:11" ht="409.5" x14ac:dyDescent="0.25">
      <c r="A93" t="str">
        <f>"7438918554"</f>
        <v>7438918554</v>
      </c>
      <c r="B93" t="str">
        <f t="shared" si="1"/>
        <v>06363391001</v>
      </c>
      <c r="C93" t="s">
        <v>15</v>
      </c>
      <c r="D93" t="s">
        <v>273</v>
      </c>
      <c r="E93" t="s">
        <v>31</v>
      </c>
      <c r="F93" s="1" t="s">
        <v>274</v>
      </c>
      <c r="G93" t="s">
        <v>275</v>
      </c>
      <c r="H93">
        <v>91066.28</v>
      </c>
      <c r="I93" s="2">
        <v>43311</v>
      </c>
      <c r="J93" s="2">
        <v>44042</v>
      </c>
      <c r="K93">
        <v>0</v>
      </c>
    </row>
    <row r="94" spans="1:11" ht="135" x14ac:dyDescent="0.25">
      <c r="A94" t="str">
        <f>"737801201D"</f>
        <v>737801201D</v>
      </c>
      <c r="B94" t="str">
        <f t="shared" si="1"/>
        <v>06363391001</v>
      </c>
      <c r="C94" t="s">
        <v>15</v>
      </c>
      <c r="D94" t="s">
        <v>276</v>
      </c>
      <c r="E94" t="s">
        <v>277</v>
      </c>
      <c r="F94" s="1" t="s">
        <v>278</v>
      </c>
      <c r="G94" t="s">
        <v>279</v>
      </c>
      <c r="H94">
        <v>895000</v>
      </c>
      <c r="I94" s="2">
        <v>43276</v>
      </c>
      <c r="J94" s="2">
        <v>44007</v>
      </c>
      <c r="K94">
        <v>447500</v>
      </c>
    </row>
    <row r="95" spans="1:11" ht="90" x14ac:dyDescent="0.25">
      <c r="A95" t="str">
        <f>"ZFA2495E93"</f>
        <v>ZFA2495E93</v>
      </c>
      <c r="B95" t="str">
        <f t="shared" si="1"/>
        <v>06363391001</v>
      </c>
      <c r="C95" t="s">
        <v>15</v>
      </c>
      <c r="D95" t="s">
        <v>280</v>
      </c>
      <c r="E95" t="s">
        <v>21</v>
      </c>
      <c r="F95" s="1" t="s">
        <v>190</v>
      </c>
      <c r="G95" t="s">
        <v>191</v>
      </c>
      <c r="H95">
        <v>10078.26</v>
      </c>
      <c r="I95" s="2">
        <v>43315</v>
      </c>
      <c r="J95" s="2">
        <v>43343</v>
      </c>
      <c r="K95">
        <v>6091.26</v>
      </c>
    </row>
    <row r="96" spans="1:11" ht="105" x14ac:dyDescent="0.25">
      <c r="A96" t="str">
        <f>"7499030B50"</f>
        <v>7499030B50</v>
      </c>
      <c r="B96" t="str">
        <f t="shared" si="1"/>
        <v>06363391001</v>
      </c>
      <c r="C96" t="s">
        <v>15</v>
      </c>
      <c r="D96" t="s">
        <v>85</v>
      </c>
      <c r="E96" t="s">
        <v>82</v>
      </c>
      <c r="F96" s="1" t="s">
        <v>281</v>
      </c>
      <c r="G96" t="s">
        <v>282</v>
      </c>
      <c r="H96">
        <v>0</v>
      </c>
      <c r="I96" s="2">
        <v>43270</v>
      </c>
      <c r="J96" s="2">
        <v>43635</v>
      </c>
      <c r="K96">
        <v>151582.26999999999</v>
      </c>
    </row>
    <row r="97" spans="1:11" ht="390" x14ac:dyDescent="0.25">
      <c r="A97" t="str">
        <f>"ZE92344C5B"</f>
        <v>ZE92344C5B</v>
      </c>
      <c r="B97" t="str">
        <f t="shared" si="1"/>
        <v>06363391001</v>
      </c>
      <c r="C97" t="s">
        <v>15</v>
      </c>
      <c r="D97" t="s">
        <v>283</v>
      </c>
      <c r="E97" t="s">
        <v>31</v>
      </c>
      <c r="F97" s="1" t="s">
        <v>284</v>
      </c>
      <c r="G97" t="s">
        <v>285</v>
      </c>
      <c r="H97">
        <v>34281.32</v>
      </c>
      <c r="I97" s="2">
        <v>43243</v>
      </c>
      <c r="J97" s="2">
        <v>43304</v>
      </c>
      <c r="K97">
        <v>34281.32</v>
      </c>
    </row>
    <row r="98" spans="1:11" ht="90" x14ac:dyDescent="0.25">
      <c r="A98" t="str">
        <f>"ZA524A00F9"</f>
        <v>ZA524A00F9</v>
      </c>
      <c r="B98" t="str">
        <f t="shared" si="1"/>
        <v>06363391001</v>
      </c>
      <c r="C98" t="s">
        <v>15</v>
      </c>
      <c r="D98" t="s">
        <v>286</v>
      </c>
      <c r="E98" t="s">
        <v>21</v>
      </c>
      <c r="F98" s="1" t="s">
        <v>287</v>
      </c>
      <c r="G98" t="s">
        <v>288</v>
      </c>
      <c r="H98">
        <v>438</v>
      </c>
      <c r="I98" s="2">
        <v>43320</v>
      </c>
      <c r="J98" s="2">
        <v>43335</v>
      </c>
      <c r="K98">
        <v>438</v>
      </c>
    </row>
    <row r="99" spans="1:11" ht="90" x14ac:dyDescent="0.25">
      <c r="A99" t="str">
        <f>"ZB724D114C"</f>
        <v>ZB724D114C</v>
      </c>
      <c r="B99" t="str">
        <f t="shared" si="1"/>
        <v>06363391001</v>
      </c>
      <c r="C99" t="s">
        <v>15</v>
      </c>
      <c r="D99" t="s">
        <v>289</v>
      </c>
      <c r="E99" t="s">
        <v>21</v>
      </c>
      <c r="F99" s="1" t="s">
        <v>290</v>
      </c>
      <c r="G99" t="s">
        <v>291</v>
      </c>
      <c r="H99">
        <v>1919.99</v>
      </c>
      <c r="I99" s="2">
        <v>43350</v>
      </c>
      <c r="J99" s="2">
        <v>43381</v>
      </c>
      <c r="K99">
        <v>1919.99</v>
      </c>
    </row>
    <row r="100" spans="1:11" ht="135" x14ac:dyDescent="0.25">
      <c r="A100" t="str">
        <f>"6865937E70"</f>
        <v>6865937E70</v>
      </c>
      <c r="B100" t="str">
        <f t="shared" si="1"/>
        <v>06363391001</v>
      </c>
      <c r="C100" t="s">
        <v>15</v>
      </c>
      <c r="D100" t="s">
        <v>292</v>
      </c>
      <c r="E100" t="s">
        <v>17</v>
      </c>
      <c r="F100" s="1" t="s">
        <v>293</v>
      </c>
      <c r="G100" t="s">
        <v>294</v>
      </c>
      <c r="H100">
        <v>0</v>
      </c>
      <c r="I100" s="2">
        <v>43224</v>
      </c>
      <c r="J100" s="2">
        <v>44320</v>
      </c>
      <c r="K100">
        <v>0</v>
      </c>
    </row>
    <row r="101" spans="1:11" ht="135" x14ac:dyDescent="0.25">
      <c r="A101" t="str">
        <f>"75281845F6"</f>
        <v>75281845F6</v>
      </c>
      <c r="B101" t="str">
        <f t="shared" si="1"/>
        <v>06363391001</v>
      </c>
      <c r="C101" t="s">
        <v>15</v>
      </c>
      <c r="D101" t="s">
        <v>295</v>
      </c>
      <c r="E101" t="s">
        <v>17</v>
      </c>
      <c r="F101" s="1" t="s">
        <v>293</v>
      </c>
      <c r="G101" t="s">
        <v>294</v>
      </c>
      <c r="H101">
        <v>0</v>
      </c>
      <c r="I101" s="2">
        <v>43265</v>
      </c>
      <c r="J101" s="2">
        <v>44361</v>
      </c>
      <c r="K101">
        <v>10076.370000000001</v>
      </c>
    </row>
    <row r="102" spans="1:11" ht="120" x14ac:dyDescent="0.25">
      <c r="A102" t="str">
        <f>"ZE824564E6"</f>
        <v>ZE824564E6</v>
      </c>
      <c r="B102" t="str">
        <f t="shared" si="1"/>
        <v>06363391001</v>
      </c>
      <c r="C102" t="s">
        <v>15</v>
      </c>
      <c r="D102" t="s">
        <v>296</v>
      </c>
      <c r="E102" t="s">
        <v>21</v>
      </c>
      <c r="F102" s="1" t="s">
        <v>257</v>
      </c>
      <c r="G102" t="s">
        <v>98</v>
      </c>
      <c r="H102">
        <v>37.5</v>
      </c>
      <c r="I102" s="2">
        <v>43318</v>
      </c>
      <c r="J102" s="2">
        <v>43349</v>
      </c>
      <c r="K102">
        <v>37.5</v>
      </c>
    </row>
    <row r="103" spans="1:11" ht="105" x14ac:dyDescent="0.25">
      <c r="A103" t="str">
        <f>"0000000000"</f>
        <v>0000000000</v>
      </c>
      <c r="B103" t="str">
        <f t="shared" si="1"/>
        <v>06363391001</v>
      </c>
      <c r="C103" t="s">
        <v>15</v>
      </c>
      <c r="D103" t="s">
        <v>297</v>
      </c>
      <c r="E103" t="s">
        <v>21</v>
      </c>
      <c r="F103" s="1" t="s">
        <v>298</v>
      </c>
      <c r="G103" t="s">
        <v>299</v>
      </c>
      <c r="H103">
        <v>12000</v>
      </c>
      <c r="I103" s="2">
        <v>43229</v>
      </c>
      <c r="J103" s="2">
        <v>43465</v>
      </c>
      <c r="K103">
        <v>0</v>
      </c>
    </row>
    <row r="104" spans="1:11" ht="105" x14ac:dyDescent="0.25">
      <c r="A104" t="str">
        <f>"7623082E42"</f>
        <v>7623082E42</v>
      </c>
      <c r="B104" t="str">
        <f t="shared" si="1"/>
        <v>06363391001</v>
      </c>
      <c r="C104" t="s">
        <v>15</v>
      </c>
      <c r="D104" t="s">
        <v>300</v>
      </c>
      <c r="E104" t="s">
        <v>17</v>
      </c>
      <c r="F104" s="1" t="s">
        <v>61</v>
      </c>
      <c r="G104" t="s">
        <v>62</v>
      </c>
      <c r="H104">
        <v>0</v>
      </c>
      <c r="I104" s="2">
        <v>43374</v>
      </c>
      <c r="J104" s="2">
        <v>43524</v>
      </c>
      <c r="K104">
        <v>53979.3</v>
      </c>
    </row>
    <row r="105" spans="1:11" ht="120" x14ac:dyDescent="0.25">
      <c r="A105" t="str">
        <f>"Z0124E4CFA"</f>
        <v>Z0124E4CFA</v>
      </c>
      <c r="B105" t="str">
        <f t="shared" si="1"/>
        <v>06363391001</v>
      </c>
      <c r="C105" t="s">
        <v>15</v>
      </c>
      <c r="D105" t="s">
        <v>75</v>
      </c>
      <c r="E105" t="s">
        <v>21</v>
      </c>
      <c r="F105" s="1" t="s">
        <v>301</v>
      </c>
      <c r="G105" t="s">
        <v>302</v>
      </c>
      <c r="H105">
        <v>6396</v>
      </c>
      <c r="I105" s="2">
        <v>43356</v>
      </c>
      <c r="J105" s="2">
        <v>43364</v>
      </c>
      <c r="K105">
        <v>6396</v>
      </c>
    </row>
    <row r="106" spans="1:11" ht="75" x14ac:dyDescent="0.25">
      <c r="A106" t="str">
        <f>"Z3024E0C30"</f>
        <v>Z3024E0C30</v>
      </c>
      <c r="B106" t="str">
        <f t="shared" si="1"/>
        <v>06363391001</v>
      </c>
      <c r="C106" t="s">
        <v>15</v>
      </c>
      <c r="D106" t="s">
        <v>303</v>
      </c>
      <c r="E106" t="s">
        <v>21</v>
      </c>
      <c r="F106" s="1" t="s">
        <v>304</v>
      </c>
      <c r="G106" t="s">
        <v>305</v>
      </c>
      <c r="H106">
        <v>0</v>
      </c>
      <c r="I106" s="2">
        <v>43355</v>
      </c>
      <c r="J106" s="2">
        <v>43385</v>
      </c>
      <c r="K106">
        <v>180</v>
      </c>
    </row>
    <row r="107" spans="1:11" ht="75" x14ac:dyDescent="0.25">
      <c r="A107" t="str">
        <f>"Z0A24FD98D"</f>
        <v>Z0A24FD98D</v>
      </c>
      <c r="B107" t="str">
        <f t="shared" si="1"/>
        <v>06363391001</v>
      </c>
      <c r="C107" t="s">
        <v>15</v>
      </c>
      <c r="D107" t="s">
        <v>306</v>
      </c>
      <c r="E107" t="s">
        <v>21</v>
      </c>
      <c r="F107" s="1" t="s">
        <v>307</v>
      </c>
      <c r="G107" t="s">
        <v>308</v>
      </c>
      <c r="H107">
        <v>1090</v>
      </c>
      <c r="I107" s="2">
        <v>43363</v>
      </c>
      <c r="J107" s="2">
        <v>43759</v>
      </c>
      <c r="K107">
        <v>1090</v>
      </c>
    </row>
    <row r="108" spans="1:11" ht="135" x14ac:dyDescent="0.25">
      <c r="A108" t="str">
        <f>"7632644116"</f>
        <v>7632644116</v>
      </c>
      <c r="B108" t="str">
        <f t="shared" si="1"/>
        <v>06363391001</v>
      </c>
      <c r="C108" t="s">
        <v>15</v>
      </c>
      <c r="D108" t="s">
        <v>309</v>
      </c>
      <c r="E108" t="s">
        <v>35</v>
      </c>
      <c r="F108" s="1" t="s">
        <v>310</v>
      </c>
      <c r="G108" t="s">
        <v>311</v>
      </c>
      <c r="H108">
        <v>44142.96</v>
      </c>
      <c r="I108" s="2">
        <v>43217</v>
      </c>
      <c r="J108" s="2">
        <v>43947</v>
      </c>
      <c r="K108">
        <v>44142.96</v>
      </c>
    </row>
    <row r="109" spans="1:11" ht="135" x14ac:dyDescent="0.25">
      <c r="A109" t="str">
        <f>"7632644116"</f>
        <v>7632644116</v>
      </c>
      <c r="B109" t="str">
        <f t="shared" si="1"/>
        <v>06363391001</v>
      </c>
      <c r="C109" t="s">
        <v>15</v>
      </c>
      <c r="D109" t="s">
        <v>312</v>
      </c>
      <c r="E109" t="s">
        <v>35</v>
      </c>
      <c r="F109" s="1" t="s">
        <v>310</v>
      </c>
      <c r="G109" t="s">
        <v>311</v>
      </c>
      <c r="H109">
        <v>44142.96</v>
      </c>
      <c r="I109" s="2">
        <v>43208</v>
      </c>
      <c r="J109" s="2">
        <v>43938</v>
      </c>
      <c r="K109">
        <v>11226.5</v>
      </c>
    </row>
    <row r="110" spans="1:11" ht="90" x14ac:dyDescent="0.25">
      <c r="A110" t="str">
        <f>"Z2D24FBEB5"</f>
        <v>Z2D24FBEB5</v>
      </c>
      <c r="B110" t="str">
        <f t="shared" si="1"/>
        <v>06363391001</v>
      </c>
      <c r="C110" t="s">
        <v>15</v>
      </c>
      <c r="D110" t="s">
        <v>313</v>
      </c>
      <c r="E110" t="s">
        <v>21</v>
      </c>
      <c r="F110" s="1" t="s">
        <v>314</v>
      </c>
      <c r="G110" t="s">
        <v>315</v>
      </c>
      <c r="H110">
        <v>0</v>
      </c>
      <c r="I110" s="2">
        <v>43370</v>
      </c>
      <c r="J110" s="2">
        <v>43370</v>
      </c>
      <c r="K110">
        <v>458.18</v>
      </c>
    </row>
    <row r="111" spans="1:11" ht="120" x14ac:dyDescent="0.25">
      <c r="A111" t="str">
        <f>"Z4C24FBF38"</f>
        <v>Z4C24FBF38</v>
      </c>
      <c r="B111" t="str">
        <f t="shared" si="1"/>
        <v>06363391001</v>
      </c>
      <c r="C111" t="s">
        <v>15</v>
      </c>
      <c r="D111" t="s">
        <v>316</v>
      </c>
      <c r="E111" t="s">
        <v>21</v>
      </c>
      <c r="F111" s="1" t="s">
        <v>317</v>
      </c>
      <c r="G111" t="s">
        <v>318</v>
      </c>
      <c r="H111">
        <v>750</v>
      </c>
      <c r="I111" s="2">
        <v>43369</v>
      </c>
      <c r="J111" s="2">
        <v>43371</v>
      </c>
      <c r="K111">
        <v>750</v>
      </c>
    </row>
    <row r="112" spans="1:11" ht="90" x14ac:dyDescent="0.25">
      <c r="A112" t="str">
        <f>"Z6E2503537"</f>
        <v>Z6E2503537</v>
      </c>
      <c r="B112" t="str">
        <f t="shared" si="1"/>
        <v>06363391001</v>
      </c>
      <c r="C112" t="s">
        <v>15</v>
      </c>
      <c r="D112" t="s">
        <v>319</v>
      </c>
      <c r="E112" t="s">
        <v>21</v>
      </c>
      <c r="F112" s="1" t="s">
        <v>320</v>
      </c>
      <c r="G112" t="s">
        <v>321</v>
      </c>
      <c r="H112">
        <v>800</v>
      </c>
      <c r="I112" s="2">
        <v>43370</v>
      </c>
      <c r="J112" s="2">
        <v>43370</v>
      </c>
      <c r="K112">
        <v>800</v>
      </c>
    </row>
    <row r="113" spans="1:11" ht="105" x14ac:dyDescent="0.25">
      <c r="A113" t="str">
        <f>"Z822508A06"</f>
        <v>Z822508A06</v>
      </c>
      <c r="B113" t="str">
        <f t="shared" si="1"/>
        <v>06363391001</v>
      </c>
      <c r="C113" t="s">
        <v>15</v>
      </c>
      <c r="D113" t="s">
        <v>322</v>
      </c>
      <c r="E113" t="s">
        <v>21</v>
      </c>
      <c r="F113" s="1" t="s">
        <v>323</v>
      </c>
      <c r="G113" t="s">
        <v>324</v>
      </c>
      <c r="H113">
        <v>318</v>
      </c>
      <c r="I113" s="2">
        <v>43371</v>
      </c>
      <c r="J113" s="2">
        <v>43371</v>
      </c>
      <c r="K113">
        <v>318</v>
      </c>
    </row>
    <row r="114" spans="1:11" ht="90" x14ac:dyDescent="0.25">
      <c r="A114" t="str">
        <f>"Z7C25141B7"</f>
        <v>Z7C25141B7</v>
      </c>
      <c r="B114" t="str">
        <f t="shared" si="1"/>
        <v>06363391001</v>
      </c>
      <c r="C114" t="s">
        <v>15</v>
      </c>
      <c r="D114" t="s">
        <v>325</v>
      </c>
      <c r="E114" t="s">
        <v>21</v>
      </c>
      <c r="F114" s="1" t="s">
        <v>326</v>
      </c>
      <c r="G114" t="s">
        <v>327</v>
      </c>
      <c r="H114">
        <v>218.27</v>
      </c>
      <c r="I114" s="2">
        <v>43399</v>
      </c>
      <c r="J114" s="2">
        <v>43763</v>
      </c>
      <c r="K114">
        <v>218.27</v>
      </c>
    </row>
    <row r="115" spans="1:11" ht="120" x14ac:dyDescent="0.25">
      <c r="A115" t="str">
        <f>"ZCF251F5F1"</f>
        <v>ZCF251F5F1</v>
      </c>
      <c r="B115" t="str">
        <f t="shared" si="1"/>
        <v>06363391001</v>
      </c>
      <c r="C115" t="s">
        <v>15</v>
      </c>
      <c r="D115" t="s">
        <v>328</v>
      </c>
      <c r="E115" t="s">
        <v>21</v>
      </c>
      <c r="F115" s="1" t="s">
        <v>329</v>
      </c>
      <c r="G115" t="s">
        <v>29</v>
      </c>
      <c r="H115">
        <v>3200</v>
      </c>
      <c r="I115" s="2">
        <v>43374</v>
      </c>
      <c r="J115" s="2">
        <v>43376</v>
      </c>
      <c r="K115">
        <v>0</v>
      </c>
    </row>
    <row r="116" spans="1:11" ht="90" x14ac:dyDescent="0.25">
      <c r="A116" t="str">
        <f>"ZAF252E465"</f>
        <v>ZAF252E465</v>
      </c>
      <c r="B116" t="str">
        <f t="shared" si="1"/>
        <v>06363391001</v>
      </c>
      <c r="C116" t="s">
        <v>15</v>
      </c>
      <c r="D116" t="s">
        <v>63</v>
      </c>
      <c r="E116" t="s">
        <v>21</v>
      </c>
      <c r="F116" s="1" t="s">
        <v>330</v>
      </c>
      <c r="G116" t="s">
        <v>331</v>
      </c>
      <c r="H116">
        <v>108.17</v>
      </c>
      <c r="I116" s="2">
        <v>43377</v>
      </c>
      <c r="J116" s="2">
        <v>43388</v>
      </c>
      <c r="K116">
        <v>108.17</v>
      </c>
    </row>
    <row r="117" spans="1:11" ht="90" x14ac:dyDescent="0.25">
      <c r="A117" t="str">
        <f>"Z0C252B294"</f>
        <v>Z0C252B294</v>
      </c>
      <c r="B117" t="str">
        <f t="shared" si="1"/>
        <v>06363391001</v>
      </c>
      <c r="C117" t="s">
        <v>15</v>
      </c>
      <c r="D117" t="s">
        <v>332</v>
      </c>
      <c r="E117" t="s">
        <v>21</v>
      </c>
      <c r="F117" s="1" t="s">
        <v>333</v>
      </c>
      <c r="G117" t="s">
        <v>334</v>
      </c>
      <c r="H117">
        <v>249.98</v>
      </c>
      <c r="I117" s="2">
        <v>43388</v>
      </c>
      <c r="J117" s="2">
        <v>43753</v>
      </c>
      <c r="K117">
        <v>0</v>
      </c>
    </row>
    <row r="118" spans="1:11" ht="105" x14ac:dyDescent="0.25">
      <c r="A118" t="str">
        <f>"764334824E"</f>
        <v>764334824E</v>
      </c>
      <c r="B118" t="str">
        <f t="shared" si="1"/>
        <v>06363391001</v>
      </c>
      <c r="C118" t="s">
        <v>15</v>
      </c>
      <c r="D118" t="s">
        <v>335</v>
      </c>
      <c r="E118" t="s">
        <v>17</v>
      </c>
      <c r="F118" s="1" t="s">
        <v>61</v>
      </c>
      <c r="G118" t="s">
        <v>62</v>
      </c>
      <c r="H118">
        <v>0</v>
      </c>
      <c r="I118" s="2">
        <v>43405</v>
      </c>
      <c r="J118" s="2">
        <v>43585</v>
      </c>
      <c r="K118">
        <v>12697.65</v>
      </c>
    </row>
    <row r="119" spans="1:11" ht="90" x14ac:dyDescent="0.25">
      <c r="A119" t="str">
        <f>"7634824812"</f>
        <v>7634824812</v>
      </c>
      <c r="B119" t="str">
        <f t="shared" si="1"/>
        <v>06363391001</v>
      </c>
      <c r="C119" t="s">
        <v>15</v>
      </c>
      <c r="D119" t="s">
        <v>336</v>
      </c>
      <c r="E119" t="s">
        <v>17</v>
      </c>
      <c r="F119" s="1" t="s">
        <v>147</v>
      </c>
      <c r="G119" t="s">
        <v>148</v>
      </c>
      <c r="H119">
        <v>0</v>
      </c>
      <c r="I119" s="2">
        <v>43435</v>
      </c>
      <c r="J119" s="2">
        <v>43799</v>
      </c>
      <c r="K119">
        <v>0</v>
      </c>
    </row>
    <row r="120" spans="1:11" ht="135" x14ac:dyDescent="0.25">
      <c r="A120" t="str">
        <f>"Z74253BED3"</f>
        <v>Z74253BED3</v>
      </c>
      <c r="B120" t="str">
        <f t="shared" si="1"/>
        <v>06363391001</v>
      </c>
      <c r="C120" t="s">
        <v>15</v>
      </c>
      <c r="D120" t="s">
        <v>337</v>
      </c>
      <c r="E120" t="s">
        <v>21</v>
      </c>
      <c r="F120" s="1" t="s">
        <v>338</v>
      </c>
      <c r="G120" t="s">
        <v>339</v>
      </c>
      <c r="H120">
        <v>500</v>
      </c>
      <c r="I120" s="2">
        <v>43386</v>
      </c>
      <c r="J120" s="2">
        <v>43386</v>
      </c>
      <c r="K120">
        <v>500</v>
      </c>
    </row>
    <row r="121" spans="1:11" ht="75" x14ac:dyDescent="0.25">
      <c r="A121" t="str">
        <f>"Z56253BF90"</f>
        <v>Z56253BF90</v>
      </c>
      <c r="B121" t="str">
        <f t="shared" si="1"/>
        <v>06363391001</v>
      </c>
      <c r="C121" t="s">
        <v>15</v>
      </c>
      <c r="D121" t="s">
        <v>340</v>
      </c>
      <c r="E121" t="s">
        <v>21</v>
      </c>
      <c r="F121" s="1" t="s">
        <v>341</v>
      </c>
      <c r="G121" t="s">
        <v>342</v>
      </c>
      <c r="H121">
        <v>45</v>
      </c>
      <c r="I121" s="2">
        <v>43383</v>
      </c>
      <c r="J121" s="2">
        <v>43748</v>
      </c>
      <c r="K121">
        <v>45</v>
      </c>
    </row>
    <row r="122" spans="1:11" ht="135" x14ac:dyDescent="0.25">
      <c r="A122" t="str">
        <f>"7643359B5F"</f>
        <v>7643359B5F</v>
      </c>
      <c r="B122" t="str">
        <f t="shared" si="1"/>
        <v>06363391001</v>
      </c>
      <c r="C122" t="s">
        <v>15</v>
      </c>
      <c r="D122" t="s">
        <v>343</v>
      </c>
      <c r="E122" t="s">
        <v>17</v>
      </c>
      <c r="F122" s="1" t="s">
        <v>344</v>
      </c>
      <c r="G122" t="s">
        <v>345</v>
      </c>
      <c r="H122">
        <v>4600</v>
      </c>
      <c r="I122" s="2">
        <v>43405</v>
      </c>
      <c r="J122" s="2">
        <v>43585</v>
      </c>
      <c r="K122">
        <v>4408.63</v>
      </c>
    </row>
    <row r="123" spans="1:11" ht="120" x14ac:dyDescent="0.25">
      <c r="A123" t="str">
        <f>"Z002545201"</f>
        <v>Z002545201</v>
      </c>
      <c r="B123" t="str">
        <f t="shared" si="1"/>
        <v>06363391001</v>
      </c>
      <c r="C123" t="s">
        <v>15</v>
      </c>
      <c r="D123" t="s">
        <v>346</v>
      </c>
      <c r="E123" t="s">
        <v>21</v>
      </c>
      <c r="F123" s="1" t="s">
        <v>347</v>
      </c>
      <c r="G123" t="s">
        <v>348</v>
      </c>
      <c r="H123">
        <v>459.98</v>
      </c>
      <c r="I123" s="2">
        <v>43409</v>
      </c>
      <c r="J123" s="2">
        <v>43773</v>
      </c>
      <c r="K123">
        <v>442.28</v>
      </c>
    </row>
    <row r="124" spans="1:11" ht="90" x14ac:dyDescent="0.25">
      <c r="A124" t="str">
        <f>"ZBF253C25F"</f>
        <v>ZBF253C25F</v>
      </c>
      <c r="B124" t="str">
        <f t="shared" si="1"/>
        <v>06363391001</v>
      </c>
      <c r="C124" t="s">
        <v>15</v>
      </c>
      <c r="D124" t="s">
        <v>63</v>
      </c>
      <c r="E124" t="s">
        <v>21</v>
      </c>
      <c r="F124" s="1" t="s">
        <v>349</v>
      </c>
      <c r="G124" t="s">
        <v>350</v>
      </c>
      <c r="H124">
        <v>219.4</v>
      </c>
      <c r="I124" s="2">
        <v>43382</v>
      </c>
      <c r="J124" s="2">
        <v>43398</v>
      </c>
      <c r="K124">
        <v>219.4</v>
      </c>
    </row>
    <row r="125" spans="1:11" ht="195" x14ac:dyDescent="0.25">
      <c r="A125" t="str">
        <f>"Z53254A720"</f>
        <v>Z53254A720</v>
      </c>
      <c r="B125" t="str">
        <f t="shared" si="1"/>
        <v>06363391001</v>
      </c>
      <c r="C125" t="s">
        <v>15</v>
      </c>
      <c r="D125" t="s">
        <v>351</v>
      </c>
      <c r="E125" t="s">
        <v>21</v>
      </c>
      <c r="F125" s="1" t="s">
        <v>352</v>
      </c>
      <c r="G125" t="s">
        <v>353</v>
      </c>
      <c r="H125">
        <v>280</v>
      </c>
      <c r="I125" s="2">
        <v>43379</v>
      </c>
      <c r="J125" s="2">
        <v>43379</v>
      </c>
      <c r="K125">
        <v>280</v>
      </c>
    </row>
    <row r="126" spans="1:11" ht="409.5" x14ac:dyDescent="0.25">
      <c r="A126" t="str">
        <f>"7529552EDC"</f>
        <v>7529552EDC</v>
      </c>
      <c r="B126" t="str">
        <f t="shared" si="1"/>
        <v>06363391001</v>
      </c>
      <c r="C126" t="s">
        <v>15</v>
      </c>
      <c r="D126" t="s">
        <v>354</v>
      </c>
      <c r="E126" t="s">
        <v>31</v>
      </c>
      <c r="F126" s="1" t="s">
        <v>355</v>
      </c>
      <c r="G126" s="1" t="s">
        <v>356</v>
      </c>
      <c r="H126">
        <v>177832.56</v>
      </c>
      <c r="I126" s="2">
        <v>43389</v>
      </c>
      <c r="J126" s="2">
        <v>44485</v>
      </c>
      <c r="K126">
        <v>0</v>
      </c>
    </row>
    <row r="127" spans="1:11" ht="75" x14ac:dyDescent="0.25">
      <c r="A127" t="str">
        <f>"Z4B255B685"</f>
        <v>Z4B255B685</v>
      </c>
      <c r="B127" t="str">
        <f t="shared" si="1"/>
        <v>06363391001</v>
      </c>
      <c r="C127" t="s">
        <v>15</v>
      </c>
      <c r="D127" t="s">
        <v>357</v>
      </c>
      <c r="E127" t="s">
        <v>21</v>
      </c>
      <c r="F127" s="1" t="s">
        <v>358</v>
      </c>
      <c r="G127" t="s">
        <v>353</v>
      </c>
      <c r="H127">
        <v>11830</v>
      </c>
      <c r="I127" s="2">
        <v>43391</v>
      </c>
      <c r="J127" s="2">
        <v>43423</v>
      </c>
      <c r="K127">
        <v>0</v>
      </c>
    </row>
    <row r="128" spans="1:11" ht="120" x14ac:dyDescent="0.25">
      <c r="A128" t="str">
        <f>"Z5E25647D9"</f>
        <v>Z5E25647D9</v>
      </c>
      <c r="B128" t="str">
        <f t="shared" si="1"/>
        <v>06363391001</v>
      </c>
      <c r="C128" t="s">
        <v>15</v>
      </c>
      <c r="D128" t="s">
        <v>359</v>
      </c>
      <c r="E128" t="s">
        <v>21</v>
      </c>
      <c r="F128" s="1" t="s">
        <v>360</v>
      </c>
      <c r="G128" t="s">
        <v>361</v>
      </c>
      <c r="H128">
        <v>194.3</v>
      </c>
      <c r="I128" s="2">
        <v>43392</v>
      </c>
      <c r="J128" s="2">
        <v>43756</v>
      </c>
      <c r="K128">
        <v>0</v>
      </c>
    </row>
    <row r="129" spans="1:11" ht="315" x14ac:dyDescent="0.25">
      <c r="A129" t="str">
        <f>"Z1D2339DC1"</f>
        <v>Z1D2339DC1</v>
      </c>
      <c r="B129" t="str">
        <f t="shared" si="1"/>
        <v>06363391001</v>
      </c>
      <c r="C129" t="s">
        <v>15</v>
      </c>
      <c r="D129" t="s">
        <v>362</v>
      </c>
      <c r="E129" t="s">
        <v>31</v>
      </c>
      <c r="F129" s="1" t="s">
        <v>363</v>
      </c>
      <c r="G129" t="s">
        <v>364</v>
      </c>
      <c r="H129">
        <v>30526.560000000001</v>
      </c>
      <c r="I129" s="2">
        <v>43248</v>
      </c>
      <c r="J129" s="2">
        <v>43263</v>
      </c>
      <c r="K129">
        <v>0</v>
      </c>
    </row>
    <row r="130" spans="1:11" ht="165" x14ac:dyDescent="0.25">
      <c r="A130" t="str">
        <f>"Z8D25C763F"</f>
        <v>Z8D25C763F</v>
      </c>
      <c r="B130" t="str">
        <f t="shared" si="1"/>
        <v>06363391001</v>
      </c>
      <c r="C130" t="s">
        <v>15</v>
      </c>
      <c r="D130" t="s">
        <v>365</v>
      </c>
      <c r="E130" t="s">
        <v>21</v>
      </c>
      <c r="F130" s="1" t="s">
        <v>366</v>
      </c>
      <c r="G130" t="s">
        <v>367</v>
      </c>
      <c r="H130">
        <v>2790</v>
      </c>
      <c r="I130" s="2">
        <v>43418</v>
      </c>
      <c r="J130" s="2">
        <v>43434</v>
      </c>
      <c r="K130">
        <v>0</v>
      </c>
    </row>
    <row r="131" spans="1:11" ht="120" x14ac:dyDescent="0.25">
      <c r="A131" t="str">
        <f>"Z0025A1C79"</f>
        <v>Z0025A1C79</v>
      </c>
      <c r="B131" t="str">
        <f t="shared" ref="B131:B194" si="2">"06363391001"</f>
        <v>06363391001</v>
      </c>
      <c r="C131" t="s">
        <v>15</v>
      </c>
      <c r="D131" t="s">
        <v>195</v>
      </c>
      <c r="E131" t="s">
        <v>21</v>
      </c>
      <c r="F131" s="1" t="s">
        <v>368</v>
      </c>
      <c r="G131" t="s">
        <v>369</v>
      </c>
      <c r="H131">
        <v>180</v>
      </c>
      <c r="I131" s="2">
        <v>43413</v>
      </c>
      <c r="J131" s="2">
        <v>43444</v>
      </c>
      <c r="K131">
        <v>180</v>
      </c>
    </row>
    <row r="132" spans="1:11" ht="75" x14ac:dyDescent="0.25">
      <c r="A132" t="str">
        <f>"ZC125A1C87"</f>
        <v>ZC125A1C87</v>
      </c>
      <c r="B132" t="str">
        <f t="shared" si="2"/>
        <v>06363391001</v>
      </c>
      <c r="C132" t="s">
        <v>15</v>
      </c>
      <c r="D132" t="s">
        <v>370</v>
      </c>
      <c r="E132" t="s">
        <v>21</v>
      </c>
      <c r="F132" s="1" t="s">
        <v>371</v>
      </c>
      <c r="G132" t="s">
        <v>372</v>
      </c>
      <c r="H132">
        <v>260</v>
      </c>
      <c r="I132" s="2">
        <v>43431</v>
      </c>
      <c r="J132" s="2">
        <v>43433</v>
      </c>
      <c r="K132">
        <v>260</v>
      </c>
    </row>
    <row r="133" spans="1:11" ht="409.5" x14ac:dyDescent="0.25">
      <c r="A133" t="str">
        <f>"Z7524A2800"</f>
        <v>Z7524A2800</v>
      </c>
      <c r="B133" t="str">
        <f t="shared" si="2"/>
        <v>06363391001</v>
      </c>
      <c r="C133" t="s">
        <v>15</v>
      </c>
      <c r="D133" t="s">
        <v>373</v>
      </c>
      <c r="E133" t="s">
        <v>31</v>
      </c>
      <c r="F133" s="1" t="s">
        <v>374</v>
      </c>
      <c r="G133" t="s">
        <v>375</v>
      </c>
      <c r="H133">
        <v>39000</v>
      </c>
      <c r="I133" s="2">
        <v>43389</v>
      </c>
      <c r="J133" s="2">
        <v>43409</v>
      </c>
      <c r="K133">
        <v>28165.69</v>
      </c>
    </row>
    <row r="134" spans="1:11" ht="105" x14ac:dyDescent="0.25">
      <c r="A134" t="str">
        <f>"Z04263A00E"</f>
        <v>Z04263A00E</v>
      </c>
      <c r="B134" t="str">
        <f t="shared" si="2"/>
        <v>06363391001</v>
      </c>
      <c r="C134" t="s">
        <v>15</v>
      </c>
      <c r="D134" t="s">
        <v>376</v>
      </c>
      <c r="E134" t="s">
        <v>21</v>
      </c>
      <c r="F134" s="1" t="s">
        <v>377</v>
      </c>
      <c r="G134" t="s">
        <v>378</v>
      </c>
      <c r="H134">
        <v>4000</v>
      </c>
      <c r="I134" s="2">
        <v>43431</v>
      </c>
      <c r="J134" s="2">
        <v>43431</v>
      </c>
      <c r="K134">
        <v>0</v>
      </c>
    </row>
    <row r="135" spans="1:11" ht="120" x14ac:dyDescent="0.25">
      <c r="A135" t="str">
        <f>"7451338EA0"</f>
        <v>7451338EA0</v>
      </c>
      <c r="B135" t="str">
        <f t="shared" si="2"/>
        <v>06363391001</v>
      </c>
      <c r="C135" t="s">
        <v>15</v>
      </c>
      <c r="D135" t="s">
        <v>379</v>
      </c>
      <c r="E135" t="s">
        <v>17</v>
      </c>
      <c r="F135" s="1" t="s">
        <v>380</v>
      </c>
      <c r="G135" t="s">
        <v>381</v>
      </c>
      <c r="H135">
        <v>8287.2000000000007</v>
      </c>
      <c r="I135" s="2">
        <v>43409</v>
      </c>
      <c r="J135" s="2">
        <v>44869</v>
      </c>
      <c r="K135">
        <v>0</v>
      </c>
    </row>
    <row r="136" spans="1:11" ht="135" x14ac:dyDescent="0.25">
      <c r="A136" t="str">
        <f>"Z4625BD6E7"</f>
        <v>Z4625BD6E7</v>
      </c>
      <c r="B136" t="str">
        <f t="shared" si="2"/>
        <v>06363391001</v>
      </c>
      <c r="C136" t="s">
        <v>15</v>
      </c>
      <c r="D136" t="s">
        <v>382</v>
      </c>
      <c r="E136" t="s">
        <v>21</v>
      </c>
      <c r="F136" s="1" t="s">
        <v>383</v>
      </c>
      <c r="G136" t="s">
        <v>243</v>
      </c>
      <c r="H136">
        <v>800</v>
      </c>
      <c r="I136" s="2">
        <v>43425</v>
      </c>
      <c r="J136" s="2">
        <v>43425</v>
      </c>
      <c r="K136">
        <v>0</v>
      </c>
    </row>
    <row r="137" spans="1:11" ht="90" x14ac:dyDescent="0.25">
      <c r="A137" t="str">
        <f>"754886614B"</f>
        <v>754886614B</v>
      </c>
      <c r="B137" t="str">
        <f t="shared" si="2"/>
        <v>06363391001</v>
      </c>
      <c r="C137" t="s">
        <v>15</v>
      </c>
      <c r="D137" t="s">
        <v>384</v>
      </c>
      <c r="E137" t="s">
        <v>17</v>
      </c>
      <c r="F137" s="1" t="s">
        <v>385</v>
      </c>
      <c r="G137" t="s">
        <v>386</v>
      </c>
      <c r="H137">
        <v>8253.1200000000008</v>
      </c>
      <c r="I137" s="2">
        <v>43446</v>
      </c>
      <c r="J137" s="2">
        <v>44907</v>
      </c>
      <c r="K137">
        <v>0</v>
      </c>
    </row>
    <row r="138" spans="1:11" ht="90" x14ac:dyDescent="0.25">
      <c r="A138" t="str">
        <f>"75937798AA"</f>
        <v>75937798AA</v>
      </c>
      <c r="B138" t="str">
        <f t="shared" si="2"/>
        <v>06363391001</v>
      </c>
      <c r="C138" t="s">
        <v>15</v>
      </c>
      <c r="D138" t="s">
        <v>387</v>
      </c>
      <c r="E138" t="s">
        <v>17</v>
      </c>
      <c r="F138" s="1" t="s">
        <v>385</v>
      </c>
      <c r="G138" t="s">
        <v>386</v>
      </c>
      <c r="H138">
        <v>10747.2</v>
      </c>
      <c r="I138" s="2">
        <v>43505</v>
      </c>
      <c r="J138" s="2">
        <v>44966</v>
      </c>
      <c r="K138">
        <v>0</v>
      </c>
    </row>
    <row r="139" spans="1:11" ht="90" x14ac:dyDescent="0.25">
      <c r="A139" t="str">
        <f>"7593805E1D"</f>
        <v>7593805E1D</v>
      </c>
      <c r="B139" t="str">
        <f t="shared" si="2"/>
        <v>06363391001</v>
      </c>
      <c r="C139" t="s">
        <v>15</v>
      </c>
      <c r="D139" t="s">
        <v>388</v>
      </c>
      <c r="E139" t="s">
        <v>17</v>
      </c>
      <c r="F139" s="1" t="s">
        <v>385</v>
      </c>
      <c r="G139" t="s">
        <v>386</v>
      </c>
      <c r="H139">
        <v>10027.200000000001</v>
      </c>
      <c r="I139" s="2">
        <v>43507</v>
      </c>
      <c r="J139" s="2">
        <v>44967</v>
      </c>
      <c r="K139">
        <v>0</v>
      </c>
    </row>
    <row r="140" spans="1:11" ht="90" x14ac:dyDescent="0.25">
      <c r="A140" t="str">
        <f>"7593757683"</f>
        <v>7593757683</v>
      </c>
      <c r="B140" t="str">
        <f t="shared" si="2"/>
        <v>06363391001</v>
      </c>
      <c r="C140" t="s">
        <v>15</v>
      </c>
      <c r="D140" t="s">
        <v>389</v>
      </c>
      <c r="E140" t="s">
        <v>17</v>
      </c>
      <c r="F140" s="1" t="s">
        <v>385</v>
      </c>
      <c r="G140" t="s">
        <v>386</v>
      </c>
      <c r="H140">
        <v>10747.2</v>
      </c>
      <c r="I140" s="2">
        <v>43501</v>
      </c>
      <c r="J140" s="2">
        <v>44961</v>
      </c>
      <c r="K140">
        <v>0</v>
      </c>
    </row>
    <row r="141" spans="1:11" ht="90" x14ac:dyDescent="0.25">
      <c r="A141" t="str">
        <f>"7528143421"</f>
        <v>7528143421</v>
      </c>
      <c r="B141" t="str">
        <f t="shared" si="2"/>
        <v>06363391001</v>
      </c>
      <c r="C141" t="s">
        <v>15</v>
      </c>
      <c r="D141" t="s">
        <v>390</v>
      </c>
      <c r="E141" t="s">
        <v>17</v>
      </c>
      <c r="F141" s="1" t="s">
        <v>385</v>
      </c>
      <c r="G141" t="s">
        <v>386</v>
      </c>
      <c r="H141">
        <v>0</v>
      </c>
      <c r="I141" s="2">
        <v>43429</v>
      </c>
      <c r="J141" s="2">
        <v>44889</v>
      </c>
      <c r="K141">
        <v>0</v>
      </c>
    </row>
    <row r="142" spans="1:11" ht="90" x14ac:dyDescent="0.25">
      <c r="A142" t="str">
        <f>"7593798858"</f>
        <v>7593798858</v>
      </c>
      <c r="B142" t="str">
        <f t="shared" si="2"/>
        <v>06363391001</v>
      </c>
      <c r="C142" t="s">
        <v>15</v>
      </c>
      <c r="D142" t="s">
        <v>391</v>
      </c>
      <c r="E142" t="s">
        <v>17</v>
      </c>
      <c r="F142" s="1" t="s">
        <v>385</v>
      </c>
      <c r="G142" t="s">
        <v>386</v>
      </c>
      <c r="H142">
        <v>10747.2</v>
      </c>
      <c r="I142" s="2">
        <v>43512</v>
      </c>
      <c r="J142" s="2">
        <v>44972</v>
      </c>
      <c r="K142">
        <v>0</v>
      </c>
    </row>
    <row r="143" spans="1:11" ht="90" x14ac:dyDescent="0.25">
      <c r="A143" t="str">
        <f>"7593728E92"</f>
        <v>7593728E92</v>
      </c>
      <c r="B143" t="str">
        <f t="shared" si="2"/>
        <v>06363391001</v>
      </c>
      <c r="C143" t="s">
        <v>15</v>
      </c>
      <c r="D143" t="s">
        <v>392</v>
      </c>
      <c r="E143" t="s">
        <v>17</v>
      </c>
      <c r="F143" s="1" t="s">
        <v>385</v>
      </c>
      <c r="G143" t="s">
        <v>386</v>
      </c>
      <c r="H143">
        <v>10747.2</v>
      </c>
      <c r="I143" s="2">
        <v>43499</v>
      </c>
      <c r="J143" s="2">
        <v>44959</v>
      </c>
      <c r="K143">
        <v>0</v>
      </c>
    </row>
    <row r="144" spans="1:11" ht="120" x14ac:dyDescent="0.25">
      <c r="A144" t="str">
        <f>"Z5E265D974"</f>
        <v>Z5E265D974</v>
      </c>
      <c r="B144" t="str">
        <f t="shared" si="2"/>
        <v>06363391001</v>
      </c>
      <c r="C144" t="s">
        <v>15</v>
      </c>
      <c r="D144" t="s">
        <v>393</v>
      </c>
      <c r="E144" t="s">
        <v>21</v>
      </c>
      <c r="F144" s="1" t="s">
        <v>394</v>
      </c>
      <c r="G144" t="s">
        <v>395</v>
      </c>
      <c r="H144">
        <v>350</v>
      </c>
      <c r="I144" s="2">
        <v>43466</v>
      </c>
      <c r="J144" s="2">
        <v>43830</v>
      </c>
      <c r="K144">
        <v>350</v>
      </c>
    </row>
    <row r="145" spans="1:11" ht="75" x14ac:dyDescent="0.25">
      <c r="A145" t="str">
        <f>"ZF526069B0"</f>
        <v>ZF526069B0</v>
      </c>
      <c r="B145" t="str">
        <f t="shared" si="2"/>
        <v>06363391001</v>
      </c>
      <c r="C145" t="s">
        <v>15</v>
      </c>
      <c r="D145" t="s">
        <v>396</v>
      </c>
      <c r="E145" t="s">
        <v>21</v>
      </c>
      <c r="F145" s="1" t="s">
        <v>397</v>
      </c>
      <c r="G145" t="s">
        <v>398</v>
      </c>
      <c r="H145">
        <v>240</v>
      </c>
      <c r="I145" s="2">
        <v>43447</v>
      </c>
      <c r="J145" s="2">
        <v>43480</v>
      </c>
      <c r="K145">
        <v>240</v>
      </c>
    </row>
    <row r="146" spans="1:11" ht="150" x14ac:dyDescent="0.25">
      <c r="A146" t="str">
        <f>"ZE2265555F"</f>
        <v>ZE2265555F</v>
      </c>
      <c r="B146" t="str">
        <f t="shared" si="2"/>
        <v>06363391001</v>
      </c>
      <c r="C146" t="s">
        <v>15</v>
      </c>
      <c r="D146" t="s">
        <v>399</v>
      </c>
      <c r="E146" t="s">
        <v>21</v>
      </c>
      <c r="F146" s="1" t="s">
        <v>55</v>
      </c>
      <c r="G146" t="s">
        <v>56</v>
      </c>
      <c r="H146">
        <v>750</v>
      </c>
      <c r="I146" s="2">
        <v>43466</v>
      </c>
      <c r="J146" s="2">
        <v>43830</v>
      </c>
      <c r="K146">
        <v>0</v>
      </c>
    </row>
    <row r="147" spans="1:11" ht="120" x14ac:dyDescent="0.25">
      <c r="A147" t="str">
        <f>"Z132655577"</f>
        <v>Z132655577</v>
      </c>
      <c r="B147" t="str">
        <f t="shared" si="2"/>
        <v>06363391001</v>
      </c>
      <c r="C147" t="s">
        <v>15</v>
      </c>
      <c r="D147" t="s">
        <v>400</v>
      </c>
      <c r="E147" t="s">
        <v>21</v>
      </c>
      <c r="F147" s="1" t="s">
        <v>401</v>
      </c>
      <c r="G147" t="s">
        <v>402</v>
      </c>
      <c r="H147">
        <v>2900</v>
      </c>
      <c r="I147" s="2">
        <v>43466</v>
      </c>
      <c r="J147" s="2">
        <v>43830</v>
      </c>
      <c r="K147">
        <v>0</v>
      </c>
    </row>
    <row r="148" spans="1:11" ht="105" x14ac:dyDescent="0.25">
      <c r="A148" t="str">
        <f>"ZC52655566"</f>
        <v>ZC52655566</v>
      </c>
      <c r="B148" t="str">
        <f t="shared" si="2"/>
        <v>06363391001</v>
      </c>
      <c r="C148" t="s">
        <v>15</v>
      </c>
      <c r="D148" t="s">
        <v>403</v>
      </c>
      <c r="E148" t="s">
        <v>21</v>
      </c>
      <c r="F148" s="1" t="s">
        <v>404</v>
      </c>
      <c r="G148" t="s">
        <v>405</v>
      </c>
      <c r="H148">
        <v>6000</v>
      </c>
      <c r="I148" s="2">
        <v>43466</v>
      </c>
      <c r="J148" s="2">
        <v>43830</v>
      </c>
      <c r="K148">
        <v>0</v>
      </c>
    </row>
    <row r="149" spans="1:11" ht="90" x14ac:dyDescent="0.25">
      <c r="A149" t="str">
        <f>"ZF1265557E"</f>
        <v>ZF1265557E</v>
      </c>
      <c r="B149" t="str">
        <f t="shared" si="2"/>
        <v>06363391001</v>
      </c>
      <c r="C149" t="s">
        <v>15</v>
      </c>
      <c r="D149" t="s">
        <v>406</v>
      </c>
      <c r="E149" t="s">
        <v>21</v>
      </c>
      <c r="F149" s="1" t="s">
        <v>407</v>
      </c>
      <c r="G149" t="s">
        <v>408</v>
      </c>
      <c r="H149">
        <v>180</v>
      </c>
      <c r="I149" s="2">
        <v>43466</v>
      </c>
      <c r="J149" s="2">
        <v>43830</v>
      </c>
      <c r="K149">
        <v>0</v>
      </c>
    </row>
    <row r="150" spans="1:11" ht="90" x14ac:dyDescent="0.25">
      <c r="A150" t="str">
        <f>"Z25265556A"</f>
        <v>Z25265556A</v>
      </c>
      <c r="B150" t="str">
        <f t="shared" si="2"/>
        <v>06363391001</v>
      </c>
      <c r="C150" t="s">
        <v>15</v>
      </c>
      <c r="D150" t="s">
        <v>409</v>
      </c>
      <c r="E150" t="s">
        <v>21</v>
      </c>
      <c r="F150" s="1" t="s">
        <v>410</v>
      </c>
      <c r="G150" t="s">
        <v>411</v>
      </c>
      <c r="H150">
        <v>3986.5</v>
      </c>
      <c r="I150" s="2">
        <v>43466</v>
      </c>
      <c r="J150" s="2">
        <v>43830</v>
      </c>
      <c r="K150">
        <v>0</v>
      </c>
    </row>
    <row r="151" spans="1:11" ht="150" x14ac:dyDescent="0.25">
      <c r="A151" t="str">
        <f>"ZAC2655586"</f>
        <v>ZAC2655586</v>
      </c>
      <c r="B151" t="str">
        <f t="shared" si="2"/>
        <v>06363391001</v>
      </c>
      <c r="C151" t="s">
        <v>15</v>
      </c>
      <c r="D151" t="s">
        <v>412</v>
      </c>
      <c r="E151" t="s">
        <v>21</v>
      </c>
      <c r="F151" s="1" t="s">
        <v>103</v>
      </c>
      <c r="G151" t="s">
        <v>104</v>
      </c>
      <c r="H151">
        <v>6000</v>
      </c>
      <c r="I151" s="2">
        <v>43466</v>
      </c>
      <c r="J151" s="2">
        <v>43830</v>
      </c>
      <c r="K151">
        <v>0</v>
      </c>
    </row>
    <row r="152" spans="1:11" ht="210" x14ac:dyDescent="0.25">
      <c r="A152" t="str">
        <f>"ZED2661D69"</f>
        <v>ZED2661D69</v>
      </c>
      <c r="B152" t="str">
        <f t="shared" si="2"/>
        <v>06363391001</v>
      </c>
      <c r="C152" t="s">
        <v>15</v>
      </c>
      <c r="D152" t="s">
        <v>413</v>
      </c>
      <c r="E152" t="s">
        <v>21</v>
      </c>
      <c r="F152" s="1" t="s">
        <v>414</v>
      </c>
      <c r="G152" t="s">
        <v>415</v>
      </c>
      <c r="H152">
        <v>245.7</v>
      </c>
      <c r="I152" s="2">
        <v>43466</v>
      </c>
      <c r="J152" s="2">
        <v>43830</v>
      </c>
      <c r="K152">
        <v>0</v>
      </c>
    </row>
    <row r="153" spans="1:11" ht="165" x14ac:dyDescent="0.25">
      <c r="A153" t="str">
        <f>"ZB2266B626"</f>
        <v>ZB2266B626</v>
      </c>
      <c r="B153" t="str">
        <f t="shared" si="2"/>
        <v>06363391001</v>
      </c>
      <c r="C153" t="s">
        <v>15</v>
      </c>
      <c r="D153" t="s">
        <v>416</v>
      </c>
      <c r="E153" t="s">
        <v>21</v>
      </c>
      <c r="F153" s="1" t="s">
        <v>417</v>
      </c>
      <c r="G153" t="s">
        <v>418</v>
      </c>
      <c r="H153">
        <v>832</v>
      </c>
      <c r="I153" s="2">
        <v>43466</v>
      </c>
      <c r="J153" s="2">
        <v>43830</v>
      </c>
      <c r="K153">
        <v>0</v>
      </c>
    </row>
    <row r="154" spans="1:11" ht="105" x14ac:dyDescent="0.25">
      <c r="A154" t="str">
        <f>"ZEC265D882"</f>
        <v>ZEC265D882</v>
      </c>
      <c r="B154" t="str">
        <f t="shared" si="2"/>
        <v>06363391001</v>
      </c>
      <c r="C154" t="s">
        <v>15</v>
      </c>
      <c r="D154" t="s">
        <v>419</v>
      </c>
      <c r="E154" t="s">
        <v>21</v>
      </c>
      <c r="F154" s="1" t="s">
        <v>420</v>
      </c>
      <c r="G154" t="s">
        <v>421</v>
      </c>
      <c r="H154">
        <v>2700</v>
      </c>
      <c r="I154" s="2">
        <v>43466</v>
      </c>
      <c r="J154" s="2">
        <v>43830</v>
      </c>
      <c r="K154">
        <v>0</v>
      </c>
    </row>
    <row r="155" spans="1:11" ht="75" x14ac:dyDescent="0.25">
      <c r="A155" t="str">
        <f>"Z10263FC83"</f>
        <v>Z10263FC83</v>
      </c>
      <c r="B155" t="str">
        <f t="shared" si="2"/>
        <v>06363391001</v>
      </c>
      <c r="C155" t="s">
        <v>15</v>
      </c>
      <c r="D155" t="s">
        <v>422</v>
      </c>
      <c r="E155" t="s">
        <v>21</v>
      </c>
      <c r="F155" s="1" t="s">
        <v>423</v>
      </c>
      <c r="G155" t="s">
        <v>424</v>
      </c>
      <c r="H155">
        <v>14854.08</v>
      </c>
      <c r="I155" s="2">
        <v>43446</v>
      </c>
      <c r="J155" s="2">
        <v>43473</v>
      </c>
      <c r="K155">
        <v>0</v>
      </c>
    </row>
    <row r="156" spans="1:11" ht="105" x14ac:dyDescent="0.25">
      <c r="A156" t="str">
        <f>"ZCB266B024"</f>
        <v>ZCB266B024</v>
      </c>
      <c r="B156" t="str">
        <f t="shared" si="2"/>
        <v>06363391001</v>
      </c>
      <c r="C156" t="s">
        <v>15</v>
      </c>
      <c r="D156" t="s">
        <v>425</v>
      </c>
      <c r="E156" t="s">
        <v>21</v>
      </c>
      <c r="F156" s="1" t="s">
        <v>426</v>
      </c>
      <c r="G156" t="s">
        <v>427</v>
      </c>
      <c r="H156">
        <v>216</v>
      </c>
      <c r="I156" s="2">
        <v>43453</v>
      </c>
      <c r="J156" s="2">
        <v>43468</v>
      </c>
      <c r="K156">
        <v>0</v>
      </c>
    </row>
    <row r="157" spans="1:11" ht="90" x14ac:dyDescent="0.25">
      <c r="A157" t="str">
        <f>"Z78266B052"</f>
        <v>Z78266B052</v>
      </c>
      <c r="B157" t="str">
        <f t="shared" si="2"/>
        <v>06363391001</v>
      </c>
      <c r="C157" t="s">
        <v>15</v>
      </c>
      <c r="D157" t="s">
        <v>428</v>
      </c>
      <c r="E157" t="s">
        <v>21</v>
      </c>
      <c r="F157" s="1" t="s">
        <v>429</v>
      </c>
      <c r="G157" t="s">
        <v>430</v>
      </c>
      <c r="H157">
        <v>564.48</v>
      </c>
      <c r="I157" s="2">
        <v>43453</v>
      </c>
      <c r="J157" s="2">
        <v>43109</v>
      </c>
      <c r="K157">
        <v>0</v>
      </c>
    </row>
    <row r="158" spans="1:11" ht="90" x14ac:dyDescent="0.25">
      <c r="A158" t="str">
        <f>"7653596B36"</f>
        <v>7653596B36</v>
      </c>
      <c r="B158" t="str">
        <f t="shared" si="2"/>
        <v>06363391001</v>
      </c>
      <c r="C158" t="s">
        <v>15</v>
      </c>
      <c r="D158" t="s">
        <v>431</v>
      </c>
      <c r="E158" t="s">
        <v>17</v>
      </c>
      <c r="F158" s="1" t="s">
        <v>432</v>
      </c>
      <c r="G158" t="s">
        <v>433</v>
      </c>
      <c r="H158">
        <v>2827868</v>
      </c>
      <c r="I158" s="2">
        <v>43433</v>
      </c>
      <c r="J158" s="2">
        <v>45262</v>
      </c>
      <c r="K158">
        <v>0</v>
      </c>
    </row>
    <row r="159" spans="1:11" ht="409.5" x14ac:dyDescent="0.25">
      <c r="A159" t="str">
        <f>"Z6A2298B49"</f>
        <v>Z6A2298B49</v>
      </c>
      <c r="B159" t="str">
        <f t="shared" si="2"/>
        <v>06363391001</v>
      </c>
      <c r="C159" t="s">
        <v>15</v>
      </c>
      <c r="D159" t="s">
        <v>434</v>
      </c>
      <c r="E159" t="s">
        <v>31</v>
      </c>
      <c r="F159" s="1" t="s">
        <v>435</v>
      </c>
      <c r="G159" t="s">
        <v>436</v>
      </c>
      <c r="H159">
        <v>29005.18</v>
      </c>
      <c r="I159" s="2">
        <v>43187</v>
      </c>
      <c r="J159" s="2">
        <v>43735</v>
      </c>
      <c r="K159">
        <v>29005.18</v>
      </c>
    </row>
    <row r="160" spans="1:11" ht="135" x14ac:dyDescent="0.25">
      <c r="A160" t="str">
        <f>"Z3F2564756"</f>
        <v>Z3F2564756</v>
      </c>
      <c r="B160" t="str">
        <f t="shared" si="2"/>
        <v>06363391001</v>
      </c>
      <c r="C160" t="s">
        <v>15</v>
      </c>
      <c r="D160" t="s">
        <v>437</v>
      </c>
      <c r="E160" t="s">
        <v>21</v>
      </c>
      <c r="F160" s="1" t="s">
        <v>383</v>
      </c>
      <c r="G160" t="s">
        <v>243</v>
      </c>
      <c r="H160">
        <v>756</v>
      </c>
      <c r="I160" s="2">
        <v>43409</v>
      </c>
      <c r="J160" s="2">
        <v>43410</v>
      </c>
      <c r="K160">
        <v>756</v>
      </c>
    </row>
    <row r="161" spans="1:11" ht="75" x14ac:dyDescent="0.25">
      <c r="A161" t="str">
        <f>"Z39257B274"</f>
        <v>Z39257B274</v>
      </c>
      <c r="B161" t="str">
        <f t="shared" si="2"/>
        <v>06363391001</v>
      </c>
      <c r="C161" t="s">
        <v>15</v>
      </c>
      <c r="D161" t="s">
        <v>438</v>
      </c>
      <c r="E161" t="s">
        <v>21</v>
      </c>
      <c r="F161" s="1" t="s">
        <v>439</v>
      </c>
      <c r="G161" t="s">
        <v>440</v>
      </c>
      <c r="H161">
        <v>1026.2</v>
      </c>
      <c r="I161" s="2">
        <v>43426</v>
      </c>
      <c r="J161" s="2">
        <v>43455</v>
      </c>
      <c r="K161">
        <v>1019.4</v>
      </c>
    </row>
    <row r="162" spans="1:11" ht="150" x14ac:dyDescent="0.25">
      <c r="A162" t="str">
        <f>"ZAA23C4757"</f>
        <v>ZAA23C4757</v>
      </c>
      <c r="B162" t="str">
        <f t="shared" si="2"/>
        <v>06363391001</v>
      </c>
      <c r="C162" t="s">
        <v>15</v>
      </c>
      <c r="D162" t="s">
        <v>441</v>
      </c>
      <c r="E162" t="s">
        <v>82</v>
      </c>
      <c r="F162" s="1" t="s">
        <v>442</v>
      </c>
      <c r="G162" t="s">
        <v>443</v>
      </c>
      <c r="H162">
        <v>0</v>
      </c>
      <c r="I162" s="2">
        <v>43250</v>
      </c>
      <c r="J162" s="2">
        <v>43615</v>
      </c>
      <c r="K162">
        <v>0</v>
      </c>
    </row>
    <row r="163" spans="1:11" ht="120" x14ac:dyDescent="0.25">
      <c r="A163" t="str">
        <f>"ZF7228B745"</f>
        <v>ZF7228B745</v>
      </c>
      <c r="B163" t="str">
        <f t="shared" si="2"/>
        <v>06363391001</v>
      </c>
      <c r="C163" t="s">
        <v>15</v>
      </c>
      <c r="D163" t="s">
        <v>444</v>
      </c>
      <c r="E163" t="s">
        <v>82</v>
      </c>
      <c r="F163" s="1" t="s">
        <v>445</v>
      </c>
      <c r="G163" t="s">
        <v>446</v>
      </c>
      <c r="H163">
        <v>0</v>
      </c>
      <c r="I163" s="2">
        <v>43167</v>
      </c>
      <c r="J163" s="2">
        <v>43532</v>
      </c>
      <c r="K163">
        <v>5492.93</v>
      </c>
    </row>
    <row r="164" spans="1:11" ht="135" x14ac:dyDescent="0.25">
      <c r="A164" t="str">
        <f>"ZDA23AA4DF"</f>
        <v>ZDA23AA4DF</v>
      </c>
      <c r="B164" t="str">
        <f t="shared" si="2"/>
        <v>06363391001</v>
      </c>
      <c r="C164" t="s">
        <v>15</v>
      </c>
      <c r="D164" t="s">
        <v>447</v>
      </c>
      <c r="E164" t="s">
        <v>82</v>
      </c>
      <c r="F164" s="1" t="s">
        <v>448</v>
      </c>
      <c r="G164" t="s">
        <v>449</v>
      </c>
      <c r="H164">
        <v>0</v>
      </c>
      <c r="I164" s="2">
        <v>43257</v>
      </c>
      <c r="J164" s="2">
        <v>43622</v>
      </c>
      <c r="K164">
        <v>86639.84</v>
      </c>
    </row>
    <row r="165" spans="1:11" ht="150" x14ac:dyDescent="0.25">
      <c r="A165" t="str">
        <f>"ZB423AA56A"</f>
        <v>ZB423AA56A</v>
      </c>
      <c r="B165" t="str">
        <f t="shared" si="2"/>
        <v>06363391001</v>
      </c>
      <c r="C165" t="s">
        <v>15</v>
      </c>
      <c r="D165" t="s">
        <v>450</v>
      </c>
      <c r="E165" t="s">
        <v>82</v>
      </c>
      <c r="F165" s="1" t="s">
        <v>451</v>
      </c>
      <c r="G165" t="s">
        <v>452</v>
      </c>
      <c r="H165">
        <v>0</v>
      </c>
      <c r="I165" s="2">
        <v>43259</v>
      </c>
      <c r="J165" s="2">
        <v>43624</v>
      </c>
      <c r="K165">
        <v>377.09</v>
      </c>
    </row>
    <row r="166" spans="1:11" ht="105" x14ac:dyDescent="0.25">
      <c r="A166" t="str">
        <f>"ZA823AA51F"</f>
        <v>ZA823AA51F</v>
      </c>
      <c r="B166" t="str">
        <f t="shared" si="2"/>
        <v>06363391001</v>
      </c>
      <c r="C166" t="s">
        <v>15</v>
      </c>
      <c r="D166" t="s">
        <v>453</v>
      </c>
      <c r="E166" t="s">
        <v>82</v>
      </c>
      <c r="F166" s="1" t="s">
        <v>454</v>
      </c>
      <c r="G166" t="s">
        <v>455</v>
      </c>
      <c r="H166">
        <v>0</v>
      </c>
      <c r="I166" s="2">
        <v>43262</v>
      </c>
      <c r="J166" s="2">
        <v>43627</v>
      </c>
      <c r="K166">
        <v>2730.64</v>
      </c>
    </row>
    <row r="167" spans="1:11" ht="90" x14ac:dyDescent="0.25">
      <c r="A167" t="str">
        <f>"ZB523AA4B4"</f>
        <v>ZB523AA4B4</v>
      </c>
      <c r="B167" t="str">
        <f t="shared" si="2"/>
        <v>06363391001</v>
      </c>
      <c r="C167" t="s">
        <v>15</v>
      </c>
      <c r="D167" t="s">
        <v>456</v>
      </c>
      <c r="E167" t="s">
        <v>82</v>
      </c>
      <c r="F167" s="1" t="s">
        <v>457</v>
      </c>
      <c r="G167" t="s">
        <v>458</v>
      </c>
      <c r="H167">
        <v>0</v>
      </c>
      <c r="I167" s="2">
        <v>43265</v>
      </c>
      <c r="J167" s="2">
        <v>43630</v>
      </c>
      <c r="K167">
        <v>109.09</v>
      </c>
    </row>
    <row r="168" spans="1:11" ht="90" x14ac:dyDescent="0.25">
      <c r="A168" t="str">
        <f>"Z6923C4778"</f>
        <v>Z6923C4778</v>
      </c>
      <c r="B168" t="str">
        <f t="shared" si="2"/>
        <v>06363391001</v>
      </c>
      <c r="C168" t="s">
        <v>15</v>
      </c>
      <c r="D168" t="s">
        <v>459</v>
      </c>
      <c r="E168" t="s">
        <v>82</v>
      </c>
      <c r="F168" s="1" t="s">
        <v>460</v>
      </c>
      <c r="G168" t="s">
        <v>461</v>
      </c>
      <c r="H168">
        <v>0</v>
      </c>
      <c r="I168" s="2">
        <v>43250</v>
      </c>
      <c r="J168" s="2">
        <v>43615</v>
      </c>
      <c r="K168">
        <v>73.63</v>
      </c>
    </row>
    <row r="169" spans="1:11" ht="135" x14ac:dyDescent="0.25">
      <c r="A169" t="str">
        <f>"Z9924992DE"</f>
        <v>Z9924992DE</v>
      </c>
      <c r="B169" t="str">
        <f t="shared" si="2"/>
        <v>06363391001</v>
      </c>
      <c r="C169" t="s">
        <v>15</v>
      </c>
      <c r="D169" t="s">
        <v>462</v>
      </c>
      <c r="E169" t="s">
        <v>82</v>
      </c>
      <c r="F169" s="1" t="s">
        <v>463</v>
      </c>
      <c r="G169" t="s">
        <v>464</v>
      </c>
      <c r="H169">
        <v>10000</v>
      </c>
      <c r="I169" s="2">
        <v>43319</v>
      </c>
      <c r="J169" s="2">
        <v>43684</v>
      </c>
      <c r="K169">
        <v>2695.28</v>
      </c>
    </row>
    <row r="170" spans="1:11" ht="150" x14ac:dyDescent="0.25">
      <c r="A170" t="str">
        <f>"Z462450E18"</f>
        <v>Z462450E18</v>
      </c>
      <c r="B170" t="str">
        <f t="shared" si="2"/>
        <v>06363391001</v>
      </c>
      <c r="C170" t="s">
        <v>15</v>
      </c>
      <c r="D170" t="s">
        <v>465</v>
      </c>
      <c r="E170" t="s">
        <v>82</v>
      </c>
      <c r="F170" s="1" t="s">
        <v>466</v>
      </c>
      <c r="G170" t="s">
        <v>467</v>
      </c>
      <c r="H170">
        <v>5000</v>
      </c>
      <c r="I170" s="2">
        <v>43307</v>
      </c>
      <c r="J170" s="2">
        <v>43672</v>
      </c>
      <c r="K170">
        <v>480.72</v>
      </c>
    </row>
    <row r="171" spans="1:11" ht="90" x14ac:dyDescent="0.25">
      <c r="A171" t="str">
        <f>"ZC62450E47"</f>
        <v>ZC62450E47</v>
      </c>
      <c r="B171" t="str">
        <f t="shared" si="2"/>
        <v>06363391001</v>
      </c>
      <c r="C171" t="s">
        <v>15</v>
      </c>
      <c r="D171" t="s">
        <v>468</v>
      </c>
      <c r="E171" t="s">
        <v>82</v>
      </c>
      <c r="F171" s="1" t="s">
        <v>469</v>
      </c>
      <c r="G171" t="s">
        <v>470</v>
      </c>
      <c r="H171">
        <v>8000</v>
      </c>
      <c r="I171" s="2">
        <v>43300</v>
      </c>
      <c r="J171" s="2">
        <v>43665</v>
      </c>
      <c r="K171">
        <v>0</v>
      </c>
    </row>
    <row r="172" spans="1:11" ht="90" x14ac:dyDescent="0.25">
      <c r="A172" t="str">
        <f>"Z4A2450E31"</f>
        <v>Z4A2450E31</v>
      </c>
      <c r="B172" t="str">
        <f t="shared" si="2"/>
        <v>06363391001</v>
      </c>
      <c r="C172" t="s">
        <v>15</v>
      </c>
      <c r="D172" t="s">
        <v>85</v>
      </c>
      <c r="E172" t="s">
        <v>82</v>
      </c>
      <c r="F172" s="1" t="s">
        <v>471</v>
      </c>
      <c r="G172" t="s">
        <v>472</v>
      </c>
      <c r="H172">
        <v>10000</v>
      </c>
      <c r="I172" s="2">
        <v>43343</v>
      </c>
      <c r="J172" s="2">
        <v>43708</v>
      </c>
      <c r="K172">
        <v>275.86</v>
      </c>
    </row>
    <row r="173" spans="1:11" ht="90" x14ac:dyDescent="0.25">
      <c r="A173" t="str">
        <f>"Z62228B74F"</f>
        <v>Z62228B74F</v>
      </c>
      <c r="B173" t="str">
        <f t="shared" si="2"/>
        <v>06363391001</v>
      </c>
      <c r="C173" t="s">
        <v>15</v>
      </c>
      <c r="D173" t="s">
        <v>473</v>
      </c>
      <c r="E173" t="s">
        <v>82</v>
      </c>
      <c r="F173" s="1" t="s">
        <v>474</v>
      </c>
      <c r="G173" t="s">
        <v>475</v>
      </c>
      <c r="H173">
        <v>0</v>
      </c>
      <c r="I173" s="2">
        <v>43167</v>
      </c>
      <c r="J173" s="2">
        <v>43532</v>
      </c>
      <c r="K173">
        <v>411.38</v>
      </c>
    </row>
    <row r="174" spans="1:11" ht="105" x14ac:dyDescent="0.25">
      <c r="A174" t="str">
        <f>"ZE1228B739"</f>
        <v>ZE1228B739</v>
      </c>
      <c r="B174" t="str">
        <f t="shared" si="2"/>
        <v>06363391001</v>
      </c>
      <c r="C174" t="s">
        <v>15</v>
      </c>
      <c r="D174" t="s">
        <v>476</v>
      </c>
      <c r="E174" t="s">
        <v>82</v>
      </c>
      <c r="F174" s="1" t="s">
        <v>477</v>
      </c>
      <c r="G174" t="s">
        <v>478</v>
      </c>
      <c r="H174">
        <v>0</v>
      </c>
      <c r="I174" s="2">
        <v>43167</v>
      </c>
      <c r="J174" s="2">
        <v>43532</v>
      </c>
      <c r="K174">
        <v>719.85</v>
      </c>
    </row>
    <row r="175" spans="1:11" ht="180" x14ac:dyDescent="0.25">
      <c r="A175" t="str">
        <f>"ZC7228B714"</f>
        <v>ZC7228B714</v>
      </c>
      <c r="B175" t="str">
        <f t="shared" si="2"/>
        <v>06363391001</v>
      </c>
      <c r="C175" t="s">
        <v>15</v>
      </c>
      <c r="D175" t="s">
        <v>479</v>
      </c>
      <c r="E175" t="s">
        <v>82</v>
      </c>
      <c r="F175" s="1" t="s">
        <v>480</v>
      </c>
      <c r="G175" t="s">
        <v>481</v>
      </c>
      <c r="H175">
        <v>0</v>
      </c>
      <c r="I175" s="2">
        <v>43168</v>
      </c>
      <c r="J175" s="2">
        <v>43533</v>
      </c>
      <c r="K175">
        <v>2635.45</v>
      </c>
    </row>
    <row r="176" spans="1:11" ht="135" x14ac:dyDescent="0.25">
      <c r="A176" t="str">
        <f>"ZEC228B73F"</f>
        <v>ZEC228B73F</v>
      </c>
      <c r="B176" t="str">
        <f t="shared" si="2"/>
        <v>06363391001</v>
      </c>
      <c r="C176" t="s">
        <v>15</v>
      </c>
      <c r="D176" t="s">
        <v>482</v>
      </c>
      <c r="E176" t="s">
        <v>82</v>
      </c>
      <c r="F176" s="1" t="s">
        <v>483</v>
      </c>
      <c r="G176" t="s">
        <v>484</v>
      </c>
      <c r="H176">
        <v>0</v>
      </c>
      <c r="I176" s="2">
        <v>43168</v>
      </c>
      <c r="J176" s="2">
        <v>43533</v>
      </c>
      <c r="K176">
        <v>1929.98</v>
      </c>
    </row>
    <row r="177" spans="1:11" ht="105" x14ac:dyDescent="0.25">
      <c r="A177" t="str">
        <f>"Z1822F06C9"</f>
        <v>Z1822F06C9</v>
      </c>
      <c r="B177" t="str">
        <f t="shared" si="2"/>
        <v>06363391001</v>
      </c>
      <c r="C177" t="s">
        <v>15</v>
      </c>
      <c r="D177" t="s">
        <v>485</v>
      </c>
      <c r="E177" t="s">
        <v>82</v>
      </c>
      <c r="F177" s="1" t="s">
        <v>486</v>
      </c>
      <c r="G177" t="s">
        <v>487</v>
      </c>
      <c r="H177">
        <v>0</v>
      </c>
      <c r="I177" s="2">
        <v>43108</v>
      </c>
      <c r="J177" s="2">
        <v>43465</v>
      </c>
      <c r="K177">
        <v>0</v>
      </c>
    </row>
    <row r="178" spans="1:11" ht="105" x14ac:dyDescent="0.25">
      <c r="A178" t="str">
        <f>"ZAC22F067A"</f>
        <v>ZAC22F067A</v>
      </c>
      <c r="B178" t="str">
        <f t="shared" si="2"/>
        <v>06363391001</v>
      </c>
      <c r="C178" t="s">
        <v>15</v>
      </c>
      <c r="D178" t="s">
        <v>488</v>
      </c>
      <c r="E178" t="s">
        <v>82</v>
      </c>
      <c r="F178" s="1" t="s">
        <v>489</v>
      </c>
      <c r="G178" t="s">
        <v>490</v>
      </c>
      <c r="H178">
        <v>0</v>
      </c>
      <c r="I178" s="2">
        <v>43217</v>
      </c>
      <c r="J178" s="2">
        <v>43465</v>
      </c>
      <c r="K178">
        <v>0</v>
      </c>
    </row>
    <row r="179" spans="1:11" ht="90" x14ac:dyDescent="0.25">
      <c r="A179" t="str">
        <f>"Z6723AA540"</f>
        <v>Z6723AA540</v>
      </c>
      <c r="B179" t="str">
        <f t="shared" si="2"/>
        <v>06363391001</v>
      </c>
      <c r="C179" t="s">
        <v>15</v>
      </c>
      <c r="D179" t="s">
        <v>491</v>
      </c>
      <c r="E179" t="s">
        <v>82</v>
      </c>
      <c r="F179" s="1" t="s">
        <v>492</v>
      </c>
      <c r="G179" t="s">
        <v>493</v>
      </c>
      <c r="H179">
        <v>0</v>
      </c>
      <c r="I179" s="2">
        <v>43252</v>
      </c>
      <c r="J179" s="2">
        <v>43616</v>
      </c>
      <c r="K179">
        <v>1136.3699999999999</v>
      </c>
    </row>
    <row r="180" spans="1:11" ht="409.5" x14ac:dyDescent="0.25">
      <c r="A180" t="str">
        <f>"Z2D2678961"</f>
        <v>Z2D2678961</v>
      </c>
      <c r="B180" t="str">
        <f t="shared" si="2"/>
        <v>06363391001</v>
      </c>
      <c r="C180" t="s">
        <v>15</v>
      </c>
      <c r="D180" t="s">
        <v>494</v>
      </c>
      <c r="E180" t="s">
        <v>31</v>
      </c>
      <c r="F180" s="1" t="s">
        <v>495</v>
      </c>
      <c r="H180">
        <v>0</v>
      </c>
      <c r="K180">
        <v>0</v>
      </c>
    </row>
    <row r="181" spans="1:11" x14ac:dyDescent="0.25">
      <c r="A181" t="str">
        <f>"774727231A"</f>
        <v>774727231A</v>
      </c>
      <c r="B181" t="str">
        <f t="shared" si="2"/>
        <v>06363391001</v>
      </c>
      <c r="C181" t="s">
        <v>15</v>
      </c>
      <c r="D181" t="s">
        <v>496</v>
      </c>
      <c r="E181" t="s">
        <v>31</v>
      </c>
      <c r="H181">
        <v>0</v>
      </c>
      <c r="K181">
        <v>0</v>
      </c>
    </row>
    <row r="182" spans="1:11" x14ac:dyDescent="0.25">
      <c r="A182" t="str">
        <f>"7747276666"</f>
        <v>7747276666</v>
      </c>
      <c r="B182" t="str">
        <f t="shared" si="2"/>
        <v>06363391001</v>
      </c>
      <c r="C182" t="s">
        <v>15</v>
      </c>
      <c r="D182" t="s">
        <v>497</v>
      </c>
      <c r="E182" t="s">
        <v>31</v>
      </c>
      <c r="H182">
        <v>0</v>
      </c>
      <c r="K182">
        <v>0</v>
      </c>
    </row>
    <row r="183" spans="1:11" x14ac:dyDescent="0.25">
      <c r="A183" t="str">
        <f>"774727880C"</f>
        <v>774727880C</v>
      </c>
      <c r="B183" t="str">
        <f t="shared" si="2"/>
        <v>06363391001</v>
      </c>
      <c r="C183" t="s">
        <v>15</v>
      </c>
      <c r="D183" t="s">
        <v>498</v>
      </c>
      <c r="E183" t="s">
        <v>31</v>
      </c>
      <c r="H183">
        <v>0</v>
      </c>
      <c r="K183">
        <v>0</v>
      </c>
    </row>
    <row r="184" spans="1:11" x14ac:dyDescent="0.25">
      <c r="A184" t="str">
        <f>"7693618E68"</f>
        <v>7693618E68</v>
      </c>
      <c r="B184" t="str">
        <f t="shared" si="2"/>
        <v>06363391001</v>
      </c>
      <c r="C184" t="s">
        <v>15</v>
      </c>
      <c r="D184" t="s">
        <v>499</v>
      </c>
      <c r="E184" t="s">
        <v>31</v>
      </c>
      <c r="H184">
        <v>0</v>
      </c>
      <c r="K184">
        <v>0</v>
      </c>
    </row>
    <row r="185" spans="1:11" x14ac:dyDescent="0.25">
      <c r="A185" t="str">
        <f>"Z71247BC3F"</f>
        <v>Z71247BC3F</v>
      </c>
      <c r="B185" t="str">
        <f t="shared" si="2"/>
        <v>06363391001</v>
      </c>
      <c r="C185" t="s">
        <v>15</v>
      </c>
      <c r="D185" t="s">
        <v>500</v>
      </c>
      <c r="E185" t="s">
        <v>31</v>
      </c>
      <c r="H185">
        <v>0</v>
      </c>
      <c r="K185">
        <v>0</v>
      </c>
    </row>
    <row r="186" spans="1:11" x14ac:dyDescent="0.25">
      <c r="A186" t="str">
        <f>"75307424E4"</f>
        <v>75307424E4</v>
      </c>
      <c r="B186" t="str">
        <f t="shared" si="2"/>
        <v>06363391001</v>
      </c>
      <c r="C186" t="s">
        <v>15</v>
      </c>
      <c r="D186" t="s">
        <v>501</v>
      </c>
      <c r="E186" t="s">
        <v>31</v>
      </c>
      <c r="H186">
        <v>0</v>
      </c>
      <c r="K186">
        <v>0</v>
      </c>
    </row>
    <row r="187" spans="1:11" ht="409.5" x14ac:dyDescent="0.25">
      <c r="A187" t="str">
        <f>"Z6921B4E9D"</f>
        <v>Z6921B4E9D</v>
      </c>
      <c r="B187" t="str">
        <f t="shared" si="2"/>
        <v>06363391001</v>
      </c>
      <c r="C187" t="s">
        <v>15</v>
      </c>
      <c r="D187" t="s">
        <v>502</v>
      </c>
      <c r="E187" t="s">
        <v>31</v>
      </c>
      <c r="F187" s="1" t="s">
        <v>503</v>
      </c>
      <c r="H187">
        <v>0</v>
      </c>
      <c r="K187">
        <v>0</v>
      </c>
    </row>
    <row r="188" spans="1:11" ht="409.5" x14ac:dyDescent="0.25">
      <c r="A188" t="str">
        <f>"Z2221B4F16"</f>
        <v>Z2221B4F16</v>
      </c>
      <c r="B188" t="str">
        <f t="shared" si="2"/>
        <v>06363391001</v>
      </c>
      <c r="C188" t="s">
        <v>15</v>
      </c>
      <c r="D188" t="s">
        <v>504</v>
      </c>
      <c r="E188" t="s">
        <v>31</v>
      </c>
      <c r="F188" s="1" t="s">
        <v>505</v>
      </c>
      <c r="H188">
        <v>0</v>
      </c>
      <c r="K188">
        <v>0</v>
      </c>
    </row>
    <row r="189" spans="1:11" ht="409.5" x14ac:dyDescent="0.25">
      <c r="A189" t="str">
        <f>"ZF621B4F5C"</f>
        <v>ZF621B4F5C</v>
      </c>
      <c r="B189" t="str">
        <f t="shared" si="2"/>
        <v>06363391001</v>
      </c>
      <c r="C189" t="s">
        <v>15</v>
      </c>
      <c r="D189" t="s">
        <v>506</v>
      </c>
      <c r="E189" t="s">
        <v>31</v>
      </c>
      <c r="F189" s="1" t="s">
        <v>507</v>
      </c>
      <c r="H189">
        <v>0</v>
      </c>
      <c r="K189">
        <v>0</v>
      </c>
    </row>
    <row r="190" spans="1:11" ht="409.5" x14ac:dyDescent="0.25">
      <c r="A190" t="str">
        <f>"Z3E21B4FC5"</f>
        <v>Z3E21B4FC5</v>
      </c>
      <c r="B190" t="str">
        <f t="shared" si="2"/>
        <v>06363391001</v>
      </c>
      <c r="C190" t="s">
        <v>15</v>
      </c>
      <c r="D190" t="s">
        <v>508</v>
      </c>
      <c r="E190" t="s">
        <v>31</v>
      </c>
      <c r="F190" s="1" t="s">
        <v>509</v>
      </c>
      <c r="H190">
        <v>0</v>
      </c>
      <c r="K190">
        <v>0</v>
      </c>
    </row>
    <row r="191" spans="1:11" ht="409.5" x14ac:dyDescent="0.25">
      <c r="A191" t="str">
        <f>"Z6B21B5022"</f>
        <v>Z6B21B5022</v>
      </c>
      <c r="B191" t="str">
        <f t="shared" si="2"/>
        <v>06363391001</v>
      </c>
      <c r="C191" t="s">
        <v>15</v>
      </c>
      <c r="D191" t="s">
        <v>510</v>
      </c>
      <c r="E191" t="s">
        <v>31</v>
      </c>
      <c r="F191" s="1" t="s">
        <v>511</v>
      </c>
      <c r="H191">
        <v>0</v>
      </c>
      <c r="K191">
        <v>0</v>
      </c>
    </row>
    <row r="192" spans="1:11" ht="409.5" x14ac:dyDescent="0.25">
      <c r="A192" t="str">
        <f>"ZFA21B5070"</f>
        <v>ZFA21B5070</v>
      </c>
      <c r="B192" t="str">
        <f t="shared" si="2"/>
        <v>06363391001</v>
      </c>
      <c r="C192" t="s">
        <v>15</v>
      </c>
      <c r="D192" t="s">
        <v>512</v>
      </c>
      <c r="E192" t="s">
        <v>31</v>
      </c>
      <c r="F192" s="1" t="s">
        <v>513</v>
      </c>
      <c r="H192">
        <v>0</v>
      </c>
      <c r="K192">
        <v>0</v>
      </c>
    </row>
    <row r="193" spans="1:11" ht="405" x14ac:dyDescent="0.25">
      <c r="A193" t="str">
        <f>"Z2821B50B4"</f>
        <v>Z2821B50B4</v>
      </c>
      <c r="B193" t="str">
        <f t="shared" si="2"/>
        <v>06363391001</v>
      </c>
      <c r="C193" t="s">
        <v>15</v>
      </c>
      <c r="D193" t="s">
        <v>514</v>
      </c>
      <c r="E193" t="s">
        <v>31</v>
      </c>
      <c r="F193" s="1" t="s">
        <v>515</v>
      </c>
      <c r="H193">
        <v>0</v>
      </c>
      <c r="K193">
        <v>0</v>
      </c>
    </row>
    <row r="194" spans="1:11" x14ac:dyDescent="0.25">
      <c r="A194" t="str">
        <f>"773418428B"</f>
        <v>773418428B</v>
      </c>
      <c r="B194" t="str">
        <f t="shared" si="2"/>
        <v>06363391001</v>
      </c>
      <c r="C194" t="s">
        <v>15</v>
      </c>
      <c r="D194" t="s">
        <v>516</v>
      </c>
      <c r="E194" t="s">
        <v>48</v>
      </c>
      <c r="H194">
        <v>0</v>
      </c>
      <c r="K194">
        <v>0</v>
      </c>
    </row>
    <row r="195" spans="1:11" x14ac:dyDescent="0.25">
      <c r="A195" t="str">
        <f>"7475301D85"</f>
        <v>7475301D85</v>
      </c>
      <c r="B195" t="str">
        <f t="shared" ref="B195:B235" si="3">"06363391001"</f>
        <v>06363391001</v>
      </c>
      <c r="C195" t="s">
        <v>15</v>
      </c>
      <c r="D195" t="s">
        <v>517</v>
      </c>
      <c r="E195" t="s">
        <v>48</v>
      </c>
      <c r="H195">
        <v>0</v>
      </c>
      <c r="K195">
        <v>0</v>
      </c>
    </row>
    <row r="196" spans="1:11" x14ac:dyDescent="0.25">
      <c r="A196" t="str">
        <f>"74753115C8"</f>
        <v>74753115C8</v>
      </c>
      <c r="B196" t="str">
        <f t="shared" si="3"/>
        <v>06363391001</v>
      </c>
      <c r="C196" t="s">
        <v>15</v>
      </c>
      <c r="D196" t="s">
        <v>518</v>
      </c>
      <c r="E196" t="s">
        <v>48</v>
      </c>
      <c r="H196">
        <v>0</v>
      </c>
      <c r="K196">
        <v>0</v>
      </c>
    </row>
    <row r="197" spans="1:11" x14ac:dyDescent="0.25">
      <c r="A197" t="str">
        <f>"7475325157"</f>
        <v>7475325157</v>
      </c>
      <c r="B197" t="str">
        <f t="shared" si="3"/>
        <v>06363391001</v>
      </c>
      <c r="C197" t="s">
        <v>15</v>
      </c>
      <c r="D197" t="s">
        <v>519</v>
      </c>
      <c r="E197" t="s">
        <v>48</v>
      </c>
      <c r="H197">
        <v>0</v>
      </c>
      <c r="K197">
        <v>0</v>
      </c>
    </row>
    <row r="198" spans="1:11" x14ac:dyDescent="0.25">
      <c r="A198" t="str">
        <f>"7475331649"</f>
        <v>7475331649</v>
      </c>
      <c r="B198" t="str">
        <f t="shared" si="3"/>
        <v>06363391001</v>
      </c>
      <c r="C198" t="s">
        <v>15</v>
      </c>
      <c r="D198" t="s">
        <v>520</v>
      </c>
      <c r="E198" t="s">
        <v>48</v>
      </c>
      <c r="H198">
        <v>0</v>
      </c>
      <c r="K198">
        <v>0</v>
      </c>
    </row>
    <row r="199" spans="1:11" x14ac:dyDescent="0.25">
      <c r="A199" t="str">
        <f>"7475336A68"</f>
        <v>7475336A68</v>
      </c>
      <c r="B199" t="str">
        <f t="shared" si="3"/>
        <v>06363391001</v>
      </c>
      <c r="C199" t="s">
        <v>15</v>
      </c>
      <c r="D199" t="s">
        <v>521</v>
      </c>
      <c r="E199" t="s">
        <v>48</v>
      </c>
      <c r="H199">
        <v>0</v>
      </c>
      <c r="K199">
        <v>0</v>
      </c>
    </row>
    <row r="200" spans="1:11" x14ac:dyDescent="0.25">
      <c r="A200" t="str">
        <f>"7475344105"</f>
        <v>7475344105</v>
      </c>
      <c r="B200" t="str">
        <f t="shared" si="3"/>
        <v>06363391001</v>
      </c>
      <c r="C200" t="s">
        <v>15</v>
      </c>
      <c r="D200" t="s">
        <v>522</v>
      </c>
      <c r="E200" t="s">
        <v>48</v>
      </c>
      <c r="H200">
        <v>0</v>
      </c>
      <c r="K200">
        <v>0</v>
      </c>
    </row>
    <row r="201" spans="1:11" x14ac:dyDescent="0.25">
      <c r="A201" t="str">
        <f>"747534737E"</f>
        <v>747534737E</v>
      </c>
      <c r="B201" t="str">
        <f t="shared" si="3"/>
        <v>06363391001</v>
      </c>
      <c r="C201" t="s">
        <v>15</v>
      </c>
      <c r="D201" t="s">
        <v>523</v>
      </c>
      <c r="E201" t="s">
        <v>48</v>
      </c>
      <c r="H201">
        <v>0</v>
      </c>
      <c r="K201">
        <v>0</v>
      </c>
    </row>
    <row r="202" spans="1:11" x14ac:dyDescent="0.25">
      <c r="A202" t="str">
        <f>"74753516CA"</f>
        <v>74753516CA</v>
      </c>
      <c r="B202" t="str">
        <f t="shared" si="3"/>
        <v>06363391001</v>
      </c>
      <c r="C202" t="s">
        <v>15</v>
      </c>
      <c r="D202" t="s">
        <v>524</v>
      </c>
      <c r="E202" t="s">
        <v>48</v>
      </c>
      <c r="H202">
        <v>0</v>
      </c>
      <c r="K202">
        <v>0</v>
      </c>
    </row>
    <row r="203" spans="1:11" x14ac:dyDescent="0.25">
      <c r="A203" t="str">
        <f>"7475355A16"</f>
        <v>7475355A16</v>
      </c>
      <c r="B203" t="str">
        <f t="shared" si="3"/>
        <v>06363391001</v>
      </c>
      <c r="C203" t="s">
        <v>15</v>
      </c>
      <c r="D203" t="s">
        <v>525</v>
      </c>
      <c r="E203" t="s">
        <v>48</v>
      </c>
      <c r="H203">
        <v>0</v>
      </c>
      <c r="K203">
        <v>0</v>
      </c>
    </row>
    <row r="204" spans="1:11" x14ac:dyDescent="0.25">
      <c r="A204" t="str">
        <f>"7475357BBC"</f>
        <v>7475357BBC</v>
      </c>
      <c r="B204" t="str">
        <f t="shared" si="3"/>
        <v>06363391001</v>
      </c>
      <c r="C204" t="s">
        <v>15</v>
      </c>
      <c r="D204" t="s">
        <v>526</v>
      </c>
      <c r="E204" t="s">
        <v>48</v>
      </c>
      <c r="H204">
        <v>0</v>
      </c>
      <c r="K204">
        <v>0</v>
      </c>
    </row>
    <row r="205" spans="1:11" x14ac:dyDescent="0.25">
      <c r="A205" t="str">
        <f>"7475361F08"</f>
        <v>7475361F08</v>
      </c>
      <c r="B205" t="str">
        <f t="shared" si="3"/>
        <v>06363391001</v>
      </c>
      <c r="C205" t="s">
        <v>15</v>
      </c>
      <c r="D205" t="s">
        <v>527</v>
      </c>
      <c r="E205" t="s">
        <v>48</v>
      </c>
      <c r="H205">
        <v>0</v>
      </c>
      <c r="K205">
        <v>0</v>
      </c>
    </row>
    <row r="206" spans="1:11" x14ac:dyDescent="0.25">
      <c r="A206" t="str">
        <f>"74753630B3"</f>
        <v>74753630B3</v>
      </c>
      <c r="B206" t="str">
        <f t="shared" si="3"/>
        <v>06363391001</v>
      </c>
      <c r="C206" t="s">
        <v>15</v>
      </c>
      <c r="D206" t="s">
        <v>528</v>
      </c>
      <c r="E206" t="s">
        <v>48</v>
      </c>
      <c r="H206">
        <v>0</v>
      </c>
      <c r="K206">
        <v>0</v>
      </c>
    </row>
    <row r="207" spans="1:11" x14ac:dyDescent="0.25">
      <c r="A207" t="str">
        <f>"74753684D2"</f>
        <v>74753684D2</v>
      </c>
      <c r="B207" t="str">
        <f t="shared" si="3"/>
        <v>06363391001</v>
      </c>
      <c r="C207" t="s">
        <v>15</v>
      </c>
      <c r="D207" t="s">
        <v>529</v>
      </c>
      <c r="E207" t="s">
        <v>48</v>
      </c>
      <c r="H207">
        <v>0</v>
      </c>
      <c r="K207">
        <v>0</v>
      </c>
    </row>
    <row r="208" spans="1:11" x14ac:dyDescent="0.25">
      <c r="A208" t="str">
        <f>"7475370678"</f>
        <v>7475370678</v>
      </c>
      <c r="B208" t="str">
        <f t="shared" si="3"/>
        <v>06363391001</v>
      </c>
      <c r="C208" t="s">
        <v>15</v>
      </c>
      <c r="D208" t="s">
        <v>530</v>
      </c>
      <c r="E208" t="s">
        <v>48</v>
      </c>
      <c r="H208">
        <v>0</v>
      </c>
      <c r="K208">
        <v>0</v>
      </c>
    </row>
    <row r="209" spans="1:11" x14ac:dyDescent="0.25">
      <c r="A209" t="str">
        <f>"7579072013"</f>
        <v>7579072013</v>
      </c>
      <c r="B209" t="str">
        <f t="shared" si="3"/>
        <v>06363391001</v>
      </c>
      <c r="C209" t="s">
        <v>15</v>
      </c>
      <c r="D209" t="s">
        <v>531</v>
      </c>
      <c r="E209" t="s">
        <v>48</v>
      </c>
      <c r="H209">
        <v>0</v>
      </c>
      <c r="K209">
        <v>0</v>
      </c>
    </row>
    <row r="210" spans="1:11" x14ac:dyDescent="0.25">
      <c r="A210" t="str">
        <f>"75790730E6"</f>
        <v>75790730E6</v>
      </c>
      <c r="B210" t="str">
        <f t="shared" si="3"/>
        <v>06363391001</v>
      </c>
      <c r="C210" t="s">
        <v>15</v>
      </c>
      <c r="D210" t="s">
        <v>532</v>
      </c>
      <c r="E210" t="s">
        <v>48</v>
      </c>
      <c r="H210">
        <v>0</v>
      </c>
      <c r="K210">
        <v>0</v>
      </c>
    </row>
    <row r="211" spans="1:11" x14ac:dyDescent="0.25">
      <c r="A211" t="str">
        <f>"75790741B9"</f>
        <v>75790741B9</v>
      </c>
      <c r="B211" t="str">
        <f t="shared" si="3"/>
        <v>06363391001</v>
      </c>
      <c r="C211" t="s">
        <v>15</v>
      </c>
      <c r="D211" t="s">
        <v>533</v>
      </c>
      <c r="E211" t="s">
        <v>48</v>
      </c>
      <c r="H211">
        <v>0</v>
      </c>
      <c r="K211">
        <v>0</v>
      </c>
    </row>
    <row r="212" spans="1:11" x14ac:dyDescent="0.25">
      <c r="A212" t="str">
        <f>"757907635F"</f>
        <v>757907635F</v>
      </c>
      <c r="B212" t="str">
        <f t="shared" si="3"/>
        <v>06363391001</v>
      </c>
      <c r="C212" t="s">
        <v>15</v>
      </c>
      <c r="D212" t="s">
        <v>534</v>
      </c>
      <c r="E212" t="s">
        <v>48</v>
      </c>
      <c r="H212">
        <v>0</v>
      </c>
      <c r="K212">
        <v>0</v>
      </c>
    </row>
    <row r="213" spans="1:11" x14ac:dyDescent="0.25">
      <c r="A213" t="str">
        <f>"7579077432"</f>
        <v>7579077432</v>
      </c>
      <c r="B213" t="str">
        <f t="shared" si="3"/>
        <v>06363391001</v>
      </c>
      <c r="C213" t="s">
        <v>15</v>
      </c>
      <c r="D213" t="s">
        <v>535</v>
      </c>
      <c r="E213" t="s">
        <v>48</v>
      </c>
      <c r="H213">
        <v>0</v>
      </c>
      <c r="K213">
        <v>0</v>
      </c>
    </row>
    <row r="214" spans="1:11" x14ac:dyDescent="0.25">
      <c r="A214" t="str">
        <f>"7579078505"</f>
        <v>7579078505</v>
      </c>
      <c r="B214" t="str">
        <f t="shared" si="3"/>
        <v>06363391001</v>
      </c>
      <c r="C214" t="s">
        <v>15</v>
      </c>
      <c r="D214" t="s">
        <v>536</v>
      </c>
      <c r="E214" t="s">
        <v>48</v>
      </c>
      <c r="H214">
        <v>0</v>
      </c>
      <c r="K214">
        <v>0</v>
      </c>
    </row>
    <row r="215" spans="1:11" x14ac:dyDescent="0.25">
      <c r="A215" t="str">
        <f>"75790795D8"</f>
        <v>75790795D8</v>
      </c>
      <c r="B215" t="str">
        <f t="shared" si="3"/>
        <v>06363391001</v>
      </c>
      <c r="C215" t="s">
        <v>15</v>
      </c>
      <c r="D215" t="s">
        <v>537</v>
      </c>
      <c r="E215" t="s">
        <v>48</v>
      </c>
      <c r="H215">
        <v>0</v>
      </c>
      <c r="K215">
        <v>0</v>
      </c>
    </row>
    <row r="216" spans="1:11" x14ac:dyDescent="0.25">
      <c r="A216" t="str">
        <f>"75790806AB"</f>
        <v>75790806AB</v>
      </c>
      <c r="B216" t="str">
        <f t="shared" si="3"/>
        <v>06363391001</v>
      </c>
      <c r="C216" t="s">
        <v>15</v>
      </c>
      <c r="D216" t="s">
        <v>538</v>
      </c>
      <c r="E216" t="s">
        <v>48</v>
      </c>
      <c r="H216">
        <v>0</v>
      </c>
      <c r="K216">
        <v>0</v>
      </c>
    </row>
    <row r="217" spans="1:11" x14ac:dyDescent="0.25">
      <c r="A217" t="str">
        <f>"757908177E"</f>
        <v>757908177E</v>
      </c>
      <c r="B217" t="str">
        <f t="shared" si="3"/>
        <v>06363391001</v>
      </c>
      <c r="C217" t="s">
        <v>15</v>
      </c>
      <c r="D217" t="s">
        <v>539</v>
      </c>
      <c r="E217" t="s">
        <v>48</v>
      </c>
      <c r="H217">
        <v>0</v>
      </c>
      <c r="K217">
        <v>0</v>
      </c>
    </row>
    <row r="218" spans="1:11" x14ac:dyDescent="0.25">
      <c r="A218" t="str">
        <f>"7579082851"</f>
        <v>7579082851</v>
      </c>
      <c r="B218" t="str">
        <f t="shared" si="3"/>
        <v>06363391001</v>
      </c>
      <c r="C218" t="s">
        <v>15</v>
      </c>
      <c r="D218" t="s">
        <v>540</v>
      </c>
      <c r="E218" t="s">
        <v>48</v>
      </c>
      <c r="H218">
        <v>0</v>
      </c>
      <c r="K218">
        <v>0</v>
      </c>
    </row>
    <row r="219" spans="1:11" x14ac:dyDescent="0.25">
      <c r="A219" t="str">
        <f>"7579083924"</f>
        <v>7579083924</v>
      </c>
      <c r="B219" t="str">
        <f t="shared" si="3"/>
        <v>06363391001</v>
      </c>
      <c r="C219" t="s">
        <v>15</v>
      </c>
      <c r="D219" t="s">
        <v>541</v>
      </c>
      <c r="E219" t="s">
        <v>48</v>
      </c>
      <c r="H219">
        <v>0</v>
      </c>
      <c r="K219">
        <v>0</v>
      </c>
    </row>
    <row r="220" spans="1:11" x14ac:dyDescent="0.25">
      <c r="A220" t="str">
        <f>"7734079BE2"</f>
        <v>7734079BE2</v>
      </c>
      <c r="B220" t="str">
        <f t="shared" si="3"/>
        <v>06363391001</v>
      </c>
      <c r="C220" t="s">
        <v>15</v>
      </c>
      <c r="D220" t="s">
        <v>542</v>
      </c>
      <c r="E220" t="s">
        <v>48</v>
      </c>
      <c r="H220">
        <v>0</v>
      </c>
      <c r="K220">
        <v>0</v>
      </c>
    </row>
    <row r="221" spans="1:11" x14ac:dyDescent="0.25">
      <c r="A221" t="str">
        <f>"77341148C5"</f>
        <v>77341148C5</v>
      </c>
      <c r="B221" t="str">
        <f t="shared" si="3"/>
        <v>06363391001</v>
      </c>
      <c r="C221" t="s">
        <v>15</v>
      </c>
      <c r="D221" t="s">
        <v>543</v>
      </c>
      <c r="E221" t="s">
        <v>48</v>
      </c>
      <c r="H221">
        <v>0</v>
      </c>
      <c r="K221">
        <v>0</v>
      </c>
    </row>
    <row r="222" spans="1:11" x14ac:dyDescent="0.25">
      <c r="A222" t="str">
        <f>"7734117B3E"</f>
        <v>7734117B3E</v>
      </c>
      <c r="B222" t="str">
        <f t="shared" si="3"/>
        <v>06363391001</v>
      </c>
      <c r="C222" t="s">
        <v>15</v>
      </c>
      <c r="D222" t="s">
        <v>544</v>
      </c>
      <c r="E222" t="s">
        <v>48</v>
      </c>
      <c r="H222">
        <v>0</v>
      </c>
      <c r="K222">
        <v>0</v>
      </c>
    </row>
    <row r="223" spans="1:11" x14ac:dyDescent="0.25">
      <c r="A223" t="str">
        <f>"7734122F5D"</f>
        <v>7734122F5D</v>
      </c>
      <c r="B223" t="str">
        <f t="shared" si="3"/>
        <v>06363391001</v>
      </c>
      <c r="C223" t="s">
        <v>15</v>
      </c>
      <c r="D223" t="s">
        <v>545</v>
      </c>
      <c r="E223" t="s">
        <v>48</v>
      </c>
      <c r="H223">
        <v>0</v>
      </c>
      <c r="K223">
        <v>0</v>
      </c>
    </row>
    <row r="224" spans="1:11" x14ac:dyDescent="0.25">
      <c r="A224" t="str">
        <f>"7734129527"</f>
        <v>7734129527</v>
      </c>
      <c r="B224" t="str">
        <f t="shared" si="3"/>
        <v>06363391001</v>
      </c>
      <c r="C224" t="s">
        <v>15</v>
      </c>
      <c r="D224" t="s">
        <v>546</v>
      </c>
      <c r="E224" t="s">
        <v>48</v>
      </c>
      <c r="H224">
        <v>0</v>
      </c>
      <c r="K224">
        <v>0</v>
      </c>
    </row>
    <row r="225" spans="1:11" x14ac:dyDescent="0.25">
      <c r="A225" t="str">
        <f>"7734139D65"</f>
        <v>7734139D65</v>
      </c>
      <c r="B225" t="str">
        <f t="shared" si="3"/>
        <v>06363391001</v>
      </c>
      <c r="C225" t="s">
        <v>15</v>
      </c>
      <c r="D225" t="s">
        <v>547</v>
      </c>
      <c r="E225" t="s">
        <v>48</v>
      </c>
      <c r="H225">
        <v>0</v>
      </c>
      <c r="K225">
        <v>0</v>
      </c>
    </row>
    <row r="226" spans="1:11" x14ac:dyDescent="0.25">
      <c r="A226" t="str">
        <f>"77341484D5"</f>
        <v>77341484D5</v>
      </c>
      <c r="B226" t="str">
        <f t="shared" si="3"/>
        <v>06363391001</v>
      </c>
      <c r="C226" t="s">
        <v>15</v>
      </c>
      <c r="D226" t="s">
        <v>548</v>
      </c>
      <c r="E226" t="s">
        <v>48</v>
      </c>
      <c r="H226">
        <v>0</v>
      </c>
      <c r="K226">
        <v>0</v>
      </c>
    </row>
    <row r="227" spans="1:11" x14ac:dyDescent="0.25">
      <c r="A227" t="str">
        <f>"77341549C7"</f>
        <v>77341549C7</v>
      </c>
      <c r="B227" t="str">
        <f t="shared" si="3"/>
        <v>06363391001</v>
      </c>
      <c r="C227" t="s">
        <v>15</v>
      </c>
      <c r="D227" t="s">
        <v>549</v>
      </c>
      <c r="E227" t="s">
        <v>48</v>
      </c>
      <c r="H227">
        <v>0</v>
      </c>
      <c r="K227">
        <v>0</v>
      </c>
    </row>
    <row r="228" spans="1:11" x14ac:dyDescent="0.25">
      <c r="A228" t="str">
        <f>"7734159DE6"</f>
        <v>7734159DE6</v>
      </c>
      <c r="B228" t="str">
        <f t="shared" si="3"/>
        <v>06363391001</v>
      </c>
      <c r="C228" t="s">
        <v>15</v>
      </c>
      <c r="D228" t="s">
        <v>550</v>
      </c>
      <c r="E228" t="s">
        <v>48</v>
      </c>
      <c r="H228">
        <v>0</v>
      </c>
      <c r="K228">
        <v>0</v>
      </c>
    </row>
    <row r="229" spans="1:11" x14ac:dyDescent="0.25">
      <c r="A229" t="str">
        <f>"77341652DD"</f>
        <v>77341652DD</v>
      </c>
      <c r="B229" t="str">
        <f t="shared" si="3"/>
        <v>06363391001</v>
      </c>
      <c r="C229" t="s">
        <v>15</v>
      </c>
      <c r="D229" t="s">
        <v>551</v>
      </c>
      <c r="E229" t="s">
        <v>48</v>
      </c>
      <c r="H229">
        <v>0</v>
      </c>
      <c r="K229">
        <v>0</v>
      </c>
    </row>
    <row r="230" spans="1:11" x14ac:dyDescent="0.25">
      <c r="A230" t="str">
        <f>"7734168556"</f>
        <v>7734168556</v>
      </c>
      <c r="B230" t="str">
        <f t="shared" si="3"/>
        <v>06363391001</v>
      </c>
      <c r="C230" t="s">
        <v>15</v>
      </c>
      <c r="D230" t="s">
        <v>552</v>
      </c>
      <c r="E230" t="s">
        <v>48</v>
      </c>
      <c r="H230">
        <v>0</v>
      </c>
      <c r="K230">
        <v>0</v>
      </c>
    </row>
    <row r="231" spans="1:11" x14ac:dyDescent="0.25">
      <c r="A231" t="str">
        <f>"7734900168"</f>
        <v>7734900168</v>
      </c>
      <c r="B231" t="str">
        <f t="shared" si="3"/>
        <v>06363391001</v>
      </c>
      <c r="C231" t="s">
        <v>15</v>
      </c>
      <c r="D231" t="s">
        <v>553</v>
      </c>
      <c r="E231" t="s">
        <v>35</v>
      </c>
      <c r="H231">
        <v>0</v>
      </c>
      <c r="K231">
        <v>0</v>
      </c>
    </row>
    <row r="232" spans="1:11" x14ac:dyDescent="0.25">
      <c r="A232" t="str">
        <f>"7588988702"</f>
        <v>7588988702</v>
      </c>
      <c r="B232" t="str">
        <f t="shared" si="3"/>
        <v>06363391001</v>
      </c>
      <c r="C232" t="s">
        <v>15</v>
      </c>
      <c r="D232" t="s">
        <v>554</v>
      </c>
      <c r="E232" t="s">
        <v>48</v>
      </c>
      <c r="H232">
        <v>0</v>
      </c>
      <c r="K232">
        <v>0</v>
      </c>
    </row>
    <row r="233" spans="1:11" x14ac:dyDescent="0.25">
      <c r="A233" t="str">
        <f>"762224076D"</f>
        <v>762224076D</v>
      </c>
      <c r="B233" t="str">
        <f t="shared" si="3"/>
        <v>06363391001</v>
      </c>
      <c r="C233" t="s">
        <v>15</v>
      </c>
      <c r="D233" t="s">
        <v>555</v>
      </c>
      <c r="E233" t="s">
        <v>35</v>
      </c>
      <c r="H233">
        <v>0</v>
      </c>
      <c r="K233">
        <v>0</v>
      </c>
    </row>
    <row r="234" spans="1:11" ht="120" x14ac:dyDescent="0.25">
      <c r="A234" t="str">
        <f>"Z41228B73D"</f>
        <v>Z41228B73D</v>
      </c>
      <c r="B234" t="str">
        <f t="shared" si="3"/>
        <v>06363391001</v>
      </c>
      <c r="C234" t="s">
        <v>15</v>
      </c>
      <c r="D234" t="s">
        <v>85</v>
      </c>
      <c r="E234" t="s">
        <v>82</v>
      </c>
      <c r="F234" s="1" t="s">
        <v>556</v>
      </c>
      <c r="G234" t="s">
        <v>557</v>
      </c>
      <c r="H234">
        <v>0</v>
      </c>
      <c r="I234" s="2">
        <v>43186</v>
      </c>
      <c r="J234" s="2">
        <v>43551</v>
      </c>
      <c r="K234">
        <v>11863.82</v>
      </c>
    </row>
    <row r="235" spans="1:11" ht="90" x14ac:dyDescent="0.25">
      <c r="A235" t="str">
        <f>"Z87247C22D"</f>
        <v>Z87247C22D</v>
      </c>
      <c r="B235" t="str">
        <f t="shared" si="3"/>
        <v>06363391001</v>
      </c>
      <c r="C235" t="s">
        <v>15</v>
      </c>
      <c r="D235" t="s">
        <v>558</v>
      </c>
      <c r="E235" t="s">
        <v>21</v>
      </c>
      <c r="F235" s="1" t="s">
        <v>559</v>
      </c>
      <c r="G235" t="s">
        <v>560</v>
      </c>
      <c r="H235">
        <v>288</v>
      </c>
      <c r="I235" s="2">
        <v>43307</v>
      </c>
      <c r="J235" s="2">
        <v>43672</v>
      </c>
      <c r="K2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direzionicentrali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2019-01-29T14:48:57Z</dcterms:created>
  <dcterms:modified xsi:type="dcterms:W3CDTF">2019-01-29T15:13:24Z</dcterms:modified>
</cp:coreProperties>
</file>