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friuliveneziagiulia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</calcChain>
</file>

<file path=xl/sharedStrings.xml><?xml version="1.0" encoding="utf-8"?>
<sst xmlns="http://schemas.openxmlformats.org/spreadsheetml/2006/main" count="651" uniqueCount="320">
  <si>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</si>
  <si>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</si>
  <si>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</si>
  <si>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</si>
  <si>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</si>
  <si>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</si>
  <si>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</si>
  <si>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</si>
  <si>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</si>
  <si>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</si>
  <si>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</si>
  <si>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</si>
  <si>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</si>
  <si>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</si>
  <si>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</si>
  <si>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Friuli Venezia Giulia</t>
  </si>
  <si>
    <t>CARTA PER ELIMINACODE PER LA DP TRIESTE</t>
  </si>
  <si>
    <t>23-AFFIDAMENTO IN ECONOMIA - AFFIDAMENTO DIRETTO</t>
  </si>
  <si>
    <t xml:space="preserve">SIGMA S.P.A. (CF: 01590580443)
</t>
  </si>
  <si>
    <t>SIGMA S.P.A. (CF: 01590580443)</t>
  </si>
  <si>
    <t>GASOLIO PER RISCALDAMENTO - UPT TRIESTE - CHIURLO SRL</t>
  </si>
  <si>
    <t>26-AFFIDAMENTO DIRETTO IN ADESIONE AD ACCORDO QUADRO/CONVENZIONE</t>
  </si>
  <si>
    <t xml:space="preserve">CHIURLO srl a socio unico (CF: 01274390309)
</t>
  </si>
  <si>
    <t>CHIURLO srl a socio unico (CF: 01274390309)</t>
  </si>
  <si>
    <t>ACQUISTO DI UN ASPIRATONER CON 3 CARTUCCE DI RICAMBIO PER LA DR</t>
  </si>
  <si>
    <t>22-PROCEDURA NEGOZIATA DERIVANTE DA AVVISI CON CUI SI INDICE LA GARA</t>
  </si>
  <si>
    <t xml:space="preserve">LA SUPER 2000 (CF: 00619520232)
OFFICELANDIA DI CATTELAN EDY (CF: CTTDYE76L25I403F)
SMAU VENETA (CF: 03862000282)
SOLUZIONE UFFICIO S.R.L.  (CF: 02778750246)
TTECH (CF: PRZTZN90R29D962D)
</t>
  </si>
  <si>
    <t>OFFICELANDIA DI CATTELAN EDY (CF: CTTDYE76L25I403F)</t>
  </si>
  <si>
    <t>CARTA PER FOTOCOPIE UFFICI FVG</t>
  </si>
  <si>
    <t xml:space="preserve">Cigaina S.R.L. (CF: 02576260307)
NUOVA TRIESTEUFFICIO SRL (CF: 01150840328)
PROCED SRL (CF: 01952150264)
PROSDOCIMI G.M. S.p.A. (CF: 00207000282)
TROST SPA (CF: 01348470301)
</t>
  </si>
  <si>
    <t>Cigaina S.R.L. (CF: 02576260307)</t>
  </si>
  <si>
    <t>CORSO IGEAM AGGIORNAMENTO RLS PRESSO DR VENETO</t>
  </si>
  <si>
    <t xml:space="preserve">COM Metodi spa  (CF: 07120730150)
</t>
  </si>
  <si>
    <t>COM Metodi spa  (CF: 07120730150)</t>
  </si>
  <si>
    <t>ADESIONE CONVENZIONE CONSIP MULTIFUNZIONE 27 - LOTTO 1</t>
  </si>
  <si>
    <t xml:space="preserve">SHARP ELECTRONICS ITALIA S.P.A. (CF: 09275090158)
</t>
  </si>
  <si>
    <t>SHARP ELECTRONICS ITALIA S.P.A. (CF: 09275090158)</t>
  </si>
  <si>
    <t>RIPRISTINO MECCANISMO DI CHIUSURA FINESTRE IN 3 STANZE DR</t>
  </si>
  <si>
    <t xml:space="preserve">OFFICINA FABBRO MECCANICA MICHELE LUSSETTI (CF: LSSMHL71T31L424K)
</t>
  </si>
  <si>
    <t>OFFICINA FABBRO MECCANICA MICHELE LUSSETTI (CF: LSSMHL71T31L424K)</t>
  </si>
  <si>
    <t>BUONI PASTO ELETTRONICI 1 LOTTO2</t>
  </si>
  <si>
    <t xml:space="preserve">EDENRED ITALIA srl (CF: 01014660417)
</t>
  </si>
  <si>
    <t>EDENRED ITALIA srl (CF: 01014660417)</t>
  </si>
  <si>
    <t xml:space="preserve">FORNITURA GASOLIO PER RISCALDAMENTO - UPT TRIESTE - </t>
  </si>
  <si>
    <t xml:space="preserve">FORNITURA GAS NATURALE </t>
  </si>
  <si>
    <t xml:space="preserve">SPIGAS SRL (CF: 01159920113)
</t>
  </si>
  <si>
    <t>SPIGAS SRL (CF: 01159920113)</t>
  </si>
  <si>
    <t>DEFIBRILLATORI PER GLI UFFICI DEL FRIULI V.G.</t>
  </si>
  <si>
    <t xml:space="preserve">CARDIAC SCIENZE SRL (CF: 01620020337)
IREDEEM S.P.A. (CF: 10574970017)
MEDICA SRL  (CF: 01269090930)
MEDICAL PARMA S.R.L.. (CF: 02221860345)
SUNNEXT SRL (CF: 07394350966)
</t>
  </si>
  <si>
    <t>IREDEEM S.P.A. (CF: 10574970017)</t>
  </si>
  <si>
    <t>RIPRISTINO BATTISCOPA SCALE - DR-</t>
  </si>
  <si>
    <t xml:space="preserve">LA SUPER 2000 DI FLORIDDIA (CF: 00619520323)
LORIS SERVICE SOCIETA' COOPERATIVA SOCIALE TIPO B (CF: 02428920223)
NOESE FACILITY MANAGEMENT SRLS (CF: 01283270328)
TOSONE DORINO SAS (CF: 00490730306)
</t>
  </si>
  <si>
    <t>NOESE FACILITY MANAGEMENT SRLS (CF: 01283270328)</t>
  </si>
  <si>
    <t>fornitura toner - non presente in Convenzione-</t>
  </si>
  <si>
    <t xml:space="preserve">DPS INFORMATICA S.N.C. DI PRESELLO GIANNI &amp; C. (CF: 01486330309)
MIDA SRL (CF: 01513020238)
NUOVA TRIESTEUFFICIO SRL (CF: 01150840328)
OFFICELANDIA DI CATTELAN EDY (CF: CTTDYE76L25I403F)
SOLUZIONE UFFICIO S.R.L.  (CF: 02778750246)
</t>
  </si>
  <si>
    <t>SOLUZIONE UFFICIO S.R.L.  (CF: 02778750246)</t>
  </si>
  <si>
    <t>CORSO DEFIBRILLATORI DP PORDENONE</t>
  </si>
  <si>
    <t xml:space="preserve">AAS N. 5 FRIULI OCCIDENTALE (CF: 01772890933)
</t>
  </si>
  <si>
    <t>AAS N. 5 FRIULI OCCIDENTALE (CF: 01772890933)</t>
  </si>
  <si>
    <t>ADESIONE CONVENZIONE CONSIP ENERGIA ELETTRICA 15 - LOTTO 4</t>
  </si>
  <si>
    <t xml:space="preserve">ENEL ENERGIA SPA (CF: 06655971007)
</t>
  </si>
  <si>
    <t>ENEL ENERGIA SPA (CF: 06655971007)</t>
  </si>
  <si>
    <t>Cancelleria Uffici regione FVG</t>
  </si>
  <si>
    <t xml:space="preserve">Brambati (CF: 08267180159)
PROCED SRL (CF: 01952150264)
PROSDOCIMI G.M. S.p.A. (CF: 00207000282)
SISTERS SRL (CF: 02316361209)
THEMA OFFICE di Tizzi Gildo &amp; C. Sas (CF: 01762630406)
</t>
  </si>
  <si>
    <t>PROSDOCIMI G.M. S.p.A. (CF: 00207000282)</t>
  </si>
  <si>
    <t>Manutenzione scuri e stuccatura finestre UPT TS</t>
  </si>
  <si>
    <t xml:space="preserve">ANDREOLA COSTRUZIONI GENERALI SPA (CF: 00231160268)
APRILE ALESSANDRO SRL (CF: 01831880305)
CP COSTRUZIONI SRL (CF: 01214830323)
GSE SRL (CF: 04114620265)
TOSONE DORINO SAS (CF: 00490730306)
</t>
  </si>
  <si>
    <t>APRILE ALESSANDRO SRL (CF: 01831880305)</t>
  </si>
  <si>
    <t>BRIGHT IMAGE SRL - fornitura di toner rigenerati per UPT TS</t>
  </si>
  <si>
    <t xml:space="preserve">BRIGHT IMAGE SRL (CF: 06285510969)
C-OFFICE SRLS (CF: 04122670401)
MICROLASER ITALIA SRL (CF: 02065820397)
NUOVA TRIESTEUFFICIO SRL (CF: 01150840328)
SOLUZIONE UFFICIO S.R.L.  (CF: 02778750246)
</t>
  </si>
  <si>
    <t>BRIGHT IMAGE SRL (CF: 06285510969)</t>
  </si>
  <si>
    <t>KIT REINTEGRO PER CASSETTE DI PRONTO SOCCORSO PER DP TS</t>
  </si>
  <si>
    <t xml:space="preserve">AZG ANTINCENDIO (CF: 11996460157)
F3 SRL (CF: 04131360960)
firest srl (CF: 00839000320)
PROCED SRL (CF: 01952150264)
SANITARIA TRIESTINA SAS (CF: 00664620325)
</t>
  </si>
  <si>
    <t>AZG ANTINCENDIO (CF: 11996460157)</t>
  </si>
  <si>
    <t>MANUTENZIONE PROGRAMMATA IMPIANTI ANTINTRUSIONE UFFICI FVG</t>
  </si>
  <si>
    <t xml:space="preserve">CHIURLO TEC SRL (CF: 02294840307)
DOME SECURITY TEHNOLOGIES SRL (CF: 02752430302)
FE FRIULI ESTINTORI SRL (CF: 02357730304)
M.G. di MAROCCO Giuseppe (CF: MRCGPP62C28M088R)
SEVEN ITALIA srl (CF: 01767850306)
</t>
  </si>
  <si>
    <t>SEVEN ITALIA srl (CF: 01767850306)</t>
  </si>
  <si>
    <t>verifica suppletiva messa a terra impianto elettrico DR FVG e Dp Gorizia</t>
  </si>
  <si>
    <t xml:space="preserve">EUROCERT SRL (CF: 01358390431)
</t>
  </si>
  <si>
    <t>EUROCERT SRL (CF: 01358390431)</t>
  </si>
  <si>
    <t>Sistemazione eliminacode UPT GO e UPT TS</t>
  </si>
  <si>
    <t>Acquisto n.20 developer per Kyocera FS 4300 DN UPT UD</t>
  </si>
  <si>
    <t xml:space="preserve">PROCED SRL (CF: 01952150264)
SISTERS SRL (CF: 02316361209)
SOLUZIONE UFFICIO S.R.L.  (CF: 02778750246)
THEMA OFFICE di Tizzi Gildo &amp; C. Sas (CF: 01762630406)
VERD'UFFICIO SRL (CF: 01008530311)
</t>
  </si>
  <si>
    <t>SISTERS SRL (CF: 02316361209)</t>
  </si>
  <si>
    <t>ORDINE PER LA SOSTITUZIONE DI 13 BATTERIE IMP. ANTINTR. DR</t>
  </si>
  <si>
    <t xml:space="preserve">SEVEN ITALIA srl (CF: 01767850306)
</t>
  </si>
  <si>
    <t>CORSI PER LA SICUREZZA</t>
  </si>
  <si>
    <t xml:space="preserve">ACTA CONSULTING (CF: 08697660010)
ACTL (CF: 08648140153)
ADECCO FORMAZIONE SRL (CF: 13081080155)
GE NOUS (CF: 11034430014)
PLANER S.R.L. (CF: 07185790016)
</t>
  </si>
  <si>
    <t>GE NOUS (CF: 11034430014)</t>
  </si>
  <si>
    <t>Acquisto n.3 toner per UPT TS</t>
  </si>
  <si>
    <t xml:space="preserve">DPS INFORMATICA S.N.C. DI PRESELLO GIANNI &amp; C. (CF: 01486330309)
IS COPY srl (CF: 00637000324)
satcom srl (CF: 01084800315)
SOLUZIONE UFFICIO S.R.L.  (CF: 02778750246)
VERD'UFFICIO SRL (CF: 01008530311)
</t>
  </si>
  <si>
    <t>DPS INFORMATICA S.N.C. DI PRESELLO GIANNI &amp; C. (CF: 01486330309)</t>
  </si>
  <si>
    <t>FORNITURA DRUM PER STAMPANTE KYOCERA-DP GORIZIA</t>
  </si>
  <si>
    <t xml:space="preserve">3D PRINT ITALIA SRL (CF: 03616700401)
AGLIETTA MARIO DI MARIO AGLIETTA SAS (CF: 01408640207)
ALBEDO DI BOTTAZZO A. &amp; C. (CF: 03683370278)
ALDO BULFONE (CF: 02393680307)
APKAPPA (CF: 08543640158)
ARTI GRAFICHE FULVIO SRL (CF: 00962530309)
MICROLASER ITALIA SRL (CF: 02065820397)
</t>
  </si>
  <si>
    <t>MICROLASER ITALIA SRL (CF: 02065820397)</t>
  </si>
  <si>
    <t xml:space="preserve">INTERVENTO SU CHIAMATA PRESSO IMPIANTO ANTINTRUSIONE </t>
  </si>
  <si>
    <t xml:space="preserve">DOME SECURITY TEHNOLOGIES SRL (CF: 02752430302)
</t>
  </si>
  <si>
    <t>DOME SECURITY TEHNOLOGIES SRL (CF: 02752430302)</t>
  </si>
  <si>
    <t>MANUTENZIONE AUTOVETTURA DI SERVIZIO</t>
  </si>
  <si>
    <t xml:space="preserve">SABA ITALIA S.p.A. (CF: 08593300588)
</t>
  </si>
  <si>
    <t>SABA ITALIA S.p.A. (CF: 08593300588)</t>
  </si>
  <si>
    <t>SOSTITUZIONE BATTERIA IMPIANTO ANTINTRUSIONE</t>
  </si>
  <si>
    <t>SOSTITUZ. SENSORI VOLUMETRICI IMP. ANTINTRUSIONE IN DP TRIESTE</t>
  </si>
  <si>
    <t>servizio straordinario di portierato e guardiania</t>
  </si>
  <si>
    <t xml:space="preserve">LUCRO SRLS (CF: 12892941001)
</t>
  </si>
  <si>
    <t>LUCRO SRLS (CF: 12892941001)</t>
  </si>
  <si>
    <t>Noleggio fotocopiatori UPT Gorizia e Trieste</t>
  </si>
  <si>
    <t xml:space="preserve">KYOCERA DOCUMENT SOLUTION ITALIA SPA (CF: 01788080156)
</t>
  </si>
  <si>
    <t>KYOCERA DOCUMENT SOLUTION ITALIA SPA (CF: 01788080156)</t>
  </si>
  <si>
    <t xml:space="preserve">Cigaina S.R.L. (CF: 02576260307)
MIDA SRL (CF: 01513020238)
OFFICELANDIA DI CATTELAN EDY (CF: CTTDYE76L25I403F)
PROCED SRL (CF: 01952150264)
PROSDOCIMI G.M. S.p.A. (CF: 00207000282)
</t>
  </si>
  <si>
    <t>Manutenzione area verde stagione estiva 2018 - UT Monfalcone</t>
  </si>
  <si>
    <t xml:space="preserve">MINERVA S.C.P.A. (CF: 00303620314)
NOESE FACILITY MANAGEMENT SRLS (CF: 01283270328)
QUERCIAMBIENTE SOCIETA' COOPERATIVA SOCIALE (CF: 00907100325)
TOSONE DORINO SAS (CF: 00490730306)
TREVISAN SRL (CF: 01187330939)
</t>
  </si>
  <si>
    <t>TONER ORIGINALE A COLORI PER LA DP TRIESTE</t>
  </si>
  <si>
    <t xml:space="preserve">CORPORATE EXPRESS SRL (CF: 00936630151)
DATA PRINT  (CF: 04432610014)
MIDA SRL (CF: 01513020238)
SOLUZIONE UFFICIO S.R.L.  (CF: 02778750246)
ZETA UFFICIO SRL (CF: 01152130314)
</t>
  </si>
  <si>
    <t>MANUTENZIONE IMPIANTO ANTINTRUSIONE UT CERVIGNANO</t>
  </si>
  <si>
    <t>SOSTITUZIONE COMPRESSORE IMPIANTO CONDIZ. UT CERVIGNANO</t>
  </si>
  <si>
    <t xml:space="preserve">BLUENERGY ASSISTANCE SRL (CF: 02432350300)
</t>
  </si>
  <si>
    <t>BLUENERGY ASSISTANCE SRL (CF: 02432350300)</t>
  </si>
  <si>
    <t>TRASPORTO E SMALTIMENTO RIFIUTI SPECIALI - DP UDINE</t>
  </si>
  <si>
    <t xml:space="preserve">FENICE ECOLOGIA SRL (CF: 01119570313)
</t>
  </si>
  <si>
    <t>FENICE ECOLOGIA SRL (CF: 01119570313)</t>
  </si>
  <si>
    <t>Timbri personalizzati per DR</t>
  </si>
  <si>
    <t xml:space="preserve">BLO ITALIA (CF: 12758180157)
FACAU (CF: 01304810326)
Incisoria  Pastormerlo  SRL (CF: 13388910153)
PROCED SRL (CF: 01952150264)
TIMBRIFICIO DIEGO SRL (CF: 06762220967)
</t>
  </si>
  <si>
    <t>Incisoria  Pastormerlo  SRL (CF: 13388910153)</t>
  </si>
  <si>
    <t>rialzo corrimano scale comuni UpT Gorizia</t>
  </si>
  <si>
    <t xml:space="preserve">APRILE ALESSANDRO SRL (CF: 01831880305)
Brunelli Placido Franco Srl (CF: 03185410234)
Costruzioni Manutenzioni Cecchin Srl (CF: 03027260268)
MILAN LUIGI SRL (CF: 01130520297)
TOSONE DORINO SAS (CF: 00490730306)
</t>
  </si>
  <si>
    <t>TOSONE DORINO SAS (CF: 00490730306)</t>
  </si>
  <si>
    <t>ACQUISTO CARTELLE STAMPATE PER L'UFFICIO LEGALE</t>
  </si>
  <si>
    <t xml:space="preserve">AMBROSIANA ARTI GRAFICHE (CF: 01158180115)
BANDECCHI (CF: 00112180500)
LITHO STAMPA (CF: 02040210300)
MOSETTI TECNICHE GRAFICHE (CF: 00132300328)
TIPOGRAFIA MAGGIO (CF: 07736220158)
</t>
  </si>
  <si>
    <t>MOSETTI TECNICHE GRAFICHE (CF: 00132300328)</t>
  </si>
  <si>
    <t>TITOLI DI VIAGGIO PER LA DIREZIONE PROVINCIALE DI TRIESTE</t>
  </si>
  <si>
    <t xml:space="preserve">TRIESTE TRASPORTI SPA (CF: 00977240324)
</t>
  </si>
  <si>
    <t>TRIESTE TRASPORTI SPA (CF: 00977240324)</t>
  </si>
  <si>
    <t>TITOLI DI VIAGGIO PER LA DIREZIONE REGIONALE DI TRIESTE</t>
  </si>
  <si>
    <t>Sostituzione punte pennoni portabandiera c/o Dp Udine</t>
  </si>
  <si>
    <t xml:space="preserve">APRILE ALESSANDRO SRL (CF: 01831880305)
CANDOLINI COSTRUZIONI SRL (CF: 02227120306)
Di Lenarda Gianfranco Srl (CF: 02717750307)
S.I.C.E.A. SOCIETA' ITALIANA COSTRUZIONI EDILI ED AFFINI SRL (CF: 01554080307)
TOSONE DORINO SAS (CF: 00490730306)
</t>
  </si>
  <si>
    <t>Spurgo pozzi neri palazzo uffici finanziari di Udine</t>
  </si>
  <si>
    <t xml:space="preserve">Autoespurgo Moschetta Srl (CF: 00569930969)
ISPEF SERVIZI ECOLOGICI SRL (CF: 01477630931)
LA BORA S.C. A R.L. (CF: 00838420321)
MANENTE SPURGHI SRL (CF: 03731650275)
SPURGO SERVICE SRL (CF: 02390920300)
</t>
  </si>
  <si>
    <t>ISPEF SERVIZI ECOLOGICI SRL (CF: 01477630931)</t>
  </si>
  <si>
    <t>fornitura toner UPT UD</t>
  </si>
  <si>
    <t xml:space="preserve">DuecÃ¬ Italia srl (CF: 02693490126)
ECO TEC SNC (CF: 01995900980)
ELITE OFFICE (CF: 08644570965)
LA MECCANOGRAFICA DI CHIZZOLINI CLAUDIO &amp; C. SNC  (CF: 00106290190)
REPLAY RIG.MANO COMM.DI F.GIORDANI (CF: GRDFNC57L64F205Y)
</t>
  </si>
  <si>
    <t>REPLAY RIG.MANO COMM.DI F.GIORDANI (CF: GRDFNC57L64F205Y)</t>
  </si>
  <si>
    <t>Disotturazione bagni DP TS</t>
  </si>
  <si>
    <t xml:space="preserve">ALISEI SOCIETA' COOPERATIVA SOCIALE (CF: 01647350220)
argo sas servizi integrati (CF: 03732790260)
BETA SOCIETA' COOPERATIVA SOCIALE (CF: 02566350233)
capuzzo nicola (CF: 04660370281)
MANENTE SPURGHI SRL (CF: 03731650275)
</t>
  </si>
  <si>
    <t>MANENTE SPURGHI SRL (CF: 03731650275)</t>
  </si>
  <si>
    <t>SOSTITUZIONE POMPA IMPIANTO CLIMATIZZAZIONE</t>
  </si>
  <si>
    <t>MANUTENZIONE DELL'IMPIANTO ELETTRICO IN DR</t>
  </si>
  <si>
    <t xml:space="preserve">CHIURLO TEC SRL (CF: 02294840307)
</t>
  </si>
  <si>
    <t>CHIURLO TEC SRL (CF: 02294840307)</t>
  </si>
  <si>
    <t>MANUTENZIONE IMPIANTO ELETTRICO UT CERVIGNANO</t>
  </si>
  <si>
    <t>MANUTENZIONE IMPIANTO ELETRICO DP UDINE</t>
  </si>
  <si>
    <t>MANUTENZIONE IMPIANTI ELETTRICI DR FVG DP TS, UD</t>
  </si>
  <si>
    <t>sostituzione interruttore magnetotermico - Dp Udine</t>
  </si>
  <si>
    <t>LIBRI</t>
  </si>
  <si>
    <t xml:space="preserve">LIBRERIA NERO SU BIANCO (CF: 00918260324)
</t>
  </si>
  <si>
    <t>LIBRERIA NERO SU BIANCO (CF: 00918260324)</t>
  </si>
  <si>
    <t>FORNITURA N.10  DEVELOPER</t>
  </si>
  <si>
    <t xml:space="preserve">ABC INFORMATICA S.R.L. (CF: 02200420269)
ADP INFORMATICA DI DE PACE A. (CF: DPCLSN77P30L219C)
ALFA COPY SRL (CF: 09762060151)
AMA GROUP SRL (CF: 03472570104)
STEMA SRL (CF: 04160880243)
</t>
  </si>
  <si>
    <t>STEMA SRL (CF: 04160880243)</t>
  </si>
  <si>
    <t>elettrodi per defibrillatore DAE - palazzo uffici di Udine</t>
  </si>
  <si>
    <t xml:space="preserve">EUMACO SRL (CF: 01910710282)
</t>
  </si>
  <si>
    <t>EUMACO SRL (CF: 01910710282)</t>
  </si>
  <si>
    <t>Manutenzione impianto elettrico - sostituzione corpi illuminanti DP PORDENONE</t>
  </si>
  <si>
    <t>Fornitura cassetta di primo soccorso</t>
  </si>
  <si>
    <t xml:space="preserve">LA ZEBRETTA DI RECCHIA MICHELE (CF: RCCMHL79T20L483D)
M.G.GROUP SRL (CF: 04375480284)
</t>
  </si>
  <si>
    <t>LA ZEBRETTA DI RECCHIA MICHELE (CF: RCCMHL79T20L483D)</t>
  </si>
  <si>
    <t>FORNITURA E POSA IN OPERA VIDEOCITOFONO</t>
  </si>
  <si>
    <t xml:space="preserve">MED SECURITY SRL (CF: 02777490307)
</t>
  </si>
  <si>
    <t>MED SECURITY SRL (CF: 02777490307)</t>
  </si>
  <si>
    <t>MATERIALE INFORMATICO FUORI CONVENZIONE</t>
  </si>
  <si>
    <t xml:space="preserve">kit ufficio snc (CF: 02529780278)
MIDA SRL (CF: 01513020238)
VERD'UFFICIO SRL (CF: 01008530311)
</t>
  </si>
  <si>
    <t>MIDA SRL (CF: 01513020238)</t>
  </si>
  <si>
    <t>RIPRISTINO DI UN BAGNO PER DISABILI IN DP TRIESTE</t>
  </si>
  <si>
    <t>FORNITURA N.200 CUFFIE SENZA MICROFONO E N.25 CUFFIE CON MICROFONO-DIREZIONE REGIONALE FVG</t>
  </si>
  <si>
    <t xml:space="preserve">DATA SPEED SRL (CF: 00624681201)
GBR ROSSETTO SPA (CF: 00304720287)
INFONAIR SAS (CF: 01194260327)
LA MECCANOGRAFICA DI CHIZZOLINI CLAUDIO &amp; C. SNC  (CF: 00106290190)
LA ZEBRETTA DI RECCHIA MICHELE (CF: RCCMHL79T20L483D)
STEMA SRL (CF: 04160880243)
</t>
  </si>
  <si>
    <t>DATA SPEED SRL (CF: 00624681201)</t>
  </si>
  <si>
    <t>Noleggio fotocopiatori in Convenzione Consip 28 per UPT Pordenone</t>
  </si>
  <si>
    <t>BIGLIETTI BUS PER LA DP TRIESTE</t>
  </si>
  <si>
    <t>FORNITURA MATERIALE PER ALLESTIMENTO STAND FIERA CASA MODERNA-UDINE</t>
  </si>
  <si>
    <t xml:space="preserve">ARTGROUP GRAPHICS SRL UNIPERSONALE (CF: 01237610322)
FCE UDINE (CF: 02407840301)
GRAFICHE FILACORDIA (CF: 01924180308)
LITHO STAMPA (CF: 02040210300)
MOSETTI TECNICHE GRAFICHE (CF: 00132300328)
</t>
  </si>
  <si>
    <t>GRAFICHE FILACORDIA (CF: 01924180308)</t>
  </si>
  <si>
    <t>ACQUISTO DI UN DEFIBRILLATORE PER LA DP TRIESTE</t>
  </si>
  <si>
    <t xml:space="preserve">AHSI (CF: 02481080964)
ALBER HOSPITAL (CF: 11007660019)
ALLMED (CF: 02782810960)
AXFLOW (CF: 02161000126)
IREDEEM S.P.A. (CF: 10574970017)
</t>
  </si>
  <si>
    <t>manutenzione impianti elettrici DP Udine</t>
  </si>
  <si>
    <t>PORTIERATO DR FVG</t>
  </si>
  <si>
    <t xml:space="preserve">ARTEMEDIA S.R.L. (CF: 02578130300)
italpol group spa  (CF: 02750060309)
QUERCIAMBIENTE SOCIETA' COOPERATIVA SOCIALE (CF: 00907100325)
SECURITE' SRL (CF: 11537111004)
WMC Service Net S.r.l (CF: 12133101001)
</t>
  </si>
  <si>
    <t>SECURITE' SRL (CF: 11537111004)</t>
  </si>
  <si>
    <t>Manutenzione impianto elettrico - fornitura n.1 lampada neon. DP Gorizia</t>
  </si>
  <si>
    <t>corso formazione blsd dp go</t>
  </si>
  <si>
    <t xml:space="preserve">A.A.S. N. 2 BASSA FRIULANA ISONTINA (CF: 01162270316)
</t>
  </si>
  <si>
    <t>A.A.S. N. 2 BASSA FRIULANA ISONTINA (CF: 01162270316)</t>
  </si>
  <si>
    <t>sostituzione inverter su ascensore matr. 11065 - PUF di Udine</t>
  </si>
  <si>
    <t xml:space="preserve">PRM ASCENSORI (CF: 02189971209)
</t>
  </si>
  <si>
    <t>PRM ASCENSORI (CF: 02189971209)</t>
  </si>
  <si>
    <t>CORSO FORMAZIONE BLSD DR FVG</t>
  </si>
  <si>
    <t xml:space="preserve">A.S.S. n.1 Triestina (CF: 01258370327)
</t>
  </si>
  <si>
    <t>A.S.S. n.1 Triestina (CF: 01258370327)</t>
  </si>
  <si>
    <t>Intervento manutenzione impianto elettrico UT Monfalcone</t>
  </si>
  <si>
    <t>INSTALLAZIONE DI UN IMPIANTO BIDIREZIONALE NELL'ASCENSORE DELLA DR</t>
  </si>
  <si>
    <t>Rotoli carta termica per eliminacode UT Monfalcone</t>
  </si>
  <si>
    <t>CARTELLINE STAMPATE DP UDINE</t>
  </si>
  <si>
    <t xml:space="preserve">CENTRO UFFICIO SRL (CF: 01967580240)
GBR ROSSETTO SPA (CF: 00304720287)
GRAFICHE FILACORDIA (CF: 01924180308)
MOSETTI TECNICHE GRAFICHE (CF: 00132300328)
TIPOGRAFIA MAGGIO (CF: 07736220158)
</t>
  </si>
  <si>
    <t>Ripristino cornicione palazzo uffici finanziari di Udine</t>
  </si>
  <si>
    <t xml:space="preserve">EDILMARK SRL (CF: 01184660312)
FLY SERVICE TRIESTE (CF: 01073910323)
G.M.B. Costruzioni e restauri Snc (CF: 01044970315)
PROGETTO TRIESTE (CF: 01273770329)
TOSONE DORINO SAS (CF: 00490730306)
</t>
  </si>
  <si>
    <t>fornitura e posa di punti rete e prese c/o UpT Gorizia</t>
  </si>
  <si>
    <t xml:space="preserve">C.I.E.L. IMPIANTI SRL (CF: 02536720309)
ELETTRICA DUCALE SRL (CF: 00481860302)
MONTICOLO SERGIO SRL (CF: 01098910324)
RIGO TECNOIMPIANTI SNC (CF: 03603700273)
TECNO IMPIANTI di Tauro Giovanni Francesco sas (CF: 01904410303)
</t>
  </si>
  <si>
    <t>TECNO IMPIANTI di Tauro Giovanni Francesco sas (CF: 01904410303)</t>
  </si>
  <si>
    <t>MATERIALE DI CONSUMO PER STAMPANTI FUORI CONVENZIONE PER DP TRIESTE</t>
  </si>
  <si>
    <t xml:space="preserve">CORPORATE EXPRESS SRL (CF: 00936630151)
LA ZEBRETTA DI RECCHIA MICHELE (CF: RCCMHL79T20L483D)
MIDA SRL (CF: 01513020238)
PROCED SRL (CF: 01952150264)
SOLUZIONE UFFICIO S.R.L.  (CF: 02778750246)
</t>
  </si>
  <si>
    <t>CORPORATE EXPRESS SRL (CF: 00936630151)</t>
  </si>
  <si>
    <t>Monitor per eliminacode UPT GO</t>
  </si>
  <si>
    <t>Noleggio fotocopiatori UPT Udine</t>
  </si>
  <si>
    <t>MATERIALE DIDATTICO PER ATTIVITA' FORMATIVE</t>
  </si>
  <si>
    <t xml:space="preserve">WOLTERS KLUWER ITALIA SRL (CF: 10209790152)
</t>
  </si>
  <si>
    <t>WOLTERS KLUWER ITALIA SRL (CF: 10209790152)</t>
  </si>
  <si>
    <t>partecipazione alla fiera "Casa Moderna" a Udine</t>
  </si>
  <si>
    <t xml:space="preserve">UDINE E GORIZIA FIERE SPA (CF: 01185490305)
</t>
  </si>
  <si>
    <t>UDINE E GORIZIA FIERE SPA (CF: 01185490305)</t>
  </si>
  <si>
    <t>adeguamento ascensori Dp Pordenone</t>
  </si>
  <si>
    <t>pulizia straordinaria archivi Dp Udine</t>
  </si>
  <si>
    <t xml:space="preserve">C.R. APPALTI SRL (CF: 04622851006)
</t>
  </si>
  <si>
    <t>C.R. APPALTI SRL (CF: 04622851006)</t>
  </si>
  <si>
    <t>BANDIERE DA ESTERNI PER LA DR</t>
  </si>
  <si>
    <t xml:space="preserve">E.NOVALI SNC DI NOVALI ALESSANDRO &amp; C. (CF: 01462770171)
FAGGIONATO ROBERTO (CF: FGGRRT74M13F464Y)
SCRIPTA SRL (CF: 02243550981)
SOLIVARI SRL (CF: 00948540166)
TROVATI GIUSEPPE PAOLO (CF: TRVGPP64C04F119V)
</t>
  </si>
  <si>
    <t>FAGGIONATO ROBERTO (CF: FGGRRT74M13F464Y)</t>
  </si>
  <si>
    <t xml:space="preserve">Cigaina S.R.L. (CF: 02576260307)
FACAU (CF: 01304810326)
pelizzon luigi (CF: 01492100274)
PROSDOCIMI G.M. S.p.A. (CF: 00207000282)
TROST SPA (CF: 01348470301)
</t>
  </si>
  <si>
    <t>TONER PER KYOCERA ECOSYS P 7040</t>
  </si>
  <si>
    <t xml:space="preserve">DIGIT SRL (CF: 01009290311)
ECO TEC SNC (CF: 01995900980)
L &amp; R s.a.s. Di Legnazzi Marcello &amp; C (CF: 02170900183)
PROCED SRL (CF: 01952150264)
VERD'UFFICIO SRL (CF: 01008530311)
</t>
  </si>
  <si>
    <t>L &amp; R s.a.s. Di Legnazzi Marcello &amp; C (CF: 02170900183)</t>
  </si>
  <si>
    <t xml:space="preserve"> toner fuori convenzione per UpT Gorizia</t>
  </si>
  <si>
    <t xml:space="preserve">ALTOONA SRL (CF: 01151900931)
EUROGROUP S.P.A. (CF: 00030280267)
MIDA SRL (CF: 01513020238)
NUOVA TRIESTEUFFICIO SRL (CF: 01150840328)
SAIDEA SRL (CF: 01738120227)
</t>
  </si>
  <si>
    <t>ACQUISTO ASPIRATONER</t>
  </si>
  <si>
    <t xml:space="preserve">4WD INFORMATICA (CF: 01764660229)
A&amp;B SISTEMI SRL (CF: 02861340137)
LA ZEBRETTA DI RECCHIA MICHELE (CF: RCCMHL79T20L483D)
STEMA SRL (CF: 04160880243)
TREVISCALCOLO (CF: 04732350261)
</t>
  </si>
  <si>
    <t>RIPARAZIONE TENDE ALLA VENEZIANA DP UDINE</t>
  </si>
  <si>
    <t xml:space="preserve">CELEGON (CF: 01892090273)
centro ufficio srl (CF: 01222040931)
CHERUBIN SRL (CF: 01640090930)
CHINESPORT (CF: 00435080304)
GIROTTO TENDE di GIROTTO PIO (CF: GRTPIO57M18G224S)
</t>
  </si>
  <si>
    <t>GIROTTO TENDE di GIROTTO PIO (CF: GRTPIO57M18G224S)</t>
  </si>
  <si>
    <t>COLLEGAMENTO ALLARME E PRONTO INTERVENTO UFFICI FVG ANNO 2019</t>
  </si>
  <si>
    <t xml:space="preserve">italpol group spa  (CF: 02750060309)
ITALPOL VIGILANZA S.R.L. (CF: 05849251003)
QUERCIAMBIENTE SOCIETA' COOPERATIVA SOCIALE (CF: 00907100325)
SECURITY SERVICE SRL (CF: 04607470582)
SICUREZZA GLOBALE 1972 S.R.L. (CF: 13115671003)
</t>
  </si>
  <si>
    <t>italpol group spa  (CF: 02750060309)</t>
  </si>
  <si>
    <t>interventi di adeguamento ascensori c/o palazzo uffici finanziari di Udine</t>
  </si>
  <si>
    <t>Cancelleria Uffici Regione fvg</t>
  </si>
  <si>
    <t xml:space="preserve">DuecÃ¬ Italia srl (CF: 02693490126)
F.LLI BIAGINI SRL (CF: 00960900371)
PROCED SRL (CF: 01952150264)
PROSDOCIMI G.M. S.p.A. (CF: 00207000282)
SISTERS SRL (CF: 02316361209)
</t>
  </si>
  <si>
    <t>F.LLI BIAGINI SRL (CF: 00960900371)</t>
  </si>
  <si>
    <t>Ritinteggio stalli e fornitura dissuasori di parcheggio - PUF di Udine</t>
  </si>
  <si>
    <t xml:space="preserve">CIMOLAI SPA (CF: 01507200937)
F.LLI GAIARDO SRL (CF: 00152790309)
omnia costruzioni srl (CF: 00876070327)
TOSONE DORINO SAS (CF: 00490730306)
VENUTI LINO SRL (CF: 00573850302)
</t>
  </si>
  <si>
    <t>Intervento manutenzione bollatrice Sportello Latisana</t>
  </si>
  <si>
    <t xml:space="preserve">A.C.S. ASSISTENZA COMPUTERS E SERVIZI (CF: 01986850301)
ABACUS SISTEMI INFORMATICI SRL (CF: 02518470287)
ABC SERVICE DI BIASI ANDREA (CF: 01081890319)
ACS DATA SYSTEMS (CF: 00701430217)
FATTORI SAFEST S.R.L. (CF: 10416260155)
</t>
  </si>
  <si>
    <t>FATTORI SAFEST S.R.L. (CF: 10416260155)</t>
  </si>
  <si>
    <t>Intervento pulizia gronde e pluviali UT Monfalcone</t>
  </si>
  <si>
    <t xml:space="preserve">CHELLERIS MICHELE ORIZZONTI VERTICALI (CF: CHLMHL65L30G642K)
IDEALSERVICE SOC. COOP. (CF: 00223850306)
MANENTE SPURGHI SRL (CF: 03731650275)
MULTISERVIZI SNC DI MARIANO ZANVETTOR &amp; C. (CF: 01717130221)
TOSONE DORINO SAS (CF: 00490730306)
</t>
  </si>
  <si>
    <t>MULTISERVIZI SNC DI MARIANO ZANVETTOR &amp; C. (CF: 01717130221)</t>
  </si>
  <si>
    <t>COOPERATIVA SOCIALE KARPOS - Facchinaggio spostamento materiale cartaceo uffici regione FVG</t>
  </si>
  <si>
    <t xml:space="preserve">COMPAGNIA VENETA SERVIZI (CF: 04475110278)
COOPERATIVA SOCIALE KARPOS (CF: 01500940935)
GEMINI (CF: 02189580273)
MULTISERVIZI SNC DI MARIANO ZANVETTOR &amp; C. (CF: 01717130221)
TOSONE DORINO SAS (CF: 00490730306)
</t>
  </si>
  <si>
    <t>COOPERATIVA SOCIALE KARPOS (CF: 01500940935)</t>
  </si>
  <si>
    <t>CORSO PRIMO SOCCORSO ASS N. 1 TRIESTINA</t>
  </si>
  <si>
    <t>FORNITURA TIPI MOBILI ANNO 2019 - DP PORDENONE</t>
  </si>
  <si>
    <t xml:space="preserve">Istituto Poligrafico e Zecca dello Stato  (CF: 00399810589)
</t>
  </si>
  <si>
    <t>Istituto Poligrafico e Zecca dello Stato  (CF: 00399810589)</t>
  </si>
  <si>
    <t>Ripristino e reinstallazione 3 sensori imp. antintrusione DP Pordenone</t>
  </si>
  <si>
    <t xml:space="preserve">SEVERI (CF: 01143010476)
</t>
  </si>
  <si>
    <t>SEVERI (CF: 01143010476)</t>
  </si>
  <si>
    <t>sostituzione argano di trazione ascensore Dp Udine</t>
  </si>
  <si>
    <t>ACQUISTO N. 4 IMAGING UNIT PER STAMPANTE XEROX</t>
  </si>
  <si>
    <t xml:space="preserve">DEBA SRL (CF: 08458520155)
MIDA SRL (CF: 01513020238)
SISTERS SRL (CF: 02316361209)
SPACE S.r.l.  (CF: 04106230404)
WICON ITALIA SRL (CF: 08155160966)
</t>
  </si>
  <si>
    <t>SPACE S.r.l.  (CF: 04106230404)</t>
  </si>
  <si>
    <t>fornitura e montaggio 5 cassette pronto soccorso ed altro</t>
  </si>
  <si>
    <t xml:space="preserve">ADRIACLEAN SRL (CF: 02726950302)
AGRI OSSIO SRL (CF: 02288400308)
L'ANTINFORTUNISTICA S.R.L. (CF: 02467560245)
M.G.GROUP SRL (CF: 04375480284)
s.a.t.i. srl (CF: 00985110303)
</t>
  </si>
  <si>
    <t>s.a.t.i. srl (CF: 00985110303)</t>
  </si>
  <si>
    <t>CARTA PER FOTOCOPIE DR FVG</t>
  </si>
  <si>
    <t xml:space="preserve">centro ufficio srl (CF: 01222040931)
Cigaina S.R.L. (CF: 02576260307)
PROCED SRL (CF: 01952150264)
PROSDOCIMI G.M. S.p.A. (CF: 00207000282)
TIPOGRAFIA ARZIONI SAS (CF: 00997190327)
ZETA UFFICIO SRL (CF: 01152130314)
</t>
  </si>
  <si>
    <t>Manutenzione impianto estinzione antincendio DP TS</t>
  </si>
  <si>
    <t xml:space="preserve">B.T. ANTINCENDIO S.R.L. (CF: 01835440304)
FE FRIULI ESTINTORI SRL (CF: 02357730304)
GIEMME Antincendio e Sicurezza di Grimolizzi M. (CF: GRMMRA61R09A666V)
M.G.GROUP SRL (CF: 04375480284)
RS SRL (CF: 01887790309)
</t>
  </si>
  <si>
    <t>RS SRL (CF: 01887790309)</t>
  </si>
  <si>
    <t>DP PORDENONE -fornitura 30 rotoli carta termica</t>
  </si>
  <si>
    <t xml:space="preserve">SIGMA SPA (CF: 01590680443)
</t>
  </si>
  <si>
    <t>SIGMA SPA (CF: 01590680443)</t>
  </si>
  <si>
    <t>adeguamento impianto scariche atmosferiche PUF di Udine</t>
  </si>
  <si>
    <t xml:space="preserve">ARREDOLUCE SRL (CF: 02383430234)
ATES INFORMATICA (CF: 01191170933)
C.I.E.L. IMPIANTI SRL (CF: 02536720309)
ELLE ELLE Impianti di Andrian Luca &amp; C. Snc (CF: 02222590305)
SIEL IMPIANTI SRL (CF: 02014570309)
</t>
  </si>
  <si>
    <t>C.I.E.L. IMPIANTI SRL (CF: 02536720309)</t>
  </si>
  <si>
    <t>Fornitura toner non in convenzione DP Pordenone II sem. 2018</t>
  </si>
  <si>
    <t xml:space="preserve">DPS INFORMATICA S.N.C. DI PRESELLO GIANNI &amp; C. (CF: 01486330309)
FACAU (CF: 01304810326)
IS COPY srl (CF: 00637000324)
MIDA SRL (CF: 01513020238)
STEMA SRL (CF: 04160880243)
</t>
  </si>
  <si>
    <t>Acquisto drum per UT Monfalcone</t>
  </si>
  <si>
    <t xml:space="preserve">CAPFOR SRLS (CF: 11842450014)
MIDA SRL (CF: 01513020238)
pelizzon luigi (CF: 01492100274)
STEMA SRL (CF: 04160880243)
TECNODELTA SAS (CF: 00598710325)
</t>
  </si>
  <si>
    <t>TECNODELTA SAS (CF: 00598710325)</t>
  </si>
  <si>
    <t>portierato palazzo uffici finanziari di Udine</t>
  </si>
  <si>
    <t xml:space="preserve">BENEX SRL  (CF: 07899420637)
INTERNATIONAL LION SECURITY S.R.L. (CF: 06611241214)
JOB SOLUTION SOC. COOP. (CF: 02085880561)
SECURITYLAB SRL (CF: 07723541210)
VITAL SAS (CF: 02788500797)
</t>
  </si>
  <si>
    <t>VITAL SAS (CF: 02788500797)</t>
  </si>
  <si>
    <t>FORNITURA CORPI ILLUMINANTI UT CERVIGNANO</t>
  </si>
  <si>
    <t xml:space="preserve">ELETTROLUCE SNC (CF: 01041940220)
FACAU (CF: 01304810326)
GBR ROSSETTO SPA (CF: 00304720287)
SIEL IMPIANTI SRL (CF: 02014570309)
TROST SPA (CF: 01348470301)
</t>
  </si>
  <si>
    <t>SIEL IMPIANTI SRL (CF: 02014570309)</t>
  </si>
  <si>
    <t>FACCHINAGGIO DP UDINE</t>
  </si>
  <si>
    <t xml:space="preserve">ESSEBI ECOLOGIA SRL (CF: 03791640273)
ESTERNA SERVIZI SRL (CF: 02861550305)
ETHYKA (CF: 02855740219)
PU.MA. PULIZIE E MANUTENZIONI (CF: 01320170309)
vivai busa' s.r.l. (CF: 00834640328)
</t>
  </si>
  <si>
    <t>PU.MA. PULIZIE E MANUTENZIONI (CF: 01320170309)</t>
  </si>
  <si>
    <t>Servizio raccolta, trasporto e conferimento all' impianto di rifiuti non pericolosi</t>
  </si>
  <si>
    <t xml:space="preserve">ALLEGRETTO TRASLOCHI (CF: 00737160325)
EQUIPE SRL (CF: 00520370313)
</t>
  </si>
  <si>
    <t>EQUIPE SRL (CF: 00520370313)</t>
  </si>
  <si>
    <t>PULIZIA STRAORDINARIA SCALE ESTERNE - DP GORIZIA</t>
  </si>
  <si>
    <t>SERVIZIO DI RACCOLTA, TRASPORTO E CONFERIMENTO ALL'IMPIANTO SMALTIMENTO MATERIALE DP UD,GO;PN UT CERV</t>
  </si>
  <si>
    <t xml:space="preserve">ESSEBI ECOLOGIA SRL (CF: 03791640273)
ESTERNA SERVIZI SRL (CF: 02861550305)
ETHYKA (CF: 02855740219)
ISPEF SERVIZI ECOLOGICI SRL (CF: 01477630931)
PU.MA. PULIZIE E MANUTENZIONI (CF: 01320170309)
</t>
  </si>
  <si>
    <t>STAMPANTE ARGO</t>
  </si>
  <si>
    <t>Manutenzione impianti antincendio DR Friuli VG</t>
  </si>
  <si>
    <t xml:space="preserve">CARMET SRL (CF: 00718050321)
CASTELLANAIMPIANTI SRL (CF: 01662840303)
ITA PROGETTI SRL (CF: 02717000307)
SEA PIU SRL (CF: 01490410303)
VAPORTERMICA COMMERCIALE (CF: 00487980302)
</t>
  </si>
  <si>
    <t>Manutenzione impianti elettrici</t>
  </si>
  <si>
    <t xml:space="preserve">ANTARES SRL (CF: 02371800307)
BALSAMINI IMPIANTI SRL (CF: 01135980934)
CARMET SRL (CF: 00718050321)
ITEL SRL (CF: 02319220303)
NOBILE IMPIANTI S.R.L. (CF: 00950920306)
</t>
  </si>
  <si>
    <t>MANUTENZIONE IMPIANTI DI SOLLEVAMENTO</t>
  </si>
  <si>
    <t xml:space="preserve">ELM ASCENSORI SRL (CF: 02200150304)
MINGOT SRL (CF: 00803690320)
MODESTO SRL (CF: 02353370303)
SECURITY CONTROL SRL (CF: 00827030321)
SELE NORDEST SRL (CF: 02111521205)
</t>
  </si>
  <si>
    <t>MANUTENZIONE IMPIANTI TERMOIDRAULICI, DI CONDIZIONAMENTO ED IDRICO SANITARI</t>
  </si>
  <si>
    <t xml:space="preserve">BALSAMINI IMPIANTI SRL (CF: 01135980934)
CARMET SRL (CF: 00718050321)
ITEL SRL (CF: 02319220303)
NOBILE IMPIANTI S.R.L. (CF: 00950920306)
VAPORTERMICA COMMERCIALE (CF: 00487980302)
</t>
  </si>
  <si>
    <t>FORNITURA E POSA IN OPERA PORTA REI DP PORDENONE</t>
  </si>
  <si>
    <t xml:space="preserve">BARBIERI KLAIBER SRL (CF: 01486020231)
FORINT SPA (CF: 00167200245)
MARKET CASA SRL (CF: 01798200281)
POLAZZO GRANDIMPIANTI (CF: 01782000242)
PULITALIA SPA (CF: 01653790244)
</t>
  </si>
  <si>
    <t>ACQUISTO DI UNA TARGA DA PARETE</t>
  </si>
  <si>
    <t xml:space="preserve">CECHHINI (CF: CCCPLA66B26L424W)
GI.DI.NO. (CF: DGSMNL69B48L424Q)
GIEFFECÃ¬ DI GIONCHETTI STEFANO (CF: GNCSFN83R13L424Q)
INCISORIA MODERNA DI INTINI SERGIO (CF: 00809910326)
LA GRAFICA &amp; VILLA (CF: 00232310326)
</t>
  </si>
  <si>
    <t>GI.DI.NO. (CF: DGSMNL69B48L424Q)</t>
  </si>
  <si>
    <t>Fornitura accumulatore ermetico per impianto antintrusione DP TS</t>
  </si>
  <si>
    <t>LAVAGGIO DEI TAPPETI DELLA DR</t>
  </si>
  <si>
    <t xml:space="preserve">KUBILAI (CF: 01554060309)
PASHA CARPERSNC (CF: 09239540017)
RESTIVO BENITO (CF: 00398090380)
TABRIZ CARPET (CF: 02484480302)
TAPPETO VOLANTE (CF: 01474500939)
</t>
  </si>
  <si>
    <t>TAPPETO VOLANTE (CF: 01474500939)</t>
  </si>
  <si>
    <t>Fornitura in opera di lampade emergenza</t>
  </si>
  <si>
    <t xml:space="preserve">ACEGAS APS SPA (CF: 00930530324)
al risparmio s.r.l. (CF: 01271520221)
ARREDOLUCE SRL (CF: 02383430234)
M.G. di MAROCCO Giuseppe (CF: MRCGPP62C28M088R)
TECNO IMPIANTI di Tauro Giovanni Francesco sas (CF: 01904410303)
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</si>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</sst>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tabSelected="1" workbookViewId="0">
      <selection activeCell="G10" sqref="G10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319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"736013605F"</f>
        <v>736013605F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312.5</v>
      </c>
      <c r="I3" s="2">
        <v>43125</v>
      </c>
      <c r="J3" s="2">
        <v>43151</v>
      </c>
      <c r="K3">
        <v>312.5</v>
      </c>
    </row>
    <row r="4" spans="1:11" x14ac:dyDescent="0.25">
      <c r="A4" t="str">
        <f>"7384030651"</f>
        <v>7384030651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0</v>
      </c>
      <c r="I4" s="2">
        <v>43147</v>
      </c>
      <c r="J4" s="2">
        <v>43147</v>
      </c>
      <c r="K4">
        <v>5138.22</v>
      </c>
    </row>
    <row r="5" spans="1:11" x14ac:dyDescent="0.25">
      <c r="A5" t="str">
        <f>"73625421DD"</f>
        <v>73625421DD</v>
      </c>
      <c r="B5" t="str">
        <f t="shared" si="0"/>
        <v>06363391001</v>
      </c>
      <c r="C5" t="s">
        <v>15</v>
      </c>
      <c r="D5" t="s">
        <v>24</v>
      </c>
      <c r="E5" t="s">
        <v>25</v>
      </c>
      <c r="F5" s="1" t="s">
        <v>26</v>
      </c>
      <c r="G5" t="s">
        <v>27</v>
      </c>
      <c r="H5">
        <v>430</v>
      </c>
      <c r="I5" s="2">
        <v>43145</v>
      </c>
      <c r="J5" s="2">
        <v>43153</v>
      </c>
      <c r="K5">
        <v>430</v>
      </c>
    </row>
    <row r="6" spans="1:11" x14ac:dyDescent="0.25">
      <c r="A6" t="str">
        <f>"7349252A99"</f>
        <v>7349252A99</v>
      </c>
      <c r="B6" t="str">
        <f t="shared" si="0"/>
        <v>06363391001</v>
      </c>
      <c r="C6" t="s">
        <v>15</v>
      </c>
      <c r="D6" t="s">
        <v>28</v>
      </c>
      <c r="E6" t="s">
        <v>25</v>
      </c>
      <c r="F6" s="1" t="s">
        <v>29</v>
      </c>
      <c r="G6" t="s">
        <v>30</v>
      </c>
      <c r="H6">
        <v>11804</v>
      </c>
      <c r="I6" s="2">
        <v>43132</v>
      </c>
      <c r="J6" s="2">
        <v>43159</v>
      </c>
      <c r="K6">
        <v>11804</v>
      </c>
    </row>
    <row r="7" spans="1:11" x14ac:dyDescent="0.25">
      <c r="A7" t="str">
        <f>"73532161CE"</f>
        <v>73532161CE</v>
      </c>
      <c r="B7" t="str">
        <f t="shared" si="0"/>
        <v>06363391001</v>
      </c>
      <c r="C7" t="s">
        <v>15</v>
      </c>
      <c r="D7" t="s">
        <v>31</v>
      </c>
      <c r="E7" t="s">
        <v>21</v>
      </c>
      <c r="F7" s="1" t="s">
        <v>32</v>
      </c>
      <c r="G7" t="s">
        <v>33</v>
      </c>
      <c r="H7">
        <v>4550</v>
      </c>
      <c r="I7" s="2">
        <v>43088</v>
      </c>
      <c r="J7" s="2">
        <v>43088</v>
      </c>
      <c r="K7">
        <v>0</v>
      </c>
    </row>
    <row r="8" spans="1:11" x14ac:dyDescent="0.25">
      <c r="A8" t="str">
        <f>"7361448B0E"</f>
        <v>7361448B0E</v>
      </c>
      <c r="B8" t="str">
        <f t="shared" si="0"/>
        <v>06363391001</v>
      </c>
      <c r="C8" t="s">
        <v>15</v>
      </c>
      <c r="D8" t="s">
        <v>34</v>
      </c>
      <c r="E8" t="s">
        <v>21</v>
      </c>
      <c r="F8" s="1" t="s">
        <v>35</v>
      </c>
      <c r="G8" t="s">
        <v>36</v>
      </c>
      <c r="H8">
        <v>55408</v>
      </c>
      <c r="I8" s="2">
        <v>43144</v>
      </c>
      <c r="J8" s="2">
        <v>44969</v>
      </c>
      <c r="K8">
        <v>8311.2099999999991</v>
      </c>
    </row>
    <row r="9" spans="1:11" x14ac:dyDescent="0.25">
      <c r="A9" t="str">
        <f>"74297263DA"</f>
        <v>74297263DA</v>
      </c>
      <c r="B9" t="str">
        <f t="shared" si="0"/>
        <v>06363391001</v>
      </c>
      <c r="C9" t="s">
        <v>15</v>
      </c>
      <c r="D9" t="s">
        <v>37</v>
      </c>
      <c r="E9" t="s">
        <v>17</v>
      </c>
      <c r="F9" s="1" t="s">
        <v>38</v>
      </c>
      <c r="G9" t="s">
        <v>39</v>
      </c>
      <c r="H9">
        <v>80</v>
      </c>
      <c r="I9" s="2">
        <v>43193</v>
      </c>
      <c r="J9" s="2">
        <v>43203</v>
      </c>
      <c r="K9">
        <v>80</v>
      </c>
    </row>
    <row r="10" spans="1:11" x14ac:dyDescent="0.25">
      <c r="A10" t="str">
        <f>"7365154D57"</f>
        <v>7365154D57</v>
      </c>
      <c r="B10" t="str">
        <f t="shared" si="0"/>
        <v>06363391001</v>
      </c>
      <c r="C10" t="s">
        <v>15</v>
      </c>
      <c r="D10" t="s">
        <v>40</v>
      </c>
      <c r="E10" t="s">
        <v>21</v>
      </c>
      <c r="F10" s="1" t="s">
        <v>41</v>
      </c>
      <c r="G10" t="s">
        <v>42</v>
      </c>
      <c r="H10">
        <v>1175525.76</v>
      </c>
      <c r="I10" s="2">
        <v>43160</v>
      </c>
      <c r="J10" s="2">
        <v>43866</v>
      </c>
      <c r="K10">
        <v>389748.56</v>
      </c>
    </row>
    <row r="11" spans="1:11" x14ac:dyDescent="0.25">
      <c r="A11" t="str">
        <f>"74202220E8"</f>
        <v>74202220E8</v>
      </c>
      <c r="B11" t="str">
        <f t="shared" si="0"/>
        <v>06363391001</v>
      </c>
      <c r="C11" t="s">
        <v>15</v>
      </c>
      <c r="D11" t="s">
        <v>43</v>
      </c>
      <c r="E11" t="s">
        <v>21</v>
      </c>
      <c r="F11" s="1" t="s">
        <v>22</v>
      </c>
      <c r="G11" t="s">
        <v>23</v>
      </c>
      <c r="H11">
        <v>0</v>
      </c>
      <c r="I11" s="2">
        <v>43180</v>
      </c>
      <c r="J11" s="2">
        <v>43180</v>
      </c>
      <c r="K11">
        <v>5102.22</v>
      </c>
    </row>
    <row r="12" spans="1:11" x14ac:dyDescent="0.25">
      <c r="A12" t="str">
        <f>"7347428963"</f>
        <v>7347428963</v>
      </c>
      <c r="B12" t="str">
        <f t="shared" si="0"/>
        <v>06363391001</v>
      </c>
      <c r="C12" t="s">
        <v>15</v>
      </c>
      <c r="D12" t="s">
        <v>44</v>
      </c>
      <c r="E12" t="s">
        <v>21</v>
      </c>
      <c r="F12" s="1" t="s">
        <v>45</v>
      </c>
      <c r="G12" t="s">
        <v>46</v>
      </c>
      <c r="H12">
        <v>0</v>
      </c>
      <c r="I12" s="2">
        <v>43191</v>
      </c>
      <c r="J12" s="2">
        <v>43555</v>
      </c>
      <c r="K12">
        <v>8371.58</v>
      </c>
    </row>
    <row r="13" spans="1:11" x14ac:dyDescent="0.25">
      <c r="A13" t="str">
        <f>"742034780D"</f>
        <v>742034780D</v>
      </c>
      <c r="B13" t="str">
        <f t="shared" si="0"/>
        <v>06363391001</v>
      </c>
      <c r="C13" t="s">
        <v>15</v>
      </c>
      <c r="D13" t="s">
        <v>47</v>
      </c>
      <c r="E13" t="s">
        <v>25</v>
      </c>
      <c r="F13" s="1" t="s">
        <v>48</v>
      </c>
      <c r="G13" t="s">
        <v>49</v>
      </c>
      <c r="H13">
        <v>4250</v>
      </c>
      <c r="I13" s="2">
        <v>43186</v>
      </c>
      <c r="J13" s="2">
        <v>43201</v>
      </c>
      <c r="K13">
        <v>4250</v>
      </c>
    </row>
    <row r="14" spans="1:11" x14ac:dyDescent="0.25">
      <c r="A14" t="str">
        <f>"73952945AA"</f>
        <v>73952945AA</v>
      </c>
      <c r="B14" t="str">
        <f t="shared" si="0"/>
        <v>06363391001</v>
      </c>
      <c r="C14" t="s">
        <v>15</v>
      </c>
      <c r="D14" t="s">
        <v>50</v>
      </c>
      <c r="E14" t="s">
        <v>25</v>
      </c>
      <c r="F14" s="1" t="s">
        <v>51</v>
      </c>
      <c r="G14" t="s">
        <v>52</v>
      </c>
      <c r="H14">
        <v>444</v>
      </c>
      <c r="I14" s="2">
        <v>43167</v>
      </c>
      <c r="J14" s="2">
        <v>43182</v>
      </c>
      <c r="K14">
        <v>444</v>
      </c>
    </row>
    <row r="15" spans="1:11" x14ac:dyDescent="0.25">
      <c r="A15" t="str">
        <f>"7380951971"</f>
        <v>7380951971</v>
      </c>
      <c r="B15" t="str">
        <f t="shared" si="0"/>
        <v>06363391001</v>
      </c>
      <c r="C15" t="s">
        <v>15</v>
      </c>
      <c r="D15" t="s">
        <v>53</v>
      </c>
      <c r="E15" t="s">
        <v>25</v>
      </c>
      <c r="F15" s="1" t="s">
        <v>54</v>
      </c>
      <c r="G15" t="s">
        <v>55</v>
      </c>
      <c r="H15">
        <v>2615</v>
      </c>
      <c r="I15" s="2">
        <v>43173</v>
      </c>
      <c r="J15" s="2">
        <v>43194</v>
      </c>
      <c r="K15">
        <v>2615</v>
      </c>
    </row>
    <row r="16" spans="1:11" x14ac:dyDescent="0.25">
      <c r="A16" t="str">
        <f>"7365417662"</f>
        <v>7365417662</v>
      </c>
      <c r="B16" t="str">
        <f t="shared" si="0"/>
        <v>06363391001</v>
      </c>
      <c r="C16" t="s">
        <v>15</v>
      </c>
      <c r="D16" t="s">
        <v>56</v>
      </c>
      <c r="E16" t="s">
        <v>17</v>
      </c>
      <c r="F16" s="1" t="s">
        <v>57</v>
      </c>
      <c r="G16" t="s">
        <v>58</v>
      </c>
      <c r="H16">
        <v>825</v>
      </c>
      <c r="I16" s="2">
        <v>43166</v>
      </c>
      <c r="J16" s="2">
        <v>43166</v>
      </c>
      <c r="K16">
        <v>825</v>
      </c>
    </row>
    <row r="17" spans="1:11" x14ac:dyDescent="0.25">
      <c r="A17" t="str">
        <f>"7378956B1D"</f>
        <v>7378956B1D</v>
      </c>
      <c r="B17" t="str">
        <f t="shared" si="0"/>
        <v>06363391001</v>
      </c>
      <c r="C17" t="s">
        <v>15</v>
      </c>
      <c r="D17" t="s">
        <v>59</v>
      </c>
      <c r="E17" t="s">
        <v>21</v>
      </c>
      <c r="F17" s="1" t="s">
        <v>60</v>
      </c>
      <c r="G17" t="s">
        <v>61</v>
      </c>
      <c r="H17">
        <v>0</v>
      </c>
      <c r="I17" s="2">
        <v>43221</v>
      </c>
      <c r="J17" s="2">
        <v>43585</v>
      </c>
      <c r="K17">
        <v>123501.45</v>
      </c>
    </row>
    <row r="18" spans="1:11" x14ac:dyDescent="0.25">
      <c r="A18" t="str">
        <f>"739475480A"</f>
        <v>739475480A</v>
      </c>
      <c r="B18" t="str">
        <f t="shared" si="0"/>
        <v>06363391001</v>
      </c>
      <c r="C18" t="s">
        <v>15</v>
      </c>
      <c r="D18" t="s">
        <v>62</v>
      </c>
      <c r="E18" t="s">
        <v>25</v>
      </c>
      <c r="F18" s="1" t="s">
        <v>63</v>
      </c>
      <c r="G18" t="s">
        <v>64</v>
      </c>
      <c r="H18">
        <v>7072.98</v>
      </c>
      <c r="I18" s="2">
        <v>43187</v>
      </c>
      <c r="J18" s="2">
        <v>43206</v>
      </c>
      <c r="K18">
        <v>7070.98</v>
      </c>
    </row>
    <row r="19" spans="1:11" x14ac:dyDescent="0.25">
      <c r="A19" t="str">
        <f>"7353616BE2"</f>
        <v>7353616BE2</v>
      </c>
      <c r="B19" t="str">
        <f t="shared" si="0"/>
        <v>06363391001</v>
      </c>
      <c r="C19" t="s">
        <v>15</v>
      </c>
      <c r="D19" t="s">
        <v>65</v>
      </c>
      <c r="E19" t="s">
        <v>25</v>
      </c>
      <c r="F19" s="1" t="s">
        <v>66</v>
      </c>
      <c r="G19" t="s">
        <v>67</v>
      </c>
      <c r="H19">
        <v>6950</v>
      </c>
      <c r="I19" s="2">
        <v>43133</v>
      </c>
      <c r="J19" s="2">
        <v>43160</v>
      </c>
      <c r="K19">
        <v>6950</v>
      </c>
    </row>
    <row r="20" spans="1:11" x14ac:dyDescent="0.25">
      <c r="A20" t="str">
        <f>"7427053605"</f>
        <v>7427053605</v>
      </c>
      <c r="B20" t="str">
        <f t="shared" si="0"/>
        <v>06363391001</v>
      </c>
      <c r="C20" t="s">
        <v>15</v>
      </c>
      <c r="D20" t="s">
        <v>68</v>
      </c>
      <c r="E20" t="s">
        <v>25</v>
      </c>
      <c r="F20" s="1" t="s">
        <v>69</v>
      </c>
      <c r="G20" t="s">
        <v>70</v>
      </c>
      <c r="H20">
        <v>1648.95</v>
      </c>
      <c r="I20" s="2">
        <v>43228</v>
      </c>
      <c r="J20" s="2">
        <v>43248</v>
      </c>
      <c r="K20">
        <v>1648.95</v>
      </c>
    </row>
    <row r="21" spans="1:11" x14ac:dyDescent="0.25">
      <c r="A21" t="str">
        <f>"74726913B1"</f>
        <v>74726913B1</v>
      </c>
      <c r="B21" t="str">
        <f t="shared" si="0"/>
        <v>06363391001</v>
      </c>
      <c r="C21" t="s">
        <v>15</v>
      </c>
      <c r="D21" t="s">
        <v>71</v>
      </c>
      <c r="E21" t="s">
        <v>25</v>
      </c>
      <c r="F21" s="1" t="s">
        <v>72</v>
      </c>
      <c r="G21" t="s">
        <v>73</v>
      </c>
      <c r="H21">
        <v>80</v>
      </c>
      <c r="I21" s="2">
        <v>43245</v>
      </c>
      <c r="J21" s="2">
        <v>43257</v>
      </c>
      <c r="K21">
        <v>80</v>
      </c>
    </row>
    <row r="22" spans="1:11" x14ac:dyDescent="0.25">
      <c r="A22" t="str">
        <f>"7375895D18"</f>
        <v>7375895D18</v>
      </c>
      <c r="B22" t="str">
        <f t="shared" si="0"/>
        <v>06363391001</v>
      </c>
      <c r="C22" t="s">
        <v>15</v>
      </c>
      <c r="D22" t="s">
        <v>74</v>
      </c>
      <c r="E22" t="s">
        <v>25</v>
      </c>
      <c r="F22" s="1" t="s">
        <v>75</v>
      </c>
      <c r="G22" t="s">
        <v>76</v>
      </c>
      <c r="H22">
        <v>1480</v>
      </c>
      <c r="I22" s="2">
        <v>43179</v>
      </c>
      <c r="J22" s="2">
        <v>43543</v>
      </c>
      <c r="K22">
        <v>986.66</v>
      </c>
    </row>
    <row r="23" spans="1:11" x14ac:dyDescent="0.25">
      <c r="A23" t="str">
        <f>"7427434070"</f>
        <v>7427434070</v>
      </c>
      <c r="B23" t="str">
        <f t="shared" si="0"/>
        <v>06363391001</v>
      </c>
      <c r="C23" t="s">
        <v>15</v>
      </c>
      <c r="D23" t="s">
        <v>77</v>
      </c>
      <c r="E23" t="s">
        <v>17</v>
      </c>
      <c r="F23" s="1" t="s">
        <v>78</v>
      </c>
      <c r="G23" t="s">
        <v>79</v>
      </c>
      <c r="H23">
        <v>360</v>
      </c>
      <c r="I23" s="2">
        <v>43199</v>
      </c>
      <c r="J23" s="2">
        <v>43201</v>
      </c>
      <c r="K23">
        <v>360</v>
      </c>
    </row>
    <row r="24" spans="1:11" x14ac:dyDescent="0.25">
      <c r="A24" t="str">
        <f>"7432697798"</f>
        <v>7432697798</v>
      </c>
      <c r="B24" t="str">
        <f t="shared" si="0"/>
        <v>06363391001</v>
      </c>
      <c r="C24" t="s">
        <v>15</v>
      </c>
      <c r="D24" t="s">
        <v>80</v>
      </c>
      <c r="E24" t="s">
        <v>17</v>
      </c>
      <c r="F24" s="1" t="s">
        <v>18</v>
      </c>
      <c r="G24" t="s">
        <v>19</v>
      </c>
      <c r="H24">
        <v>1760</v>
      </c>
      <c r="I24" s="2">
        <v>43208</v>
      </c>
      <c r="J24" s="2">
        <v>43250</v>
      </c>
      <c r="K24">
        <v>1265</v>
      </c>
    </row>
    <row r="25" spans="1:11" x14ac:dyDescent="0.25">
      <c r="A25" t="str">
        <f>"743071974C"</f>
        <v>743071974C</v>
      </c>
      <c r="B25" t="str">
        <f t="shared" si="0"/>
        <v>06363391001</v>
      </c>
      <c r="C25" t="s">
        <v>15</v>
      </c>
      <c r="D25" t="s">
        <v>81</v>
      </c>
      <c r="E25" t="s">
        <v>25</v>
      </c>
      <c r="F25" s="1" t="s">
        <v>82</v>
      </c>
      <c r="G25" t="s">
        <v>83</v>
      </c>
      <c r="H25">
        <v>820</v>
      </c>
      <c r="I25" s="2">
        <v>43222</v>
      </c>
      <c r="J25" s="2">
        <v>43243</v>
      </c>
      <c r="K25">
        <v>820</v>
      </c>
    </row>
    <row r="26" spans="1:11" x14ac:dyDescent="0.25">
      <c r="A26" t="str">
        <f>"7524485972"</f>
        <v>7524485972</v>
      </c>
      <c r="B26" t="str">
        <f t="shared" si="0"/>
        <v>06363391001</v>
      </c>
      <c r="C26" t="s">
        <v>15</v>
      </c>
      <c r="D26" t="s">
        <v>84</v>
      </c>
      <c r="E26" t="s">
        <v>17</v>
      </c>
      <c r="F26" s="1" t="s">
        <v>85</v>
      </c>
      <c r="G26" t="s">
        <v>76</v>
      </c>
      <c r="H26">
        <v>78</v>
      </c>
      <c r="I26" s="2">
        <v>43265</v>
      </c>
      <c r="J26" s="2">
        <v>43265</v>
      </c>
      <c r="K26">
        <v>78</v>
      </c>
    </row>
    <row r="27" spans="1:11" x14ac:dyDescent="0.25">
      <c r="A27" t="str">
        <f>"7457947C8C"</f>
        <v>7457947C8C</v>
      </c>
      <c r="B27" t="str">
        <f t="shared" si="0"/>
        <v>06363391001</v>
      </c>
      <c r="C27" t="s">
        <v>15</v>
      </c>
      <c r="D27" t="s">
        <v>86</v>
      </c>
      <c r="E27" t="s">
        <v>25</v>
      </c>
      <c r="F27" s="1" t="s">
        <v>87</v>
      </c>
      <c r="G27" t="s">
        <v>88</v>
      </c>
      <c r="H27">
        <v>280</v>
      </c>
      <c r="I27" s="2">
        <v>43223</v>
      </c>
      <c r="J27" s="2">
        <v>43265</v>
      </c>
      <c r="K27">
        <v>280</v>
      </c>
    </row>
    <row r="28" spans="1:11" x14ac:dyDescent="0.25">
      <c r="A28" t="str">
        <f>"7453842102"</f>
        <v>7453842102</v>
      </c>
      <c r="B28" t="str">
        <f t="shared" si="0"/>
        <v>06363391001</v>
      </c>
      <c r="C28" t="s">
        <v>15</v>
      </c>
      <c r="D28" t="s">
        <v>89</v>
      </c>
      <c r="E28" t="s">
        <v>25</v>
      </c>
      <c r="F28" s="1" t="s">
        <v>90</v>
      </c>
      <c r="G28" t="s">
        <v>91</v>
      </c>
      <c r="H28">
        <v>114</v>
      </c>
      <c r="I28" s="2">
        <v>43230</v>
      </c>
      <c r="J28" s="2">
        <v>43251</v>
      </c>
      <c r="K28">
        <v>114</v>
      </c>
    </row>
    <row r="29" spans="1:11" x14ac:dyDescent="0.25">
      <c r="A29" t="str">
        <f>"742709048E"</f>
        <v>742709048E</v>
      </c>
      <c r="B29" t="str">
        <f t="shared" si="0"/>
        <v>06363391001</v>
      </c>
      <c r="C29" t="s">
        <v>15</v>
      </c>
      <c r="D29" t="s">
        <v>92</v>
      </c>
      <c r="E29" t="s">
        <v>25</v>
      </c>
      <c r="F29" s="1" t="s">
        <v>93</v>
      </c>
      <c r="G29" t="s">
        <v>94</v>
      </c>
      <c r="H29">
        <v>644.16</v>
      </c>
      <c r="I29" s="2">
        <v>43207</v>
      </c>
      <c r="J29" s="2">
        <v>43210</v>
      </c>
      <c r="K29">
        <v>644.16</v>
      </c>
    </row>
    <row r="30" spans="1:11" x14ac:dyDescent="0.25">
      <c r="A30" t="str">
        <f>"7538896DC6"</f>
        <v>7538896DC6</v>
      </c>
      <c r="B30" t="str">
        <f t="shared" si="0"/>
        <v>06363391001</v>
      </c>
      <c r="C30" t="s">
        <v>15</v>
      </c>
      <c r="D30" t="s">
        <v>95</v>
      </c>
      <c r="E30" t="s">
        <v>17</v>
      </c>
      <c r="F30" s="1" t="s">
        <v>96</v>
      </c>
      <c r="G30" t="s">
        <v>97</v>
      </c>
      <c r="H30">
        <v>206.3</v>
      </c>
      <c r="I30" s="2">
        <v>43270</v>
      </c>
      <c r="J30" s="2">
        <v>43271</v>
      </c>
      <c r="K30">
        <v>206.3</v>
      </c>
    </row>
    <row r="31" spans="1:11" x14ac:dyDescent="0.25">
      <c r="A31" t="str">
        <f>"7528875033"</f>
        <v>7528875033</v>
      </c>
      <c r="B31" t="str">
        <f t="shared" si="0"/>
        <v>06363391001</v>
      </c>
      <c r="C31" t="s">
        <v>15</v>
      </c>
      <c r="D31" t="s">
        <v>98</v>
      </c>
      <c r="E31" t="s">
        <v>17</v>
      </c>
      <c r="F31" s="1" t="s">
        <v>99</v>
      </c>
      <c r="G31" t="s">
        <v>100</v>
      </c>
      <c r="H31">
        <v>655.73</v>
      </c>
      <c r="I31" s="2">
        <v>43265</v>
      </c>
      <c r="J31" s="2">
        <v>43623</v>
      </c>
      <c r="K31">
        <v>655.73</v>
      </c>
    </row>
    <row r="32" spans="1:11" x14ac:dyDescent="0.25">
      <c r="A32" t="str">
        <f>"7541957BCB"</f>
        <v>7541957BCB</v>
      </c>
      <c r="B32" t="str">
        <f t="shared" si="0"/>
        <v>06363391001</v>
      </c>
      <c r="C32" t="s">
        <v>15</v>
      </c>
      <c r="D32" t="s">
        <v>101</v>
      </c>
      <c r="E32" t="s">
        <v>17</v>
      </c>
      <c r="F32" s="1" t="s">
        <v>85</v>
      </c>
      <c r="G32" t="s">
        <v>76</v>
      </c>
      <c r="H32">
        <v>45</v>
      </c>
      <c r="I32" s="2">
        <v>43235</v>
      </c>
      <c r="J32" s="2">
        <v>43235</v>
      </c>
      <c r="K32">
        <v>45</v>
      </c>
    </row>
    <row r="33" spans="1:11" x14ac:dyDescent="0.25">
      <c r="A33" t="str">
        <f>"752450277A"</f>
        <v>752450277A</v>
      </c>
      <c r="B33" t="str">
        <f t="shared" si="0"/>
        <v>06363391001</v>
      </c>
      <c r="C33" t="s">
        <v>15</v>
      </c>
      <c r="D33" t="s">
        <v>102</v>
      </c>
      <c r="E33" t="s">
        <v>17</v>
      </c>
      <c r="F33" s="1" t="s">
        <v>85</v>
      </c>
      <c r="G33" t="s">
        <v>76</v>
      </c>
      <c r="H33">
        <v>170</v>
      </c>
      <c r="I33" s="2">
        <v>43265</v>
      </c>
      <c r="J33" s="2">
        <v>43265</v>
      </c>
      <c r="K33">
        <v>170</v>
      </c>
    </row>
    <row r="34" spans="1:11" x14ac:dyDescent="0.25">
      <c r="A34" t="str">
        <f>"7477239CCF"</f>
        <v>7477239CCF</v>
      </c>
      <c r="B34" t="str">
        <f t="shared" si="0"/>
        <v>06363391001</v>
      </c>
      <c r="C34" t="s">
        <v>15</v>
      </c>
      <c r="D34" t="s">
        <v>103</v>
      </c>
      <c r="E34" t="s">
        <v>17</v>
      </c>
      <c r="F34" s="1" t="s">
        <v>104</v>
      </c>
      <c r="G34" t="s">
        <v>105</v>
      </c>
      <c r="H34">
        <v>112.56</v>
      </c>
      <c r="I34" s="2">
        <v>43240</v>
      </c>
      <c r="J34" s="2">
        <v>43240</v>
      </c>
      <c r="K34">
        <v>112.56</v>
      </c>
    </row>
    <row r="35" spans="1:11" x14ac:dyDescent="0.25">
      <c r="A35" t="str">
        <f>"7441373F3F"</f>
        <v>7441373F3F</v>
      </c>
      <c r="B35" t="str">
        <f t="shared" ref="B35:B66" si="1">"06363391001"</f>
        <v>06363391001</v>
      </c>
      <c r="C35" t="s">
        <v>15</v>
      </c>
      <c r="D35" t="s">
        <v>106</v>
      </c>
      <c r="E35" t="s">
        <v>21</v>
      </c>
      <c r="F35" s="1" t="s">
        <v>107</v>
      </c>
      <c r="G35" t="s">
        <v>108</v>
      </c>
      <c r="H35">
        <v>9773.6</v>
      </c>
      <c r="I35" s="2">
        <v>43252</v>
      </c>
      <c r="J35" s="2">
        <v>45046</v>
      </c>
      <c r="K35">
        <v>977.38</v>
      </c>
    </row>
    <row r="36" spans="1:11" x14ac:dyDescent="0.25">
      <c r="A36" t="str">
        <f>"7498165181"</f>
        <v>7498165181</v>
      </c>
      <c r="B36" t="str">
        <f t="shared" si="1"/>
        <v>06363391001</v>
      </c>
      <c r="C36" t="s">
        <v>15</v>
      </c>
      <c r="D36" t="s">
        <v>28</v>
      </c>
      <c r="E36" t="s">
        <v>25</v>
      </c>
      <c r="F36" s="1" t="s">
        <v>109</v>
      </c>
      <c r="G36" t="s">
        <v>30</v>
      </c>
      <c r="H36">
        <v>12323.3</v>
      </c>
      <c r="I36" s="2">
        <v>43262</v>
      </c>
      <c r="J36" s="2">
        <v>43273</v>
      </c>
      <c r="K36">
        <v>12323.29</v>
      </c>
    </row>
    <row r="37" spans="1:11" x14ac:dyDescent="0.25">
      <c r="A37" t="str">
        <f>"7444983254"</f>
        <v>7444983254</v>
      </c>
      <c r="B37" t="str">
        <f t="shared" si="1"/>
        <v>06363391001</v>
      </c>
      <c r="C37" t="s">
        <v>15</v>
      </c>
      <c r="D37" t="s">
        <v>110</v>
      </c>
      <c r="E37" t="s">
        <v>25</v>
      </c>
      <c r="F37" s="1" t="s">
        <v>111</v>
      </c>
      <c r="G37" t="s">
        <v>52</v>
      </c>
      <c r="H37">
        <v>544</v>
      </c>
      <c r="I37" s="2">
        <v>43230</v>
      </c>
      <c r="J37" s="2">
        <v>43244</v>
      </c>
      <c r="K37">
        <v>544</v>
      </c>
    </row>
    <row r="38" spans="1:11" ht="409.5" x14ac:dyDescent="0.25">
      <c r="A38" t="str">
        <f>"73741003D3"</f>
        <v>73741003D3</v>
      </c>
      <c r="B38" t="str">
        <f t="shared" si="1"/>
        <v>06363391001</v>
      </c>
      <c r="C38" t="s">
        <v>15</v>
      </c>
      <c r="D38" t="s">
        <v>112</v>
      </c>
      <c r="E38" t="s">
        <v>25</v>
      </c>
      <c r="F38" s="1" t="s">
        <v>113</v>
      </c>
      <c r="G38" t="s">
        <v>55</v>
      </c>
      <c r="H38">
        <v>490.68</v>
      </c>
      <c r="I38" s="2">
        <v>43147</v>
      </c>
      <c r="J38" s="2">
        <v>43174</v>
      </c>
      <c r="K38">
        <v>490.68</v>
      </c>
    </row>
    <row r="39" spans="1:11" ht="90" x14ac:dyDescent="0.25">
      <c r="A39" t="str">
        <f>"7524514163"</f>
        <v>7524514163</v>
      </c>
      <c r="B39" t="str">
        <f t="shared" si="1"/>
        <v>06363391001</v>
      </c>
      <c r="C39" t="s">
        <v>15</v>
      </c>
      <c r="D39" t="s">
        <v>114</v>
      </c>
      <c r="E39" t="s">
        <v>17</v>
      </c>
      <c r="F39" s="1" t="s">
        <v>85</v>
      </c>
      <c r="G39" t="s">
        <v>76</v>
      </c>
      <c r="H39">
        <v>45</v>
      </c>
      <c r="I39" s="2">
        <v>43269</v>
      </c>
      <c r="J39" s="2">
        <v>43269</v>
      </c>
      <c r="K39">
        <v>45</v>
      </c>
    </row>
    <row r="40" spans="1:11" ht="120" x14ac:dyDescent="0.25">
      <c r="A40" t="str">
        <f>"75501916B6"</f>
        <v>75501916B6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116</v>
      </c>
      <c r="G40" t="s">
        <v>117</v>
      </c>
      <c r="H40">
        <v>7977</v>
      </c>
      <c r="I40" s="2">
        <v>43277</v>
      </c>
      <c r="J40" s="2">
        <v>43343</v>
      </c>
      <c r="K40">
        <v>7977</v>
      </c>
    </row>
    <row r="41" spans="1:11" ht="105" x14ac:dyDescent="0.25">
      <c r="A41" t="str">
        <f>"7551218638"</f>
        <v>7551218638</v>
      </c>
      <c r="B41" t="str">
        <f t="shared" si="1"/>
        <v>06363391001</v>
      </c>
      <c r="C41" t="s">
        <v>15</v>
      </c>
      <c r="D41" t="s">
        <v>118</v>
      </c>
      <c r="E41" t="s">
        <v>17</v>
      </c>
      <c r="F41" s="1" t="s">
        <v>119</v>
      </c>
      <c r="G41" t="s">
        <v>120</v>
      </c>
      <c r="H41">
        <v>880</v>
      </c>
      <c r="I41" s="2">
        <v>43280</v>
      </c>
      <c r="J41" s="2">
        <v>43373</v>
      </c>
      <c r="K41">
        <v>880</v>
      </c>
    </row>
    <row r="42" spans="1:11" ht="390" x14ac:dyDescent="0.25">
      <c r="A42" t="str">
        <f>"75451896EE"</f>
        <v>75451896EE</v>
      </c>
      <c r="B42" t="str">
        <f t="shared" si="1"/>
        <v>06363391001</v>
      </c>
      <c r="C42" t="s">
        <v>15</v>
      </c>
      <c r="D42" t="s">
        <v>121</v>
      </c>
      <c r="E42" t="s">
        <v>25</v>
      </c>
      <c r="F42" s="1" t="s">
        <v>122</v>
      </c>
      <c r="G42" t="s">
        <v>123</v>
      </c>
      <c r="H42">
        <v>52.9</v>
      </c>
      <c r="I42" s="2">
        <v>43283</v>
      </c>
      <c r="J42" s="2">
        <v>43286</v>
      </c>
      <c r="K42">
        <v>52.9</v>
      </c>
    </row>
    <row r="43" spans="1:11" ht="409.5" x14ac:dyDescent="0.25">
      <c r="A43" t="str">
        <f>"71945889D4"</f>
        <v>71945889D4</v>
      </c>
      <c r="B43" t="str">
        <f t="shared" si="1"/>
        <v>06363391001</v>
      </c>
      <c r="C43" t="s">
        <v>15</v>
      </c>
      <c r="D43" t="s">
        <v>124</v>
      </c>
      <c r="E43" t="s">
        <v>25</v>
      </c>
      <c r="F43" s="1" t="s">
        <v>125</v>
      </c>
      <c r="G43" t="s">
        <v>126</v>
      </c>
      <c r="H43">
        <v>3050</v>
      </c>
      <c r="I43" s="2">
        <v>43214</v>
      </c>
      <c r="J43" s="2">
        <v>43284</v>
      </c>
      <c r="K43">
        <v>3050</v>
      </c>
    </row>
    <row r="44" spans="1:11" ht="409.5" x14ac:dyDescent="0.25">
      <c r="A44" t="str">
        <f>"7537686742"</f>
        <v>7537686742</v>
      </c>
      <c r="B44" t="str">
        <f t="shared" si="1"/>
        <v>06363391001</v>
      </c>
      <c r="C44" t="s">
        <v>15</v>
      </c>
      <c r="D44" t="s">
        <v>127</v>
      </c>
      <c r="E44" t="s">
        <v>25</v>
      </c>
      <c r="F44" s="1" t="s">
        <v>128</v>
      </c>
      <c r="G44" t="s">
        <v>129</v>
      </c>
      <c r="H44">
        <v>170</v>
      </c>
      <c r="I44" s="2">
        <v>43285</v>
      </c>
      <c r="J44" s="2">
        <v>43299</v>
      </c>
      <c r="K44">
        <v>170</v>
      </c>
    </row>
    <row r="45" spans="1:11" ht="105" x14ac:dyDescent="0.25">
      <c r="A45" t="str">
        <f>"7377451129"</f>
        <v>7377451129</v>
      </c>
      <c r="B45" t="str">
        <f t="shared" si="1"/>
        <v>06363391001</v>
      </c>
      <c r="C45" t="s">
        <v>15</v>
      </c>
      <c r="D45" t="s">
        <v>130</v>
      </c>
      <c r="E45" t="s">
        <v>17</v>
      </c>
      <c r="F45" s="1" t="s">
        <v>131</v>
      </c>
      <c r="G45" t="s">
        <v>132</v>
      </c>
      <c r="H45">
        <v>448.18</v>
      </c>
      <c r="I45" s="2">
        <v>43140</v>
      </c>
      <c r="J45" s="2">
        <v>43140</v>
      </c>
      <c r="K45">
        <v>448.18</v>
      </c>
    </row>
    <row r="46" spans="1:11" ht="105" x14ac:dyDescent="0.25">
      <c r="A46" t="str">
        <f>"7377439740"</f>
        <v>7377439740</v>
      </c>
      <c r="B46" t="str">
        <f t="shared" si="1"/>
        <v>06363391001</v>
      </c>
      <c r="C46" t="s">
        <v>15</v>
      </c>
      <c r="D46" t="s">
        <v>133</v>
      </c>
      <c r="E46" t="s">
        <v>17</v>
      </c>
      <c r="F46" s="1" t="s">
        <v>131</v>
      </c>
      <c r="G46" t="s">
        <v>132</v>
      </c>
      <c r="H46">
        <v>844.32</v>
      </c>
      <c r="I46" s="2">
        <v>43140</v>
      </c>
      <c r="J46" s="2">
        <v>43140</v>
      </c>
      <c r="K46">
        <v>844.32</v>
      </c>
    </row>
    <row r="47" spans="1:11" ht="409.5" x14ac:dyDescent="0.25">
      <c r="A47" t="str">
        <f>"7517305454"</f>
        <v>7517305454</v>
      </c>
      <c r="B47" t="str">
        <f t="shared" si="1"/>
        <v>06363391001</v>
      </c>
      <c r="C47" t="s">
        <v>15</v>
      </c>
      <c r="D47" t="s">
        <v>134</v>
      </c>
      <c r="E47" t="s">
        <v>25</v>
      </c>
      <c r="F47" s="1" t="s">
        <v>135</v>
      </c>
      <c r="G47" t="s">
        <v>126</v>
      </c>
      <c r="H47">
        <v>670</v>
      </c>
      <c r="I47" s="2">
        <v>43302</v>
      </c>
      <c r="J47" s="2">
        <v>43302</v>
      </c>
      <c r="K47">
        <v>670</v>
      </c>
    </row>
    <row r="48" spans="1:11" ht="409.5" x14ac:dyDescent="0.25">
      <c r="A48" t="str">
        <f>"75659470FB"</f>
        <v>75659470FB</v>
      </c>
      <c r="B48" t="str">
        <f t="shared" si="1"/>
        <v>06363391001</v>
      </c>
      <c r="C48" t="s">
        <v>15</v>
      </c>
      <c r="D48" t="s">
        <v>136</v>
      </c>
      <c r="E48" t="s">
        <v>25</v>
      </c>
      <c r="F48" s="1" t="s">
        <v>137</v>
      </c>
      <c r="G48" t="s">
        <v>138</v>
      </c>
      <c r="H48">
        <v>3238</v>
      </c>
      <c r="I48" s="2">
        <v>44012</v>
      </c>
      <c r="J48" s="2">
        <v>43921</v>
      </c>
      <c r="K48">
        <v>0</v>
      </c>
    </row>
    <row r="49" spans="1:11" ht="409.5" x14ac:dyDescent="0.25">
      <c r="A49" t="str">
        <f>"756399347C"</f>
        <v>756399347C</v>
      </c>
      <c r="B49" t="str">
        <f t="shared" si="1"/>
        <v>06363391001</v>
      </c>
      <c r="C49" t="s">
        <v>15</v>
      </c>
      <c r="D49" t="s">
        <v>139</v>
      </c>
      <c r="E49" t="s">
        <v>17</v>
      </c>
      <c r="F49" s="1" t="s">
        <v>140</v>
      </c>
      <c r="G49" t="s">
        <v>141</v>
      </c>
      <c r="H49">
        <v>2736.33</v>
      </c>
      <c r="I49" s="2">
        <v>43304</v>
      </c>
      <c r="J49" s="2">
        <v>43319</v>
      </c>
      <c r="K49">
        <v>2736.33</v>
      </c>
    </row>
    <row r="50" spans="1:11" ht="409.5" x14ac:dyDescent="0.25">
      <c r="A50" t="str">
        <f>"757609575E"</f>
        <v>757609575E</v>
      </c>
      <c r="B50" t="str">
        <f t="shared" si="1"/>
        <v>06363391001</v>
      </c>
      <c r="C50" t="s">
        <v>15</v>
      </c>
      <c r="D50" t="s">
        <v>142</v>
      </c>
      <c r="E50" t="s">
        <v>17</v>
      </c>
      <c r="F50" s="1" t="s">
        <v>143</v>
      </c>
      <c r="G50" t="s">
        <v>144</v>
      </c>
      <c r="H50">
        <v>450</v>
      </c>
      <c r="I50" s="2">
        <v>43312</v>
      </c>
      <c r="J50" s="2">
        <v>43312</v>
      </c>
      <c r="K50">
        <v>450</v>
      </c>
    </row>
    <row r="51" spans="1:11" ht="120" x14ac:dyDescent="0.25">
      <c r="A51" t="str">
        <f>"76033968DD"</f>
        <v>76033968DD</v>
      </c>
      <c r="B51" t="str">
        <f t="shared" si="1"/>
        <v>06363391001</v>
      </c>
      <c r="C51" t="s">
        <v>15</v>
      </c>
      <c r="D51" t="s">
        <v>145</v>
      </c>
      <c r="E51" t="s">
        <v>17</v>
      </c>
      <c r="F51" s="1" t="s">
        <v>116</v>
      </c>
      <c r="G51" t="s">
        <v>117</v>
      </c>
      <c r="H51">
        <v>1935.03</v>
      </c>
      <c r="I51" s="2">
        <v>43336</v>
      </c>
      <c r="J51" s="2">
        <v>43343</v>
      </c>
      <c r="K51">
        <v>1935.03</v>
      </c>
    </row>
    <row r="52" spans="1:11" ht="90" x14ac:dyDescent="0.25">
      <c r="A52" t="str">
        <f>"7602196A97"</f>
        <v>7602196A97</v>
      </c>
      <c r="B52" t="str">
        <f t="shared" si="1"/>
        <v>06363391001</v>
      </c>
      <c r="C52" t="s">
        <v>15</v>
      </c>
      <c r="D52" t="s">
        <v>146</v>
      </c>
      <c r="E52" t="s">
        <v>17</v>
      </c>
      <c r="F52" s="1" t="s">
        <v>147</v>
      </c>
      <c r="G52" t="s">
        <v>148</v>
      </c>
      <c r="H52">
        <v>60.93</v>
      </c>
      <c r="I52" s="2">
        <v>43332</v>
      </c>
      <c r="J52" s="2">
        <v>43343</v>
      </c>
      <c r="K52">
        <v>60.93</v>
      </c>
    </row>
    <row r="53" spans="1:11" ht="90" x14ac:dyDescent="0.25">
      <c r="A53" t="str">
        <f>"759924575A"</f>
        <v>759924575A</v>
      </c>
      <c r="B53" t="str">
        <f t="shared" si="1"/>
        <v>06363391001</v>
      </c>
      <c r="C53" t="s">
        <v>15</v>
      </c>
      <c r="D53" t="s">
        <v>149</v>
      </c>
      <c r="E53" t="s">
        <v>17</v>
      </c>
      <c r="F53" s="1" t="s">
        <v>147</v>
      </c>
      <c r="G53" t="s">
        <v>148</v>
      </c>
      <c r="H53">
        <v>119.41</v>
      </c>
      <c r="I53" s="2">
        <v>43333</v>
      </c>
      <c r="J53" s="2">
        <v>43333</v>
      </c>
      <c r="K53">
        <v>119.41</v>
      </c>
    </row>
    <row r="54" spans="1:11" ht="90" x14ac:dyDescent="0.25">
      <c r="A54" t="str">
        <f>"7599232C9E"</f>
        <v>7599232C9E</v>
      </c>
      <c r="B54" t="str">
        <f t="shared" si="1"/>
        <v>06363391001</v>
      </c>
      <c r="C54" t="s">
        <v>15</v>
      </c>
      <c r="D54" t="s">
        <v>150</v>
      </c>
      <c r="E54" t="s">
        <v>17</v>
      </c>
      <c r="F54" s="1" t="s">
        <v>147</v>
      </c>
      <c r="G54" t="s">
        <v>148</v>
      </c>
      <c r="H54">
        <v>165.68</v>
      </c>
      <c r="I54" s="2">
        <v>43349</v>
      </c>
      <c r="J54" s="2">
        <v>43349</v>
      </c>
      <c r="K54">
        <v>165.68</v>
      </c>
    </row>
    <row r="55" spans="1:11" ht="90" x14ac:dyDescent="0.25">
      <c r="A55" t="str">
        <f>"7605789F9F"</f>
        <v>7605789F9F</v>
      </c>
      <c r="B55" t="str">
        <f t="shared" si="1"/>
        <v>06363391001</v>
      </c>
      <c r="C55" t="s">
        <v>15</v>
      </c>
      <c r="D55" t="s">
        <v>151</v>
      </c>
      <c r="E55" t="s">
        <v>17</v>
      </c>
      <c r="F55" s="1" t="s">
        <v>147</v>
      </c>
      <c r="G55" t="s">
        <v>148</v>
      </c>
      <c r="H55">
        <v>1640.67</v>
      </c>
      <c r="I55" s="2">
        <v>43349</v>
      </c>
      <c r="J55" s="2">
        <v>43349</v>
      </c>
      <c r="K55">
        <v>1640.67</v>
      </c>
    </row>
    <row r="56" spans="1:11" ht="90" x14ac:dyDescent="0.25">
      <c r="A56" t="str">
        <f>"7569162E11"</f>
        <v>7569162E11</v>
      </c>
      <c r="B56" t="str">
        <f t="shared" si="1"/>
        <v>06363391001</v>
      </c>
      <c r="C56" t="s">
        <v>15</v>
      </c>
      <c r="D56" t="s">
        <v>152</v>
      </c>
      <c r="E56" t="s">
        <v>17</v>
      </c>
      <c r="F56" s="1" t="s">
        <v>147</v>
      </c>
      <c r="G56" t="s">
        <v>148</v>
      </c>
      <c r="H56">
        <v>114.93</v>
      </c>
      <c r="I56" s="2">
        <v>43304</v>
      </c>
      <c r="J56" s="2">
        <v>43304</v>
      </c>
      <c r="K56">
        <v>114.93</v>
      </c>
    </row>
    <row r="57" spans="1:11" ht="105" x14ac:dyDescent="0.25">
      <c r="A57" t="str">
        <f>"7568813E10"</f>
        <v>7568813E10</v>
      </c>
      <c r="B57" t="str">
        <f t="shared" si="1"/>
        <v>06363391001</v>
      </c>
      <c r="C57" t="s">
        <v>15</v>
      </c>
      <c r="D57" t="s">
        <v>153</v>
      </c>
      <c r="E57" t="s">
        <v>17</v>
      </c>
      <c r="F57" s="1" t="s">
        <v>154</v>
      </c>
      <c r="G57" t="s">
        <v>155</v>
      </c>
      <c r="H57">
        <v>585.9</v>
      </c>
      <c r="I57" s="2">
        <v>43299</v>
      </c>
      <c r="J57" s="2">
        <v>43332</v>
      </c>
      <c r="K57">
        <v>585.9</v>
      </c>
    </row>
    <row r="58" spans="1:11" ht="409.5" x14ac:dyDescent="0.25">
      <c r="A58" t="str">
        <f>"7574206086"</f>
        <v>7574206086</v>
      </c>
      <c r="B58" t="str">
        <f t="shared" si="1"/>
        <v>06363391001</v>
      </c>
      <c r="C58" t="s">
        <v>15</v>
      </c>
      <c r="D58" t="s">
        <v>156</v>
      </c>
      <c r="E58" t="s">
        <v>17</v>
      </c>
      <c r="F58" s="1" t="s">
        <v>157</v>
      </c>
      <c r="G58" t="s">
        <v>158</v>
      </c>
      <c r="H58">
        <v>496</v>
      </c>
      <c r="I58" s="2">
        <v>43333</v>
      </c>
      <c r="J58" s="2">
        <v>43354</v>
      </c>
      <c r="K58">
        <v>496</v>
      </c>
    </row>
    <row r="59" spans="1:11" ht="75" x14ac:dyDescent="0.25">
      <c r="A59" t="str">
        <f>"7569168308"</f>
        <v>7569168308</v>
      </c>
      <c r="B59" t="str">
        <f t="shared" si="1"/>
        <v>06363391001</v>
      </c>
      <c r="C59" t="s">
        <v>15</v>
      </c>
      <c r="D59" t="s">
        <v>159</v>
      </c>
      <c r="E59" t="s">
        <v>17</v>
      </c>
      <c r="F59" s="1" t="s">
        <v>160</v>
      </c>
      <c r="G59" t="s">
        <v>161</v>
      </c>
      <c r="H59">
        <v>60</v>
      </c>
      <c r="I59" s="2">
        <v>43321</v>
      </c>
      <c r="J59" s="2">
        <v>43321</v>
      </c>
      <c r="K59">
        <v>60</v>
      </c>
    </row>
    <row r="60" spans="1:11" ht="90" x14ac:dyDescent="0.25">
      <c r="A60" t="str">
        <f>"7601350076"</f>
        <v>7601350076</v>
      </c>
      <c r="B60" t="str">
        <f t="shared" si="1"/>
        <v>06363391001</v>
      </c>
      <c r="C60" t="s">
        <v>15</v>
      </c>
      <c r="D60" t="s">
        <v>162</v>
      </c>
      <c r="E60" t="s">
        <v>17</v>
      </c>
      <c r="F60" s="1" t="s">
        <v>147</v>
      </c>
      <c r="G60" t="s">
        <v>148</v>
      </c>
      <c r="H60">
        <v>198.78</v>
      </c>
      <c r="I60" s="2">
        <v>43332</v>
      </c>
      <c r="J60" s="2">
        <v>43332</v>
      </c>
      <c r="K60">
        <v>198.78</v>
      </c>
    </row>
    <row r="61" spans="1:11" ht="225" x14ac:dyDescent="0.25">
      <c r="A61" t="str">
        <f>"7563464FED"</f>
        <v>7563464FED</v>
      </c>
      <c r="B61" t="str">
        <f t="shared" si="1"/>
        <v>06363391001</v>
      </c>
      <c r="C61" t="s">
        <v>15</v>
      </c>
      <c r="D61" t="s">
        <v>163</v>
      </c>
      <c r="E61" t="s">
        <v>25</v>
      </c>
      <c r="F61" s="1" t="s">
        <v>164</v>
      </c>
      <c r="G61" t="s">
        <v>165</v>
      </c>
      <c r="H61">
        <v>300</v>
      </c>
      <c r="I61" s="2">
        <v>43298</v>
      </c>
      <c r="J61" s="2">
        <v>43325</v>
      </c>
      <c r="K61">
        <v>300</v>
      </c>
    </row>
    <row r="62" spans="1:11" ht="90" x14ac:dyDescent="0.25">
      <c r="A62" t="str">
        <f>"7524693519"</f>
        <v>7524693519</v>
      </c>
      <c r="B62" t="str">
        <f t="shared" si="1"/>
        <v>06363391001</v>
      </c>
      <c r="C62" t="s">
        <v>15</v>
      </c>
      <c r="D62" t="s">
        <v>166</v>
      </c>
      <c r="E62" t="s">
        <v>25</v>
      </c>
      <c r="F62" s="1" t="s">
        <v>167</v>
      </c>
      <c r="G62" t="s">
        <v>168</v>
      </c>
      <c r="H62">
        <v>1760</v>
      </c>
      <c r="I62" s="2">
        <v>43294</v>
      </c>
      <c r="J62" s="2">
        <v>43322</v>
      </c>
      <c r="K62">
        <v>0</v>
      </c>
    </row>
    <row r="63" spans="1:11" ht="225" x14ac:dyDescent="0.25">
      <c r="A63" t="str">
        <f>"7567285122"</f>
        <v>7567285122</v>
      </c>
      <c r="B63" t="str">
        <f t="shared" si="1"/>
        <v>06363391001</v>
      </c>
      <c r="C63" t="s">
        <v>15</v>
      </c>
      <c r="D63" t="s">
        <v>169</v>
      </c>
      <c r="E63" t="s">
        <v>25</v>
      </c>
      <c r="F63" s="1" t="s">
        <v>170</v>
      </c>
      <c r="G63" t="s">
        <v>171</v>
      </c>
      <c r="H63">
        <v>390.18</v>
      </c>
      <c r="I63" s="2">
        <v>43301</v>
      </c>
      <c r="J63" s="2">
        <v>43329</v>
      </c>
      <c r="K63">
        <v>390.18</v>
      </c>
    </row>
    <row r="64" spans="1:11" ht="120" x14ac:dyDescent="0.25">
      <c r="A64" t="str">
        <f>"760340504D"</f>
        <v>760340504D</v>
      </c>
      <c r="B64" t="str">
        <f t="shared" si="1"/>
        <v>06363391001</v>
      </c>
      <c r="C64" t="s">
        <v>15</v>
      </c>
      <c r="D64" t="s">
        <v>172</v>
      </c>
      <c r="E64" t="s">
        <v>17</v>
      </c>
      <c r="F64" s="1" t="s">
        <v>116</v>
      </c>
      <c r="G64" t="s">
        <v>117</v>
      </c>
      <c r="H64">
        <v>122.56</v>
      </c>
      <c r="I64" s="2">
        <v>43333</v>
      </c>
      <c r="J64" s="2">
        <v>43336</v>
      </c>
      <c r="K64">
        <v>0</v>
      </c>
    </row>
    <row r="65" spans="1:11" ht="409.5" x14ac:dyDescent="0.25">
      <c r="A65" t="str">
        <f>"7577286E34"</f>
        <v>7577286E34</v>
      </c>
      <c r="B65" t="str">
        <f t="shared" si="1"/>
        <v>06363391001</v>
      </c>
      <c r="C65" t="s">
        <v>15</v>
      </c>
      <c r="D65" t="s">
        <v>173</v>
      </c>
      <c r="E65" t="s">
        <v>25</v>
      </c>
      <c r="F65" s="1" t="s">
        <v>174</v>
      </c>
      <c r="G65" t="s">
        <v>175</v>
      </c>
      <c r="H65">
        <v>543.29999999999995</v>
      </c>
      <c r="I65" s="2">
        <v>43349</v>
      </c>
      <c r="J65" s="2">
        <v>43349</v>
      </c>
      <c r="K65">
        <v>543.29999999999995</v>
      </c>
    </row>
    <row r="66" spans="1:11" ht="135" x14ac:dyDescent="0.25">
      <c r="A66" t="str">
        <f>"75625383C8"</f>
        <v>75625383C8</v>
      </c>
      <c r="B66" t="str">
        <f t="shared" si="1"/>
        <v>06363391001</v>
      </c>
      <c r="C66" t="s">
        <v>15</v>
      </c>
      <c r="D66" t="s">
        <v>176</v>
      </c>
      <c r="E66" t="s">
        <v>21</v>
      </c>
      <c r="F66" s="1" t="s">
        <v>107</v>
      </c>
      <c r="G66" t="s">
        <v>108</v>
      </c>
      <c r="H66">
        <v>6723.2</v>
      </c>
      <c r="I66" s="2">
        <v>43357</v>
      </c>
      <c r="J66" s="2">
        <v>45182</v>
      </c>
      <c r="K66">
        <v>338.16</v>
      </c>
    </row>
    <row r="67" spans="1:11" ht="105" x14ac:dyDescent="0.25">
      <c r="A67" t="str">
        <f>"76223409F2"</f>
        <v>76223409F2</v>
      </c>
      <c r="B67" t="str">
        <f t="shared" ref="B67:B98" si="2">"06363391001"</f>
        <v>06363391001</v>
      </c>
      <c r="C67" t="s">
        <v>15</v>
      </c>
      <c r="D67" t="s">
        <v>177</v>
      </c>
      <c r="E67" t="s">
        <v>17</v>
      </c>
      <c r="F67" s="1" t="s">
        <v>131</v>
      </c>
      <c r="G67" t="s">
        <v>132</v>
      </c>
      <c r="H67">
        <v>309</v>
      </c>
      <c r="I67" s="2">
        <v>43360</v>
      </c>
      <c r="J67" s="2">
        <v>43362</v>
      </c>
      <c r="K67">
        <v>280.91000000000003</v>
      </c>
    </row>
    <row r="68" spans="1:11" ht="409.5" x14ac:dyDescent="0.25">
      <c r="A68" t="str">
        <f>"7623298086"</f>
        <v>7623298086</v>
      </c>
      <c r="B68" t="str">
        <f t="shared" si="2"/>
        <v>06363391001</v>
      </c>
      <c r="C68" t="s">
        <v>15</v>
      </c>
      <c r="D68" t="s">
        <v>178</v>
      </c>
      <c r="E68" t="s">
        <v>17</v>
      </c>
      <c r="F68" s="1" t="s">
        <v>179</v>
      </c>
      <c r="G68" t="s">
        <v>180</v>
      </c>
      <c r="H68">
        <v>2017</v>
      </c>
      <c r="I68" s="2">
        <v>43360</v>
      </c>
      <c r="J68" s="2">
        <v>43367</v>
      </c>
      <c r="K68">
        <v>2017</v>
      </c>
    </row>
    <row r="69" spans="1:11" ht="330" x14ac:dyDescent="0.25">
      <c r="A69" t="str">
        <f>"7608972255"</f>
        <v>7608972255</v>
      </c>
      <c r="B69" t="str">
        <f t="shared" si="2"/>
        <v>06363391001</v>
      </c>
      <c r="C69" t="s">
        <v>15</v>
      </c>
      <c r="D69" t="s">
        <v>181</v>
      </c>
      <c r="E69" t="s">
        <v>17</v>
      </c>
      <c r="F69" s="1" t="s">
        <v>182</v>
      </c>
      <c r="G69" t="s">
        <v>49</v>
      </c>
      <c r="H69">
        <v>850</v>
      </c>
      <c r="I69" s="2">
        <v>43362</v>
      </c>
      <c r="J69" s="2">
        <v>43391</v>
      </c>
      <c r="K69">
        <v>850</v>
      </c>
    </row>
    <row r="70" spans="1:11" ht="90" x14ac:dyDescent="0.25">
      <c r="A70" t="str">
        <f>"7605780834"</f>
        <v>7605780834</v>
      </c>
      <c r="B70" t="str">
        <f t="shared" si="2"/>
        <v>06363391001</v>
      </c>
      <c r="C70" t="s">
        <v>15</v>
      </c>
      <c r="D70" t="s">
        <v>183</v>
      </c>
      <c r="E70" t="s">
        <v>17</v>
      </c>
      <c r="F70" s="1" t="s">
        <v>147</v>
      </c>
      <c r="G70" t="s">
        <v>148</v>
      </c>
      <c r="H70">
        <v>366.86</v>
      </c>
      <c r="I70" s="2">
        <v>43350</v>
      </c>
      <c r="J70" s="2">
        <v>43350</v>
      </c>
      <c r="K70">
        <v>366.86</v>
      </c>
    </row>
    <row r="71" spans="1:11" ht="409.5" x14ac:dyDescent="0.25">
      <c r="A71" t="str">
        <f>"737590662E"</f>
        <v>737590662E</v>
      </c>
      <c r="B71" t="str">
        <f t="shared" si="2"/>
        <v>06363391001</v>
      </c>
      <c r="C71" t="s">
        <v>15</v>
      </c>
      <c r="D71" t="s">
        <v>184</v>
      </c>
      <c r="E71" t="s">
        <v>25</v>
      </c>
      <c r="F71" s="1" t="s">
        <v>185</v>
      </c>
      <c r="G71" t="s">
        <v>186</v>
      </c>
      <c r="H71">
        <v>28329.599999999999</v>
      </c>
      <c r="I71" s="2">
        <v>43222</v>
      </c>
      <c r="J71" s="2">
        <v>43951</v>
      </c>
      <c r="K71">
        <v>10805.2</v>
      </c>
    </row>
    <row r="72" spans="1:11" ht="90" x14ac:dyDescent="0.25">
      <c r="A72" t="str">
        <f>"760253525A"</f>
        <v>760253525A</v>
      </c>
      <c r="B72" t="str">
        <f t="shared" si="2"/>
        <v>06363391001</v>
      </c>
      <c r="C72" t="s">
        <v>15</v>
      </c>
      <c r="D72" t="s">
        <v>187</v>
      </c>
      <c r="E72" t="s">
        <v>17</v>
      </c>
      <c r="F72" s="1" t="s">
        <v>147</v>
      </c>
      <c r="G72" t="s">
        <v>148</v>
      </c>
      <c r="H72">
        <v>34.64</v>
      </c>
      <c r="I72" s="2">
        <v>43334</v>
      </c>
      <c r="J72" s="2">
        <v>43334</v>
      </c>
      <c r="K72">
        <v>0</v>
      </c>
    </row>
    <row r="73" spans="1:11" ht="135" x14ac:dyDescent="0.25">
      <c r="A73" t="str">
        <f>"7465493FB3"</f>
        <v>7465493FB3</v>
      </c>
      <c r="B73" t="str">
        <f t="shared" si="2"/>
        <v>06363391001</v>
      </c>
      <c r="C73" t="s">
        <v>15</v>
      </c>
      <c r="D73" t="s">
        <v>188</v>
      </c>
      <c r="E73" t="s">
        <v>17</v>
      </c>
      <c r="F73" s="1" t="s">
        <v>189</v>
      </c>
      <c r="G73" t="s">
        <v>190</v>
      </c>
      <c r="H73">
        <v>1470</v>
      </c>
      <c r="I73" s="2">
        <v>43255</v>
      </c>
      <c r="J73" s="2">
        <v>43270</v>
      </c>
      <c r="K73">
        <v>1470</v>
      </c>
    </row>
    <row r="74" spans="1:11" ht="90" x14ac:dyDescent="0.25">
      <c r="A74" t="str">
        <f>"7574584873"</f>
        <v>7574584873</v>
      </c>
      <c r="B74" t="str">
        <f t="shared" si="2"/>
        <v>06363391001</v>
      </c>
      <c r="C74" t="s">
        <v>15</v>
      </c>
      <c r="D74" t="s">
        <v>191</v>
      </c>
      <c r="E74" t="s">
        <v>17</v>
      </c>
      <c r="F74" s="1" t="s">
        <v>192</v>
      </c>
      <c r="G74" t="s">
        <v>193</v>
      </c>
      <c r="H74">
        <v>2885.68</v>
      </c>
      <c r="I74" s="2">
        <v>43315</v>
      </c>
      <c r="J74" s="2">
        <v>43315</v>
      </c>
      <c r="K74">
        <v>2885.68</v>
      </c>
    </row>
    <row r="75" spans="1:11" ht="90" x14ac:dyDescent="0.25">
      <c r="A75" t="str">
        <f>"7391192C94"</f>
        <v>7391192C94</v>
      </c>
      <c r="B75" t="str">
        <f t="shared" si="2"/>
        <v>06363391001</v>
      </c>
      <c r="C75" t="s">
        <v>15</v>
      </c>
      <c r="D75" t="s">
        <v>194</v>
      </c>
      <c r="E75" t="s">
        <v>17</v>
      </c>
      <c r="F75" s="1" t="s">
        <v>195</v>
      </c>
      <c r="G75" t="s">
        <v>196</v>
      </c>
      <c r="H75">
        <v>960</v>
      </c>
      <c r="I75" s="2">
        <v>43223</v>
      </c>
      <c r="J75" s="2">
        <v>43256</v>
      </c>
      <c r="K75">
        <v>960</v>
      </c>
    </row>
    <row r="76" spans="1:11" ht="90" x14ac:dyDescent="0.25">
      <c r="A76" t="str">
        <f>"75982989DC"</f>
        <v>75982989DC</v>
      </c>
      <c r="B76" t="str">
        <f t="shared" si="2"/>
        <v>06363391001</v>
      </c>
      <c r="C76" t="s">
        <v>15</v>
      </c>
      <c r="D76" t="s">
        <v>197</v>
      </c>
      <c r="E76" t="s">
        <v>17</v>
      </c>
      <c r="F76" s="1" t="s">
        <v>147</v>
      </c>
      <c r="G76" t="s">
        <v>148</v>
      </c>
      <c r="H76">
        <v>167.14</v>
      </c>
      <c r="I76" s="2">
        <v>43333</v>
      </c>
      <c r="J76" s="2">
        <v>43333</v>
      </c>
      <c r="K76">
        <v>167.14</v>
      </c>
    </row>
    <row r="77" spans="1:11" ht="90" x14ac:dyDescent="0.25">
      <c r="A77" t="str">
        <f>"76033903EB"</f>
        <v>76033903EB</v>
      </c>
      <c r="B77" t="str">
        <f t="shared" si="2"/>
        <v>06363391001</v>
      </c>
      <c r="C77" t="s">
        <v>15</v>
      </c>
      <c r="D77" t="s">
        <v>198</v>
      </c>
      <c r="E77" t="s">
        <v>17</v>
      </c>
      <c r="F77" s="1" t="s">
        <v>192</v>
      </c>
      <c r="G77" t="s">
        <v>193</v>
      </c>
      <c r="H77">
        <v>700</v>
      </c>
      <c r="I77" s="2">
        <v>43334</v>
      </c>
      <c r="J77" s="2">
        <v>43364</v>
      </c>
      <c r="K77">
        <v>700</v>
      </c>
    </row>
    <row r="78" spans="1:11" ht="90" x14ac:dyDescent="0.25">
      <c r="A78" t="str">
        <f>"7612265FC9"</f>
        <v>7612265FC9</v>
      </c>
      <c r="B78" t="str">
        <f t="shared" si="2"/>
        <v>06363391001</v>
      </c>
      <c r="C78" t="s">
        <v>15</v>
      </c>
      <c r="D78" t="s">
        <v>199</v>
      </c>
      <c r="E78" t="s">
        <v>17</v>
      </c>
      <c r="F78" s="1" t="s">
        <v>18</v>
      </c>
      <c r="G78" t="s">
        <v>19</v>
      </c>
      <c r="H78">
        <v>125</v>
      </c>
      <c r="I78" s="2">
        <v>43347</v>
      </c>
      <c r="J78" s="2">
        <v>43465</v>
      </c>
      <c r="K78">
        <v>125</v>
      </c>
    </row>
    <row r="79" spans="1:11" ht="409.5" x14ac:dyDescent="0.25">
      <c r="A79" t="str">
        <f>"758071296F"</f>
        <v>758071296F</v>
      </c>
      <c r="B79" t="str">
        <f t="shared" si="2"/>
        <v>06363391001</v>
      </c>
      <c r="C79" t="s">
        <v>15</v>
      </c>
      <c r="D79" t="s">
        <v>200</v>
      </c>
      <c r="E79" t="s">
        <v>25</v>
      </c>
      <c r="F79" s="1" t="s">
        <v>201</v>
      </c>
      <c r="G79" t="s">
        <v>180</v>
      </c>
      <c r="H79">
        <v>344</v>
      </c>
      <c r="I79" s="2">
        <v>43346</v>
      </c>
      <c r="J79" s="2">
        <v>43361</v>
      </c>
      <c r="K79">
        <v>344</v>
      </c>
    </row>
    <row r="80" spans="1:11" ht="409.5" x14ac:dyDescent="0.25">
      <c r="A80" t="str">
        <f>"7191365621"</f>
        <v>7191365621</v>
      </c>
      <c r="B80" t="str">
        <f t="shared" si="2"/>
        <v>06363391001</v>
      </c>
      <c r="C80" t="s">
        <v>15</v>
      </c>
      <c r="D80" t="s">
        <v>202</v>
      </c>
      <c r="E80" t="s">
        <v>25</v>
      </c>
      <c r="F80" s="1" t="s">
        <v>203</v>
      </c>
      <c r="G80" t="s">
        <v>126</v>
      </c>
      <c r="H80">
        <v>5300</v>
      </c>
      <c r="I80" s="2">
        <v>43328</v>
      </c>
      <c r="J80" s="2">
        <v>43341</v>
      </c>
      <c r="K80">
        <v>5300</v>
      </c>
    </row>
    <row r="81" spans="1:11" ht="409.5" x14ac:dyDescent="0.25">
      <c r="A81" t="str">
        <f>"7566947A32"</f>
        <v>7566947A32</v>
      </c>
      <c r="B81" t="str">
        <f t="shared" si="2"/>
        <v>06363391001</v>
      </c>
      <c r="C81" t="s">
        <v>15</v>
      </c>
      <c r="D81" t="s">
        <v>204</v>
      </c>
      <c r="E81" t="s">
        <v>25</v>
      </c>
      <c r="F81" s="1" t="s">
        <v>205</v>
      </c>
      <c r="G81" t="s">
        <v>206</v>
      </c>
      <c r="H81">
        <v>450</v>
      </c>
      <c r="I81" s="2">
        <v>43325</v>
      </c>
      <c r="J81" s="2">
        <v>43353</v>
      </c>
      <c r="K81">
        <v>450</v>
      </c>
    </row>
    <row r="82" spans="1:11" ht="409.5" x14ac:dyDescent="0.25">
      <c r="A82" t="str">
        <f>"7621216A64"</f>
        <v>7621216A64</v>
      </c>
      <c r="B82" t="str">
        <f t="shared" si="2"/>
        <v>06363391001</v>
      </c>
      <c r="C82" t="s">
        <v>15</v>
      </c>
      <c r="D82" t="s">
        <v>207</v>
      </c>
      <c r="E82" t="s">
        <v>25</v>
      </c>
      <c r="F82" s="1" t="s">
        <v>208</v>
      </c>
      <c r="G82" t="s">
        <v>209</v>
      </c>
      <c r="H82">
        <v>744.14</v>
      </c>
      <c r="I82" s="2">
        <v>43369</v>
      </c>
      <c r="J82" s="2">
        <v>43397</v>
      </c>
      <c r="K82">
        <v>744.14</v>
      </c>
    </row>
    <row r="83" spans="1:11" ht="90" x14ac:dyDescent="0.25">
      <c r="A83" t="str">
        <f>"75139969A6"</f>
        <v>75139969A6</v>
      </c>
      <c r="B83" t="str">
        <f t="shared" si="2"/>
        <v>06363391001</v>
      </c>
      <c r="C83" t="s">
        <v>15</v>
      </c>
      <c r="D83" t="s">
        <v>210</v>
      </c>
      <c r="E83" t="s">
        <v>17</v>
      </c>
      <c r="F83" s="1" t="s">
        <v>18</v>
      </c>
      <c r="G83" t="s">
        <v>19</v>
      </c>
      <c r="H83">
        <v>1250</v>
      </c>
      <c r="I83" s="2">
        <v>43257</v>
      </c>
      <c r="J83" s="2">
        <v>43298</v>
      </c>
      <c r="K83">
        <v>1250</v>
      </c>
    </row>
    <row r="84" spans="1:11" ht="135" x14ac:dyDescent="0.25">
      <c r="A84" t="str">
        <f>"74935186AC"</f>
        <v>74935186AC</v>
      </c>
      <c r="B84" t="str">
        <f t="shared" si="2"/>
        <v>06363391001</v>
      </c>
      <c r="C84" t="s">
        <v>15</v>
      </c>
      <c r="D84" t="s">
        <v>211</v>
      </c>
      <c r="E84" t="s">
        <v>21</v>
      </c>
      <c r="F84" s="1" t="s">
        <v>107</v>
      </c>
      <c r="G84" t="s">
        <v>108</v>
      </c>
      <c r="H84">
        <v>13353.4</v>
      </c>
      <c r="I84" s="2">
        <v>43272</v>
      </c>
      <c r="J84" s="2">
        <v>45097</v>
      </c>
      <c r="K84">
        <v>1335.34</v>
      </c>
    </row>
    <row r="85" spans="1:11" ht="120" x14ac:dyDescent="0.25">
      <c r="A85" t="str">
        <f>"751196097D"</f>
        <v>751196097D</v>
      </c>
      <c r="B85" t="str">
        <f t="shared" si="2"/>
        <v>06363391001</v>
      </c>
      <c r="C85" t="s">
        <v>15</v>
      </c>
      <c r="D85" t="s">
        <v>212</v>
      </c>
      <c r="E85" t="s">
        <v>17</v>
      </c>
      <c r="F85" s="1" t="s">
        <v>213</v>
      </c>
      <c r="G85" t="s">
        <v>214</v>
      </c>
      <c r="H85">
        <v>5214</v>
      </c>
      <c r="I85" s="2">
        <v>43263</v>
      </c>
      <c r="K85">
        <v>0</v>
      </c>
    </row>
    <row r="86" spans="1:11" ht="105" x14ac:dyDescent="0.25">
      <c r="A86" t="str">
        <f>"7593883E7B"</f>
        <v>7593883E7B</v>
      </c>
      <c r="B86" t="str">
        <f t="shared" si="2"/>
        <v>06363391001</v>
      </c>
      <c r="C86" t="s">
        <v>15</v>
      </c>
      <c r="D86" t="s">
        <v>215</v>
      </c>
      <c r="E86" t="s">
        <v>17</v>
      </c>
      <c r="F86" s="1" t="s">
        <v>216</v>
      </c>
      <c r="G86" t="s">
        <v>217</v>
      </c>
      <c r="H86">
        <v>304.89999999999998</v>
      </c>
      <c r="I86" s="2">
        <v>43372</v>
      </c>
      <c r="J86" s="2">
        <v>43380</v>
      </c>
      <c r="K86">
        <v>304.89999999999998</v>
      </c>
    </row>
    <row r="87" spans="1:11" ht="90" x14ac:dyDescent="0.25">
      <c r="A87" t="str">
        <f>"7539926FC1"</f>
        <v>7539926FC1</v>
      </c>
      <c r="B87" t="str">
        <f t="shared" si="2"/>
        <v>06363391001</v>
      </c>
      <c r="C87" t="s">
        <v>15</v>
      </c>
      <c r="D87" t="s">
        <v>218</v>
      </c>
      <c r="E87" t="s">
        <v>17</v>
      </c>
      <c r="F87" s="1" t="s">
        <v>192</v>
      </c>
      <c r="G87" t="s">
        <v>193</v>
      </c>
      <c r="H87">
        <v>1568</v>
      </c>
      <c r="I87" s="2">
        <v>43270</v>
      </c>
      <c r="J87" s="2">
        <v>43272</v>
      </c>
      <c r="K87">
        <v>1568</v>
      </c>
    </row>
    <row r="88" spans="1:11" ht="90" x14ac:dyDescent="0.25">
      <c r="A88" t="str">
        <f>"741848142F"</f>
        <v>741848142F</v>
      </c>
      <c r="B88" t="str">
        <f t="shared" si="2"/>
        <v>06363391001</v>
      </c>
      <c r="C88" t="s">
        <v>15</v>
      </c>
      <c r="D88" t="s">
        <v>219</v>
      </c>
      <c r="E88" t="s">
        <v>17</v>
      </c>
      <c r="F88" s="1" t="s">
        <v>220</v>
      </c>
      <c r="G88" t="s">
        <v>221</v>
      </c>
      <c r="H88">
        <v>102.88</v>
      </c>
      <c r="I88" s="2">
        <v>43182</v>
      </c>
      <c r="J88" s="2">
        <v>43182</v>
      </c>
      <c r="K88">
        <v>102.88</v>
      </c>
    </row>
    <row r="89" spans="1:11" ht="409.5" x14ac:dyDescent="0.25">
      <c r="A89" t="str">
        <f>"763984685B"</f>
        <v>763984685B</v>
      </c>
      <c r="B89" t="str">
        <f t="shared" si="2"/>
        <v>06363391001</v>
      </c>
      <c r="C89" t="s">
        <v>15</v>
      </c>
      <c r="D89" t="s">
        <v>222</v>
      </c>
      <c r="E89" t="s">
        <v>25</v>
      </c>
      <c r="F89" s="1" t="s">
        <v>223</v>
      </c>
      <c r="G89" t="s">
        <v>224</v>
      </c>
      <c r="H89">
        <v>72</v>
      </c>
      <c r="I89" s="2">
        <v>43397</v>
      </c>
      <c r="J89" s="2">
        <v>43412</v>
      </c>
      <c r="K89">
        <v>72</v>
      </c>
    </row>
    <row r="90" spans="1:11" ht="375" x14ac:dyDescent="0.25">
      <c r="A90" t="str">
        <f>"7622949085"</f>
        <v>7622949085</v>
      </c>
      <c r="B90" t="str">
        <f t="shared" si="2"/>
        <v>06363391001</v>
      </c>
      <c r="C90" t="s">
        <v>15</v>
      </c>
      <c r="D90" t="s">
        <v>28</v>
      </c>
      <c r="E90" t="s">
        <v>25</v>
      </c>
      <c r="F90" s="1" t="s">
        <v>225</v>
      </c>
      <c r="G90" t="s">
        <v>30</v>
      </c>
      <c r="H90">
        <v>14439.04</v>
      </c>
      <c r="I90" s="2">
        <v>43374</v>
      </c>
      <c r="J90" s="2">
        <v>43392</v>
      </c>
      <c r="K90">
        <v>14439</v>
      </c>
    </row>
    <row r="91" spans="1:11" ht="375" x14ac:dyDescent="0.25">
      <c r="A91" t="str">
        <f>"7639597ADF"</f>
        <v>7639597ADF</v>
      </c>
      <c r="B91" t="str">
        <f t="shared" si="2"/>
        <v>06363391001</v>
      </c>
      <c r="C91" t="s">
        <v>15</v>
      </c>
      <c r="D91" t="s">
        <v>226</v>
      </c>
      <c r="E91" t="s">
        <v>25</v>
      </c>
      <c r="F91" s="1" t="s">
        <v>227</v>
      </c>
      <c r="G91" t="s">
        <v>228</v>
      </c>
      <c r="H91">
        <v>220.35</v>
      </c>
      <c r="I91" s="2">
        <v>43397</v>
      </c>
      <c r="J91" s="2">
        <v>43418</v>
      </c>
      <c r="K91">
        <v>220.35</v>
      </c>
    </row>
    <row r="92" spans="1:11" ht="390" x14ac:dyDescent="0.25">
      <c r="A92" t="str">
        <f>"763546590A"</f>
        <v>763546590A</v>
      </c>
      <c r="B92" t="str">
        <f t="shared" si="2"/>
        <v>06363391001</v>
      </c>
      <c r="C92" t="s">
        <v>15</v>
      </c>
      <c r="D92" t="s">
        <v>229</v>
      </c>
      <c r="E92" t="s">
        <v>25</v>
      </c>
      <c r="F92" s="1" t="s">
        <v>230</v>
      </c>
      <c r="G92" t="s">
        <v>171</v>
      </c>
      <c r="H92">
        <v>434.79</v>
      </c>
      <c r="I92" s="2">
        <v>43433</v>
      </c>
      <c r="J92" s="2">
        <v>43433</v>
      </c>
      <c r="K92">
        <v>434.79</v>
      </c>
    </row>
    <row r="93" spans="1:11" ht="409.5" x14ac:dyDescent="0.25">
      <c r="A93" t="str">
        <f>"77069475DB"</f>
        <v>77069475DB</v>
      </c>
      <c r="B93" t="str">
        <f t="shared" si="2"/>
        <v>06363391001</v>
      </c>
      <c r="C93" t="s">
        <v>15</v>
      </c>
      <c r="D93" t="s">
        <v>231</v>
      </c>
      <c r="E93" t="s">
        <v>25</v>
      </c>
      <c r="F93" s="1" t="s">
        <v>232</v>
      </c>
      <c r="G93" t="s">
        <v>158</v>
      </c>
      <c r="H93">
        <v>388</v>
      </c>
      <c r="I93" s="2">
        <v>43447</v>
      </c>
      <c r="J93" s="2">
        <v>43474</v>
      </c>
      <c r="K93">
        <v>0</v>
      </c>
    </row>
    <row r="94" spans="1:11" ht="390" x14ac:dyDescent="0.25">
      <c r="A94" t="str">
        <f>"760486337A"</f>
        <v>760486337A</v>
      </c>
      <c r="B94" t="str">
        <f t="shared" si="2"/>
        <v>06363391001</v>
      </c>
      <c r="C94" t="s">
        <v>15</v>
      </c>
      <c r="D94" t="s">
        <v>233</v>
      </c>
      <c r="E94" t="s">
        <v>25</v>
      </c>
      <c r="F94" s="1" t="s">
        <v>234</v>
      </c>
      <c r="G94" t="s">
        <v>235</v>
      </c>
      <c r="H94">
        <v>2290</v>
      </c>
      <c r="I94" s="2">
        <v>43411</v>
      </c>
      <c r="J94" s="2">
        <v>43418</v>
      </c>
      <c r="K94">
        <v>2290</v>
      </c>
    </row>
    <row r="95" spans="1:11" ht="409.5" x14ac:dyDescent="0.25">
      <c r="A95" t="str">
        <f>"768859092D"</f>
        <v>768859092D</v>
      </c>
      <c r="B95" t="str">
        <f t="shared" si="2"/>
        <v>06363391001</v>
      </c>
      <c r="C95" t="s">
        <v>15</v>
      </c>
      <c r="D95" t="s">
        <v>236</v>
      </c>
      <c r="E95" t="s">
        <v>25</v>
      </c>
      <c r="F95" s="1" t="s">
        <v>237</v>
      </c>
      <c r="G95" t="s">
        <v>238</v>
      </c>
      <c r="H95">
        <v>2400</v>
      </c>
      <c r="I95" s="2">
        <v>43466</v>
      </c>
      <c r="J95" s="2">
        <v>43830</v>
      </c>
      <c r="K95">
        <v>0</v>
      </c>
    </row>
    <row r="96" spans="1:11" ht="90" x14ac:dyDescent="0.25">
      <c r="A96" t="str">
        <f>"7545221158"</f>
        <v>7545221158</v>
      </c>
      <c r="B96" t="str">
        <f t="shared" si="2"/>
        <v>06363391001</v>
      </c>
      <c r="C96" t="s">
        <v>15</v>
      </c>
      <c r="D96" t="s">
        <v>239</v>
      </c>
      <c r="E96" t="s">
        <v>17</v>
      </c>
      <c r="F96" s="1" t="s">
        <v>192</v>
      </c>
      <c r="G96" t="s">
        <v>193</v>
      </c>
      <c r="H96">
        <v>4100</v>
      </c>
      <c r="I96" s="2">
        <v>43277</v>
      </c>
      <c r="J96" s="2">
        <v>43277</v>
      </c>
      <c r="K96">
        <v>4100</v>
      </c>
    </row>
    <row r="97" spans="1:11" ht="390" x14ac:dyDescent="0.25">
      <c r="A97" t="str">
        <f>"7618911C3E"</f>
        <v>7618911C3E</v>
      </c>
      <c r="B97" t="str">
        <f t="shared" si="2"/>
        <v>06363391001</v>
      </c>
      <c r="C97" t="s">
        <v>15</v>
      </c>
      <c r="D97" t="s">
        <v>240</v>
      </c>
      <c r="E97" t="s">
        <v>25</v>
      </c>
      <c r="F97" s="1" t="s">
        <v>241</v>
      </c>
      <c r="G97" t="s">
        <v>242</v>
      </c>
      <c r="H97">
        <v>5142.26</v>
      </c>
      <c r="I97" s="2">
        <v>43369</v>
      </c>
      <c r="J97" s="2">
        <v>43397</v>
      </c>
      <c r="K97">
        <v>5141.8999999999996</v>
      </c>
    </row>
    <row r="98" spans="1:11" ht="390" x14ac:dyDescent="0.25">
      <c r="A98" t="str">
        <f>"750048298B"</f>
        <v>750048298B</v>
      </c>
      <c r="B98" t="str">
        <f t="shared" si="2"/>
        <v>06363391001</v>
      </c>
      <c r="C98" t="s">
        <v>15</v>
      </c>
      <c r="D98" t="s">
        <v>243</v>
      </c>
      <c r="E98" t="s">
        <v>25</v>
      </c>
      <c r="F98" s="1" t="s">
        <v>244</v>
      </c>
      <c r="G98" t="s">
        <v>126</v>
      </c>
      <c r="H98">
        <v>1850</v>
      </c>
      <c r="I98" s="2">
        <v>43386</v>
      </c>
      <c r="J98" s="2">
        <v>43386</v>
      </c>
      <c r="K98">
        <v>1850</v>
      </c>
    </row>
    <row r="99" spans="1:11" ht="409.5" x14ac:dyDescent="0.25">
      <c r="A99" t="str">
        <f>"76553789C4"</f>
        <v>76553789C4</v>
      </c>
      <c r="B99" t="str">
        <f t="shared" ref="B99:B130" si="3">"06363391001"</f>
        <v>06363391001</v>
      </c>
      <c r="C99" t="s">
        <v>15</v>
      </c>
      <c r="D99" t="s">
        <v>245</v>
      </c>
      <c r="E99" t="s">
        <v>25</v>
      </c>
      <c r="F99" s="1" t="s">
        <v>246</v>
      </c>
      <c r="G99" t="s">
        <v>247</v>
      </c>
      <c r="H99">
        <v>860</v>
      </c>
      <c r="I99" s="2">
        <v>43402</v>
      </c>
      <c r="J99" s="2">
        <v>43430</v>
      </c>
      <c r="K99">
        <v>860</v>
      </c>
    </row>
    <row r="100" spans="1:11" ht="409.5" x14ac:dyDescent="0.25">
      <c r="A100" t="str">
        <f>"7659518236"</f>
        <v>7659518236</v>
      </c>
      <c r="B100" t="str">
        <f t="shared" si="3"/>
        <v>06363391001</v>
      </c>
      <c r="C100" t="s">
        <v>15</v>
      </c>
      <c r="D100" t="s">
        <v>248</v>
      </c>
      <c r="E100" t="s">
        <v>25</v>
      </c>
      <c r="F100" s="1" t="s">
        <v>249</v>
      </c>
      <c r="G100" t="s">
        <v>250</v>
      </c>
      <c r="H100">
        <v>1299</v>
      </c>
      <c r="I100" s="2">
        <v>43411</v>
      </c>
      <c r="J100" s="2">
        <v>43465</v>
      </c>
      <c r="K100">
        <v>0</v>
      </c>
    </row>
    <row r="101" spans="1:11" ht="409.5" x14ac:dyDescent="0.25">
      <c r="A101" t="str">
        <f>"76479919D2"</f>
        <v>76479919D2</v>
      </c>
      <c r="B101" t="str">
        <f t="shared" si="3"/>
        <v>06363391001</v>
      </c>
      <c r="C101" t="s">
        <v>15</v>
      </c>
      <c r="D101" t="s">
        <v>251</v>
      </c>
      <c r="E101" t="s">
        <v>25</v>
      </c>
      <c r="F101" s="1" t="s">
        <v>252</v>
      </c>
      <c r="G101" t="s">
        <v>253</v>
      </c>
      <c r="H101">
        <v>1325</v>
      </c>
      <c r="I101" s="2">
        <v>43410</v>
      </c>
      <c r="J101" s="2">
        <v>43419</v>
      </c>
      <c r="K101">
        <v>1325</v>
      </c>
    </row>
    <row r="102" spans="1:11" ht="90" x14ac:dyDescent="0.25">
      <c r="A102" t="str">
        <f>"7629054E82"</f>
        <v>7629054E82</v>
      </c>
      <c r="B102" t="str">
        <f t="shared" si="3"/>
        <v>06363391001</v>
      </c>
      <c r="C102" t="s">
        <v>15</v>
      </c>
      <c r="D102" t="s">
        <v>254</v>
      </c>
      <c r="E102" t="s">
        <v>17</v>
      </c>
      <c r="F102" s="1" t="s">
        <v>195</v>
      </c>
      <c r="G102" t="s">
        <v>196</v>
      </c>
      <c r="H102">
        <v>2960</v>
      </c>
      <c r="I102" s="2">
        <v>43376</v>
      </c>
      <c r="J102" s="2">
        <v>43524</v>
      </c>
      <c r="K102">
        <v>1720</v>
      </c>
    </row>
    <row r="103" spans="1:11" ht="150" x14ac:dyDescent="0.25">
      <c r="A103" t="str">
        <f>"7629153039"</f>
        <v>7629153039</v>
      </c>
      <c r="B103" t="str">
        <f t="shared" si="3"/>
        <v>06363391001</v>
      </c>
      <c r="C103" t="s">
        <v>15</v>
      </c>
      <c r="D103" t="s">
        <v>255</v>
      </c>
      <c r="E103" t="s">
        <v>17</v>
      </c>
      <c r="F103" s="1" t="s">
        <v>256</v>
      </c>
      <c r="G103" t="s">
        <v>257</v>
      </c>
      <c r="H103">
        <v>152.80000000000001</v>
      </c>
      <c r="I103" s="2">
        <v>43395</v>
      </c>
      <c r="J103" s="2">
        <v>43440</v>
      </c>
      <c r="K103">
        <v>152.80000000000001</v>
      </c>
    </row>
    <row r="104" spans="1:11" ht="75" x14ac:dyDescent="0.25">
      <c r="A104" t="str">
        <f>"7693395664"</f>
        <v>7693395664</v>
      </c>
      <c r="B104" t="str">
        <f t="shared" si="3"/>
        <v>06363391001</v>
      </c>
      <c r="C104" t="s">
        <v>15</v>
      </c>
      <c r="D104" t="s">
        <v>258</v>
      </c>
      <c r="E104" t="s">
        <v>17</v>
      </c>
      <c r="F104" s="1" t="s">
        <v>259</v>
      </c>
      <c r="G104" t="s">
        <v>260</v>
      </c>
      <c r="H104">
        <v>124</v>
      </c>
      <c r="I104" s="2">
        <v>43425</v>
      </c>
      <c r="J104" s="2">
        <v>43431</v>
      </c>
      <c r="K104">
        <v>124</v>
      </c>
    </row>
    <row r="105" spans="1:11" ht="90" x14ac:dyDescent="0.25">
      <c r="A105" t="str">
        <f>"750210875D"</f>
        <v>750210875D</v>
      </c>
      <c r="B105" t="str">
        <f t="shared" si="3"/>
        <v>06363391001</v>
      </c>
      <c r="C105" t="s">
        <v>15</v>
      </c>
      <c r="D105" t="s">
        <v>261</v>
      </c>
      <c r="E105" t="s">
        <v>17</v>
      </c>
      <c r="F105" s="1" t="s">
        <v>192</v>
      </c>
      <c r="G105" t="s">
        <v>193</v>
      </c>
      <c r="H105">
        <v>7146</v>
      </c>
      <c r="I105" s="2">
        <v>43430</v>
      </c>
      <c r="J105" s="2">
        <v>43430</v>
      </c>
      <c r="K105">
        <v>7146</v>
      </c>
    </row>
    <row r="106" spans="1:11" ht="120" x14ac:dyDescent="0.25">
      <c r="A106" t="str">
        <f>"7716705A68"</f>
        <v>7716705A68</v>
      </c>
      <c r="B106" t="str">
        <f t="shared" si="3"/>
        <v>06363391001</v>
      </c>
      <c r="C106" t="s">
        <v>15</v>
      </c>
      <c r="D106" t="s">
        <v>20</v>
      </c>
      <c r="E106" t="s">
        <v>21</v>
      </c>
      <c r="F106" s="1" t="s">
        <v>22</v>
      </c>
      <c r="G106" t="s">
        <v>23</v>
      </c>
      <c r="H106">
        <v>0</v>
      </c>
      <c r="I106" s="2">
        <v>43444</v>
      </c>
      <c r="J106" s="2">
        <v>43444</v>
      </c>
      <c r="K106">
        <v>5387.1</v>
      </c>
    </row>
    <row r="107" spans="1:11" ht="345" x14ac:dyDescent="0.25">
      <c r="A107" t="str">
        <f>"7622422D9C"</f>
        <v>7622422D9C</v>
      </c>
      <c r="B107" t="str">
        <f t="shared" si="3"/>
        <v>06363391001</v>
      </c>
      <c r="C107" t="s">
        <v>15</v>
      </c>
      <c r="D107" t="s">
        <v>262</v>
      </c>
      <c r="E107" t="s">
        <v>25</v>
      </c>
      <c r="F107" s="1" t="s">
        <v>263</v>
      </c>
      <c r="G107" t="s">
        <v>264</v>
      </c>
      <c r="H107">
        <v>126</v>
      </c>
      <c r="I107" s="2">
        <v>43376</v>
      </c>
      <c r="J107" s="2">
        <v>43447</v>
      </c>
      <c r="K107">
        <v>0</v>
      </c>
    </row>
    <row r="108" spans="1:11" ht="405" x14ac:dyDescent="0.25">
      <c r="A108" t="str">
        <f>"7707877551"</f>
        <v>7707877551</v>
      </c>
      <c r="B108" t="str">
        <f t="shared" si="3"/>
        <v>06363391001</v>
      </c>
      <c r="C108" t="s">
        <v>15</v>
      </c>
      <c r="D108" t="s">
        <v>265</v>
      </c>
      <c r="E108" t="s">
        <v>25</v>
      </c>
      <c r="F108" s="1" t="s">
        <v>266</v>
      </c>
      <c r="G108" t="s">
        <v>267</v>
      </c>
      <c r="H108">
        <v>854</v>
      </c>
      <c r="I108" s="2">
        <v>43446</v>
      </c>
      <c r="J108" s="2">
        <v>43469</v>
      </c>
      <c r="K108">
        <v>854</v>
      </c>
    </row>
    <row r="109" spans="1:11" ht="409.5" x14ac:dyDescent="0.25">
      <c r="A109" t="str">
        <f>"7702921B7D"</f>
        <v>7702921B7D</v>
      </c>
      <c r="B109" t="str">
        <f t="shared" si="3"/>
        <v>06363391001</v>
      </c>
      <c r="C109" t="s">
        <v>15</v>
      </c>
      <c r="D109" t="s">
        <v>268</v>
      </c>
      <c r="E109" t="s">
        <v>25</v>
      </c>
      <c r="F109" s="1" t="s">
        <v>269</v>
      </c>
      <c r="G109" t="s">
        <v>30</v>
      </c>
      <c r="H109">
        <v>558.75</v>
      </c>
      <c r="I109" s="2">
        <v>43447</v>
      </c>
      <c r="J109" s="2">
        <v>43447</v>
      </c>
      <c r="K109">
        <v>558.75</v>
      </c>
    </row>
    <row r="110" spans="1:11" ht="409.5" x14ac:dyDescent="0.25">
      <c r="A110" t="str">
        <f>"7684816EC4"</f>
        <v>7684816EC4</v>
      </c>
      <c r="B110" t="str">
        <f t="shared" si="3"/>
        <v>06363391001</v>
      </c>
      <c r="C110" t="s">
        <v>15</v>
      </c>
      <c r="D110" t="s">
        <v>270</v>
      </c>
      <c r="E110" t="s">
        <v>25</v>
      </c>
      <c r="F110" s="1" t="s">
        <v>271</v>
      </c>
      <c r="G110" t="s">
        <v>272</v>
      </c>
      <c r="H110">
        <v>16830</v>
      </c>
      <c r="I110" s="2">
        <v>43451</v>
      </c>
      <c r="J110" s="2">
        <v>43482</v>
      </c>
      <c r="K110">
        <v>0</v>
      </c>
    </row>
    <row r="111" spans="1:11" ht="75" x14ac:dyDescent="0.25">
      <c r="A111" t="str">
        <f>"77191170DD"</f>
        <v>77191170DD</v>
      </c>
      <c r="B111" t="str">
        <f t="shared" si="3"/>
        <v>06363391001</v>
      </c>
      <c r="C111" t="s">
        <v>15</v>
      </c>
      <c r="D111" t="s">
        <v>273</v>
      </c>
      <c r="E111" t="s">
        <v>17</v>
      </c>
      <c r="F111" s="1" t="s">
        <v>274</v>
      </c>
      <c r="G111" t="s">
        <v>275</v>
      </c>
      <c r="H111">
        <v>375</v>
      </c>
      <c r="I111" s="2">
        <v>43445</v>
      </c>
      <c r="K111">
        <v>375</v>
      </c>
    </row>
    <row r="112" spans="1:11" ht="409.5" x14ac:dyDescent="0.25">
      <c r="A112" t="str">
        <f>"7603792FA5"</f>
        <v>7603792FA5</v>
      </c>
      <c r="B112" t="str">
        <f t="shared" si="3"/>
        <v>06363391001</v>
      </c>
      <c r="C112" t="s">
        <v>15</v>
      </c>
      <c r="D112" t="s">
        <v>276</v>
      </c>
      <c r="E112" t="s">
        <v>25</v>
      </c>
      <c r="F112" s="1" t="s">
        <v>277</v>
      </c>
      <c r="G112" t="s">
        <v>278</v>
      </c>
      <c r="H112">
        <v>9700</v>
      </c>
      <c r="I112" s="2">
        <v>43393</v>
      </c>
      <c r="J112" s="2">
        <v>43447</v>
      </c>
      <c r="K112">
        <v>0</v>
      </c>
    </row>
    <row r="113" spans="1:11" ht="405" x14ac:dyDescent="0.25">
      <c r="A113" t="str">
        <f>"7566975150"</f>
        <v>7566975150</v>
      </c>
      <c r="B113" t="str">
        <f t="shared" si="3"/>
        <v>06363391001</v>
      </c>
      <c r="C113" t="s">
        <v>15</v>
      </c>
      <c r="D113" t="s">
        <v>279</v>
      </c>
      <c r="E113" t="s">
        <v>25</v>
      </c>
      <c r="F113" s="1" t="s">
        <v>280</v>
      </c>
      <c r="G113" t="s">
        <v>171</v>
      </c>
      <c r="H113">
        <v>2815.57</v>
      </c>
      <c r="I113" s="2">
        <v>43341</v>
      </c>
      <c r="J113" s="2">
        <v>43368</v>
      </c>
      <c r="K113">
        <v>2815.57</v>
      </c>
    </row>
    <row r="114" spans="1:11" ht="330" x14ac:dyDescent="0.25">
      <c r="A114" t="str">
        <f>"7674977760"</f>
        <v>7674977760</v>
      </c>
      <c r="B114" t="str">
        <f t="shared" si="3"/>
        <v>06363391001</v>
      </c>
      <c r="C114" t="s">
        <v>15</v>
      </c>
      <c r="D114" t="s">
        <v>281</v>
      </c>
      <c r="E114" t="s">
        <v>25</v>
      </c>
      <c r="F114" s="1" t="s">
        <v>282</v>
      </c>
      <c r="G114" t="s">
        <v>283</v>
      </c>
      <c r="H114">
        <v>390</v>
      </c>
      <c r="I114" s="2">
        <v>43440</v>
      </c>
      <c r="J114" s="2">
        <v>43465</v>
      </c>
      <c r="K114">
        <v>390</v>
      </c>
    </row>
    <row r="115" spans="1:11" ht="409.5" x14ac:dyDescent="0.25">
      <c r="A115" t="str">
        <f>"7668001A98"</f>
        <v>7668001A98</v>
      </c>
      <c r="B115" t="str">
        <f t="shared" si="3"/>
        <v>06363391001</v>
      </c>
      <c r="C115" t="s">
        <v>15</v>
      </c>
      <c r="D115" t="s">
        <v>284</v>
      </c>
      <c r="E115" t="s">
        <v>25</v>
      </c>
      <c r="F115" s="1" t="s">
        <v>285</v>
      </c>
      <c r="G115" t="s">
        <v>286</v>
      </c>
      <c r="H115">
        <v>28440</v>
      </c>
      <c r="I115" s="2">
        <v>43466</v>
      </c>
      <c r="J115" s="2">
        <v>43830</v>
      </c>
      <c r="K115">
        <v>0</v>
      </c>
    </row>
    <row r="116" spans="1:11" ht="375" x14ac:dyDescent="0.25">
      <c r="A116" t="str">
        <f>"7668191764"</f>
        <v>7668191764</v>
      </c>
      <c r="B116" t="str">
        <f t="shared" si="3"/>
        <v>06363391001</v>
      </c>
      <c r="C116" t="s">
        <v>15</v>
      </c>
      <c r="D116" t="s">
        <v>287</v>
      </c>
      <c r="E116" t="s">
        <v>25</v>
      </c>
      <c r="F116" s="1" t="s">
        <v>288</v>
      </c>
      <c r="G116" t="s">
        <v>289</v>
      </c>
      <c r="H116">
        <v>2395</v>
      </c>
      <c r="I116" s="2">
        <v>43448</v>
      </c>
      <c r="J116" s="2">
        <v>43462</v>
      </c>
      <c r="K116">
        <v>0</v>
      </c>
    </row>
    <row r="117" spans="1:11" ht="409.5" x14ac:dyDescent="0.25">
      <c r="A117" t="str">
        <f>"7727445956"</f>
        <v>7727445956</v>
      </c>
      <c r="B117" t="str">
        <f t="shared" si="3"/>
        <v>06363391001</v>
      </c>
      <c r="C117" t="s">
        <v>15</v>
      </c>
      <c r="D117" t="s">
        <v>290</v>
      </c>
      <c r="E117" t="s">
        <v>25</v>
      </c>
      <c r="F117" s="1" t="s">
        <v>291</v>
      </c>
      <c r="G117" t="s">
        <v>292</v>
      </c>
      <c r="H117">
        <v>1024</v>
      </c>
      <c r="I117" s="2">
        <v>43455</v>
      </c>
      <c r="J117" s="2">
        <v>43461</v>
      </c>
      <c r="K117">
        <v>0</v>
      </c>
    </row>
    <row r="118" spans="1:11" ht="165" x14ac:dyDescent="0.25">
      <c r="A118" t="str">
        <f>"7690385277"</f>
        <v>7690385277</v>
      </c>
      <c r="B118" t="str">
        <f t="shared" si="3"/>
        <v>06363391001</v>
      </c>
      <c r="C118" t="s">
        <v>15</v>
      </c>
      <c r="D118" t="s">
        <v>293</v>
      </c>
      <c r="E118" t="s">
        <v>17</v>
      </c>
      <c r="F118" s="1" t="s">
        <v>294</v>
      </c>
      <c r="G118" t="s">
        <v>295</v>
      </c>
      <c r="H118">
        <v>700</v>
      </c>
      <c r="I118" s="2">
        <v>43483</v>
      </c>
      <c r="J118" s="2">
        <v>43485</v>
      </c>
      <c r="K118">
        <v>0</v>
      </c>
    </row>
    <row r="119" spans="1:11" ht="90" x14ac:dyDescent="0.25">
      <c r="A119" t="str">
        <f>"77401562CB"</f>
        <v>77401562CB</v>
      </c>
      <c r="B119" t="str">
        <f t="shared" si="3"/>
        <v>06363391001</v>
      </c>
      <c r="C119" t="s">
        <v>15</v>
      </c>
      <c r="D119" t="s">
        <v>296</v>
      </c>
      <c r="E119" t="s">
        <v>17</v>
      </c>
      <c r="F119" s="1" t="s">
        <v>220</v>
      </c>
      <c r="G119" t="s">
        <v>221</v>
      </c>
      <c r="H119">
        <v>193.65</v>
      </c>
      <c r="I119" s="2">
        <v>43458</v>
      </c>
      <c r="J119" s="2">
        <v>43486</v>
      </c>
      <c r="K119">
        <v>0</v>
      </c>
    </row>
    <row r="120" spans="1:11" ht="409.5" x14ac:dyDescent="0.25">
      <c r="A120" t="str">
        <f>"7648842817"</f>
        <v>7648842817</v>
      </c>
      <c r="B120" t="str">
        <f t="shared" si="3"/>
        <v>06363391001</v>
      </c>
      <c r="C120" t="s">
        <v>15</v>
      </c>
      <c r="D120" t="s">
        <v>297</v>
      </c>
      <c r="E120" t="s">
        <v>25</v>
      </c>
      <c r="F120" s="1" t="s">
        <v>298</v>
      </c>
      <c r="G120" t="s">
        <v>138</v>
      </c>
      <c r="H120">
        <v>5460</v>
      </c>
      <c r="I120" s="2">
        <v>43444</v>
      </c>
      <c r="J120" s="2">
        <v>43485</v>
      </c>
      <c r="K120">
        <v>0</v>
      </c>
    </row>
    <row r="121" spans="1:11" ht="90" x14ac:dyDescent="0.25">
      <c r="A121" t="str">
        <f>"7650716292"</f>
        <v>7650716292</v>
      </c>
      <c r="B121" t="str">
        <f t="shared" si="3"/>
        <v>06363391001</v>
      </c>
      <c r="C121" t="s">
        <v>15</v>
      </c>
      <c r="D121" t="s">
        <v>299</v>
      </c>
      <c r="E121" t="s">
        <v>17</v>
      </c>
      <c r="F121" s="1" t="s">
        <v>18</v>
      </c>
      <c r="G121" t="s">
        <v>19</v>
      </c>
      <c r="H121">
        <v>495</v>
      </c>
      <c r="I121" s="2">
        <v>43384</v>
      </c>
      <c r="J121" s="2">
        <v>43412</v>
      </c>
      <c r="K121">
        <v>495</v>
      </c>
    </row>
    <row r="122" spans="1:11" ht="405" x14ac:dyDescent="0.25">
      <c r="A122" t="str">
        <f>"76536729EE"</f>
        <v>76536729EE</v>
      </c>
      <c r="B122" t="str">
        <f t="shared" si="3"/>
        <v>06363391001</v>
      </c>
      <c r="C122" t="s">
        <v>15</v>
      </c>
      <c r="D122" t="s">
        <v>300</v>
      </c>
      <c r="E122" t="s">
        <v>25</v>
      </c>
      <c r="F122" s="1" t="s">
        <v>301</v>
      </c>
      <c r="H122">
        <v>0</v>
      </c>
      <c r="K122">
        <v>0</v>
      </c>
    </row>
    <row r="123" spans="1:11" ht="375" x14ac:dyDescent="0.25">
      <c r="A123" t="str">
        <f>"7653683304"</f>
        <v>7653683304</v>
      </c>
      <c r="B123" t="str">
        <f t="shared" si="3"/>
        <v>06363391001</v>
      </c>
      <c r="C123" t="s">
        <v>15</v>
      </c>
      <c r="D123" t="s">
        <v>302</v>
      </c>
      <c r="E123" t="s">
        <v>25</v>
      </c>
      <c r="F123" s="1" t="s">
        <v>303</v>
      </c>
      <c r="H123">
        <v>0</v>
      </c>
      <c r="K123">
        <v>0</v>
      </c>
    </row>
    <row r="124" spans="1:11" ht="405" x14ac:dyDescent="0.25">
      <c r="A124" t="str">
        <f>"765364754E"</f>
        <v>765364754E</v>
      </c>
      <c r="B124" t="str">
        <f t="shared" si="3"/>
        <v>06363391001</v>
      </c>
      <c r="C124" t="s">
        <v>15</v>
      </c>
      <c r="D124" t="s">
        <v>304</v>
      </c>
      <c r="E124" t="s">
        <v>25</v>
      </c>
      <c r="F124" s="1" t="s">
        <v>305</v>
      </c>
      <c r="H124">
        <v>0</v>
      </c>
      <c r="K124">
        <v>0</v>
      </c>
    </row>
    <row r="125" spans="1:11" ht="409.5" x14ac:dyDescent="0.25">
      <c r="A125" t="str">
        <f>"765366000A"</f>
        <v>765366000A</v>
      </c>
      <c r="B125" t="str">
        <f t="shared" si="3"/>
        <v>06363391001</v>
      </c>
      <c r="C125" t="s">
        <v>15</v>
      </c>
      <c r="D125" t="s">
        <v>306</v>
      </c>
      <c r="E125" t="s">
        <v>25</v>
      </c>
      <c r="F125" s="1" t="s">
        <v>307</v>
      </c>
      <c r="H125">
        <v>0</v>
      </c>
      <c r="K125">
        <v>0</v>
      </c>
    </row>
    <row r="126" spans="1:11" ht="390" x14ac:dyDescent="0.25">
      <c r="A126" t="str">
        <f>"7709450765"</f>
        <v>7709450765</v>
      </c>
      <c r="B126" t="str">
        <f t="shared" si="3"/>
        <v>06363391001</v>
      </c>
      <c r="C126" t="s">
        <v>15</v>
      </c>
      <c r="D126" t="s">
        <v>308</v>
      </c>
      <c r="E126" t="s">
        <v>25</v>
      </c>
      <c r="F126" s="1" t="s">
        <v>309</v>
      </c>
      <c r="H126">
        <v>0</v>
      </c>
      <c r="K126">
        <v>0</v>
      </c>
    </row>
    <row r="127" spans="1:11" ht="409.5" x14ac:dyDescent="0.25">
      <c r="A127" t="str">
        <f>"769593132B"</f>
        <v>769593132B</v>
      </c>
      <c r="B127" t="str">
        <f t="shared" si="3"/>
        <v>06363391001</v>
      </c>
      <c r="C127" t="s">
        <v>15</v>
      </c>
      <c r="D127" t="s">
        <v>310</v>
      </c>
      <c r="E127" t="s">
        <v>17</v>
      </c>
      <c r="F127" s="1" t="s">
        <v>311</v>
      </c>
      <c r="G127" t="s">
        <v>312</v>
      </c>
      <c r="H127">
        <v>172</v>
      </c>
      <c r="I127" s="2">
        <v>43424</v>
      </c>
      <c r="J127" s="2">
        <v>43453</v>
      </c>
      <c r="K127">
        <v>0</v>
      </c>
    </row>
    <row r="128" spans="1:11" ht="90" x14ac:dyDescent="0.25">
      <c r="A128" t="str">
        <f>"76946122B2"</f>
        <v>76946122B2</v>
      </c>
      <c r="B128" t="str">
        <f t="shared" si="3"/>
        <v>06363391001</v>
      </c>
      <c r="C128" t="s">
        <v>15</v>
      </c>
      <c r="D128" t="s">
        <v>313</v>
      </c>
      <c r="E128" t="s">
        <v>17</v>
      </c>
      <c r="F128" s="1" t="s">
        <v>85</v>
      </c>
      <c r="G128" t="s">
        <v>76</v>
      </c>
      <c r="H128">
        <v>28</v>
      </c>
      <c r="I128" s="2">
        <v>43423</v>
      </c>
      <c r="J128" s="2">
        <v>43423</v>
      </c>
      <c r="K128">
        <v>28</v>
      </c>
    </row>
    <row r="129" spans="1:11" ht="375" x14ac:dyDescent="0.25">
      <c r="A129" t="str">
        <f>"7609406879"</f>
        <v>7609406879</v>
      </c>
      <c r="B129" t="str">
        <f t="shared" si="3"/>
        <v>06363391001</v>
      </c>
      <c r="C129" t="s">
        <v>15</v>
      </c>
      <c r="D129" t="s">
        <v>314</v>
      </c>
      <c r="E129" t="s">
        <v>17</v>
      </c>
      <c r="F129" s="1" t="s">
        <v>315</v>
      </c>
      <c r="G129" t="s">
        <v>316</v>
      </c>
      <c r="H129">
        <v>291.69</v>
      </c>
      <c r="I129" s="2">
        <v>43357</v>
      </c>
      <c r="J129" s="2">
        <v>43364</v>
      </c>
      <c r="K129">
        <v>291.69</v>
      </c>
    </row>
    <row r="130" spans="1:11" ht="409.5" x14ac:dyDescent="0.25">
      <c r="A130" t="str">
        <f>"7703550291"</f>
        <v>7703550291</v>
      </c>
      <c r="B130" t="str">
        <f t="shared" si="3"/>
        <v>06363391001</v>
      </c>
      <c r="C130" t="s">
        <v>15</v>
      </c>
      <c r="D130" t="s">
        <v>317</v>
      </c>
      <c r="E130" t="s">
        <v>25</v>
      </c>
      <c r="F130" s="1" t="s">
        <v>318</v>
      </c>
      <c r="G130" t="s">
        <v>206</v>
      </c>
      <c r="H130">
        <v>1650</v>
      </c>
      <c r="I130" s="2">
        <v>43440</v>
      </c>
      <c r="J130" s="2">
        <v>43465</v>
      </c>
      <c r="K1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friuliveneziagiulia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2019-01-29T14:49:22Z</dcterms:created>
  <dcterms:modified xsi:type="dcterms:W3CDTF">2019-01-29T15:13:47Z</dcterms:modified>
</cp:coreProperties>
</file>