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marche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</calcChain>
</file>

<file path=xl/sharedStrings.xml><?xml version="1.0" encoding="utf-8"?>
<sst xmlns="http://schemas.openxmlformats.org/spreadsheetml/2006/main" count="1173" uniqueCount="452">
  <si>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</si>
  <si>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</si>
  <si>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</si>
  <si>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</si>
  <si>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</si>
  <si>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</si>
  <si>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</si>
  <si>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</si>
  <si>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</si>
  <si>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</si>
  <si>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</si>
  <si>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</si>
  <si>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</si>
  <si>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</si>
  <si>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</si>
  <si>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Marche</t>
  </si>
  <si>
    <t>ORDINE BUONI  PASTO PERSONALE DELOCALIZZATO NOV/DIC 2017</t>
  </si>
  <si>
    <t>26-AFFIDAMENTO DIRETTO IN ADESIONE AD ACCORDO QUADRO/CONVENZIONE</t>
  </si>
  <si>
    <t xml:space="preserve">REPAS LUNCH COUPON (CF: 08122660585)
</t>
  </si>
  <si>
    <t>REPAS LUNCH COUPON (CF: 08122660585)</t>
  </si>
  <si>
    <t>drum dp ancona</t>
  </si>
  <si>
    <t>23-AFFIDAMENTO IN ECONOMIA - AFFIDAMENTO DIRETTO</t>
  </si>
  <si>
    <t xml:space="preserve">FINBUC SRL (CF: 08573761007)
</t>
  </si>
  <si>
    <t>FINBUC SRL (CF: 08573761007)</t>
  </si>
  <si>
    <t>CARTUCCE PER STAMPANTI DP MACERATA</t>
  </si>
  <si>
    <t xml:space="preserve">ITALWARE  SRL  (CF: 08619670584)
</t>
  </si>
  <si>
    <t>ITALWARE  SRL  (CF: 08619670584)</t>
  </si>
  <si>
    <t>SERVIZIO MANUTENZIONE IMP ALLARME</t>
  </si>
  <si>
    <t xml:space="preserve">SICURSPAZIO SRL (CF: 02016540425)
</t>
  </si>
  <si>
    <t>SICURSPAZIO SRL (CF: 02016540425)</t>
  </si>
  <si>
    <t>MESSA IN SICUREZZA PLAFONIERE MACERATA</t>
  </si>
  <si>
    <t xml:space="preserve">LINTEI IMPIANTI SRL (CF: 01837010436)
MANUTENCOOP FACILITY MANAGEMENT SPA  (CF: 02402671206)
</t>
  </si>
  <si>
    <t>LINTEI IMPIANTI SRL (CF: 01837010436)</t>
  </si>
  <si>
    <t>INTERVENTI PICCOLA MANUTENZIONE EDILE</t>
  </si>
  <si>
    <t xml:space="preserve">EURO COLOR DI BULDORINI LUIGINO (CF: BLDLGN64S21G157O)
</t>
  </si>
  <si>
    <t>EURO COLOR DI BULDORINI LUIGINO (CF: BLDLGN64S21G157O)</t>
  </si>
  <si>
    <t>carta Ut Senigallia</t>
  </si>
  <si>
    <t xml:space="preserve">MAESTRIPIERI SRL (CF: 03804230104)
</t>
  </si>
  <si>
    <t>MAESTRIPIERI SRL (CF: 03804230104)</t>
  </si>
  <si>
    <t>CARTUCCE PER STAMPANTI HP</t>
  </si>
  <si>
    <t xml:space="preserve">Tecno Office snc (CF: 01259150553)
</t>
  </si>
  <si>
    <t>Tecno Office snc (CF: 01259150553)</t>
  </si>
  <si>
    <t>RIPARAZIONE ARCHIVIO COMPATTATO MACERATA</t>
  </si>
  <si>
    <t xml:space="preserve">ITALY SYSTEM S.R.L. (CF: 11261821000)
</t>
  </si>
  <si>
    <t>ITALY SYSTEM S.R.L. (CF: 11261821000)</t>
  </si>
  <si>
    <t>RIPARAZIONE CONTROLLO ACCESSI CORTE FABBRICATO ASCOLI PICENO - SOMMA URGENZA</t>
  </si>
  <si>
    <t xml:space="preserve">METALTECNICA DI FURONE PIER LUIGI (CF: FRNPLG76C30H501X)
</t>
  </si>
  <si>
    <t>METALTECNICA DI FURONE PIER LUIGI (CF: FRNPLG76C30H501X)</t>
  </si>
  <si>
    <t>SERVIZIO DI GIARDINAGGIO</t>
  </si>
  <si>
    <t xml:space="preserve">GESTIONE AREE VERDI DI VICHI PAOLO (CF: VCHPLA79R08E783H)
</t>
  </si>
  <si>
    <t>GESTIONE AREE VERDI DI VICHI PAOLO (CF: VCHPLA79R08E783H)</t>
  </si>
  <si>
    <t>CANCELLERIA DP PU E UT URBINO</t>
  </si>
  <si>
    <t xml:space="preserve">CORPORATE EXPRESS SRL (CF: 00936630151)
</t>
  </si>
  <si>
    <t>CORPORATE EXPRESS SRL (CF: 00936630151)</t>
  </si>
  <si>
    <t>PULIZIA STRORDINARIA DR MARCHE</t>
  </si>
  <si>
    <t xml:space="preserve">MIORELLI SERVICE S.P.A.  (CF: 00505590224)
</t>
  </si>
  <si>
    <t>MIORELLI SERVICE S.P.A.  (CF: 00505590224)</t>
  </si>
  <si>
    <t>GIARDINAGGIO UT FANO</t>
  </si>
  <si>
    <t xml:space="preserve">POLVERARI GIARDINI DI MARCELLO POLVERARI (CF: PLVMCL58B26F348V)
</t>
  </si>
  <si>
    <t>POLVERARI GIARDINI DI MARCELLO POLVERARI (CF: PLVMCL58B26F348V)</t>
  </si>
  <si>
    <t xml:space="preserve">RIPARAZIONE BARRIERA STRADALE - DR MARCHE </t>
  </si>
  <si>
    <t xml:space="preserve">DITTA SCUPPA DI COSTARELLI ANTONIO (CF: CSTNTN70A11E388E)
</t>
  </si>
  <si>
    <t>DITTA SCUPPA DI COSTARELLI ANTONIO (CF: CSTNTN70A11E388E)</t>
  </si>
  <si>
    <t>drum lexmark ms610</t>
  </si>
  <si>
    <t>CANCELLERIA DP MC</t>
  </si>
  <si>
    <t xml:space="preserve">LANTERA SRL (CF: 01313790774)
</t>
  </si>
  <si>
    <t>LANTERA SRL (CF: 01313790774)</t>
  </si>
  <si>
    <t>CARTA DP PU</t>
  </si>
  <si>
    <t xml:space="preserve">LYRECO ITALIA S.P.A. (CF: 11582010150)
</t>
  </si>
  <si>
    <t>LYRECO ITALIA S.P.A. (CF: 11582010150)</t>
  </si>
  <si>
    <t>manutenzione imp termoidraulico Tolentino</t>
  </si>
  <si>
    <t xml:space="preserve">S.P.I.L.T. SRL (CF: 00100120427)
</t>
  </si>
  <si>
    <t>S.P.I.L.T. SRL (CF: 00100120427)</t>
  </si>
  <si>
    <t>manutenzione archivio compattato Dp AP</t>
  </si>
  <si>
    <t>MANUTENZIONE TENDAGGI</t>
  </si>
  <si>
    <t xml:space="preserve">SAITEX TENDAGGI S.N.C. DI ZOPPI &amp; C. (CF: 00590460424)
</t>
  </si>
  <si>
    <t>SAITEX TENDAGGI S.N.C. DI ZOPPI &amp; C. (CF: 00590460424)</t>
  </si>
  <si>
    <t>carta a/4</t>
  </si>
  <si>
    <t xml:space="preserve">ERREBIAN SPA (CF: 08397890586)
</t>
  </si>
  <si>
    <t>ERREBIAN SPA (CF: 08397890586)</t>
  </si>
  <si>
    <t>CANCELLERIA SENIGALLIA E JESI</t>
  </si>
  <si>
    <t xml:space="preserve">KRATOS SPA (CF: 02683390401)
</t>
  </si>
  <si>
    <t>KRATOS SPA (CF: 02683390401)</t>
  </si>
  <si>
    <t>PICCOLA MANUTENZIONE DRE MARCHE</t>
  </si>
  <si>
    <t>MANUTENZIONE PORTA INGRESSO UT AN</t>
  </si>
  <si>
    <t xml:space="preserve">BETA AUTOMATION SRL (CF: 01181330414)
</t>
  </si>
  <si>
    <t>BETA AUTOMATION SRL (CF: 01181330414)</t>
  </si>
  <si>
    <t>interventi extra attivitÃ  programmate - imp antincendio</t>
  </si>
  <si>
    <t xml:space="preserve">Sekuritalia (CF: 02812080543)
</t>
  </si>
  <si>
    <t>Sekuritalia (CF: 02812080543)</t>
  </si>
  <si>
    <t>PULIZIA STRORDINARIA DR MARCHE E UT TOLENTINO</t>
  </si>
  <si>
    <t>BUONI PASTO ELETTRONICI 2018/2020</t>
  </si>
  <si>
    <t xml:space="preserve">SODEXO MOTIVATION SOLUTION ITALIA SRL (CF: 05892970152)
</t>
  </si>
  <si>
    <t>SODEXO MOTIVATION SOLUTION ITALIA SRL (CF: 05892970152)</t>
  </si>
  <si>
    <t>PULIZIA STRORDINARIA DP PU E DP AP</t>
  </si>
  <si>
    <t>CONTRATTO ESECUTIVO ACQUISTO CARTA</t>
  </si>
  <si>
    <t>rotoli eliminacode dp PU</t>
  </si>
  <si>
    <t xml:space="preserve">SIGMA S.P.A. (CF: 01590580443)
</t>
  </si>
  <si>
    <t>SIGMA S.P.A. (CF: 01590580443)</t>
  </si>
  <si>
    <t>CANCELLERIA DP FM</t>
  </si>
  <si>
    <t xml:space="preserve">GIMAR ITALIA SRL (CF: 01426370670)
</t>
  </si>
  <si>
    <t>GIMAR ITALIA SRL (CF: 01426370670)</t>
  </si>
  <si>
    <t>CARTUCCE PER STAMPANTI DP ANCONA</t>
  </si>
  <si>
    <t xml:space="preserve">ECO LASER INFORMATICA SRL  (CF: 04427081007)
</t>
  </si>
  <si>
    <t>ECO LASER INFORMATICA SRL  (CF: 04427081007)</t>
  </si>
  <si>
    <t>CANCELLERIA DP ANCONA</t>
  </si>
  <si>
    <t xml:space="preserve">TROST SPA (CF: 01348470301)
</t>
  </si>
  <si>
    <t>TROST SPA (CF: 01348470301)</t>
  </si>
  <si>
    <t>pulizia straordinaria spi Macerata</t>
  </si>
  <si>
    <t>FORNITURA TESTI CALL CENTER ASCOLI 1Â° INVIO</t>
  </si>
  <si>
    <t xml:space="preserve">ROSSI SIMONA (CF: RSSSMN78E65C615P)
</t>
  </si>
  <si>
    <t>ROSSI SIMONA (CF: RSSSMN78E65C615P)</t>
  </si>
  <si>
    <t>FORNITURA TESTI CALL CENTER ASCOLI 2Â° INVIO</t>
  </si>
  <si>
    <t>ABBONAMENTO 2018 BOLLETTINO TRIBUTARIO</t>
  </si>
  <si>
    <t xml:space="preserve">BOLLETTINO TRIBUTARIO SNC DI G. SALVATORES E C.  (CF: 00882700156)
</t>
  </si>
  <si>
    <t>BOLLETTINO TRIBUTARIO SNC DI G. SALVATORES E C.  (CF: 00882700156)</t>
  </si>
  <si>
    <t>TONER DP ANCONA E DRE</t>
  </si>
  <si>
    <t>FACCHINAGGIO ARCHIVIO DI STATO PESARO</t>
  </si>
  <si>
    <t xml:space="preserve">COOPERATIVA SERVIZI DI FACCHINAGGIO  (CF: 80004250421)
</t>
  </si>
  <si>
    <t>COOPERATIVA SERVIZI DI FACCHINAGGIO  (CF: 80004250421)</t>
  </si>
  <si>
    <t>CANCELLERIA SPI FM</t>
  </si>
  <si>
    <t xml:space="preserve">PROCED SRL (CF: 01952150264)
</t>
  </si>
  <si>
    <t>PROCED SRL (CF: 01952150264)</t>
  </si>
  <si>
    <t>SMALTIMENTO MATERIALI FUORI USO UT URBINO</t>
  </si>
  <si>
    <t>Bandiere Italia ed Europa Dp Ascoli PIceno</t>
  </si>
  <si>
    <t xml:space="preserve">FAGGIONATO ROBERTO (CF: FGGRRT74M13F464Y)
</t>
  </si>
  <si>
    <t>FAGGIONATO ROBERTO (CF: FGGRRT74M13F464Y)</t>
  </si>
  <si>
    <t>CANCELLERIA UT SBT</t>
  </si>
  <si>
    <t>CANCELLERIA DP PU</t>
  </si>
  <si>
    <t xml:space="preserve">TECNOLINEA SNC DI DE BENEDICTIS G. E C. (CF: 00659730675)
</t>
  </si>
  <si>
    <t>TECNOLINEA SNC DI DE BENEDICTIS G. E C. (CF: 00659730675)</t>
  </si>
  <si>
    <t>Ripristino via Valenti MACERATA</t>
  </si>
  <si>
    <t>Mementi vari</t>
  </si>
  <si>
    <t xml:space="preserve">GiuffrÃ¨ Francis Lefebvre S.p.A (CF: 00829840156)
</t>
  </si>
  <si>
    <t>GiuffrÃ¨ Francis Lefebvre S.p.A (CF: 00829840156)</t>
  </si>
  <si>
    <t>TONER XEROX PHASER 7500 - DP PU E DRE</t>
  </si>
  <si>
    <t>Pulizia straordinaria scala emergenza via Palestro Ancona</t>
  </si>
  <si>
    <t>SMALTIMENTO MOBILI E ARREDI DP ANCONA</t>
  </si>
  <si>
    <t>Trasferimento atti da UPT Pesaro a UPT Rimini</t>
  </si>
  <si>
    <t>TIMBRI VARI IN GOMMA PER UFFICI MARCHE</t>
  </si>
  <si>
    <t xml:space="preserve">IL CENTRO F.B. (CF: 01560430421)
</t>
  </si>
  <si>
    <t>IL CENTRO F.B. (CF: 01560430421)</t>
  </si>
  <si>
    <t>mat sanitario e cancelleria varia</t>
  </si>
  <si>
    <t xml:space="preserve">CENTRO UFFICI SRL (CF: 03095020362)
</t>
  </si>
  <si>
    <t>CENTRO UFFICI SRL (CF: 03095020362)</t>
  </si>
  <si>
    <t>Manutenzione video proiettore Pesaro con fornitura nuova lampada</t>
  </si>
  <si>
    <t xml:space="preserve">OPEN UFFICIO (CF: 00800070427)
</t>
  </si>
  <si>
    <t>OPEN UFFICIO (CF: 00800070427)</t>
  </si>
  <si>
    <t>Messa in sicurezza Finestra Scala interna</t>
  </si>
  <si>
    <t xml:space="preserve">BS INFISSI SRL (CF: 01266640422)
</t>
  </si>
  <si>
    <t>BS INFISSI SRL (CF: 01266640422)</t>
  </si>
  <si>
    <t>SMALTIMENTO CARTA PESARO</t>
  </si>
  <si>
    <t xml:space="preserve">CARTFER SRL (CF: 00643030414)
</t>
  </si>
  <si>
    <t>CARTFER SRL (CF: 00643030414)</t>
  </si>
  <si>
    <t>misurazione livelli campo elettromagnetico</t>
  </si>
  <si>
    <t xml:space="preserve">arpam Ancona (CF: 01588450427)
</t>
  </si>
  <si>
    <t>arpam Ancona (CF: 01588450427)</t>
  </si>
  <si>
    <t>MANUTENZIONE PORTE E SERRATURE UT TOLENTINO</t>
  </si>
  <si>
    <t xml:space="preserve">CHIAVI E SERRATURE SRL (CF: 02500810425)
</t>
  </si>
  <si>
    <t>CHIAVI E SERRATURE SRL (CF: 02500810425)</t>
  </si>
  <si>
    <t>contratto delivery  posta dp ancona</t>
  </si>
  <si>
    <t xml:space="preserve">POSTE ITALIANE SPA (CF: 97103880585)
</t>
  </si>
  <si>
    <t>POSTE ITALIANE SPA (CF: 97103880585)</t>
  </si>
  <si>
    <t>DELIVERY POSTA DRE MARCHE</t>
  </si>
  <si>
    <t>TRASPORTO E RECUPERO RIFIUTI - SPI MC</t>
  </si>
  <si>
    <t xml:space="preserve">MACERO MACERATESE SRL (CF: 00263430431)
</t>
  </si>
  <si>
    <t>MACERO MACERATESE SRL (CF: 00263430431)</t>
  </si>
  <si>
    <t>lavori di cablaggio dre marche</t>
  </si>
  <si>
    <t xml:space="preserve">ADINEF TELECOMUNICAZIONI (CF: 02315340428)
</t>
  </si>
  <si>
    <t>ADINEF TELECOMUNICAZIONI (CF: 02315340428)</t>
  </si>
  <si>
    <t>cancelleria dre marche e attrezzature ut senigallia</t>
  </si>
  <si>
    <t>manutenzione antintrusione</t>
  </si>
  <si>
    <t>MANUTENZIONE ORDINARIA BAGNI DR MARCHE</t>
  </si>
  <si>
    <t xml:space="preserve">EDILCLIMA SERVICE (CF: 02000950424)
</t>
  </si>
  <si>
    <t>EDILCLIMA SERVICE (CF: 02000950424)</t>
  </si>
  <si>
    <t>rotoli eliminacode</t>
  </si>
  <si>
    <t>contratto delivery ut s. benedetto del tronto</t>
  </si>
  <si>
    <t>gasolio spi macerata</t>
  </si>
  <si>
    <t xml:space="preserve">Q8 QUASER (CF: 00295420632)
</t>
  </si>
  <si>
    <t>Q8 QUASER (CF: 00295420632)</t>
  </si>
  <si>
    <t>DRUM UT JESI</t>
  </si>
  <si>
    <t xml:space="preserve">VIRTUAL LOGIC SRL (CF: 03878640238)
</t>
  </si>
  <si>
    <t>VIRTUAL LOGIC SRL (CF: 03878640238)</t>
  </si>
  <si>
    <t>SEDUTE A NORMA DRE E UT SENIGALLIA</t>
  </si>
  <si>
    <t xml:space="preserve">DELTA DUE (CF: 01096340425)
</t>
  </si>
  <si>
    <t>DELTA DUE (CF: 01096340425)</t>
  </si>
  <si>
    <t>BUONI PASTO DELOCALIZZATI GEN/FEB 2018</t>
  </si>
  <si>
    <t>adesione energia elettrica 15 lotto 9</t>
  </si>
  <si>
    <t xml:space="preserve">ENEL ENERGIA SPA (CF: 06655971007)
</t>
  </si>
  <si>
    <t>ENEL ENERGIA SPA (CF: 06655971007)</t>
  </si>
  <si>
    <t>delivery Spi fermo</t>
  </si>
  <si>
    <t>manutenzione gruppi elettrogeni dp ap</t>
  </si>
  <si>
    <t xml:space="preserve">MANUTENCOOP FACILITY MANAGEMENT SPA  (CF: 02402671206)
</t>
  </si>
  <si>
    <t>MANUTENCOOP FACILITY MANAGEMENT SPA  (CF: 02402671206)</t>
  </si>
  <si>
    <t>SMALTIMENTO MATERIALI FUORI USO SPI ANCONA</t>
  </si>
  <si>
    <t>SERVIZIO TRITURAZIONE DOCUMENTI SCARTO ATTI</t>
  </si>
  <si>
    <t xml:space="preserve">CENTRO RICICLO MARCHIGIANO (CF: 02651450427)
</t>
  </si>
  <si>
    <t>CENTRO RICICLO MARCHIGIANO (CF: 02651450427)</t>
  </si>
  <si>
    <t>CANCELLERIA DP FERMO</t>
  </si>
  <si>
    <t xml:space="preserve">CAPRIOLI SOLUTIONS S.R.L. (CF: 10892451005)
</t>
  </si>
  <si>
    <t>CAPRIOLI SOLUTIONS S.R.L. (CF: 10892451005)</t>
  </si>
  <si>
    <t>gas naturale 10 lotto 4</t>
  </si>
  <si>
    <t xml:space="preserve">ESTRA ENERGIE SRL (CF: 01219980529)
</t>
  </si>
  <si>
    <t>ESTRA ENERGIE SRL (CF: 01219980529)</t>
  </si>
  <si>
    <t>pulizia straordinaria bagni 5Â° piano Direzione Regionale Marche</t>
  </si>
  <si>
    <t>FORNITURA N, 23 LETTORI E RELATIVI BADGE DP PU</t>
  </si>
  <si>
    <t xml:space="preserve">SIAN SNC (CF: 01400620421)
</t>
  </si>
  <si>
    <t>SIAN SNC (CF: 01400620421)</t>
  </si>
  <si>
    <t>MANUTENZIONE ARCHIVI COMPATTATI ED ELETTROARCHIVI</t>
  </si>
  <si>
    <t>SERVIZIO MANUTENZIONE IMPIANTI ALLARME</t>
  </si>
  <si>
    <t>CANCELLERIA DR MARCHE</t>
  </si>
  <si>
    <t>Riparazione impianto climatizzazione</t>
  </si>
  <si>
    <t>FORNITURA TENDAGGI ANCONA, MACERATA E SAN BENEDETTO DEL TRONTO</t>
  </si>
  <si>
    <t>LAVORI DI PICCOLA MANUTENZIONE EDILE</t>
  </si>
  <si>
    <t>ARREDI A NORMA UT E SPI URBINO</t>
  </si>
  <si>
    <t xml:space="preserve">ARES LINE SPA (CF: 03161590249)
</t>
  </si>
  <si>
    <t>ARES LINE SPA (CF: 03161590249)</t>
  </si>
  <si>
    <t>condizionatore sala server dp MC</t>
  </si>
  <si>
    <t>VERIFICA MESSA A TERRA IMP. ELETRICO UT SBT</t>
  </si>
  <si>
    <t xml:space="preserve">C.I.P.E.S. SRL (CF: 01488320431)
</t>
  </si>
  <si>
    <t>C.I.P.E.S. SRL (CF: 01488320431)</t>
  </si>
  <si>
    <t>MANUTENZIONE ARCHIVIO COMPATTATO - ANCONA</t>
  </si>
  <si>
    <t>CARTELLINE INTESTATE</t>
  </si>
  <si>
    <t xml:space="preserve">COPERGRAFICA (CF: 02612990420)
</t>
  </si>
  <si>
    <t>COPERGRAFICA (CF: 02612990420)</t>
  </si>
  <si>
    <t>FORNITURA MEMENTO FISCALE</t>
  </si>
  <si>
    <t>CARTELLINE CON STAMPA PER ATTI DP ASCOLI E DR MARCHE</t>
  </si>
  <si>
    <t>CANCELLERIA 1Â° SEMESTRE DP ASCOLI PICENO</t>
  </si>
  <si>
    <t xml:space="preserve">PAPER-INGROS di Frega Davide (CF: FRGDVD45L24E745Y)
</t>
  </si>
  <si>
    <t>PAPER-INGROS di Frega Davide (CF: FRGDVD45L24E745Y)</t>
  </si>
  <si>
    <t>LAVORI PICCOLA MANUTENZIONE EDILE ANCONA</t>
  </si>
  <si>
    <t>FAcchinaggi vari SBT e URBINO</t>
  </si>
  <si>
    <t>SMALTIMENTO MATERIALE DOCUMENTALE</t>
  </si>
  <si>
    <t>BUONI PASTO NOV/DIC 2017</t>
  </si>
  <si>
    <t>ACQUISTO TESTI DP ANCONA</t>
  </si>
  <si>
    <t>SISTEMAZIONE SEGNALETICA DR MARCHE</t>
  </si>
  <si>
    <t xml:space="preserve">CARBONARI STEFANIA &amp; C. SAS (CF: 02772780421)
</t>
  </si>
  <si>
    <t>CARBONARI STEFANIA &amp; C. SAS (CF: 02772780421)</t>
  </si>
  <si>
    <t>MATERIALE PRONTO SOCCORSO DP MACERATA</t>
  </si>
  <si>
    <t xml:space="preserve">MY SERVICE SAS DI G. VESTINI E C. (CF: 03318920612)
</t>
  </si>
  <si>
    <t>MY SERVICE SAS DI G. VESTINI E C. (CF: 03318920612)</t>
  </si>
  <si>
    <t>ARREDI A NORMA SPORTELLO DI FABRIANO</t>
  </si>
  <si>
    <t>PULIZIA STRAORDINARIA S.MARTINO</t>
  </si>
  <si>
    <t>CANCELLERIA E MAT SANITARIO</t>
  </si>
  <si>
    <t>manutenzione termoventilatori Dp MC</t>
  </si>
  <si>
    <t>ROTOLI ELIMINACODE DP AP</t>
  </si>
  <si>
    <t>PULIZIA STRAORD IMMOBILE ANCONA</t>
  </si>
  <si>
    <t>intervento aggiuntivo giardinaggio dp Fermo</t>
  </si>
  <si>
    <t>cancelleria dp pu</t>
  </si>
  <si>
    <t>TONER E DRUM DP ANCONA</t>
  </si>
  <si>
    <t>ACQUISTO TESTI DP ASCOLI E DP ANCONA</t>
  </si>
  <si>
    <t>MONITOR DI SALA UT TOLENTINO</t>
  </si>
  <si>
    <t>Trasferimento arredi Tolentino-Ancona</t>
  </si>
  <si>
    <t>manutenzione serrature ed infissi - senigallia</t>
  </si>
  <si>
    <t>PULIZIA STRAORD DP AN E DERATTIZZAZIONE DP MC</t>
  </si>
  <si>
    <t>TONER UPT PS</t>
  </si>
  <si>
    <t>TONER DP AN, AP E FM</t>
  </si>
  <si>
    <t>TONER UT FANO, URBINO E SENIGALLIA</t>
  </si>
  <si>
    <t xml:space="preserve">INFORDATA (CF: 00929440592)
</t>
  </si>
  <si>
    <t>INFORDATA (CF: 00929440592)</t>
  </si>
  <si>
    <t>TONER DP PU E UT FANO</t>
  </si>
  <si>
    <t xml:space="preserve">CARTOTEC 92 SAS (CF: 04293631000)
</t>
  </si>
  <si>
    <t>CARTOTEC 92 SAS (CF: 04293631000)</t>
  </si>
  <si>
    <t>TONER E DRUM UFFICI DP PU, DP AN E UT SENIGALLIA</t>
  </si>
  <si>
    <t xml:space="preserve">PUNTO CART  (CF: 03274460371)
</t>
  </si>
  <si>
    <t>PUNTO CART  (CF: 03274460371)</t>
  </si>
  <si>
    <t>PULIZIA ARCHIVIO MACERATA</t>
  </si>
  <si>
    <t>Manutenzione parete manovrabile sala conferenze</t>
  </si>
  <si>
    <t xml:space="preserve">ANAUNIA (CF: 01950210227)
</t>
  </si>
  <si>
    <t>ANAUNIA (CF: 01950210227)</t>
  </si>
  <si>
    <t>CANCELLERIA DP MACERATA</t>
  </si>
  <si>
    <t>Pulizia e disinfestazione</t>
  </si>
  <si>
    <t xml:space="preserve">QUARK SRL (CF: 01340370426)
</t>
  </si>
  <si>
    <t>QUARK SRL (CF: 01340370426)</t>
  </si>
  <si>
    <t>Smaltimento carta Urbino Viti</t>
  </si>
  <si>
    <t>MATERIALE PER UFFICI VARI</t>
  </si>
  <si>
    <t>cancelleria ut Senigallia</t>
  </si>
  <si>
    <t xml:space="preserve">CLICK UFFICIO SRL (CF: 06067681004)
</t>
  </si>
  <si>
    <t>CLICK UFFICIO SRL (CF: 06067681004)</t>
  </si>
  <si>
    <t>Pulizia vetrate atrio e stanza 345</t>
  </si>
  <si>
    <t>PULIZIA FALDONI CONSERVATORIA</t>
  </si>
  <si>
    <t>Lavori piccola manutenzione edile</t>
  </si>
  <si>
    <t>INTERVENTI EDILI SALONE 5Â° PIANO</t>
  </si>
  <si>
    <t>toner e drun dp ap e ut sbt</t>
  </si>
  <si>
    <t xml:space="preserve">LINEA DATA (CF: 03242680829)
</t>
  </si>
  <si>
    <t>LINEA DATA (CF: 03242680829)</t>
  </si>
  <si>
    <t>ABBONAMENTO CORRIERE ADRIATICO 2019</t>
  </si>
  <si>
    <t xml:space="preserve">CED DIGITALSERVIZI SRL (CF: 11476541005)
</t>
  </si>
  <si>
    <t>CED DIGITALSERVIZI SRL (CF: 11476541005)</t>
  </si>
  <si>
    <t>SERVIZIO DI SMALTIMENTO ARREDI FUORI USO DR E DP ANCONA</t>
  </si>
  <si>
    <t xml:space="preserve">ANCONAMBIENTE SPA (CF: 01422820421)
</t>
  </si>
  <si>
    <t>ANCONAMBIENTE SPA (CF: 01422820421)</t>
  </si>
  <si>
    <t>fornitura infissi e maniglione antipanico</t>
  </si>
  <si>
    <t>SMALTIMENTO CARTA ATTI ARCHIVIO</t>
  </si>
  <si>
    <t xml:space="preserve">ECOINNOVA SRL (CF: 02151730443)
</t>
  </si>
  <si>
    <t>ECOINNOVA SRL (CF: 02151730443)</t>
  </si>
  <si>
    <t>FORNITURA VIDEO PROIETTORE DR MARCHE</t>
  </si>
  <si>
    <t>riparazione elettromaniglia dp pu</t>
  </si>
  <si>
    <t xml:space="preserve">DAGO ELETTRONICA SRL (CF: 00120470414)
</t>
  </si>
  <si>
    <t>DAGO ELETTRONICA SRL (CF: 00120470414)</t>
  </si>
  <si>
    <t>MANUTENZIONE BOLLATRICI E PERFORATRICI 2Â° SEMESTRE 2018</t>
  </si>
  <si>
    <t xml:space="preserve">FATTORI SAFEST S.R.L. (CF: 10416260155)
</t>
  </si>
  <si>
    <t>FATTORI SAFEST S.R.L. (CF: 10416260155)</t>
  </si>
  <si>
    <t>NOLEGGIO FOTOCOPIATORE CONSIP 29</t>
  </si>
  <si>
    <t xml:space="preserve">OLIVETTI SPA (CF: 02298700010)
</t>
  </si>
  <si>
    <t>OLIVETTI SPA (CF: 02298700010)</t>
  </si>
  <si>
    <t>MATERIALE PER PLOTTER E DRUM LEXMARK</t>
  </si>
  <si>
    <t>DISTRUGGIDOCUMENTI E CANCELLERIA DRE</t>
  </si>
  <si>
    <t>Pulizia straordinaria 5Â° piano via Palestro.</t>
  </si>
  <si>
    <t>TONER XEROX PHASER 7500 - DRE</t>
  </si>
  <si>
    <t>INSTALLAZIONE CORRIMANO ESTERNI</t>
  </si>
  <si>
    <t xml:space="preserve">tomassini costruzioni srl (CF: 01354080440)
</t>
  </si>
  <si>
    <t>tomassini costruzioni srl (CF: 01354080440)</t>
  </si>
  <si>
    <t>Prodotti tipografici</t>
  </si>
  <si>
    <t>SMALTIMENTO FERRO URBINO VITI</t>
  </si>
  <si>
    <t>FACCHINAGGIO 2018/2019</t>
  </si>
  <si>
    <t>22-PROCEDURA NEGOZIATA DERIVANTE DA AVVISI CON CUI SI INDICE LA GARA</t>
  </si>
  <si>
    <t xml:space="preserve">COOPSERVICE S.COOP.P.A.  (CF: 00310180351)
FRATELLI CELANI TRASLOCHI S.N.C. (CF: 00111250445)
GATTO TRASLOCHI (CF: 02097290429)
LUCESOLE SRL (CF: 02427560426)
PLURISERVIZI SRL  (CF: 01855060438)
</t>
  </si>
  <si>
    <t>COOPSERVICE S.COOP.P.A.  (CF: 00310180351)</t>
  </si>
  <si>
    <t>CARTUCEC PER STAMPANTE HP 477</t>
  </si>
  <si>
    <t>SISTEMAZIONE SEGNALETICA DP PESARO</t>
  </si>
  <si>
    <t xml:space="preserve">COPAR SRL (CF: 00779960426)
</t>
  </si>
  <si>
    <t>COPAR SRL (CF: 00779960426)</t>
  </si>
  <si>
    <t>delivery ut urbino 2018-2020</t>
  </si>
  <si>
    <t>TRASFERIMENTO FALDONI URBINO</t>
  </si>
  <si>
    <t>delivery jesi 2018-2020</t>
  </si>
  <si>
    <t>SMALTIMENTO CARTA FANO</t>
  </si>
  <si>
    <t>delivery dp ascoli piceno</t>
  </si>
  <si>
    <t>SMALTIMENTO ARREDI FUORI USO DR E DP ANCONA</t>
  </si>
  <si>
    <t>Sistemazione segnaletica stradale Urbino.</t>
  </si>
  <si>
    <t>INTERVENTO COPERTURA PLEXIGLASS SERVER</t>
  </si>
  <si>
    <t>PULIZIA STRAORDINARIA PARTI COMUNI ASCOLI</t>
  </si>
  <si>
    <t>manutenzione tende pesaro</t>
  </si>
  <si>
    <t>SMALTIMENTO ATTI SCARTO ARCHIVIO SENIGALLIA</t>
  </si>
  <si>
    <t>TONER DP MC E TOLENTINO</t>
  </si>
  <si>
    <t xml:space="preserve">C2 SRL (CF: 01121130197)
</t>
  </si>
  <si>
    <t>C2 SRL (CF: 01121130197)</t>
  </si>
  <si>
    <t>DELIVERY DP MACERATA 2018/2020</t>
  </si>
  <si>
    <t>delivery Ut Fano 2018/2020</t>
  </si>
  <si>
    <t>Smontaggio e  rimontaggio tavolo sala riunioni a seguito di sostituzione di pavimentazione</t>
  </si>
  <si>
    <t>TONER DP MACERATA</t>
  </si>
  <si>
    <t>CONSIP 27 - NOLEGGIO 12 MACCHINE 48 MESI</t>
  </si>
  <si>
    <t xml:space="preserve">SHARP ELECTRONICS ITALIA S.P.A. (CF: 09275090158)
</t>
  </si>
  <si>
    <t>SHARP ELECTRONICS ITALIA S.P.A. (CF: 09275090158)</t>
  </si>
  <si>
    <t>CANCELLERIA UT TOLENTINO</t>
  </si>
  <si>
    <t>ASTE E BANDIERE DR MARCHE</t>
  </si>
  <si>
    <t>SMALTIMENTO BENI DP ANCONA</t>
  </si>
  <si>
    <t>Riparazione cancello e serranda</t>
  </si>
  <si>
    <t>RIPARAZIONE METAL DETECTOR</t>
  </si>
  <si>
    <t xml:space="preserve">SECURITALY (CF: 03558340406)
</t>
  </si>
  <si>
    <t>SECURITALY (CF: 03558340406)</t>
  </si>
  <si>
    <t>RIPARAZIONE VIDEOSORVEGLIANZA</t>
  </si>
  <si>
    <t xml:space="preserve">ELETTRICA MACERATESE DI FRANCHI &amp; C SRL (CF: 01159070430)
</t>
  </si>
  <si>
    <t>ELETTRICA MACERATESE DI FRANCHI &amp; C SRL (CF: 01159070430)</t>
  </si>
  <si>
    <t>arredi a norma ut e spi urbino</t>
  </si>
  <si>
    <t>DRUM LEXMARK DP AN E DRE</t>
  </si>
  <si>
    <t xml:space="preserve">tecnolaser europa srl  (CF: 02169281207)
</t>
  </si>
  <si>
    <t>tecnolaser europa srl  (CF: 02169281207)</t>
  </si>
  <si>
    <t>LAVORI AGGIUNTIVI APRIPORTA DP ASCOLI PICENO</t>
  </si>
  <si>
    <t xml:space="preserve">TIEMME SERVICE DI PAOLO CINGOLANI  (CF: CNGPLA64L02G157E)
</t>
  </si>
  <si>
    <t>TIEMME SERVICE DI PAOLO CINGOLANI  (CF: CNGPLA64L02G157E)</t>
  </si>
  <si>
    <t>CANCELLERIA E FALDONI UT JESI</t>
  </si>
  <si>
    <t>CANCELLERIA UT JESI</t>
  </si>
  <si>
    <t>Lavori di cablaggio 5Â° piano x Conservatoria</t>
  </si>
  <si>
    <t>TONER E DRUM SPI FERMO</t>
  </si>
  <si>
    <t xml:space="preserve">DEBA SRL (CF: 08458520155)
</t>
  </si>
  <si>
    <t>DEBA SRL (CF: 08458520155)</t>
  </si>
  <si>
    <t>ROTOLI CARTA ELIMINACODE UT MACERATA</t>
  </si>
  <si>
    <t>Completamento pulizia archivi per spostamento Conservatoria</t>
  </si>
  <si>
    <t>SISTEMAZIONE STAFFE BANDIERE PALAZZO UFFICI ANCONA</t>
  </si>
  <si>
    <t>MANUTENZIONE TOLENTINO INFILTRAZIONI ACQUA</t>
  </si>
  <si>
    <t xml:space="preserve">maggiori mauro ditta individuale (CF: MGGMRA63B28D597K)
</t>
  </si>
  <si>
    <t>maggiori mauro ditta individuale (CF: MGGMRA63B28D597K)</t>
  </si>
  <si>
    <t>materiale d.lgs 81/2008 - dp Mc</t>
  </si>
  <si>
    <t xml:space="preserve">PA.COM S.R.L. (CF: 02630050819)
</t>
  </si>
  <si>
    <t>PA.COM S.R.L. (CF: 02630050819)</t>
  </si>
  <si>
    <t>TRASPORTO FALDONI URBINO</t>
  </si>
  <si>
    <t>SMALTIMENTO MATERIALI VARI</t>
  </si>
  <si>
    <t>MANUTENZIONE ANNUALE IMP. SOLLEVAMENTO DRE MARCHE</t>
  </si>
  <si>
    <t xml:space="preserve">SIEL &amp; CEAMONTACO (CF: 01642650673)
</t>
  </si>
  <si>
    <t>SIEL &amp; CEAMONTACO (CF: 01642650673)</t>
  </si>
  <si>
    <t>PUNTI RETE TOLENTINO E SBT</t>
  </si>
  <si>
    <t xml:space="preserve">LINTEI IMPIANTI SRL (CF: 01837010436)
</t>
  </si>
  <si>
    <t>ARMADI A NORMA DR E DP AN</t>
  </si>
  <si>
    <t xml:space="preserve">GIEMME (CF: 00706340411)
</t>
  </si>
  <si>
    <t>GIEMME (CF: 00706340411)</t>
  </si>
  <si>
    <t>SEDUTE A NORMA E POGGIAPIEDI</t>
  </si>
  <si>
    <t xml:space="preserve">Manutan Italia Spa (CF: 09816660154)
</t>
  </si>
  <si>
    <t>Manutan Italia Spa (CF: 09816660154)</t>
  </si>
  <si>
    <t>SCAFFALATURE DP ANCONA</t>
  </si>
  <si>
    <t xml:space="preserve">METALSISTEM MARCHE SRL (CF: 01365890423)
</t>
  </si>
  <si>
    <t>METALSISTEM MARCHE SRL (CF: 01365890423)</t>
  </si>
  <si>
    <t>FACCHINAGGIO TRASFERIMENTO SPI ANCONA</t>
  </si>
  <si>
    <t xml:space="preserve">COOPSERVICE S.COOP.P.A.  (CF: 00310180351)
</t>
  </si>
  <si>
    <t>MONITOR DI SALA ED ARGO MINI LAN</t>
  </si>
  <si>
    <t>CANCELLERIA DPA P UT SBT SPI FM</t>
  </si>
  <si>
    <t xml:space="preserve">MANUTENZIONE IMP ANTINCENDIO 2018/19 </t>
  </si>
  <si>
    <t>LAVORI MANUTENZIONE EDILE 5Â° PIANO DE MARCHE</t>
  </si>
  <si>
    <t>pulizia vetrate ut fano</t>
  </si>
  <si>
    <t>CARTUCCE STAMPANTI HP</t>
  </si>
  <si>
    <t xml:space="preserve">STEMA SRL (CF: 04160880243)
</t>
  </si>
  <si>
    <t>STEMA SRL (CF: 04160880243)</t>
  </si>
  <si>
    <t>D. LGS 81/08 - SOSTITUZIONE PORTE INGRESSO AUTOMATICHE</t>
  </si>
  <si>
    <t xml:space="preserve">I SERRAMENTISTI DI PACETTI &amp; BRACACCINI SNC (CF: 02164170421)
</t>
  </si>
  <si>
    <t>I SERRAMENTISTI DI PACETTI &amp; BRACACCINI SNC (CF: 02164170421)</t>
  </si>
  <si>
    <t>FORNITURA ARMADI A NORMA</t>
  </si>
  <si>
    <t>monitor di sala ed argo mini lan</t>
  </si>
  <si>
    <t>toner e drum dp fermo</t>
  </si>
  <si>
    <t>DRUM KYOCERA FS4300</t>
  </si>
  <si>
    <t xml:space="preserve">CIENNE S.R.L. (CF: 06704240636)
</t>
  </si>
  <si>
    <t>CIENNE S.R.L. (CF: 06704240636)</t>
  </si>
  <si>
    <t>PEZZI MOBILI 2019</t>
  </si>
  <si>
    <t xml:space="preserve">Istituto Poligrafico e Zecca dello Stato  (CF: 00399810589)
</t>
  </si>
  <si>
    <t>Istituto Poligrafico e Zecca dello Stato  (CF: 00399810589)</t>
  </si>
  <si>
    <t>Segnaletica atrio 5Â° piano</t>
  </si>
  <si>
    <t>TARGHE FUORI PORTA DP ASCOLI PICENO DLGS 81/2008</t>
  </si>
  <si>
    <t>FORNITURA TIMBRI UFFICI MARCHE</t>
  </si>
  <si>
    <t>Bollini verdi impianti termici</t>
  </si>
  <si>
    <t>MANUT. N.P. IMPROROGABILE IMPIANTI RISCALDAMENTO</t>
  </si>
  <si>
    <t>fornitura estintori</t>
  </si>
  <si>
    <t xml:space="preserve">JANUS ANTINCENDIO SNC DI BAMBOZZI LETIZIA &amp; C. (CF: 01274240421)
</t>
  </si>
  <si>
    <t>JANUS ANTINCENDIO SNC DI BAMBOZZI LETIZIA &amp; C. (CF: 01274240421)</t>
  </si>
  <si>
    <t>carrelli spi An e materiale elettrico</t>
  </si>
  <si>
    <t>MAT ELETTRICO E CANCELLERIA</t>
  </si>
  <si>
    <t>TAPPETI ANTISCIVOLO DP MACERATA - DLGS 81/2008</t>
  </si>
  <si>
    <t xml:space="preserve">L' UFFICIO MODERNO (CF: 01031820192)
</t>
  </si>
  <si>
    <t>L' UFFICIO MODERNO (CF: 01031820192)</t>
  </si>
  <si>
    <t>SMONTAGGIO E RIMONTAGGIO ARCHIVI DP PU</t>
  </si>
  <si>
    <t xml:space="preserve">FE.AL. DI FILIPPETTI ALESSANDRO &amp; C. SAS (CF: 05339081001)
</t>
  </si>
  <si>
    <t>FE.AL. DI FILIPPETTI ALESSANDRO &amp; C. SAS (CF: 05339081001)</t>
  </si>
  <si>
    <t>Corso di aggiornamento dei coordinatori della sicurezza 2018</t>
  </si>
  <si>
    <t xml:space="preserve">FEDEREZIONE REGIONALE ORDINI INGEGNERI (CF: 93004690421)
</t>
  </si>
  <si>
    <t>FEDEREZIONE REGIONALE ORDINI INGEGNERI (CF: 93004690421)</t>
  </si>
  <si>
    <t>MANUTENZIONE IMP TERMICO DP ASCOLI PICENO</t>
  </si>
  <si>
    <t>SISTEMAZIONE CORTE VIA PALESTRO ANCONA</t>
  </si>
  <si>
    <t xml:space="preserve">VICHI PAOLO GESTIONE AREE VERDI  (CF: 01464360435)
</t>
  </si>
  <si>
    <t>VICHI PAOLO GESTIONE AREE VERDI  (CF: 01464360435)</t>
  </si>
  <si>
    <t>Lavaggio tende Dp Pesaro</t>
  </si>
  <si>
    <t>SPOSTAMENTO TOTEM UT PESARO</t>
  </si>
  <si>
    <t>verifica sicurezza finestre dp ap</t>
  </si>
  <si>
    <t xml:space="preserve">D'ANGELO INFISSI DI D'ANGELO AGOSTINO (CF: DNGGTN50S06A462Y)
</t>
  </si>
  <si>
    <t>D'ANGELO INFISSI DI D'ANGELO AGOSTINO (CF: DNGGTN50S06A462Y)</t>
  </si>
  <si>
    <t xml:space="preserve">lâ€™affidamento dei servizi di facchinaggio, trasporto e trasloco per le sedi degli uffici dellâ€™Agenzia delle Entrate, Direzione Regionale Marche </t>
  </si>
  <si>
    <t xml:space="preserve">EURALBA SERVICE SRL (CF: 11633041006)
Fratelli Piperno srl (CF: 03533860791)
GV SERVICE SRL (CF: 02965180736)
Lucente SocietÃ  Cooperativa Sociale (CF: 01370990416)
Pisanu Raffaele (CF: 01187520075)
</t>
  </si>
  <si>
    <t>Affidamento dei servizi di manutenzione impianti elettrici presso gli uffici dipendenti dellâ€™Agenzia delle Entrate- Direzione Regionale Marche</t>
  </si>
  <si>
    <t xml:space="preserve">2G Elettrica sas di Guizzardi Gianni e C. (CF: 03332991201)
Antincendio S.I.P.A. (CF: MLEDNC71D07H703G)
Idro termo service srl (CF: 08446221213)
Italbedis srl (CF: 02149930238)
TECHNOSHARING (CF: 13296300158)
</t>
  </si>
  <si>
    <t>Affidamento dei servizi di manutenzione impianti termoidraulici, di condizionamento ed idrico sanitari presso gli uffici dipendenti dellâ€™Agenzia delle Entrate- Direzione Regionale Marche</t>
  </si>
  <si>
    <t xml:space="preserve">2A IMPIANTI (CF: 10695730159)
2M elettroclima (CF: 02787630926)
2M forniture (CF: 03637990650)
Antincendio S.I.P.A. (CF: MLEDNC71D07H703G)
Idro termo service srl (CF: 08446221213)
</t>
  </si>
  <si>
    <t>MANUT. IMP. TERMOIDRAULICI DAL 01/11/2018 AL 30/04/2019</t>
  </si>
  <si>
    <t>MANUTENZIONE IMPIANTI ELETTRICI</t>
  </si>
  <si>
    <t>GASOLIO DA RISCALDAMENTO SPI MC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</si>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</sst>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tabSelected="1" workbookViewId="0">
      <selection activeCell="E2" sqref="E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451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"ZCF21D42B1"</f>
        <v>ZCF21D42B1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489.81</v>
      </c>
      <c r="I3" s="2">
        <v>43125</v>
      </c>
      <c r="J3" s="2">
        <v>43140</v>
      </c>
      <c r="K3">
        <v>489.81</v>
      </c>
    </row>
    <row r="4" spans="1:11" x14ac:dyDescent="0.25">
      <c r="A4" t="str">
        <f>"Z8E21B4013"</f>
        <v>Z8E21B4013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402.44</v>
      </c>
      <c r="I4" s="2">
        <v>43116</v>
      </c>
      <c r="J4" s="2">
        <v>43131</v>
      </c>
      <c r="K4">
        <v>402.44</v>
      </c>
    </row>
    <row r="5" spans="1:11" x14ac:dyDescent="0.25">
      <c r="A5" t="str">
        <f>"Z5021F1480"</f>
        <v>Z5021F1480</v>
      </c>
      <c r="B5" t="str">
        <f t="shared" si="0"/>
        <v>06363391001</v>
      </c>
      <c r="C5" t="s">
        <v>15</v>
      </c>
      <c r="D5" t="s">
        <v>24</v>
      </c>
      <c r="E5" t="s">
        <v>17</v>
      </c>
      <c r="F5" s="1" t="s">
        <v>25</v>
      </c>
      <c r="G5" t="s">
        <v>26</v>
      </c>
      <c r="H5">
        <v>577.70000000000005</v>
      </c>
      <c r="I5" s="2">
        <v>43132</v>
      </c>
      <c r="J5" s="2">
        <v>43159</v>
      </c>
      <c r="K5">
        <v>577.70000000000005</v>
      </c>
    </row>
    <row r="6" spans="1:11" x14ac:dyDescent="0.25">
      <c r="A6" t="str">
        <f>"ZEC21C9FE8"</f>
        <v>ZEC21C9FE8</v>
      </c>
      <c r="B6" t="str">
        <f t="shared" si="0"/>
        <v>06363391001</v>
      </c>
      <c r="C6" t="s">
        <v>15</v>
      </c>
      <c r="D6" t="s">
        <v>27</v>
      </c>
      <c r="E6" t="s">
        <v>21</v>
      </c>
      <c r="F6" s="1" t="s">
        <v>28</v>
      </c>
      <c r="G6" t="s">
        <v>29</v>
      </c>
      <c r="H6">
        <v>3492</v>
      </c>
      <c r="I6" s="2">
        <v>43101</v>
      </c>
      <c r="J6" s="2">
        <v>43281</v>
      </c>
      <c r="K6">
        <v>3492</v>
      </c>
    </row>
    <row r="7" spans="1:11" x14ac:dyDescent="0.25">
      <c r="A7" t="str">
        <f>"Z57220F4DB"</f>
        <v>Z57220F4DB</v>
      </c>
      <c r="B7" t="str">
        <f t="shared" si="0"/>
        <v>06363391001</v>
      </c>
      <c r="C7" t="s">
        <v>15</v>
      </c>
      <c r="D7" t="s">
        <v>30</v>
      </c>
      <c r="E7" t="s">
        <v>21</v>
      </c>
      <c r="F7" s="1" t="s">
        <v>31</v>
      </c>
      <c r="G7" t="s">
        <v>32</v>
      </c>
      <c r="H7">
        <v>2304</v>
      </c>
      <c r="I7" s="2">
        <v>43138</v>
      </c>
      <c r="J7" s="2">
        <v>43159</v>
      </c>
      <c r="K7">
        <v>2304</v>
      </c>
    </row>
    <row r="8" spans="1:11" x14ac:dyDescent="0.25">
      <c r="A8" t="str">
        <f>"Z522209467"</f>
        <v>Z522209467</v>
      </c>
      <c r="B8" t="str">
        <f t="shared" si="0"/>
        <v>06363391001</v>
      </c>
      <c r="C8" t="s">
        <v>15</v>
      </c>
      <c r="D8" t="s">
        <v>33</v>
      </c>
      <c r="E8" t="s">
        <v>21</v>
      </c>
      <c r="F8" s="1" t="s">
        <v>34</v>
      </c>
      <c r="G8" t="s">
        <v>35</v>
      </c>
      <c r="H8">
        <v>600</v>
      </c>
      <c r="I8" s="2">
        <v>43136</v>
      </c>
      <c r="J8" s="2">
        <v>43140</v>
      </c>
      <c r="K8">
        <v>600</v>
      </c>
    </row>
    <row r="9" spans="1:11" x14ac:dyDescent="0.25">
      <c r="A9" t="str">
        <f>"ZF121F8C5F"</f>
        <v>ZF121F8C5F</v>
      </c>
      <c r="B9" t="str">
        <f t="shared" si="0"/>
        <v>06363391001</v>
      </c>
      <c r="C9" t="s">
        <v>15</v>
      </c>
      <c r="D9" t="s">
        <v>36</v>
      </c>
      <c r="E9" t="s">
        <v>21</v>
      </c>
      <c r="F9" s="1" t="s">
        <v>37</v>
      </c>
      <c r="G9" t="s">
        <v>38</v>
      </c>
      <c r="H9">
        <v>523.22</v>
      </c>
      <c r="I9" s="2">
        <v>43132</v>
      </c>
      <c r="J9" s="2">
        <v>43143</v>
      </c>
      <c r="K9">
        <v>523.22</v>
      </c>
    </row>
    <row r="10" spans="1:11" x14ac:dyDescent="0.25">
      <c r="A10" t="str">
        <f>"Z4821F1062"</f>
        <v>Z4821F1062</v>
      </c>
      <c r="B10" t="str">
        <f t="shared" si="0"/>
        <v>06363391001</v>
      </c>
      <c r="C10" t="s">
        <v>15</v>
      </c>
      <c r="D10" t="s">
        <v>39</v>
      </c>
      <c r="E10" t="s">
        <v>21</v>
      </c>
      <c r="F10" s="1" t="s">
        <v>40</v>
      </c>
      <c r="G10" t="s">
        <v>41</v>
      </c>
      <c r="H10">
        <v>431.35</v>
      </c>
      <c r="I10" s="2">
        <v>43132</v>
      </c>
      <c r="J10" s="2">
        <v>43143</v>
      </c>
      <c r="K10">
        <v>431.35</v>
      </c>
    </row>
    <row r="11" spans="1:11" x14ac:dyDescent="0.25">
      <c r="A11" t="str">
        <f>"Z7321FC598"</f>
        <v>Z7321FC598</v>
      </c>
      <c r="B11" t="str">
        <f t="shared" si="0"/>
        <v>06363391001</v>
      </c>
      <c r="C11" t="s">
        <v>15</v>
      </c>
      <c r="D11" t="s">
        <v>42</v>
      </c>
      <c r="E11" t="s">
        <v>21</v>
      </c>
      <c r="F11" s="1" t="s">
        <v>43</v>
      </c>
      <c r="G11" t="s">
        <v>44</v>
      </c>
      <c r="H11">
        <v>750</v>
      </c>
      <c r="I11" s="2">
        <v>43132</v>
      </c>
      <c r="J11" s="2">
        <v>43143</v>
      </c>
      <c r="K11">
        <v>750</v>
      </c>
    </row>
    <row r="12" spans="1:11" x14ac:dyDescent="0.25">
      <c r="A12" t="str">
        <f>"Z29222E93E"</f>
        <v>Z29222E93E</v>
      </c>
      <c r="B12" t="str">
        <f t="shared" si="0"/>
        <v>06363391001</v>
      </c>
      <c r="C12" t="s">
        <v>15</v>
      </c>
      <c r="D12" t="s">
        <v>45</v>
      </c>
      <c r="E12" t="s">
        <v>21</v>
      </c>
      <c r="F12" s="1" t="s">
        <v>46</v>
      </c>
      <c r="G12" t="s">
        <v>47</v>
      </c>
      <c r="H12">
        <v>285</v>
      </c>
      <c r="I12" s="2">
        <v>43133</v>
      </c>
      <c r="J12" s="2">
        <v>43133</v>
      </c>
      <c r="K12">
        <v>285</v>
      </c>
    </row>
    <row r="13" spans="1:11" x14ac:dyDescent="0.25">
      <c r="A13" t="str">
        <f>"Z46225A254"</f>
        <v>Z46225A254</v>
      </c>
      <c r="B13" t="str">
        <f t="shared" si="0"/>
        <v>06363391001</v>
      </c>
      <c r="C13" t="s">
        <v>15</v>
      </c>
      <c r="D13" t="s">
        <v>48</v>
      </c>
      <c r="E13" t="s">
        <v>21</v>
      </c>
      <c r="F13" s="1" t="s">
        <v>49</v>
      </c>
      <c r="G13" t="s">
        <v>50</v>
      </c>
      <c r="H13">
        <v>4172.8999999999996</v>
      </c>
      <c r="I13" s="2">
        <v>43160</v>
      </c>
      <c r="J13" s="2">
        <v>43465</v>
      </c>
      <c r="K13">
        <v>4172.8999999999996</v>
      </c>
    </row>
    <row r="14" spans="1:11" x14ac:dyDescent="0.25">
      <c r="A14" t="str">
        <f>"Z19224CF2A"</f>
        <v>Z19224CF2A</v>
      </c>
      <c r="B14" t="str">
        <f t="shared" si="0"/>
        <v>06363391001</v>
      </c>
      <c r="C14" t="s">
        <v>15</v>
      </c>
      <c r="D14" t="s">
        <v>51</v>
      </c>
      <c r="E14" t="s">
        <v>21</v>
      </c>
      <c r="F14" s="1" t="s">
        <v>52</v>
      </c>
      <c r="G14" t="s">
        <v>53</v>
      </c>
      <c r="H14">
        <v>553.29999999999995</v>
      </c>
      <c r="I14" s="2">
        <v>43151</v>
      </c>
      <c r="J14" s="2">
        <v>43159</v>
      </c>
      <c r="K14">
        <v>553.29999999999995</v>
      </c>
    </row>
    <row r="15" spans="1:11" x14ac:dyDescent="0.25">
      <c r="A15" t="str">
        <f>"ZF7226B777"</f>
        <v>ZF7226B777</v>
      </c>
      <c r="B15" t="str">
        <f t="shared" si="0"/>
        <v>06363391001</v>
      </c>
      <c r="C15" t="s">
        <v>15</v>
      </c>
      <c r="D15" t="s">
        <v>54</v>
      </c>
      <c r="E15" t="s">
        <v>21</v>
      </c>
      <c r="F15" s="1" t="s">
        <v>55</v>
      </c>
      <c r="G15" t="s">
        <v>56</v>
      </c>
      <c r="H15">
        <v>312</v>
      </c>
      <c r="I15" s="2">
        <v>43153</v>
      </c>
      <c r="J15" s="2">
        <v>43462</v>
      </c>
      <c r="K15">
        <v>260</v>
      </c>
    </row>
    <row r="16" spans="1:11" x14ac:dyDescent="0.25">
      <c r="A16" t="str">
        <f>"Z89227412A"</f>
        <v>Z89227412A</v>
      </c>
      <c r="B16" t="str">
        <f t="shared" si="0"/>
        <v>06363391001</v>
      </c>
      <c r="C16" t="s">
        <v>15</v>
      </c>
      <c r="D16" t="s">
        <v>57</v>
      </c>
      <c r="E16" t="s">
        <v>21</v>
      </c>
      <c r="F16" s="1" t="s">
        <v>58</v>
      </c>
      <c r="G16" t="s">
        <v>59</v>
      </c>
      <c r="H16">
        <v>952.5</v>
      </c>
      <c r="I16" s="2">
        <v>43164</v>
      </c>
      <c r="J16" s="2">
        <v>43465</v>
      </c>
      <c r="K16">
        <v>952.5</v>
      </c>
    </row>
    <row r="17" spans="1:11" x14ac:dyDescent="0.25">
      <c r="A17" t="str">
        <f>"ZE02271255"</f>
        <v>ZE02271255</v>
      </c>
      <c r="B17" t="str">
        <f t="shared" si="0"/>
        <v>06363391001</v>
      </c>
      <c r="C17" t="s">
        <v>15</v>
      </c>
      <c r="D17" t="s">
        <v>60</v>
      </c>
      <c r="E17" t="s">
        <v>21</v>
      </c>
      <c r="F17" s="1" t="s">
        <v>61</v>
      </c>
      <c r="G17" t="s">
        <v>62</v>
      </c>
      <c r="H17">
        <v>395</v>
      </c>
      <c r="I17" s="2">
        <v>43164</v>
      </c>
      <c r="J17" s="2">
        <v>43175</v>
      </c>
      <c r="K17">
        <v>395</v>
      </c>
    </row>
    <row r="18" spans="1:11" x14ac:dyDescent="0.25">
      <c r="A18" t="str">
        <f>"Z7B22AA557"</f>
        <v>Z7B22AA557</v>
      </c>
      <c r="B18" t="str">
        <f t="shared" si="0"/>
        <v>06363391001</v>
      </c>
      <c r="C18" t="s">
        <v>15</v>
      </c>
      <c r="D18" t="s">
        <v>63</v>
      </c>
      <c r="E18" t="s">
        <v>21</v>
      </c>
      <c r="F18" s="1" t="s">
        <v>40</v>
      </c>
      <c r="G18" t="s">
        <v>41</v>
      </c>
      <c r="H18">
        <v>406.8</v>
      </c>
      <c r="I18" s="2">
        <v>43167</v>
      </c>
      <c r="J18" s="2">
        <v>43174</v>
      </c>
      <c r="K18">
        <v>406.8</v>
      </c>
    </row>
    <row r="19" spans="1:11" x14ac:dyDescent="0.25">
      <c r="A19" t="str">
        <f>"ZD52252DF5"</f>
        <v>ZD52252DF5</v>
      </c>
      <c r="B19" t="str">
        <f t="shared" si="0"/>
        <v>06363391001</v>
      </c>
      <c r="C19" t="s">
        <v>15</v>
      </c>
      <c r="D19" t="s">
        <v>64</v>
      </c>
      <c r="E19" t="s">
        <v>21</v>
      </c>
      <c r="F19" s="1" t="s">
        <v>65</v>
      </c>
      <c r="G19" t="s">
        <v>66</v>
      </c>
      <c r="H19">
        <v>400.37</v>
      </c>
      <c r="I19" s="2">
        <v>43168</v>
      </c>
      <c r="J19" s="2">
        <v>43175</v>
      </c>
      <c r="K19">
        <v>380.33</v>
      </c>
    </row>
    <row r="20" spans="1:11" x14ac:dyDescent="0.25">
      <c r="A20" t="str">
        <f>"Z1222A7E41"</f>
        <v>Z1222A7E41</v>
      </c>
      <c r="B20" t="str">
        <f t="shared" si="0"/>
        <v>06363391001</v>
      </c>
      <c r="C20" t="s">
        <v>15</v>
      </c>
      <c r="D20" t="s">
        <v>67</v>
      </c>
      <c r="E20" t="s">
        <v>21</v>
      </c>
      <c r="F20" s="1" t="s">
        <v>68</v>
      </c>
      <c r="G20" t="s">
        <v>69</v>
      </c>
      <c r="H20">
        <v>573.20000000000005</v>
      </c>
      <c r="I20" s="2">
        <v>43167</v>
      </c>
      <c r="J20" s="2">
        <v>43174</v>
      </c>
      <c r="K20">
        <v>573.20000000000005</v>
      </c>
    </row>
    <row r="21" spans="1:11" x14ac:dyDescent="0.25">
      <c r="A21" t="str">
        <f>"Z04221FBCD"</f>
        <v>Z04221FBCD</v>
      </c>
      <c r="B21" t="str">
        <f t="shared" si="0"/>
        <v>06363391001</v>
      </c>
      <c r="C21" t="s">
        <v>15</v>
      </c>
      <c r="D21" t="s">
        <v>70</v>
      </c>
      <c r="E21" t="s">
        <v>21</v>
      </c>
      <c r="F21" s="1" t="s">
        <v>71</v>
      </c>
      <c r="G21" t="s">
        <v>72</v>
      </c>
      <c r="H21">
        <v>1390</v>
      </c>
      <c r="I21" s="2">
        <v>43155</v>
      </c>
      <c r="J21" s="2">
        <v>43155</v>
      </c>
      <c r="K21">
        <v>1390</v>
      </c>
    </row>
    <row r="22" spans="1:11" x14ac:dyDescent="0.25">
      <c r="A22" t="str">
        <f>"Z24225247D"</f>
        <v>Z24225247D</v>
      </c>
      <c r="B22" t="str">
        <f t="shared" si="0"/>
        <v>06363391001</v>
      </c>
      <c r="C22" t="s">
        <v>15</v>
      </c>
      <c r="D22" t="s">
        <v>73</v>
      </c>
      <c r="E22" t="s">
        <v>21</v>
      </c>
      <c r="F22" s="1" t="s">
        <v>43</v>
      </c>
      <c r="G22" t="s">
        <v>44</v>
      </c>
      <c r="H22">
        <v>930</v>
      </c>
      <c r="I22" s="2">
        <v>43151</v>
      </c>
      <c r="J22" s="2">
        <v>43174</v>
      </c>
      <c r="K22">
        <v>930</v>
      </c>
    </row>
    <row r="23" spans="1:11" x14ac:dyDescent="0.25">
      <c r="A23" t="str">
        <f>"Z91231A99B"</f>
        <v>Z91231A99B</v>
      </c>
      <c r="B23" t="str">
        <f t="shared" si="0"/>
        <v>06363391001</v>
      </c>
      <c r="C23" t="s">
        <v>15</v>
      </c>
      <c r="D23" t="s">
        <v>74</v>
      </c>
      <c r="E23" t="s">
        <v>21</v>
      </c>
      <c r="F23" s="1" t="s">
        <v>75</v>
      </c>
      <c r="G23" t="s">
        <v>76</v>
      </c>
      <c r="H23">
        <v>200</v>
      </c>
      <c r="I23" s="2">
        <v>43203</v>
      </c>
      <c r="J23" s="2">
        <v>43203</v>
      </c>
      <c r="K23">
        <v>200</v>
      </c>
    </row>
    <row r="24" spans="1:11" x14ac:dyDescent="0.25">
      <c r="A24" t="str">
        <f>"Z99231BC6E"</f>
        <v>Z99231BC6E</v>
      </c>
      <c r="B24" t="str">
        <f t="shared" si="0"/>
        <v>06363391001</v>
      </c>
      <c r="C24" t="s">
        <v>15</v>
      </c>
      <c r="D24" t="s">
        <v>77</v>
      </c>
      <c r="E24" t="s">
        <v>21</v>
      </c>
      <c r="F24" s="1" t="s">
        <v>78</v>
      </c>
      <c r="G24" t="s">
        <v>79</v>
      </c>
      <c r="H24">
        <v>1468.8</v>
      </c>
      <c r="I24" s="2">
        <v>43202</v>
      </c>
      <c r="J24" s="2">
        <v>43210</v>
      </c>
      <c r="K24">
        <v>1468.8</v>
      </c>
    </row>
    <row r="25" spans="1:11" x14ac:dyDescent="0.25">
      <c r="A25" t="str">
        <f>"ZDF23284AF"</f>
        <v>ZDF23284AF</v>
      </c>
      <c r="B25" t="str">
        <f t="shared" si="0"/>
        <v>06363391001</v>
      </c>
      <c r="C25" t="s">
        <v>15</v>
      </c>
      <c r="D25" t="s">
        <v>80</v>
      </c>
      <c r="E25" t="s">
        <v>21</v>
      </c>
      <c r="F25" s="1" t="s">
        <v>81</v>
      </c>
      <c r="G25" t="s">
        <v>82</v>
      </c>
      <c r="H25">
        <v>1000.58</v>
      </c>
      <c r="I25" s="2">
        <v>43206</v>
      </c>
      <c r="J25" s="2">
        <v>43217</v>
      </c>
      <c r="K25">
        <v>1000.58</v>
      </c>
    </row>
    <row r="26" spans="1:11" x14ac:dyDescent="0.25">
      <c r="A26" t="str">
        <f>"ZCD231F78C"</f>
        <v>ZCD231F78C</v>
      </c>
      <c r="B26" t="str">
        <f t="shared" si="0"/>
        <v>06363391001</v>
      </c>
      <c r="C26" t="s">
        <v>15</v>
      </c>
      <c r="D26" t="s">
        <v>83</v>
      </c>
      <c r="E26" t="s">
        <v>21</v>
      </c>
      <c r="F26" s="1" t="s">
        <v>34</v>
      </c>
      <c r="G26" t="s">
        <v>35</v>
      </c>
      <c r="H26">
        <v>700</v>
      </c>
      <c r="I26" s="2">
        <v>43202</v>
      </c>
      <c r="J26" s="2">
        <v>43202</v>
      </c>
      <c r="K26">
        <v>700</v>
      </c>
    </row>
    <row r="27" spans="1:11" x14ac:dyDescent="0.25">
      <c r="A27" t="str">
        <f>"ZD82327803"</f>
        <v>ZD82327803</v>
      </c>
      <c r="B27" t="str">
        <f t="shared" si="0"/>
        <v>06363391001</v>
      </c>
      <c r="C27" t="s">
        <v>15</v>
      </c>
      <c r="D27" t="s">
        <v>84</v>
      </c>
      <c r="E27" t="s">
        <v>21</v>
      </c>
      <c r="F27" s="1" t="s">
        <v>85</v>
      </c>
      <c r="G27" t="s">
        <v>86</v>
      </c>
      <c r="H27">
        <v>900</v>
      </c>
      <c r="I27" s="2">
        <v>43206</v>
      </c>
      <c r="J27" s="2">
        <v>43206</v>
      </c>
      <c r="K27">
        <v>900</v>
      </c>
    </row>
    <row r="28" spans="1:11" ht="75" x14ac:dyDescent="0.25">
      <c r="A28" t="str">
        <f>"Z9C23466AA"</f>
        <v>Z9C23466AA</v>
      </c>
      <c r="B28" t="str">
        <f t="shared" si="0"/>
        <v>06363391001</v>
      </c>
      <c r="C28" t="s">
        <v>15</v>
      </c>
      <c r="D28" t="s">
        <v>87</v>
      </c>
      <c r="E28" t="s">
        <v>21</v>
      </c>
      <c r="F28" s="1" t="s">
        <v>88</v>
      </c>
      <c r="G28" t="s">
        <v>89</v>
      </c>
      <c r="H28">
        <v>2142.4</v>
      </c>
      <c r="I28" s="2">
        <v>43210</v>
      </c>
      <c r="J28" s="2">
        <v>43210</v>
      </c>
      <c r="K28">
        <v>2142.4</v>
      </c>
    </row>
    <row r="29" spans="1:11" x14ac:dyDescent="0.25">
      <c r="A29" t="str">
        <f>"ZC2234661F"</f>
        <v>ZC2234661F</v>
      </c>
      <c r="B29" t="str">
        <f t="shared" si="0"/>
        <v>06363391001</v>
      </c>
      <c r="C29" t="s">
        <v>15</v>
      </c>
      <c r="D29" t="s">
        <v>90</v>
      </c>
      <c r="E29" t="s">
        <v>21</v>
      </c>
      <c r="F29" s="1" t="s">
        <v>55</v>
      </c>
      <c r="G29" t="s">
        <v>56</v>
      </c>
      <c r="H29">
        <v>720</v>
      </c>
      <c r="I29" s="2">
        <v>43217</v>
      </c>
      <c r="J29" s="2">
        <v>43217</v>
      </c>
      <c r="K29">
        <v>720</v>
      </c>
    </row>
    <row r="30" spans="1:11" x14ac:dyDescent="0.25">
      <c r="A30" t="str">
        <f>"734632070A"</f>
        <v>734632070A</v>
      </c>
      <c r="B30" t="str">
        <f t="shared" si="0"/>
        <v>06363391001</v>
      </c>
      <c r="C30" t="s">
        <v>15</v>
      </c>
      <c r="D30" t="s">
        <v>91</v>
      </c>
      <c r="E30" t="s">
        <v>17</v>
      </c>
      <c r="F30" s="1" t="s">
        <v>92</v>
      </c>
      <c r="G30" t="s">
        <v>93</v>
      </c>
      <c r="H30">
        <v>2105157.7599999998</v>
      </c>
      <c r="I30" s="2">
        <v>43160</v>
      </c>
      <c r="J30" s="2">
        <v>43866</v>
      </c>
      <c r="K30">
        <v>589805.97</v>
      </c>
    </row>
    <row r="31" spans="1:11" x14ac:dyDescent="0.25">
      <c r="A31" t="str">
        <f>"Z2822B7757"</f>
        <v>Z2822B7757</v>
      </c>
      <c r="B31" t="str">
        <f t="shared" si="0"/>
        <v>06363391001</v>
      </c>
      <c r="C31" t="s">
        <v>15</v>
      </c>
      <c r="D31" t="s">
        <v>94</v>
      </c>
      <c r="E31" t="s">
        <v>21</v>
      </c>
      <c r="F31" s="1" t="s">
        <v>55</v>
      </c>
      <c r="G31" t="s">
        <v>56</v>
      </c>
      <c r="H31">
        <v>624</v>
      </c>
      <c r="I31" s="2">
        <v>43182</v>
      </c>
      <c r="J31" s="2">
        <v>43196</v>
      </c>
      <c r="K31">
        <v>624</v>
      </c>
    </row>
    <row r="32" spans="1:11" x14ac:dyDescent="0.25">
      <c r="A32" t="str">
        <f>"74669335B0"</f>
        <v>74669335B0</v>
      </c>
      <c r="B32" t="str">
        <f t="shared" si="0"/>
        <v>06363391001</v>
      </c>
      <c r="C32" t="s">
        <v>15</v>
      </c>
      <c r="D32" t="s">
        <v>95</v>
      </c>
      <c r="E32" t="s">
        <v>17</v>
      </c>
      <c r="F32" s="1" t="s">
        <v>68</v>
      </c>
      <c r="G32" t="s">
        <v>69</v>
      </c>
      <c r="H32">
        <v>56044</v>
      </c>
      <c r="I32" s="2">
        <v>43228</v>
      </c>
      <c r="J32" s="2">
        <v>43565</v>
      </c>
      <c r="K32">
        <v>29050.9</v>
      </c>
    </row>
    <row r="33" spans="1:11" x14ac:dyDescent="0.25">
      <c r="A33" t="str">
        <f>"Z74238974D"</f>
        <v>Z74238974D</v>
      </c>
      <c r="B33" t="str">
        <f t="shared" si="0"/>
        <v>06363391001</v>
      </c>
      <c r="C33" t="s">
        <v>15</v>
      </c>
      <c r="D33" t="s">
        <v>96</v>
      </c>
      <c r="E33" t="s">
        <v>21</v>
      </c>
      <c r="F33" s="1" t="s">
        <v>97</v>
      </c>
      <c r="G33" t="s">
        <v>98</v>
      </c>
      <c r="H33">
        <v>625</v>
      </c>
      <c r="I33" s="2">
        <v>43235</v>
      </c>
      <c r="J33" s="2">
        <v>43245</v>
      </c>
      <c r="K33">
        <v>625</v>
      </c>
    </row>
    <row r="34" spans="1:11" x14ac:dyDescent="0.25">
      <c r="A34" t="str">
        <f>"Z272393DD1"</f>
        <v>Z272393DD1</v>
      </c>
      <c r="B34" t="str">
        <f t="shared" si="0"/>
        <v>06363391001</v>
      </c>
      <c r="C34" t="s">
        <v>15</v>
      </c>
      <c r="D34" t="s">
        <v>99</v>
      </c>
      <c r="E34" t="s">
        <v>21</v>
      </c>
      <c r="F34" s="1" t="s">
        <v>100</v>
      </c>
      <c r="G34" t="s">
        <v>101</v>
      </c>
      <c r="H34">
        <v>481.95</v>
      </c>
      <c r="I34" s="2">
        <v>43237</v>
      </c>
      <c r="J34" s="2">
        <v>43244</v>
      </c>
      <c r="K34">
        <v>481.95</v>
      </c>
    </row>
    <row r="35" spans="1:11" x14ac:dyDescent="0.25">
      <c r="A35" t="str">
        <f>"Z3D2393CE2"</f>
        <v>Z3D2393CE2</v>
      </c>
      <c r="B35" t="str">
        <f t="shared" si="0"/>
        <v>06363391001</v>
      </c>
      <c r="C35" t="s">
        <v>15</v>
      </c>
      <c r="D35" t="s">
        <v>102</v>
      </c>
      <c r="E35" t="s">
        <v>21</v>
      </c>
      <c r="F35" s="1" t="s">
        <v>103</v>
      </c>
      <c r="G35" t="s">
        <v>104</v>
      </c>
      <c r="H35">
        <v>407.08</v>
      </c>
      <c r="I35" s="2">
        <v>43237</v>
      </c>
      <c r="J35" s="2">
        <v>43251</v>
      </c>
      <c r="K35">
        <v>407.08</v>
      </c>
    </row>
    <row r="36" spans="1:11" x14ac:dyDescent="0.25">
      <c r="A36" t="str">
        <f>"ZF12393D5B"</f>
        <v>ZF12393D5B</v>
      </c>
      <c r="B36" t="str">
        <f t="shared" si="0"/>
        <v>06363391001</v>
      </c>
      <c r="C36" t="s">
        <v>15</v>
      </c>
      <c r="D36" t="s">
        <v>105</v>
      </c>
      <c r="E36" t="s">
        <v>21</v>
      </c>
      <c r="F36" s="1" t="s">
        <v>106</v>
      </c>
      <c r="G36" t="s">
        <v>107</v>
      </c>
      <c r="H36">
        <v>2443.9299999999998</v>
      </c>
      <c r="I36" s="2">
        <v>43237</v>
      </c>
      <c r="J36" s="2">
        <v>43244</v>
      </c>
      <c r="K36">
        <v>2443.9299999999998</v>
      </c>
    </row>
    <row r="37" spans="1:11" x14ac:dyDescent="0.25">
      <c r="A37" t="str">
        <f>"Z06239F613"</f>
        <v>Z06239F613</v>
      </c>
      <c r="B37" t="str">
        <f t="shared" si="0"/>
        <v>06363391001</v>
      </c>
      <c r="C37" t="s">
        <v>15</v>
      </c>
      <c r="D37" t="s">
        <v>108</v>
      </c>
      <c r="E37" t="s">
        <v>21</v>
      </c>
      <c r="F37" s="1" t="s">
        <v>55</v>
      </c>
      <c r="G37" t="s">
        <v>56</v>
      </c>
      <c r="H37">
        <v>816</v>
      </c>
      <c r="I37" s="2">
        <v>43238</v>
      </c>
      <c r="J37" s="2">
        <v>43238</v>
      </c>
      <c r="K37">
        <v>816</v>
      </c>
    </row>
    <row r="38" spans="1:11" ht="105" x14ac:dyDescent="0.25">
      <c r="A38" t="str">
        <f>"Z00231CE05"</f>
        <v>Z00231CE05</v>
      </c>
      <c r="B38" t="str">
        <f t="shared" si="0"/>
        <v>06363391001</v>
      </c>
      <c r="C38" t="s">
        <v>15</v>
      </c>
      <c r="D38" t="s">
        <v>109</v>
      </c>
      <c r="E38" t="s">
        <v>21</v>
      </c>
      <c r="F38" s="1" t="s">
        <v>110</v>
      </c>
      <c r="G38" t="s">
        <v>111</v>
      </c>
      <c r="H38">
        <v>54.9</v>
      </c>
      <c r="I38" s="2">
        <v>43200</v>
      </c>
      <c r="J38" s="2">
        <v>43200</v>
      </c>
      <c r="K38">
        <v>54.9</v>
      </c>
    </row>
    <row r="39" spans="1:11" ht="105" x14ac:dyDescent="0.25">
      <c r="A39" t="str">
        <f>"Z0023946EA"</f>
        <v>Z0023946EA</v>
      </c>
      <c r="B39" t="str">
        <f t="shared" si="0"/>
        <v>06363391001</v>
      </c>
      <c r="C39" t="s">
        <v>15</v>
      </c>
      <c r="D39" t="s">
        <v>112</v>
      </c>
      <c r="E39" t="s">
        <v>21</v>
      </c>
      <c r="F39" s="1" t="s">
        <v>110</v>
      </c>
      <c r="G39" t="s">
        <v>111</v>
      </c>
      <c r="H39">
        <v>112.5</v>
      </c>
      <c r="I39" s="2">
        <v>43241</v>
      </c>
      <c r="J39" s="2">
        <v>43241</v>
      </c>
      <c r="K39">
        <v>112.5</v>
      </c>
    </row>
    <row r="40" spans="1:11" ht="165" x14ac:dyDescent="0.25">
      <c r="A40" t="str">
        <f>"Z3F23A8EB4"</f>
        <v>Z3F23A8EB4</v>
      </c>
      <c r="B40" t="str">
        <f t="shared" si="0"/>
        <v>06363391001</v>
      </c>
      <c r="C40" t="s">
        <v>15</v>
      </c>
      <c r="D40" t="s">
        <v>113</v>
      </c>
      <c r="E40" t="s">
        <v>21</v>
      </c>
      <c r="F40" s="1" t="s">
        <v>114</v>
      </c>
      <c r="G40" t="s">
        <v>115</v>
      </c>
      <c r="H40">
        <v>230</v>
      </c>
      <c r="I40" s="2">
        <v>43242</v>
      </c>
      <c r="J40" s="2">
        <v>43242</v>
      </c>
      <c r="K40">
        <v>230</v>
      </c>
    </row>
    <row r="41" spans="1:11" ht="90" x14ac:dyDescent="0.25">
      <c r="A41" t="str">
        <f>"ZF823892AE"</f>
        <v>ZF823892AE</v>
      </c>
      <c r="B41" t="str">
        <f t="shared" si="0"/>
        <v>06363391001</v>
      </c>
      <c r="C41" t="s">
        <v>15</v>
      </c>
      <c r="D41" t="s">
        <v>116</v>
      </c>
      <c r="E41" t="s">
        <v>17</v>
      </c>
      <c r="F41" s="1" t="s">
        <v>25</v>
      </c>
      <c r="G41" t="s">
        <v>26</v>
      </c>
      <c r="H41">
        <v>1115.48</v>
      </c>
      <c r="I41" s="2">
        <v>43235</v>
      </c>
      <c r="J41" s="2">
        <v>43281</v>
      </c>
      <c r="K41">
        <v>1115.48</v>
      </c>
    </row>
    <row r="42" spans="1:11" ht="150" x14ac:dyDescent="0.25">
      <c r="A42" t="str">
        <f>"Z21239B5C7"</f>
        <v>Z21239B5C7</v>
      </c>
      <c r="B42" t="str">
        <f t="shared" si="0"/>
        <v>06363391001</v>
      </c>
      <c r="C42" t="s">
        <v>15</v>
      </c>
      <c r="D42" t="s">
        <v>117</v>
      </c>
      <c r="E42" t="s">
        <v>21</v>
      </c>
      <c r="F42" s="1" t="s">
        <v>118</v>
      </c>
      <c r="G42" t="s">
        <v>119</v>
      </c>
      <c r="H42">
        <v>550</v>
      </c>
      <c r="I42" s="2">
        <v>43245</v>
      </c>
      <c r="J42" s="2">
        <v>43245</v>
      </c>
      <c r="K42">
        <v>550</v>
      </c>
    </row>
    <row r="43" spans="1:11" ht="75" x14ac:dyDescent="0.25">
      <c r="A43" t="str">
        <f>"ZF723B70C8"</f>
        <v>ZF723B70C8</v>
      </c>
      <c r="B43" t="str">
        <f t="shared" si="0"/>
        <v>06363391001</v>
      </c>
      <c r="C43" t="s">
        <v>15</v>
      </c>
      <c r="D43" t="s">
        <v>120</v>
      </c>
      <c r="E43" t="s">
        <v>21</v>
      </c>
      <c r="F43" s="1" t="s">
        <v>121</v>
      </c>
      <c r="G43" t="s">
        <v>122</v>
      </c>
      <c r="H43">
        <v>603.69000000000005</v>
      </c>
      <c r="I43" s="2">
        <v>43250</v>
      </c>
      <c r="J43" s="2">
        <v>43256</v>
      </c>
      <c r="K43">
        <v>603.69000000000005</v>
      </c>
    </row>
    <row r="44" spans="1:11" ht="150" x14ac:dyDescent="0.25">
      <c r="A44" t="str">
        <f>"ZE923C47A7"</f>
        <v>ZE923C47A7</v>
      </c>
      <c r="B44" t="str">
        <f t="shared" si="0"/>
        <v>06363391001</v>
      </c>
      <c r="C44" t="s">
        <v>15</v>
      </c>
      <c r="D44" t="s">
        <v>123</v>
      </c>
      <c r="E44" t="s">
        <v>21</v>
      </c>
      <c r="F44" s="1" t="s">
        <v>118</v>
      </c>
      <c r="G44" t="s">
        <v>119</v>
      </c>
      <c r="H44">
        <v>750</v>
      </c>
      <c r="I44" s="2">
        <v>43249</v>
      </c>
      <c r="J44" s="2">
        <v>43259</v>
      </c>
      <c r="K44">
        <v>750</v>
      </c>
    </row>
    <row r="45" spans="1:11" ht="120" x14ac:dyDescent="0.25">
      <c r="A45" t="str">
        <f>"ZC623C7FE9"</f>
        <v>ZC623C7FE9</v>
      </c>
      <c r="B45" t="str">
        <f t="shared" si="0"/>
        <v>06363391001</v>
      </c>
      <c r="C45" t="s">
        <v>15</v>
      </c>
      <c r="D45" t="s">
        <v>124</v>
      </c>
      <c r="E45" t="s">
        <v>21</v>
      </c>
      <c r="F45" s="1" t="s">
        <v>125</v>
      </c>
      <c r="G45" t="s">
        <v>126</v>
      </c>
      <c r="H45">
        <v>201.5</v>
      </c>
      <c r="I45" s="2">
        <v>43251</v>
      </c>
      <c r="J45" s="2">
        <v>43259</v>
      </c>
      <c r="K45">
        <v>201.5</v>
      </c>
    </row>
    <row r="46" spans="1:11" ht="90" x14ac:dyDescent="0.25">
      <c r="A46" t="str">
        <f>"ZC023C7F46"</f>
        <v>ZC023C7F46</v>
      </c>
      <c r="B46" t="str">
        <f t="shared" si="0"/>
        <v>06363391001</v>
      </c>
      <c r="C46" t="s">
        <v>15</v>
      </c>
      <c r="D46" t="s">
        <v>127</v>
      </c>
      <c r="E46" t="s">
        <v>21</v>
      </c>
      <c r="F46" s="1" t="s">
        <v>37</v>
      </c>
      <c r="G46" t="s">
        <v>38</v>
      </c>
      <c r="H46">
        <v>402.03</v>
      </c>
      <c r="I46" s="2">
        <v>43252</v>
      </c>
      <c r="J46" s="2">
        <v>43259</v>
      </c>
      <c r="K46">
        <v>402.03</v>
      </c>
    </row>
    <row r="47" spans="1:11" ht="135" x14ac:dyDescent="0.25">
      <c r="A47" t="str">
        <f>"Z2623CD53A"</f>
        <v>Z2623CD53A</v>
      </c>
      <c r="B47" t="str">
        <f t="shared" si="0"/>
        <v>06363391001</v>
      </c>
      <c r="C47" t="s">
        <v>15</v>
      </c>
      <c r="D47" t="s">
        <v>128</v>
      </c>
      <c r="E47" t="s">
        <v>21</v>
      </c>
      <c r="F47" s="1" t="s">
        <v>129</v>
      </c>
      <c r="G47" t="s">
        <v>130</v>
      </c>
      <c r="H47">
        <v>953.88</v>
      </c>
      <c r="I47" s="2">
        <v>43252</v>
      </c>
      <c r="J47" s="2">
        <v>43259</v>
      </c>
      <c r="K47">
        <v>953.88</v>
      </c>
    </row>
    <row r="48" spans="1:11" ht="165" x14ac:dyDescent="0.25">
      <c r="A48" t="str">
        <f>"Z6823A6CA7"</f>
        <v>Z6823A6CA7</v>
      </c>
      <c r="B48" t="str">
        <f t="shared" si="0"/>
        <v>06363391001</v>
      </c>
      <c r="C48" t="s">
        <v>15</v>
      </c>
      <c r="D48" t="s">
        <v>131</v>
      </c>
      <c r="E48" t="s">
        <v>21</v>
      </c>
      <c r="F48" s="1" t="s">
        <v>34</v>
      </c>
      <c r="G48" t="s">
        <v>35</v>
      </c>
      <c r="H48">
        <v>500</v>
      </c>
      <c r="I48" s="2">
        <v>43241</v>
      </c>
      <c r="J48" s="2">
        <v>43243</v>
      </c>
      <c r="K48">
        <v>500</v>
      </c>
    </row>
    <row r="49" spans="1:11" ht="120" x14ac:dyDescent="0.25">
      <c r="A49" t="str">
        <f>"Z0F23FAA75"</f>
        <v>Z0F23FAA75</v>
      </c>
      <c r="B49" t="str">
        <f t="shared" si="0"/>
        <v>06363391001</v>
      </c>
      <c r="C49" t="s">
        <v>15</v>
      </c>
      <c r="D49" t="s">
        <v>132</v>
      </c>
      <c r="E49" t="s">
        <v>21</v>
      </c>
      <c r="F49" s="1" t="s">
        <v>133</v>
      </c>
      <c r="G49" t="s">
        <v>134</v>
      </c>
      <c r="H49">
        <v>450</v>
      </c>
      <c r="I49" s="2">
        <v>43269</v>
      </c>
      <c r="J49" s="2">
        <v>43269</v>
      </c>
      <c r="K49">
        <v>450</v>
      </c>
    </row>
    <row r="50" spans="1:11" ht="90" x14ac:dyDescent="0.25">
      <c r="A50" t="str">
        <f>"ZF924165F3"</f>
        <v>ZF924165F3</v>
      </c>
      <c r="B50" t="str">
        <f t="shared" si="0"/>
        <v>06363391001</v>
      </c>
      <c r="C50" t="s">
        <v>15</v>
      </c>
      <c r="D50" t="s">
        <v>135</v>
      </c>
      <c r="E50" t="s">
        <v>17</v>
      </c>
      <c r="F50" s="1" t="s">
        <v>25</v>
      </c>
      <c r="G50" t="s">
        <v>26</v>
      </c>
      <c r="H50">
        <v>2468.16</v>
      </c>
      <c r="I50" s="2">
        <v>43283</v>
      </c>
      <c r="J50" s="2">
        <v>43312</v>
      </c>
      <c r="K50">
        <v>2468.16</v>
      </c>
    </row>
    <row r="51" spans="1:11" ht="105" x14ac:dyDescent="0.25">
      <c r="A51" t="str">
        <f>"Z192418E90"</f>
        <v>Z192418E90</v>
      </c>
      <c r="B51" t="str">
        <f t="shared" si="0"/>
        <v>06363391001</v>
      </c>
      <c r="C51" t="s">
        <v>15</v>
      </c>
      <c r="D51" t="s">
        <v>136</v>
      </c>
      <c r="E51" t="s">
        <v>21</v>
      </c>
      <c r="F51" s="1" t="s">
        <v>55</v>
      </c>
      <c r="G51" t="s">
        <v>56</v>
      </c>
      <c r="H51">
        <v>216</v>
      </c>
      <c r="I51" s="2">
        <v>43273</v>
      </c>
      <c r="J51" s="2">
        <v>43273</v>
      </c>
      <c r="K51">
        <v>216</v>
      </c>
    </row>
    <row r="52" spans="1:11" ht="150" x14ac:dyDescent="0.25">
      <c r="A52" t="str">
        <f>"Z70241E5BE"</f>
        <v>Z70241E5BE</v>
      </c>
      <c r="B52" t="str">
        <f t="shared" si="0"/>
        <v>06363391001</v>
      </c>
      <c r="C52" t="s">
        <v>15</v>
      </c>
      <c r="D52" t="s">
        <v>137</v>
      </c>
      <c r="E52" t="s">
        <v>21</v>
      </c>
      <c r="F52" s="1" t="s">
        <v>118</v>
      </c>
      <c r="G52" t="s">
        <v>119</v>
      </c>
      <c r="H52">
        <v>650</v>
      </c>
      <c r="I52" s="2">
        <v>43277</v>
      </c>
      <c r="J52" s="2">
        <v>43277</v>
      </c>
      <c r="K52">
        <v>650</v>
      </c>
    </row>
    <row r="53" spans="1:11" ht="150" x14ac:dyDescent="0.25">
      <c r="A53" t="str">
        <f>"ZDB240E449"</f>
        <v>ZDB240E449</v>
      </c>
      <c r="B53" t="str">
        <f t="shared" si="0"/>
        <v>06363391001</v>
      </c>
      <c r="C53" t="s">
        <v>15</v>
      </c>
      <c r="D53" t="s">
        <v>138</v>
      </c>
      <c r="E53" t="s">
        <v>21</v>
      </c>
      <c r="F53" s="1" t="s">
        <v>118</v>
      </c>
      <c r="G53" t="s">
        <v>119</v>
      </c>
      <c r="H53">
        <v>1900</v>
      </c>
      <c r="I53" s="2">
        <v>43279</v>
      </c>
      <c r="J53" s="2">
        <v>43280</v>
      </c>
      <c r="K53">
        <v>1900</v>
      </c>
    </row>
    <row r="54" spans="1:11" ht="90" x14ac:dyDescent="0.25">
      <c r="A54" t="str">
        <f>"Z3F241EA2F"</f>
        <v>Z3F241EA2F</v>
      </c>
      <c r="B54" t="str">
        <f t="shared" si="0"/>
        <v>06363391001</v>
      </c>
      <c r="C54" t="s">
        <v>15</v>
      </c>
      <c r="D54" t="s">
        <v>139</v>
      </c>
      <c r="E54" t="s">
        <v>21</v>
      </c>
      <c r="F54" s="1" t="s">
        <v>140</v>
      </c>
      <c r="G54" t="s">
        <v>141</v>
      </c>
      <c r="H54">
        <v>1490.4</v>
      </c>
      <c r="I54" s="2">
        <v>43102</v>
      </c>
      <c r="J54" s="2">
        <v>43251</v>
      </c>
      <c r="K54">
        <v>1490.4</v>
      </c>
    </row>
    <row r="55" spans="1:11" ht="90" x14ac:dyDescent="0.25">
      <c r="A55" t="str">
        <f>"Z19241F874"</f>
        <v>Z19241F874</v>
      </c>
      <c r="B55" t="str">
        <f t="shared" si="0"/>
        <v>06363391001</v>
      </c>
      <c r="C55" t="s">
        <v>15</v>
      </c>
      <c r="D55" t="s">
        <v>142</v>
      </c>
      <c r="E55" t="s">
        <v>21</v>
      </c>
      <c r="F55" s="1" t="s">
        <v>143</v>
      </c>
      <c r="G55" t="s">
        <v>144</v>
      </c>
      <c r="H55">
        <v>423.11</v>
      </c>
      <c r="I55" s="2">
        <v>43278</v>
      </c>
      <c r="J55" s="2">
        <v>43283</v>
      </c>
      <c r="K55">
        <v>423.11</v>
      </c>
    </row>
    <row r="56" spans="1:11" ht="90" x14ac:dyDescent="0.25">
      <c r="A56" t="str">
        <f>"ZC32424897"</f>
        <v>ZC32424897</v>
      </c>
      <c r="B56" t="str">
        <f t="shared" si="0"/>
        <v>06363391001</v>
      </c>
      <c r="C56" t="s">
        <v>15</v>
      </c>
      <c r="D56" t="s">
        <v>145</v>
      </c>
      <c r="E56" t="s">
        <v>21</v>
      </c>
      <c r="F56" s="1" t="s">
        <v>146</v>
      </c>
      <c r="G56" t="s">
        <v>147</v>
      </c>
      <c r="H56">
        <v>545</v>
      </c>
      <c r="I56" s="2">
        <v>43277</v>
      </c>
      <c r="J56" s="2">
        <v>43277</v>
      </c>
      <c r="K56">
        <v>545</v>
      </c>
    </row>
    <row r="57" spans="1:11" ht="90" x14ac:dyDescent="0.25">
      <c r="A57" t="str">
        <f>"Z9E2425FF4"</f>
        <v>Z9E2425FF4</v>
      </c>
      <c r="B57" t="str">
        <f t="shared" si="0"/>
        <v>06363391001</v>
      </c>
      <c r="C57" t="s">
        <v>15</v>
      </c>
      <c r="D57" t="s">
        <v>148</v>
      </c>
      <c r="E57" t="s">
        <v>21</v>
      </c>
      <c r="F57" s="1" t="s">
        <v>149</v>
      </c>
      <c r="G57" t="s">
        <v>150</v>
      </c>
      <c r="H57">
        <v>100</v>
      </c>
      <c r="I57" s="2">
        <v>43279</v>
      </c>
      <c r="J57" s="2">
        <v>43279</v>
      </c>
      <c r="K57">
        <v>100</v>
      </c>
    </row>
    <row r="58" spans="1:11" ht="75" x14ac:dyDescent="0.25">
      <c r="A58" t="str">
        <f>"Z15242CF14"</f>
        <v>Z15242CF14</v>
      </c>
      <c r="B58" t="str">
        <f t="shared" si="0"/>
        <v>06363391001</v>
      </c>
      <c r="C58" t="s">
        <v>15</v>
      </c>
      <c r="D58" t="s">
        <v>151</v>
      </c>
      <c r="E58" t="s">
        <v>21</v>
      </c>
      <c r="F58" s="1" t="s">
        <v>152</v>
      </c>
      <c r="G58" t="s">
        <v>153</v>
      </c>
      <c r="H58">
        <v>1000</v>
      </c>
      <c r="I58" s="2">
        <v>43279</v>
      </c>
      <c r="J58" s="2">
        <v>43294</v>
      </c>
      <c r="K58">
        <v>1000</v>
      </c>
    </row>
    <row r="59" spans="1:11" ht="90" x14ac:dyDescent="0.25">
      <c r="A59" t="str">
        <f>"Z4B2271164"</f>
        <v>Z4B2271164</v>
      </c>
      <c r="B59" t="str">
        <f t="shared" si="0"/>
        <v>06363391001</v>
      </c>
      <c r="C59" t="s">
        <v>15</v>
      </c>
      <c r="D59" t="s">
        <v>154</v>
      </c>
      <c r="E59" t="s">
        <v>21</v>
      </c>
      <c r="F59" s="1" t="s">
        <v>155</v>
      </c>
      <c r="G59" t="s">
        <v>156</v>
      </c>
      <c r="H59">
        <v>300</v>
      </c>
      <c r="I59" s="2">
        <v>43222</v>
      </c>
      <c r="J59" s="2">
        <v>43251</v>
      </c>
      <c r="K59">
        <v>300</v>
      </c>
    </row>
    <row r="60" spans="1:11" ht="105" x14ac:dyDescent="0.25">
      <c r="A60" t="str">
        <f>"ZA5226CF72"</f>
        <v>ZA5226CF72</v>
      </c>
      <c r="B60" t="str">
        <f t="shared" si="0"/>
        <v>06363391001</v>
      </c>
      <c r="C60" t="s">
        <v>15</v>
      </c>
      <c r="D60" t="s">
        <v>157</v>
      </c>
      <c r="E60" t="s">
        <v>21</v>
      </c>
      <c r="F60" s="1" t="s">
        <v>158</v>
      </c>
      <c r="G60" t="s">
        <v>159</v>
      </c>
      <c r="H60">
        <v>737.24</v>
      </c>
      <c r="I60" s="2">
        <v>43161</v>
      </c>
      <c r="J60" s="2">
        <v>43207</v>
      </c>
      <c r="K60">
        <v>632.66</v>
      </c>
    </row>
    <row r="61" spans="1:11" ht="90" x14ac:dyDescent="0.25">
      <c r="A61" t="str">
        <f>"Z64228EBD0"</f>
        <v>Z64228EBD0</v>
      </c>
      <c r="B61" t="str">
        <f t="shared" si="0"/>
        <v>06363391001</v>
      </c>
      <c r="C61" t="s">
        <v>15</v>
      </c>
      <c r="D61" t="s">
        <v>160</v>
      </c>
      <c r="E61" t="s">
        <v>21</v>
      </c>
      <c r="F61" s="1" t="s">
        <v>161</v>
      </c>
      <c r="G61" t="s">
        <v>162</v>
      </c>
      <c r="H61">
        <v>0</v>
      </c>
      <c r="I61" s="2">
        <v>43160</v>
      </c>
      <c r="J61" s="2">
        <v>43845</v>
      </c>
      <c r="K61">
        <v>573</v>
      </c>
    </row>
    <row r="62" spans="1:11" ht="90" x14ac:dyDescent="0.25">
      <c r="A62" t="str">
        <f>"Z3D228EC16"</f>
        <v>Z3D228EC16</v>
      </c>
      <c r="B62" t="str">
        <f t="shared" si="0"/>
        <v>06363391001</v>
      </c>
      <c r="C62" t="s">
        <v>15</v>
      </c>
      <c r="D62" t="s">
        <v>163</v>
      </c>
      <c r="E62" t="s">
        <v>21</v>
      </c>
      <c r="F62" s="1" t="s">
        <v>161</v>
      </c>
      <c r="G62" t="s">
        <v>162</v>
      </c>
      <c r="H62">
        <v>0</v>
      </c>
      <c r="I62" s="2">
        <v>43160</v>
      </c>
      <c r="J62" s="2">
        <v>43845</v>
      </c>
      <c r="K62">
        <v>573</v>
      </c>
    </row>
    <row r="63" spans="1:11" ht="105" x14ac:dyDescent="0.25">
      <c r="A63" t="str">
        <f>"ZE122906A4"</f>
        <v>ZE122906A4</v>
      </c>
      <c r="B63" t="str">
        <f t="shared" si="0"/>
        <v>06363391001</v>
      </c>
      <c r="C63" t="s">
        <v>15</v>
      </c>
      <c r="D63" t="s">
        <v>164</v>
      </c>
      <c r="E63" t="s">
        <v>21</v>
      </c>
      <c r="F63" s="1" t="s">
        <v>165</v>
      </c>
      <c r="G63" t="s">
        <v>166</v>
      </c>
      <c r="H63">
        <v>120</v>
      </c>
      <c r="I63" s="2">
        <v>43164</v>
      </c>
      <c r="J63" s="2">
        <v>43224</v>
      </c>
      <c r="K63">
        <v>50</v>
      </c>
    </row>
    <row r="64" spans="1:11" ht="105" x14ac:dyDescent="0.25">
      <c r="A64" t="str">
        <f>"Z652273F9E"</f>
        <v>Z652273F9E</v>
      </c>
      <c r="B64" t="str">
        <f t="shared" si="0"/>
        <v>06363391001</v>
      </c>
      <c r="C64" t="s">
        <v>15</v>
      </c>
      <c r="D64" t="s">
        <v>167</v>
      </c>
      <c r="E64" t="s">
        <v>21</v>
      </c>
      <c r="F64" s="1" t="s">
        <v>168</v>
      </c>
      <c r="G64" t="s">
        <v>169</v>
      </c>
      <c r="H64">
        <v>1815</v>
      </c>
      <c r="I64" s="2">
        <v>43161</v>
      </c>
      <c r="J64" s="2">
        <v>43181</v>
      </c>
      <c r="K64">
        <v>1815</v>
      </c>
    </row>
    <row r="65" spans="1:11" ht="90" x14ac:dyDescent="0.25">
      <c r="A65" t="str">
        <f>"Z6F22C0604"</f>
        <v>Z6F22C0604</v>
      </c>
      <c r="B65" t="str">
        <f t="shared" si="0"/>
        <v>06363391001</v>
      </c>
      <c r="C65" t="s">
        <v>15</v>
      </c>
      <c r="D65" t="s">
        <v>170</v>
      </c>
      <c r="E65" t="s">
        <v>21</v>
      </c>
      <c r="F65" s="1" t="s">
        <v>78</v>
      </c>
      <c r="G65" t="s">
        <v>79</v>
      </c>
      <c r="H65">
        <v>1095.48</v>
      </c>
      <c r="I65" s="2">
        <v>43173</v>
      </c>
      <c r="J65" s="2">
        <v>43185</v>
      </c>
      <c r="K65">
        <v>1095.48</v>
      </c>
    </row>
    <row r="66" spans="1:11" ht="90" x14ac:dyDescent="0.25">
      <c r="A66" t="str">
        <f>"Z86233A76D"</f>
        <v>Z86233A76D</v>
      </c>
      <c r="B66" t="str">
        <f t="shared" si="0"/>
        <v>06363391001</v>
      </c>
      <c r="C66" t="s">
        <v>15</v>
      </c>
      <c r="D66" t="s">
        <v>171</v>
      </c>
      <c r="E66" t="s">
        <v>21</v>
      </c>
      <c r="F66" s="1" t="s">
        <v>28</v>
      </c>
      <c r="G66" t="s">
        <v>29</v>
      </c>
      <c r="H66">
        <v>1709</v>
      </c>
      <c r="I66" s="2">
        <v>43208</v>
      </c>
      <c r="J66" s="2">
        <v>43209</v>
      </c>
      <c r="K66">
        <v>1709</v>
      </c>
    </row>
    <row r="67" spans="1:11" ht="105" x14ac:dyDescent="0.25">
      <c r="A67" t="str">
        <f>"Z9822B6B5E"</f>
        <v>Z9822B6B5E</v>
      </c>
      <c r="B67" t="str">
        <f t="shared" ref="B67:B130" si="1">"06363391001"</f>
        <v>06363391001</v>
      </c>
      <c r="C67" t="s">
        <v>15</v>
      </c>
      <c r="D67" t="s">
        <v>172</v>
      </c>
      <c r="E67" t="s">
        <v>21</v>
      </c>
      <c r="F67" s="1" t="s">
        <v>173</v>
      </c>
      <c r="G67" t="s">
        <v>174</v>
      </c>
      <c r="H67">
        <v>3161.36</v>
      </c>
      <c r="I67" s="2">
        <v>43262</v>
      </c>
      <c r="J67" s="2">
        <v>43266</v>
      </c>
      <c r="K67">
        <v>2978.06</v>
      </c>
    </row>
    <row r="68" spans="1:11" ht="90" x14ac:dyDescent="0.25">
      <c r="A68" t="str">
        <f>"ZB322FBBCA"</f>
        <v>ZB322FBBCA</v>
      </c>
      <c r="B68" t="str">
        <f t="shared" si="1"/>
        <v>06363391001</v>
      </c>
      <c r="C68" t="s">
        <v>15</v>
      </c>
      <c r="D68" t="s">
        <v>175</v>
      </c>
      <c r="E68" t="s">
        <v>21</v>
      </c>
      <c r="F68" s="1" t="s">
        <v>97</v>
      </c>
      <c r="G68" t="s">
        <v>98</v>
      </c>
      <c r="H68">
        <v>600</v>
      </c>
      <c r="I68" s="2">
        <v>43208</v>
      </c>
      <c r="J68" s="2">
        <v>43216</v>
      </c>
      <c r="K68">
        <v>600</v>
      </c>
    </row>
    <row r="69" spans="1:11" ht="90" x14ac:dyDescent="0.25">
      <c r="A69" t="str">
        <f>"Z5222E600D"</f>
        <v>Z5222E600D</v>
      </c>
      <c r="B69" t="str">
        <f t="shared" si="1"/>
        <v>06363391001</v>
      </c>
      <c r="C69" t="s">
        <v>15</v>
      </c>
      <c r="D69" t="s">
        <v>176</v>
      </c>
      <c r="E69" t="s">
        <v>21</v>
      </c>
      <c r="F69" s="1" t="s">
        <v>161</v>
      </c>
      <c r="G69" t="s">
        <v>162</v>
      </c>
      <c r="H69">
        <v>0</v>
      </c>
      <c r="I69" s="2">
        <v>43191</v>
      </c>
      <c r="J69" s="2">
        <v>43845</v>
      </c>
      <c r="K69">
        <v>426</v>
      </c>
    </row>
    <row r="70" spans="1:11" ht="90" x14ac:dyDescent="0.25">
      <c r="A70" t="str">
        <f>"Z9422F593B"</f>
        <v>Z9422F593B</v>
      </c>
      <c r="B70" t="str">
        <f t="shared" si="1"/>
        <v>06363391001</v>
      </c>
      <c r="C70" t="s">
        <v>15</v>
      </c>
      <c r="D70" t="s">
        <v>177</v>
      </c>
      <c r="E70" t="s">
        <v>17</v>
      </c>
      <c r="F70" s="1" t="s">
        <v>178</v>
      </c>
      <c r="G70" t="s">
        <v>179</v>
      </c>
      <c r="H70">
        <v>0</v>
      </c>
      <c r="I70" s="2">
        <v>43189</v>
      </c>
      <c r="J70" s="2">
        <v>43189</v>
      </c>
      <c r="K70">
        <v>851.31</v>
      </c>
    </row>
    <row r="71" spans="1:11" ht="90" x14ac:dyDescent="0.25">
      <c r="A71" t="str">
        <f>"ZE022FC8E6"</f>
        <v>ZE022FC8E6</v>
      </c>
      <c r="B71" t="str">
        <f t="shared" si="1"/>
        <v>06363391001</v>
      </c>
      <c r="C71" t="s">
        <v>15</v>
      </c>
      <c r="D71" t="s">
        <v>180</v>
      </c>
      <c r="E71" t="s">
        <v>21</v>
      </c>
      <c r="F71" s="1" t="s">
        <v>181</v>
      </c>
      <c r="G71" t="s">
        <v>182</v>
      </c>
      <c r="H71">
        <v>765.53</v>
      </c>
      <c r="I71" s="2">
        <v>43189</v>
      </c>
      <c r="J71" s="2">
        <v>43206</v>
      </c>
      <c r="K71">
        <v>765.53</v>
      </c>
    </row>
    <row r="72" spans="1:11" ht="75" x14ac:dyDescent="0.25">
      <c r="A72" t="str">
        <f>"Z8422FB01A"</f>
        <v>Z8422FB01A</v>
      </c>
      <c r="B72" t="str">
        <f t="shared" si="1"/>
        <v>06363391001</v>
      </c>
      <c r="C72" t="s">
        <v>15</v>
      </c>
      <c r="D72" t="s">
        <v>183</v>
      </c>
      <c r="E72" t="s">
        <v>21</v>
      </c>
      <c r="F72" s="1" t="s">
        <v>184</v>
      </c>
      <c r="G72" t="s">
        <v>185</v>
      </c>
      <c r="H72">
        <v>1680</v>
      </c>
      <c r="I72" s="2">
        <v>43188</v>
      </c>
      <c r="J72" s="2">
        <v>43241</v>
      </c>
      <c r="K72">
        <v>1680</v>
      </c>
    </row>
    <row r="73" spans="1:11" ht="135" x14ac:dyDescent="0.25">
      <c r="A73" t="str">
        <f>"Z8222F76B2"</f>
        <v>Z8222F76B2</v>
      </c>
      <c r="B73" t="str">
        <f t="shared" si="1"/>
        <v>06363391001</v>
      </c>
      <c r="C73" t="s">
        <v>15</v>
      </c>
      <c r="D73" t="s">
        <v>186</v>
      </c>
      <c r="E73" t="s">
        <v>17</v>
      </c>
      <c r="F73" s="1" t="s">
        <v>92</v>
      </c>
      <c r="G73" t="s">
        <v>93</v>
      </c>
      <c r="H73">
        <v>826.36</v>
      </c>
      <c r="I73" s="2">
        <v>43201</v>
      </c>
      <c r="J73" s="2">
        <v>43220</v>
      </c>
      <c r="K73">
        <v>826.36</v>
      </c>
    </row>
    <row r="74" spans="1:11" ht="90" x14ac:dyDescent="0.25">
      <c r="A74" t="str">
        <f>"7443291E08"</f>
        <v>7443291E08</v>
      </c>
      <c r="B74" t="str">
        <f t="shared" si="1"/>
        <v>06363391001</v>
      </c>
      <c r="C74" t="s">
        <v>15</v>
      </c>
      <c r="D74" t="s">
        <v>187</v>
      </c>
      <c r="E74" t="s">
        <v>17</v>
      </c>
      <c r="F74" s="1" t="s">
        <v>188</v>
      </c>
      <c r="G74" t="s">
        <v>189</v>
      </c>
      <c r="H74">
        <v>0</v>
      </c>
      <c r="I74" s="2">
        <v>43282</v>
      </c>
      <c r="J74" s="2">
        <v>43646</v>
      </c>
      <c r="K74">
        <v>111263.85</v>
      </c>
    </row>
    <row r="75" spans="1:11" ht="90" x14ac:dyDescent="0.25">
      <c r="A75" t="str">
        <f>"Z4B2321924"</f>
        <v>Z4B2321924</v>
      </c>
      <c r="B75" t="str">
        <f t="shared" si="1"/>
        <v>06363391001</v>
      </c>
      <c r="C75" t="s">
        <v>15</v>
      </c>
      <c r="D75" t="s">
        <v>190</v>
      </c>
      <c r="E75" t="s">
        <v>21</v>
      </c>
      <c r="F75" s="1" t="s">
        <v>161</v>
      </c>
      <c r="G75" t="s">
        <v>162</v>
      </c>
      <c r="H75">
        <v>0</v>
      </c>
      <c r="I75" s="2">
        <v>43845</v>
      </c>
      <c r="J75" s="2">
        <v>43845</v>
      </c>
      <c r="K75">
        <v>510</v>
      </c>
    </row>
    <row r="76" spans="1:11" ht="135" x14ac:dyDescent="0.25">
      <c r="A76" t="str">
        <f>"Z65233D861"</f>
        <v>Z65233D861</v>
      </c>
      <c r="B76" t="str">
        <f t="shared" si="1"/>
        <v>06363391001</v>
      </c>
      <c r="C76" t="s">
        <v>15</v>
      </c>
      <c r="D76" t="s">
        <v>191</v>
      </c>
      <c r="E76" t="s">
        <v>21</v>
      </c>
      <c r="F76" s="1" t="s">
        <v>192</v>
      </c>
      <c r="G76" t="s">
        <v>193</v>
      </c>
      <c r="H76">
        <v>3150</v>
      </c>
      <c r="I76" s="2">
        <v>43209</v>
      </c>
      <c r="J76" s="2">
        <v>43269</v>
      </c>
      <c r="K76">
        <v>0</v>
      </c>
    </row>
    <row r="77" spans="1:11" ht="150" x14ac:dyDescent="0.25">
      <c r="A77" t="str">
        <f>"Z1623D95FD"</f>
        <v>Z1623D95FD</v>
      </c>
      <c r="B77" t="str">
        <f t="shared" si="1"/>
        <v>06363391001</v>
      </c>
      <c r="C77" t="s">
        <v>15</v>
      </c>
      <c r="D77" t="s">
        <v>194</v>
      </c>
      <c r="E77" t="s">
        <v>21</v>
      </c>
      <c r="F77" s="1" t="s">
        <v>118</v>
      </c>
      <c r="G77" t="s">
        <v>119</v>
      </c>
      <c r="H77">
        <v>650</v>
      </c>
      <c r="I77" s="2">
        <v>43266</v>
      </c>
      <c r="J77" s="2">
        <v>43266</v>
      </c>
      <c r="K77">
        <v>650</v>
      </c>
    </row>
    <row r="78" spans="1:11" ht="90" x14ac:dyDescent="0.25">
      <c r="A78" t="str">
        <f>"Z6F23B55EE"</f>
        <v>Z6F23B55EE</v>
      </c>
      <c r="B78" t="str">
        <f t="shared" si="1"/>
        <v>06363391001</v>
      </c>
      <c r="C78" t="s">
        <v>15</v>
      </c>
      <c r="D78" t="s">
        <v>39</v>
      </c>
      <c r="E78" t="s">
        <v>17</v>
      </c>
      <c r="F78" s="1" t="s">
        <v>25</v>
      </c>
      <c r="G78" t="s">
        <v>26</v>
      </c>
      <c r="H78">
        <v>1023.48</v>
      </c>
      <c r="I78" s="2">
        <v>43251</v>
      </c>
      <c r="J78" s="2">
        <v>43280</v>
      </c>
      <c r="K78">
        <v>1023.48</v>
      </c>
    </row>
    <row r="79" spans="1:11" ht="120" x14ac:dyDescent="0.25">
      <c r="A79" t="str">
        <f>"ZDA244B0A4"</f>
        <v>ZDA244B0A4</v>
      </c>
      <c r="B79" t="str">
        <f t="shared" si="1"/>
        <v>06363391001</v>
      </c>
      <c r="C79" t="s">
        <v>15</v>
      </c>
      <c r="D79" t="s">
        <v>195</v>
      </c>
      <c r="E79" t="s">
        <v>21</v>
      </c>
      <c r="F79" s="1" t="s">
        <v>196</v>
      </c>
      <c r="G79" t="s">
        <v>197</v>
      </c>
      <c r="H79">
        <v>500</v>
      </c>
      <c r="I79" s="2">
        <v>43292</v>
      </c>
      <c r="J79" s="2">
        <v>43292</v>
      </c>
      <c r="K79">
        <v>500</v>
      </c>
    </row>
    <row r="80" spans="1:11" ht="105" x14ac:dyDescent="0.25">
      <c r="A80" t="str">
        <f>"ZA023DB648"</f>
        <v>ZA023DB648</v>
      </c>
      <c r="B80" t="str">
        <f t="shared" si="1"/>
        <v>06363391001</v>
      </c>
      <c r="C80" t="s">
        <v>15</v>
      </c>
      <c r="D80" t="s">
        <v>198</v>
      </c>
      <c r="E80" t="s">
        <v>21</v>
      </c>
      <c r="F80" s="1" t="s">
        <v>199</v>
      </c>
      <c r="G80" t="s">
        <v>200</v>
      </c>
      <c r="H80">
        <v>435.05</v>
      </c>
      <c r="I80" s="2">
        <v>43256</v>
      </c>
      <c r="J80" s="2">
        <v>43262</v>
      </c>
      <c r="K80">
        <v>435.05</v>
      </c>
    </row>
    <row r="81" spans="1:11" ht="90" x14ac:dyDescent="0.25">
      <c r="A81" t="str">
        <f>"7500804346"</f>
        <v>7500804346</v>
      </c>
      <c r="B81" t="str">
        <f t="shared" si="1"/>
        <v>06363391001</v>
      </c>
      <c r="C81" t="s">
        <v>15</v>
      </c>
      <c r="D81" t="s">
        <v>201</v>
      </c>
      <c r="E81" t="s">
        <v>17</v>
      </c>
      <c r="F81" s="1" t="s">
        <v>202</v>
      </c>
      <c r="G81" t="s">
        <v>203</v>
      </c>
      <c r="H81">
        <v>0</v>
      </c>
      <c r="I81" s="2">
        <v>43313</v>
      </c>
      <c r="J81" s="2">
        <v>43677</v>
      </c>
      <c r="K81">
        <v>12320.6</v>
      </c>
    </row>
    <row r="82" spans="1:11" ht="105" x14ac:dyDescent="0.25">
      <c r="A82" t="str">
        <f>"ZBD23DBC23"</f>
        <v>ZBD23DBC23</v>
      </c>
      <c r="B82" t="str">
        <f t="shared" si="1"/>
        <v>06363391001</v>
      </c>
      <c r="C82" t="s">
        <v>15</v>
      </c>
      <c r="D82" t="s">
        <v>204</v>
      </c>
      <c r="E82" t="s">
        <v>21</v>
      </c>
      <c r="F82" s="1" t="s">
        <v>55</v>
      </c>
      <c r="G82" t="s">
        <v>56</v>
      </c>
      <c r="H82">
        <v>204</v>
      </c>
      <c r="I82" s="2">
        <v>43266</v>
      </c>
      <c r="J82" s="2">
        <v>43266</v>
      </c>
      <c r="K82">
        <v>204</v>
      </c>
    </row>
    <row r="83" spans="1:11" ht="75" x14ac:dyDescent="0.25">
      <c r="A83" t="str">
        <f>"ZD42384C30"</f>
        <v>ZD42384C30</v>
      </c>
      <c r="B83" t="str">
        <f t="shared" si="1"/>
        <v>06363391001</v>
      </c>
      <c r="C83" t="s">
        <v>15</v>
      </c>
      <c r="D83" t="s">
        <v>205</v>
      </c>
      <c r="E83" t="s">
        <v>21</v>
      </c>
      <c r="F83" s="1" t="s">
        <v>206</v>
      </c>
      <c r="G83" t="s">
        <v>207</v>
      </c>
      <c r="H83">
        <v>3120</v>
      </c>
      <c r="I83" s="2">
        <v>43241</v>
      </c>
      <c r="J83" s="2">
        <v>43241</v>
      </c>
      <c r="K83">
        <v>3120</v>
      </c>
    </row>
    <row r="84" spans="1:11" ht="105" x14ac:dyDescent="0.25">
      <c r="A84" t="str">
        <f>"ZE323D48E1"</f>
        <v>ZE323D48E1</v>
      </c>
      <c r="B84" t="str">
        <f t="shared" si="1"/>
        <v>06363391001</v>
      </c>
      <c r="C84" t="s">
        <v>15</v>
      </c>
      <c r="D84" t="s">
        <v>208</v>
      </c>
      <c r="E84" t="s">
        <v>21</v>
      </c>
      <c r="F84" s="1" t="s">
        <v>43</v>
      </c>
      <c r="G84" t="s">
        <v>44</v>
      </c>
      <c r="H84">
        <v>6790</v>
      </c>
      <c r="I84" s="2">
        <v>43262</v>
      </c>
      <c r="J84" s="2">
        <v>43626</v>
      </c>
      <c r="K84">
        <v>0</v>
      </c>
    </row>
    <row r="85" spans="1:11" ht="90" x14ac:dyDescent="0.25">
      <c r="A85" t="str">
        <f>"Z0923FBA7D"</f>
        <v>Z0923FBA7D</v>
      </c>
      <c r="B85" t="str">
        <f t="shared" si="1"/>
        <v>06363391001</v>
      </c>
      <c r="C85" t="s">
        <v>15</v>
      </c>
      <c r="D85" t="s">
        <v>209</v>
      </c>
      <c r="E85" t="s">
        <v>21</v>
      </c>
      <c r="F85" s="1" t="s">
        <v>28</v>
      </c>
      <c r="G85" t="s">
        <v>29</v>
      </c>
      <c r="H85">
        <v>3492</v>
      </c>
      <c r="I85" s="2">
        <v>43282</v>
      </c>
      <c r="J85" s="2">
        <v>43465</v>
      </c>
      <c r="K85">
        <v>1981</v>
      </c>
    </row>
    <row r="86" spans="1:11" ht="105" x14ac:dyDescent="0.25">
      <c r="A86" t="str">
        <f>"ZBA23FC9D7"</f>
        <v>ZBA23FC9D7</v>
      </c>
      <c r="B86" t="str">
        <f t="shared" si="1"/>
        <v>06363391001</v>
      </c>
      <c r="C86" t="s">
        <v>15</v>
      </c>
      <c r="D86" t="s">
        <v>210</v>
      </c>
      <c r="E86" t="s">
        <v>21</v>
      </c>
      <c r="F86" s="1" t="s">
        <v>68</v>
      </c>
      <c r="G86" t="s">
        <v>69</v>
      </c>
      <c r="H86">
        <v>783.46</v>
      </c>
      <c r="I86" s="2">
        <v>43269</v>
      </c>
      <c r="J86" s="2">
        <v>43280</v>
      </c>
      <c r="K86">
        <v>780.1</v>
      </c>
    </row>
    <row r="87" spans="1:11" ht="75" x14ac:dyDescent="0.25">
      <c r="A87" t="str">
        <f>"Z4C24084E0"</f>
        <v>Z4C24084E0</v>
      </c>
      <c r="B87" t="str">
        <f t="shared" si="1"/>
        <v>06363391001</v>
      </c>
      <c r="C87" t="s">
        <v>15</v>
      </c>
      <c r="D87" t="s">
        <v>211</v>
      </c>
      <c r="E87" t="s">
        <v>21</v>
      </c>
      <c r="F87" s="1" t="s">
        <v>71</v>
      </c>
      <c r="G87" t="s">
        <v>72</v>
      </c>
      <c r="H87">
        <v>2427.66</v>
      </c>
      <c r="I87" s="2">
        <v>43269</v>
      </c>
      <c r="J87" s="2">
        <v>43274</v>
      </c>
      <c r="K87">
        <v>2427.66</v>
      </c>
    </row>
    <row r="88" spans="1:11" ht="120" x14ac:dyDescent="0.25">
      <c r="A88" t="str">
        <f>"Z5623ED248"</f>
        <v>Z5623ED248</v>
      </c>
      <c r="B88" t="str">
        <f t="shared" si="1"/>
        <v>06363391001</v>
      </c>
      <c r="C88" t="s">
        <v>15</v>
      </c>
      <c r="D88" t="s">
        <v>212</v>
      </c>
      <c r="E88" t="s">
        <v>21</v>
      </c>
      <c r="F88" s="1" t="s">
        <v>75</v>
      </c>
      <c r="G88" t="s">
        <v>76</v>
      </c>
      <c r="H88">
        <v>8315</v>
      </c>
      <c r="I88" s="2">
        <v>43270</v>
      </c>
      <c r="J88" s="2">
        <v>43312</v>
      </c>
      <c r="K88">
        <v>8315</v>
      </c>
    </row>
    <row r="89" spans="1:11" ht="165" x14ac:dyDescent="0.25">
      <c r="A89" t="str">
        <f>"Z5824257DF"</f>
        <v>Z5824257DF</v>
      </c>
      <c r="B89" t="str">
        <f t="shared" si="1"/>
        <v>06363391001</v>
      </c>
      <c r="C89" t="s">
        <v>15</v>
      </c>
      <c r="D89" t="s">
        <v>213</v>
      </c>
      <c r="E89" t="s">
        <v>21</v>
      </c>
      <c r="F89" s="1" t="s">
        <v>34</v>
      </c>
      <c r="G89" t="s">
        <v>35</v>
      </c>
      <c r="H89">
        <v>960</v>
      </c>
      <c r="I89" s="2">
        <v>43278</v>
      </c>
      <c r="J89" s="2">
        <v>43280</v>
      </c>
      <c r="K89">
        <v>960</v>
      </c>
    </row>
    <row r="90" spans="1:11" ht="90" x14ac:dyDescent="0.25">
      <c r="A90" t="str">
        <f>"ZBB23860E7"</f>
        <v>ZBB23860E7</v>
      </c>
      <c r="B90" t="str">
        <f t="shared" si="1"/>
        <v>06363391001</v>
      </c>
      <c r="C90" t="s">
        <v>15</v>
      </c>
      <c r="D90" t="s">
        <v>214</v>
      </c>
      <c r="E90" t="s">
        <v>21</v>
      </c>
      <c r="F90" s="1" t="s">
        <v>215</v>
      </c>
      <c r="G90" t="s">
        <v>216</v>
      </c>
      <c r="H90">
        <v>10153.200000000001</v>
      </c>
      <c r="I90" s="2">
        <v>43276</v>
      </c>
      <c r="J90" s="2">
        <v>43286</v>
      </c>
      <c r="K90">
        <v>10153.19</v>
      </c>
    </row>
    <row r="91" spans="1:11" ht="75" x14ac:dyDescent="0.25">
      <c r="A91" t="str">
        <f>"Z5A22B84D1"</f>
        <v>Z5A22B84D1</v>
      </c>
      <c r="B91" t="str">
        <f t="shared" si="1"/>
        <v>06363391001</v>
      </c>
      <c r="C91" t="s">
        <v>15</v>
      </c>
      <c r="D91" t="s">
        <v>217</v>
      </c>
      <c r="E91" t="s">
        <v>21</v>
      </c>
      <c r="F91" s="1" t="s">
        <v>71</v>
      </c>
      <c r="G91" t="s">
        <v>72</v>
      </c>
      <c r="H91">
        <v>2250</v>
      </c>
      <c r="I91" s="2">
        <v>43201</v>
      </c>
      <c r="J91" s="2">
        <v>43201</v>
      </c>
      <c r="K91">
        <v>2250</v>
      </c>
    </row>
    <row r="92" spans="1:11" ht="75" x14ac:dyDescent="0.25">
      <c r="A92" t="str">
        <f>"Z1A233F435"</f>
        <v>Z1A233F435</v>
      </c>
      <c r="B92" t="str">
        <f t="shared" si="1"/>
        <v>06363391001</v>
      </c>
      <c r="C92" t="s">
        <v>15</v>
      </c>
      <c r="D92" t="s">
        <v>218</v>
      </c>
      <c r="E92" t="s">
        <v>21</v>
      </c>
      <c r="F92" s="1" t="s">
        <v>219</v>
      </c>
      <c r="G92" t="s">
        <v>220</v>
      </c>
      <c r="H92">
        <v>299</v>
      </c>
      <c r="I92" s="2">
        <v>43214</v>
      </c>
      <c r="J92" s="2">
        <v>43251</v>
      </c>
      <c r="K92">
        <v>299</v>
      </c>
    </row>
    <row r="93" spans="1:11" ht="105" x14ac:dyDescent="0.25">
      <c r="A93" t="str">
        <f>"Z1A239F690"</f>
        <v>Z1A239F690</v>
      </c>
      <c r="B93" t="str">
        <f t="shared" si="1"/>
        <v>06363391001</v>
      </c>
      <c r="C93" t="s">
        <v>15</v>
      </c>
      <c r="D93" t="s">
        <v>221</v>
      </c>
      <c r="E93" t="s">
        <v>21</v>
      </c>
      <c r="F93" s="1" t="s">
        <v>43</v>
      </c>
      <c r="G93" t="s">
        <v>44</v>
      </c>
      <c r="H93">
        <v>850</v>
      </c>
      <c r="I93" s="2">
        <v>43238</v>
      </c>
      <c r="J93" s="2">
        <v>43269</v>
      </c>
      <c r="K93">
        <v>850</v>
      </c>
    </row>
    <row r="94" spans="1:11" ht="90" x14ac:dyDescent="0.25">
      <c r="A94" t="str">
        <f>"Z812393C95"</f>
        <v>Z812393C95</v>
      </c>
      <c r="B94" t="str">
        <f t="shared" si="1"/>
        <v>06363391001</v>
      </c>
      <c r="C94" t="s">
        <v>15</v>
      </c>
      <c r="D94" t="s">
        <v>222</v>
      </c>
      <c r="E94" t="s">
        <v>21</v>
      </c>
      <c r="F94" s="1" t="s">
        <v>223</v>
      </c>
      <c r="G94" t="s">
        <v>224</v>
      </c>
      <c r="H94">
        <v>400</v>
      </c>
      <c r="I94" s="2">
        <v>43237</v>
      </c>
      <c r="J94" s="2">
        <v>43252</v>
      </c>
      <c r="K94">
        <v>0</v>
      </c>
    </row>
    <row r="95" spans="1:11" ht="120" x14ac:dyDescent="0.25">
      <c r="A95" t="str">
        <f>"ZD8239A17D"</f>
        <v>ZD8239A17D</v>
      </c>
      <c r="B95" t="str">
        <f t="shared" si="1"/>
        <v>06363391001</v>
      </c>
      <c r="C95" t="s">
        <v>15</v>
      </c>
      <c r="D95" t="s">
        <v>225</v>
      </c>
      <c r="E95" t="s">
        <v>21</v>
      </c>
      <c r="F95" s="1" t="s">
        <v>133</v>
      </c>
      <c r="G95" t="s">
        <v>134</v>
      </c>
      <c r="H95">
        <v>1530</v>
      </c>
      <c r="I95" s="2">
        <v>43237</v>
      </c>
      <c r="J95" s="2">
        <v>43251</v>
      </c>
      <c r="K95">
        <v>1530</v>
      </c>
    </row>
    <row r="96" spans="1:11" ht="90" x14ac:dyDescent="0.25">
      <c r="A96" t="str">
        <f>"ZF923B6784"</f>
        <v>ZF923B6784</v>
      </c>
      <c r="B96" t="str">
        <f t="shared" si="1"/>
        <v>06363391001</v>
      </c>
      <c r="C96" t="s">
        <v>15</v>
      </c>
      <c r="D96" t="s">
        <v>226</v>
      </c>
      <c r="E96" t="s">
        <v>21</v>
      </c>
      <c r="F96" s="1" t="s">
        <v>223</v>
      </c>
      <c r="G96" t="s">
        <v>224</v>
      </c>
      <c r="H96">
        <v>1000</v>
      </c>
      <c r="I96" s="2">
        <v>43249</v>
      </c>
      <c r="J96" s="2">
        <v>43280</v>
      </c>
      <c r="K96">
        <v>0</v>
      </c>
    </row>
    <row r="97" spans="1:11" ht="135" x14ac:dyDescent="0.25">
      <c r="A97" t="str">
        <f>"Z1A23B6738"</f>
        <v>Z1A23B6738</v>
      </c>
      <c r="B97" t="str">
        <f t="shared" si="1"/>
        <v>06363391001</v>
      </c>
      <c r="C97" t="s">
        <v>15</v>
      </c>
      <c r="D97" t="s">
        <v>227</v>
      </c>
      <c r="E97" t="s">
        <v>21</v>
      </c>
      <c r="F97" s="1" t="s">
        <v>228</v>
      </c>
      <c r="G97" t="s">
        <v>229</v>
      </c>
      <c r="H97">
        <v>856.97</v>
      </c>
      <c r="I97" s="2">
        <v>43249</v>
      </c>
      <c r="J97" s="2">
        <v>43280</v>
      </c>
      <c r="K97">
        <v>856.97</v>
      </c>
    </row>
    <row r="98" spans="1:11" ht="165" x14ac:dyDescent="0.25">
      <c r="A98" t="str">
        <f>"Z4F2441A6C"</f>
        <v>Z4F2441A6C</v>
      </c>
      <c r="B98" t="str">
        <f t="shared" si="1"/>
        <v>06363391001</v>
      </c>
      <c r="C98" t="s">
        <v>15</v>
      </c>
      <c r="D98" t="s">
        <v>230</v>
      </c>
      <c r="E98" t="s">
        <v>21</v>
      </c>
      <c r="F98" s="1" t="s">
        <v>34</v>
      </c>
      <c r="G98" t="s">
        <v>35</v>
      </c>
      <c r="H98">
        <v>490</v>
      </c>
      <c r="I98" s="2">
        <v>43287</v>
      </c>
      <c r="J98" s="2">
        <v>43287</v>
      </c>
      <c r="K98">
        <v>490</v>
      </c>
    </row>
    <row r="99" spans="1:11" ht="150" x14ac:dyDescent="0.25">
      <c r="A99" t="str">
        <f>"Z92245DED4"</f>
        <v>Z92245DED4</v>
      </c>
      <c r="B99" t="str">
        <f t="shared" si="1"/>
        <v>06363391001</v>
      </c>
      <c r="C99" t="s">
        <v>15</v>
      </c>
      <c r="D99" t="s">
        <v>231</v>
      </c>
      <c r="E99" t="s">
        <v>21</v>
      </c>
      <c r="F99" s="1" t="s">
        <v>118</v>
      </c>
      <c r="G99" t="s">
        <v>119</v>
      </c>
      <c r="H99">
        <v>778</v>
      </c>
      <c r="I99" s="2">
        <v>43299</v>
      </c>
      <c r="J99" s="2">
        <v>43299</v>
      </c>
      <c r="K99">
        <v>778</v>
      </c>
    </row>
    <row r="100" spans="1:11" ht="75" x14ac:dyDescent="0.25">
      <c r="A100" t="str">
        <f>"ZB123BA773"</f>
        <v>ZB123BA773</v>
      </c>
      <c r="B100" t="str">
        <f t="shared" si="1"/>
        <v>06363391001</v>
      </c>
      <c r="C100" t="s">
        <v>15</v>
      </c>
      <c r="D100" t="s">
        <v>232</v>
      </c>
      <c r="E100" t="s">
        <v>21</v>
      </c>
      <c r="F100" s="1" t="s">
        <v>152</v>
      </c>
      <c r="G100" t="s">
        <v>153</v>
      </c>
      <c r="H100">
        <v>950</v>
      </c>
      <c r="I100" s="2">
        <v>43263</v>
      </c>
      <c r="J100" s="2">
        <v>43263</v>
      </c>
      <c r="K100">
        <v>650</v>
      </c>
    </row>
    <row r="101" spans="1:11" ht="105" x14ac:dyDescent="0.25">
      <c r="A101" t="str">
        <f>"Z0D21BA983"</f>
        <v>Z0D21BA983</v>
      </c>
      <c r="B101" t="str">
        <f t="shared" si="1"/>
        <v>06363391001</v>
      </c>
      <c r="C101" t="s">
        <v>15</v>
      </c>
      <c r="D101" t="s">
        <v>233</v>
      </c>
      <c r="E101" t="s">
        <v>17</v>
      </c>
      <c r="F101" s="1" t="s">
        <v>18</v>
      </c>
      <c r="G101" t="s">
        <v>19</v>
      </c>
      <c r="H101">
        <v>10663.22</v>
      </c>
      <c r="I101" s="2">
        <v>43117</v>
      </c>
      <c r="J101" s="2">
        <v>43131</v>
      </c>
      <c r="K101">
        <v>10663.22</v>
      </c>
    </row>
    <row r="102" spans="1:11" ht="120" x14ac:dyDescent="0.25">
      <c r="A102" t="str">
        <f>"Z6B2461BE4"</f>
        <v>Z6B2461BE4</v>
      </c>
      <c r="B102" t="str">
        <f t="shared" si="1"/>
        <v>06363391001</v>
      </c>
      <c r="C102" t="s">
        <v>15</v>
      </c>
      <c r="D102" t="s">
        <v>234</v>
      </c>
      <c r="E102" t="s">
        <v>21</v>
      </c>
      <c r="F102" s="1" t="s">
        <v>133</v>
      </c>
      <c r="G102" t="s">
        <v>134</v>
      </c>
      <c r="H102">
        <v>196</v>
      </c>
      <c r="I102" s="2">
        <v>43298</v>
      </c>
      <c r="J102" s="2">
        <v>43312</v>
      </c>
      <c r="K102">
        <v>196</v>
      </c>
    </row>
    <row r="103" spans="1:11" ht="120" x14ac:dyDescent="0.25">
      <c r="A103" t="str">
        <f>"Z83244D114"</f>
        <v>Z83244D114</v>
      </c>
      <c r="B103" t="str">
        <f t="shared" si="1"/>
        <v>06363391001</v>
      </c>
      <c r="C103" t="s">
        <v>15</v>
      </c>
      <c r="D103" t="s">
        <v>235</v>
      </c>
      <c r="E103" t="s">
        <v>21</v>
      </c>
      <c r="F103" s="1" t="s">
        <v>236</v>
      </c>
      <c r="G103" t="s">
        <v>237</v>
      </c>
      <c r="H103">
        <v>190</v>
      </c>
      <c r="I103" s="2">
        <v>43297</v>
      </c>
      <c r="J103" s="2">
        <v>43297</v>
      </c>
      <c r="K103">
        <v>190</v>
      </c>
    </row>
    <row r="104" spans="1:11" ht="120" x14ac:dyDescent="0.25">
      <c r="A104" t="str">
        <f>"ZB423FC44D"</f>
        <v>ZB423FC44D</v>
      </c>
      <c r="B104" t="str">
        <f t="shared" si="1"/>
        <v>06363391001</v>
      </c>
      <c r="C104" t="s">
        <v>15</v>
      </c>
      <c r="D104" t="s">
        <v>238</v>
      </c>
      <c r="E104" t="s">
        <v>21</v>
      </c>
      <c r="F104" s="1" t="s">
        <v>239</v>
      </c>
      <c r="G104" t="s">
        <v>240</v>
      </c>
      <c r="H104">
        <v>177</v>
      </c>
      <c r="I104" s="2">
        <v>43269</v>
      </c>
      <c r="J104" s="2">
        <v>43280</v>
      </c>
      <c r="K104">
        <v>177</v>
      </c>
    </row>
    <row r="105" spans="1:11" ht="75" x14ac:dyDescent="0.25">
      <c r="A105" t="str">
        <f>"Z442350455"</f>
        <v>Z442350455</v>
      </c>
      <c r="B105" t="str">
        <f t="shared" si="1"/>
        <v>06363391001</v>
      </c>
      <c r="C105" t="s">
        <v>15</v>
      </c>
      <c r="D105" t="s">
        <v>241</v>
      </c>
      <c r="E105" t="s">
        <v>21</v>
      </c>
      <c r="F105" s="1" t="s">
        <v>184</v>
      </c>
      <c r="G105" t="s">
        <v>185</v>
      </c>
      <c r="H105">
        <v>11248</v>
      </c>
      <c r="I105" s="2">
        <v>43283</v>
      </c>
      <c r="J105" s="2">
        <v>43283</v>
      </c>
      <c r="K105">
        <v>11248</v>
      </c>
    </row>
    <row r="106" spans="1:11" ht="105" x14ac:dyDescent="0.25">
      <c r="A106" t="str">
        <f>"Z4F21FC3BC"</f>
        <v>Z4F21FC3BC</v>
      </c>
      <c r="B106" t="str">
        <f t="shared" si="1"/>
        <v>06363391001</v>
      </c>
      <c r="C106" t="s">
        <v>15</v>
      </c>
      <c r="D106" t="s">
        <v>242</v>
      </c>
      <c r="E106" t="s">
        <v>21</v>
      </c>
      <c r="F106" s="1" t="s">
        <v>55</v>
      </c>
      <c r="G106" t="s">
        <v>56</v>
      </c>
      <c r="H106">
        <v>516</v>
      </c>
      <c r="I106" s="2">
        <v>43133</v>
      </c>
      <c r="J106" s="2">
        <v>43133</v>
      </c>
      <c r="K106">
        <v>516</v>
      </c>
    </row>
    <row r="107" spans="1:11" ht="135" x14ac:dyDescent="0.25">
      <c r="A107" t="str">
        <f>"Z5A245FBEA"</f>
        <v>Z5A245FBEA</v>
      </c>
      <c r="B107" t="str">
        <f t="shared" si="1"/>
        <v>06363391001</v>
      </c>
      <c r="C107" t="s">
        <v>15</v>
      </c>
      <c r="D107" t="s">
        <v>243</v>
      </c>
      <c r="E107" t="s">
        <v>21</v>
      </c>
      <c r="F107" s="1" t="s">
        <v>129</v>
      </c>
      <c r="G107" t="s">
        <v>130</v>
      </c>
      <c r="H107">
        <v>478.08</v>
      </c>
      <c r="I107" s="2">
        <v>43301</v>
      </c>
      <c r="J107" s="2">
        <v>43307</v>
      </c>
      <c r="K107">
        <v>478.08</v>
      </c>
    </row>
    <row r="108" spans="1:11" ht="75" x14ac:dyDescent="0.25">
      <c r="A108" t="str">
        <f>"7058038D33"</f>
        <v>7058038D33</v>
      </c>
      <c r="B108" t="str">
        <f t="shared" si="1"/>
        <v>06363391001</v>
      </c>
      <c r="C108" t="s">
        <v>15</v>
      </c>
      <c r="D108" t="s">
        <v>244</v>
      </c>
      <c r="E108" t="s">
        <v>21</v>
      </c>
      <c r="F108" s="1" t="s">
        <v>71</v>
      </c>
      <c r="G108" t="s">
        <v>72</v>
      </c>
      <c r="H108">
        <v>1185.54</v>
      </c>
      <c r="I108" s="2">
        <v>43313</v>
      </c>
      <c r="J108" s="2">
        <v>43321</v>
      </c>
      <c r="K108">
        <v>0</v>
      </c>
    </row>
    <row r="109" spans="1:11" ht="90" x14ac:dyDescent="0.25">
      <c r="A109" t="str">
        <f>"ZCF2464397"</f>
        <v>ZCF2464397</v>
      </c>
      <c r="B109" t="str">
        <f t="shared" si="1"/>
        <v>06363391001</v>
      </c>
      <c r="C109" t="s">
        <v>15</v>
      </c>
      <c r="D109" t="s">
        <v>245</v>
      </c>
      <c r="E109" t="s">
        <v>21</v>
      </c>
      <c r="F109" s="1" t="s">
        <v>97</v>
      </c>
      <c r="G109" t="s">
        <v>98</v>
      </c>
      <c r="H109">
        <v>250</v>
      </c>
      <c r="I109" s="2">
        <v>43301</v>
      </c>
      <c r="J109" s="2">
        <v>43313</v>
      </c>
      <c r="K109">
        <v>250</v>
      </c>
    </row>
    <row r="110" spans="1:11" ht="105" x14ac:dyDescent="0.25">
      <c r="A110" t="str">
        <f>"Z12248C6D2"</f>
        <v>Z12248C6D2</v>
      </c>
      <c r="B110" t="str">
        <f t="shared" si="1"/>
        <v>06363391001</v>
      </c>
      <c r="C110" t="s">
        <v>15</v>
      </c>
      <c r="D110" t="s">
        <v>246</v>
      </c>
      <c r="E110" t="s">
        <v>21</v>
      </c>
      <c r="F110" s="1" t="s">
        <v>55</v>
      </c>
      <c r="G110" t="s">
        <v>56</v>
      </c>
      <c r="H110">
        <v>48.52</v>
      </c>
      <c r="I110" s="2">
        <v>43314</v>
      </c>
      <c r="J110" s="2">
        <v>43314</v>
      </c>
      <c r="K110">
        <v>48.52</v>
      </c>
    </row>
    <row r="111" spans="1:11" ht="150" x14ac:dyDescent="0.25">
      <c r="A111" t="str">
        <f>"Z3024A7D55"</f>
        <v>Z3024A7D55</v>
      </c>
      <c r="B111" t="str">
        <f t="shared" si="1"/>
        <v>06363391001</v>
      </c>
      <c r="C111" t="s">
        <v>15</v>
      </c>
      <c r="D111" t="s">
        <v>247</v>
      </c>
      <c r="E111" t="s">
        <v>21</v>
      </c>
      <c r="F111" s="1" t="s">
        <v>49</v>
      </c>
      <c r="G111" t="s">
        <v>50</v>
      </c>
      <c r="H111">
        <v>100</v>
      </c>
      <c r="I111" s="2">
        <v>43311</v>
      </c>
      <c r="J111" s="2">
        <v>43311</v>
      </c>
      <c r="K111">
        <v>100</v>
      </c>
    </row>
    <row r="112" spans="1:11" ht="90" x14ac:dyDescent="0.25">
      <c r="A112" t="str">
        <f>"ZAE24B6A40"</f>
        <v>ZAE24B6A40</v>
      </c>
      <c r="B112" t="str">
        <f t="shared" si="1"/>
        <v>06363391001</v>
      </c>
      <c r="C112" t="s">
        <v>15</v>
      </c>
      <c r="D112" t="s">
        <v>248</v>
      </c>
      <c r="E112" t="s">
        <v>21</v>
      </c>
      <c r="F112" s="1" t="s">
        <v>100</v>
      </c>
      <c r="G112" t="s">
        <v>101</v>
      </c>
      <c r="H112">
        <v>1638.42</v>
      </c>
      <c r="I112" s="2">
        <v>43341</v>
      </c>
      <c r="J112" s="2">
        <v>43346</v>
      </c>
      <c r="K112">
        <v>1638.42</v>
      </c>
    </row>
    <row r="113" spans="1:11" ht="90" x14ac:dyDescent="0.25">
      <c r="A113" t="str">
        <f>"ZE824632CC"</f>
        <v>ZE824632CC</v>
      </c>
      <c r="B113" t="str">
        <f t="shared" si="1"/>
        <v>06363391001</v>
      </c>
      <c r="C113" t="s">
        <v>15</v>
      </c>
      <c r="D113" t="s">
        <v>249</v>
      </c>
      <c r="E113" t="s">
        <v>17</v>
      </c>
      <c r="F113" s="1" t="s">
        <v>25</v>
      </c>
      <c r="G113" t="s">
        <v>26</v>
      </c>
      <c r="H113">
        <v>1637.18</v>
      </c>
      <c r="I113" s="2">
        <v>43301</v>
      </c>
      <c r="J113" s="2">
        <v>43312</v>
      </c>
      <c r="K113">
        <v>1637.18</v>
      </c>
    </row>
    <row r="114" spans="1:11" ht="105" x14ac:dyDescent="0.25">
      <c r="A114" t="str">
        <f>"ZCB24C2E51"</f>
        <v>ZCB24C2E51</v>
      </c>
      <c r="B114" t="str">
        <f t="shared" si="1"/>
        <v>06363391001</v>
      </c>
      <c r="C114" t="s">
        <v>15</v>
      </c>
      <c r="D114" t="s">
        <v>250</v>
      </c>
      <c r="E114" t="s">
        <v>21</v>
      </c>
      <c r="F114" s="1" t="s">
        <v>110</v>
      </c>
      <c r="G114" t="s">
        <v>111</v>
      </c>
      <c r="H114">
        <v>181.8</v>
      </c>
      <c r="I114" s="2">
        <v>43343</v>
      </c>
      <c r="J114" s="2">
        <v>43343</v>
      </c>
      <c r="K114">
        <v>181.8</v>
      </c>
    </row>
    <row r="115" spans="1:11" ht="90" x14ac:dyDescent="0.25">
      <c r="A115" t="str">
        <f>"ZE4249AA06"</f>
        <v>ZE4249AA06</v>
      </c>
      <c r="B115" t="str">
        <f t="shared" si="1"/>
        <v>06363391001</v>
      </c>
      <c r="C115" t="s">
        <v>15</v>
      </c>
      <c r="D115" t="s">
        <v>251</v>
      </c>
      <c r="E115" t="s">
        <v>21</v>
      </c>
      <c r="F115" s="1" t="s">
        <v>97</v>
      </c>
      <c r="G115" t="s">
        <v>98</v>
      </c>
      <c r="H115">
        <v>1250</v>
      </c>
      <c r="I115" s="2">
        <v>43332</v>
      </c>
      <c r="J115" s="2">
        <v>43350</v>
      </c>
      <c r="K115">
        <v>1250</v>
      </c>
    </row>
    <row r="116" spans="1:11" ht="150" x14ac:dyDescent="0.25">
      <c r="A116" t="str">
        <f>"Z2224D0883"</f>
        <v>Z2224D0883</v>
      </c>
      <c r="B116" t="str">
        <f t="shared" si="1"/>
        <v>06363391001</v>
      </c>
      <c r="C116" t="s">
        <v>15</v>
      </c>
      <c r="D116" t="s">
        <v>252</v>
      </c>
      <c r="E116" t="s">
        <v>21</v>
      </c>
      <c r="F116" s="1" t="s">
        <v>118</v>
      </c>
      <c r="G116" t="s">
        <v>119</v>
      </c>
      <c r="H116">
        <v>446</v>
      </c>
      <c r="I116" s="2">
        <v>43354</v>
      </c>
      <c r="J116" s="2">
        <v>43354</v>
      </c>
      <c r="K116">
        <v>446</v>
      </c>
    </row>
    <row r="117" spans="1:11" ht="105" x14ac:dyDescent="0.25">
      <c r="A117" t="str">
        <f>"ZD424D88E3"</f>
        <v>ZD424D88E3</v>
      </c>
      <c r="B117" t="str">
        <f t="shared" si="1"/>
        <v>06363391001</v>
      </c>
      <c r="C117" t="s">
        <v>15</v>
      </c>
      <c r="D117" t="s">
        <v>253</v>
      </c>
      <c r="E117" t="s">
        <v>21</v>
      </c>
      <c r="F117" s="1" t="s">
        <v>158</v>
      </c>
      <c r="G117" t="s">
        <v>159</v>
      </c>
      <c r="H117">
        <v>122.5</v>
      </c>
      <c r="I117" s="2">
        <v>43353</v>
      </c>
      <c r="J117" s="2">
        <v>43353</v>
      </c>
      <c r="K117">
        <v>122.5</v>
      </c>
    </row>
    <row r="118" spans="1:11" ht="105" x14ac:dyDescent="0.25">
      <c r="A118" t="str">
        <f>"Z8824E387F"</f>
        <v>Z8824E387F</v>
      </c>
      <c r="B118" t="str">
        <f t="shared" si="1"/>
        <v>06363391001</v>
      </c>
      <c r="C118" t="s">
        <v>15</v>
      </c>
      <c r="D118" t="s">
        <v>254</v>
      </c>
      <c r="E118" t="s">
        <v>21</v>
      </c>
      <c r="F118" s="1" t="s">
        <v>55</v>
      </c>
      <c r="G118" t="s">
        <v>56</v>
      </c>
      <c r="H118">
        <v>849.1</v>
      </c>
      <c r="I118" s="2">
        <v>43360</v>
      </c>
      <c r="J118" s="2">
        <v>43361</v>
      </c>
      <c r="K118">
        <v>849.1</v>
      </c>
    </row>
    <row r="119" spans="1:11" ht="90" x14ac:dyDescent="0.25">
      <c r="A119" t="str">
        <f>"Z2B24F9111"</f>
        <v>Z2B24F9111</v>
      </c>
      <c r="B119" t="str">
        <f t="shared" si="1"/>
        <v>06363391001</v>
      </c>
      <c r="C119" t="s">
        <v>15</v>
      </c>
      <c r="D119" t="s">
        <v>255</v>
      </c>
      <c r="E119" t="s">
        <v>17</v>
      </c>
      <c r="F119" s="1" t="s">
        <v>25</v>
      </c>
      <c r="G119" t="s">
        <v>26</v>
      </c>
      <c r="H119">
        <v>1090.3</v>
      </c>
      <c r="I119" s="2">
        <v>43364</v>
      </c>
      <c r="J119" s="2">
        <v>43404</v>
      </c>
      <c r="K119">
        <v>1090.3</v>
      </c>
    </row>
    <row r="120" spans="1:11" ht="90" x14ac:dyDescent="0.25">
      <c r="A120" t="str">
        <f>"Z8B24F9173"</f>
        <v>Z8B24F9173</v>
      </c>
      <c r="B120" t="str">
        <f t="shared" si="1"/>
        <v>06363391001</v>
      </c>
      <c r="C120" t="s">
        <v>15</v>
      </c>
      <c r="D120" t="s">
        <v>256</v>
      </c>
      <c r="E120" t="s">
        <v>17</v>
      </c>
      <c r="F120" s="1" t="s">
        <v>25</v>
      </c>
      <c r="G120" t="s">
        <v>26</v>
      </c>
      <c r="H120">
        <v>2321.44</v>
      </c>
      <c r="I120" s="2">
        <v>43364</v>
      </c>
      <c r="J120" s="2">
        <v>43404</v>
      </c>
      <c r="K120">
        <v>2321.44</v>
      </c>
    </row>
    <row r="121" spans="1:11" ht="75" x14ac:dyDescent="0.25">
      <c r="A121" t="str">
        <f>"Z1324F9A49"</f>
        <v>Z1324F9A49</v>
      </c>
      <c r="B121" t="str">
        <f t="shared" si="1"/>
        <v>06363391001</v>
      </c>
      <c r="C121" t="s">
        <v>15</v>
      </c>
      <c r="D121" t="s">
        <v>257</v>
      </c>
      <c r="E121" t="s">
        <v>17</v>
      </c>
      <c r="F121" s="1" t="s">
        <v>258</v>
      </c>
      <c r="G121" t="s">
        <v>259</v>
      </c>
      <c r="H121">
        <v>2160</v>
      </c>
      <c r="I121" s="2">
        <v>43364</v>
      </c>
      <c r="J121" s="2">
        <v>43404</v>
      </c>
      <c r="K121">
        <v>2160</v>
      </c>
    </row>
    <row r="122" spans="1:11" ht="90" x14ac:dyDescent="0.25">
      <c r="A122" t="str">
        <f>"ZCB2505139"</f>
        <v>ZCB2505139</v>
      </c>
      <c r="B122" t="str">
        <f t="shared" si="1"/>
        <v>06363391001</v>
      </c>
      <c r="C122" t="s">
        <v>15</v>
      </c>
      <c r="D122" t="s">
        <v>260</v>
      </c>
      <c r="E122" t="s">
        <v>21</v>
      </c>
      <c r="F122" s="1" t="s">
        <v>261</v>
      </c>
      <c r="G122" t="s">
        <v>262</v>
      </c>
      <c r="H122">
        <v>472</v>
      </c>
      <c r="I122" s="2">
        <v>43369</v>
      </c>
      <c r="J122" s="2">
        <v>43378</v>
      </c>
      <c r="K122">
        <v>472</v>
      </c>
    </row>
    <row r="123" spans="1:11" ht="90" x14ac:dyDescent="0.25">
      <c r="A123" t="str">
        <f>"ZDB25050A2"</f>
        <v>ZDB25050A2</v>
      </c>
      <c r="B123" t="str">
        <f t="shared" si="1"/>
        <v>06363391001</v>
      </c>
      <c r="C123" t="s">
        <v>15</v>
      </c>
      <c r="D123" t="s">
        <v>263</v>
      </c>
      <c r="E123" t="s">
        <v>21</v>
      </c>
      <c r="F123" s="1" t="s">
        <v>264</v>
      </c>
      <c r="G123" t="s">
        <v>265</v>
      </c>
      <c r="H123">
        <v>605.44000000000005</v>
      </c>
      <c r="I123" s="2">
        <v>43369</v>
      </c>
      <c r="J123" s="2">
        <v>43378</v>
      </c>
      <c r="K123">
        <v>605.42999999999995</v>
      </c>
    </row>
    <row r="124" spans="1:11" ht="105" x14ac:dyDescent="0.25">
      <c r="A124" t="str">
        <f>"Z41250A88C"</f>
        <v>Z41250A88C</v>
      </c>
      <c r="B124" t="str">
        <f t="shared" si="1"/>
        <v>06363391001</v>
      </c>
      <c r="C124" t="s">
        <v>15</v>
      </c>
      <c r="D124" t="s">
        <v>266</v>
      </c>
      <c r="E124" t="s">
        <v>21</v>
      </c>
      <c r="F124" s="1" t="s">
        <v>55</v>
      </c>
      <c r="G124" t="s">
        <v>56</v>
      </c>
      <c r="H124">
        <v>3442.44</v>
      </c>
      <c r="I124" s="2">
        <v>43370</v>
      </c>
      <c r="J124" s="2">
        <v>43738</v>
      </c>
      <c r="K124">
        <v>553.73</v>
      </c>
    </row>
    <row r="125" spans="1:11" ht="75" x14ac:dyDescent="0.25">
      <c r="A125" t="str">
        <f>"Z9023B67A6"</f>
        <v>Z9023B67A6</v>
      </c>
      <c r="B125" t="str">
        <f t="shared" si="1"/>
        <v>06363391001</v>
      </c>
      <c r="C125" t="s">
        <v>15</v>
      </c>
      <c r="D125" t="s">
        <v>267</v>
      </c>
      <c r="E125" t="s">
        <v>21</v>
      </c>
      <c r="F125" s="1" t="s">
        <v>268</v>
      </c>
      <c r="G125" t="s">
        <v>269</v>
      </c>
      <c r="H125">
        <v>850</v>
      </c>
      <c r="I125" s="2">
        <v>43381</v>
      </c>
      <c r="J125" s="2">
        <v>43381</v>
      </c>
      <c r="K125">
        <v>0</v>
      </c>
    </row>
    <row r="126" spans="1:11" ht="90" x14ac:dyDescent="0.25">
      <c r="A126" t="str">
        <f>"ZD3253CF9B"</f>
        <v>ZD3253CF9B</v>
      </c>
      <c r="B126" t="str">
        <f t="shared" si="1"/>
        <v>06363391001</v>
      </c>
      <c r="C126" t="s">
        <v>15</v>
      </c>
      <c r="D126" t="s">
        <v>270</v>
      </c>
      <c r="E126" t="s">
        <v>21</v>
      </c>
      <c r="F126" s="1" t="s">
        <v>78</v>
      </c>
      <c r="G126" t="s">
        <v>79</v>
      </c>
      <c r="H126">
        <v>771.91</v>
      </c>
      <c r="I126" s="2">
        <v>43384</v>
      </c>
      <c r="J126" s="2">
        <v>43390</v>
      </c>
      <c r="K126">
        <v>771.91</v>
      </c>
    </row>
    <row r="127" spans="1:11" ht="75" x14ac:dyDescent="0.25">
      <c r="A127" t="str">
        <f>"Z7B2522FB3"</f>
        <v>Z7B2522FB3</v>
      </c>
      <c r="B127" t="str">
        <f t="shared" si="1"/>
        <v>06363391001</v>
      </c>
      <c r="C127" t="s">
        <v>15</v>
      </c>
      <c r="D127" t="s">
        <v>271</v>
      </c>
      <c r="E127" t="s">
        <v>21</v>
      </c>
      <c r="F127" s="1" t="s">
        <v>272</v>
      </c>
      <c r="G127" t="s">
        <v>273</v>
      </c>
      <c r="H127">
        <v>1200</v>
      </c>
      <c r="I127" s="2">
        <v>43395</v>
      </c>
      <c r="J127" s="2">
        <v>43395</v>
      </c>
      <c r="K127">
        <v>1200</v>
      </c>
    </row>
    <row r="128" spans="1:11" ht="75" x14ac:dyDescent="0.25">
      <c r="A128" t="str">
        <f>"Z502543495"</f>
        <v>Z502543495</v>
      </c>
      <c r="B128" t="str">
        <f t="shared" si="1"/>
        <v>06363391001</v>
      </c>
      <c r="C128" t="s">
        <v>15</v>
      </c>
      <c r="D128" t="s">
        <v>274</v>
      </c>
      <c r="E128" t="s">
        <v>21</v>
      </c>
      <c r="F128" s="1" t="s">
        <v>152</v>
      </c>
      <c r="G128" t="s">
        <v>153</v>
      </c>
      <c r="H128">
        <v>450</v>
      </c>
      <c r="I128" s="2">
        <v>43385</v>
      </c>
      <c r="J128" s="2">
        <v>43385</v>
      </c>
      <c r="K128">
        <v>450</v>
      </c>
    </row>
    <row r="129" spans="1:11" ht="75" x14ac:dyDescent="0.25">
      <c r="A129" t="str">
        <f>"Z1F254CC18"</f>
        <v>Z1F254CC18</v>
      </c>
      <c r="B129" t="str">
        <f t="shared" si="1"/>
        <v>06363391001</v>
      </c>
      <c r="C129" t="s">
        <v>15</v>
      </c>
      <c r="D129" t="s">
        <v>275</v>
      </c>
      <c r="E129" t="s">
        <v>21</v>
      </c>
      <c r="F129" s="1" t="s">
        <v>65</v>
      </c>
      <c r="G129" t="s">
        <v>66</v>
      </c>
      <c r="H129">
        <v>400.88</v>
      </c>
      <c r="I129" s="2">
        <v>43390</v>
      </c>
      <c r="J129" s="2">
        <v>43391</v>
      </c>
      <c r="K129">
        <v>400.88</v>
      </c>
    </row>
    <row r="130" spans="1:11" ht="90" x14ac:dyDescent="0.25">
      <c r="A130" t="str">
        <f>"Z322571B89"</f>
        <v>Z322571B89</v>
      </c>
      <c r="B130" t="str">
        <f t="shared" si="1"/>
        <v>06363391001</v>
      </c>
      <c r="C130" t="s">
        <v>15</v>
      </c>
      <c r="D130" t="s">
        <v>276</v>
      </c>
      <c r="E130" t="s">
        <v>21</v>
      </c>
      <c r="F130" s="1" t="s">
        <v>277</v>
      </c>
      <c r="G130" t="s">
        <v>278</v>
      </c>
      <c r="H130">
        <v>401.86</v>
      </c>
      <c r="I130" s="2">
        <v>43397</v>
      </c>
      <c r="J130" s="2">
        <v>43404</v>
      </c>
      <c r="K130">
        <v>401.64</v>
      </c>
    </row>
    <row r="131" spans="1:11" ht="105" x14ac:dyDescent="0.25">
      <c r="A131" t="str">
        <f>"Z5225799D1"</f>
        <v>Z5225799D1</v>
      </c>
      <c r="B131" t="str">
        <f t="shared" ref="B131:B194" si="2">"06363391001"</f>
        <v>06363391001</v>
      </c>
      <c r="C131" t="s">
        <v>15</v>
      </c>
      <c r="D131" t="s">
        <v>279</v>
      </c>
      <c r="E131" t="s">
        <v>21</v>
      </c>
      <c r="F131" s="1" t="s">
        <v>55</v>
      </c>
      <c r="G131" t="s">
        <v>56</v>
      </c>
      <c r="H131">
        <v>460.94</v>
      </c>
      <c r="I131" s="2">
        <v>43406</v>
      </c>
      <c r="J131" s="2">
        <v>43406</v>
      </c>
      <c r="K131">
        <v>460.94</v>
      </c>
    </row>
    <row r="132" spans="1:11" ht="105" x14ac:dyDescent="0.25">
      <c r="A132" t="str">
        <f>"Z8A2579A34"</f>
        <v>Z8A2579A34</v>
      </c>
      <c r="B132" t="str">
        <f t="shared" si="2"/>
        <v>06363391001</v>
      </c>
      <c r="C132" t="s">
        <v>15</v>
      </c>
      <c r="D132" t="s">
        <v>280</v>
      </c>
      <c r="E132" t="s">
        <v>21</v>
      </c>
      <c r="F132" s="1" t="s">
        <v>55</v>
      </c>
      <c r="G132" t="s">
        <v>56</v>
      </c>
      <c r="H132">
        <v>2426</v>
      </c>
      <c r="I132" s="2">
        <v>43399</v>
      </c>
      <c r="J132" s="2">
        <v>43404</v>
      </c>
      <c r="K132">
        <v>2426</v>
      </c>
    </row>
    <row r="133" spans="1:11" ht="165" x14ac:dyDescent="0.25">
      <c r="A133" t="str">
        <f>"ZA62580AA9"</f>
        <v>ZA62580AA9</v>
      </c>
      <c r="B133" t="str">
        <f t="shared" si="2"/>
        <v>06363391001</v>
      </c>
      <c r="C133" t="s">
        <v>15</v>
      </c>
      <c r="D133" t="s">
        <v>281</v>
      </c>
      <c r="E133" t="s">
        <v>21</v>
      </c>
      <c r="F133" s="1" t="s">
        <v>34</v>
      </c>
      <c r="G133" t="s">
        <v>35</v>
      </c>
      <c r="H133">
        <v>950</v>
      </c>
      <c r="I133" s="2">
        <v>43402</v>
      </c>
      <c r="J133" s="2">
        <v>43404</v>
      </c>
      <c r="K133">
        <v>950</v>
      </c>
    </row>
    <row r="134" spans="1:11" ht="165" x14ac:dyDescent="0.25">
      <c r="A134" t="str">
        <f>"Z882587E1D"</f>
        <v>Z882587E1D</v>
      </c>
      <c r="B134" t="str">
        <f t="shared" si="2"/>
        <v>06363391001</v>
      </c>
      <c r="C134" t="s">
        <v>15</v>
      </c>
      <c r="D134" t="s">
        <v>282</v>
      </c>
      <c r="E134" t="s">
        <v>21</v>
      </c>
      <c r="F134" s="1" t="s">
        <v>34</v>
      </c>
      <c r="G134" t="s">
        <v>35</v>
      </c>
      <c r="H134">
        <v>1756</v>
      </c>
      <c r="I134" s="2">
        <v>43404</v>
      </c>
      <c r="J134" s="2">
        <v>43410</v>
      </c>
      <c r="K134">
        <v>1756</v>
      </c>
    </row>
    <row r="135" spans="1:11" ht="90" x14ac:dyDescent="0.25">
      <c r="A135" t="str">
        <f>"Z352599D92"</f>
        <v>Z352599D92</v>
      </c>
      <c r="B135" t="str">
        <f t="shared" si="2"/>
        <v>06363391001</v>
      </c>
      <c r="C135" t="s">
        <v>15</v>
      </c>
      <c r="D135" t="s">
        <v>283</v>
      </c>
      <c r="E135" t="s">
        <v>21</v>
      </c>
      <c r="F135" s="1" t="s">
        <v>284</v>
      </c>
      <c r="G135" t="s">
        <v>285</v>
      </c>
      <c r="H135">
        <v>1343.49</v>
      </c>
      <c r="I135" s="2">
        <v>43412</v>
      </c>
      <c r="J135" s="2">
        <v>43418</v>
      </c>
      <c r="K135">
        <v>1343.49</v>
      </c>
    </row>
    <row r="136" spans="1:11" ht="105" x14ac:dyDescent="0.25">
      <c r="A136" t="str">
        <f>"Z8625B8CF8"</f>
        <v>Z8625B8CF8</v>
      </c>
      <c r="B136" t="str">
        <f t="shared" si="2"/>
        <v>06363391001</v>
      </c>
      <c r="C136" t="s">
        <v>15</v>
      </c>
      <c r="D136" t="s">
        <v>286</v>
      </c>
      <c r="E136" t="s">
        <v>21</v>
      </c>
      <c r="F136" s="1" t="s">
        <v>287</v>
      </c>
      <c r="G136" t="s">
        <v>288</v>
      </c>
      <c r="H136">
        <v>721.15</v>
      </c>
      <c r="I136" s="2">
        <v>43431</v>
      </c>
      <c r="J136" s="2">
        <v>43796</v>
      </c>
      <c r="K136">
        <v>0</v>
      </c>
    </row>
    <row r="137" spans="1:11" ht="90" x14ac:dyDescent="0.25">
      <c r="A137" t="str">
        <f>"Z5122527CB"</f>
        <v>Z5122527CB</v>
      </c>
      <c r="B137" t="str">
        <f t="shared" si="2"/>
        <v>06363391001</v>
      </c>
      <c r="C137" t="s">
        <v>15</v>
      </c>
      <c r="D137" t="s">
        <v>289</v>
      </c>
      <c r="E137" t="s">
        <v>21</v>
      </c>
      <c r="F137" s="1" t="s">
        <v>290</v>
      </c>
      <c r="G137" t="s">
        <v>291</v>
      </c>
      <c r="H137">
        <v>4369.3999999999996</v>
      </c>
      <c r="I137" s="2">
        <v>43255</v>
      </c>
      <c r="J137" s="2">
        <v>43416</v>
      </c>
      <c r="K137">
        <v>4369.3999999999996</v>
      </c>
    </row>
    <row r="138" spans="1:11" ht="105" x14ac:dyDescent="0.25">
      <c r="A138" t="str">
        <f>"Z0925A7142"</f>
        <v>Z0925A7142</v>
      </c>
      <c r="B138" t="str">
        <f t="shared" si="2"/>
        <v>06363391001</v>
      </c>
      <c r="C138" t="s">
        <v>15</v>
      </c>
      <c r="D138" t="s">
        <v>292</v>
      </c>
      <c r="E138" t="s">
        <v>21</v>
      </c>
      <c r="F138" s="1" t="s">
        <v>85</v>
      </c>
      <c r="G138" t="s">
        <v>86</v>
      </c>
      <c r="H138">
        <v>1767</v>
      </c>
      <c r="I138" s="2">
        <v>43419</v>
      </c>
      <c r="J138" s="2">
        <v>43448</v>
      </c>
      <c r="K138">
        <v>0</v>
      </c>
    </row>
    <row r="139" spans="1:11" ht="90" x14ac:dyDescent="0.25">
      <c r="A139" t="str">
        <f>"ZD3262D210"</f>
        <v>ZD3262D210</v>
      </c>
      <c r="B139" t="str">
        <f t="shared" si="2"/>
        <v>06363391001</v>
      </c>
      <c r="C139" t="s">
        <v>15</v>
      </c>
      <c r="D139" t="s">
        <v>293</v>
      </c>
      <c r="E139" t="s">
        <v>21</v>
      </c>
      <c r="F139" s="1" t="s">
        <v>294</v>
      </c>
      <c r="G139" t="s">
        <v>295</v>
      </c>
      <c r="H139">
        <v>250</v>
      </c>
      <c r="I139" s="2">
        <v>43447</v>
      </c>
      <c r="J139" s="2">
        <v>43448</v>
      </c>
      <c r="K139">
        <v>250</v>
      </c>
    </row>
    <row r="140" spans="1:11" ht="90" x14ac:dyDescent="0.25">
      <c r="A140" t="str">
        <f>"Z6225C4C43"</f>
        <v>Z6225C4C43</v>
      </c>
      <c r="B140" t="str">
        <f t="shared" si="2"/>
        <v>06363391001</v>
      </c>
      <c r="C140" t="s">
        <v>15</v>
      </c>
      <c r="D140" t="s">
        <v>296</v>
      </c>
      <c r="E140" t="s">
        <v>21</v>
      </c>
      <c r="F140" s="1" t="s">
        <v>146</v>
      </c>
      <c r="G140" t="s">
        <v>147</v>
      </c>
      <c r="H140">
        <v>750</v>
      </c>
      <c r="I140" s="2">
        <v>43420</v>
      </c>
      <c r="J140" s="2">
        <v>43424</v>
      </c>
      <c r="K140">
        <v>750</v>
      </c>
    </row>
    <row r="141" spans="1:11" ht="105" x14ac:dyDescent="0.25">
      <c r="A141" t="str">
        <f>"Z9325E2C2C"</f>
        <v>Z9325E2C2C</v>
      </c>
      <c r="B141" t="str">
        <f t="shared" si="2"/>
        <v>06363391001</v>
      </c>
      <c r="C141" t="s">
        <v>15</v>
      </c>
      <c r="D141" t="s">
        <v>297</v>
      </c>
      <c r="E141" t="s">
        <v>21</v>
      </c>
      <c r="F141" s="1" t="s">
        <v>298</v>
      </c>
      <c r="G141" t="s">
        <v>299</v>
      </c>
      <c r="H141">
        <v>72</v>
      </c>
      <c r="I141" s="2">
        <v>43427</v>
      </c>
      <c r="J141" s="2">
        <v>43430</v>
      </c>
      <c r="K141">
        <v>72</v>
      </c>
    </row>
    <row r="142" spans="1:11" ht="105" x14ac:dyDescent="0.25">
      <c r="A142" t="str">
        <f>"Z0723BF917"</f>
        <v>Z0723BF917</v>
      </c>
      <c r="B142" t="str">
        <f t="shared" si="2"/>
        <v>06363391001</v>
      </c>
      <c r="C142" t="s">
        <v>15</v>
      </c>
      <c r="D142" t="s">
        <v>300</v>
      </c>
      <c r="E142" t="s">
        <v>21</v>
      </c>
      <c r="F142" s="1" t="s">
        <v>301</v>
      </c>
      <c r="G142" t="s">
        <v>302</v>
      </c>
      <c r="H142">
        <v>675</v>
      </c>
      <c r="I142" s="2">
        <v>43249</v>
      </c>
      <c r="J142" s="2">
        <v>43413</v>
      </c>
      <c r="K142">
        <v>675</v>
      </c>
    </row>
    <row r="143" spans="1:11" ht="75" x14ac:dyDescent="0.25">
      <c r="A143" t="str">
        <f>"Z932603E9B"</f>
        <v>Z932603E9B</v>
      </c>
      <c r="B143" t="str">
        <f t="shared" si="2"/>
        <v>06363391001</v>
      </c>
      <c r="C143" t="s">
        <v>15</v>
      </c>
      <c r="D143" t="s">
        <v>303</v>
      </c>
      <c r="E143" t="s">
        <v>17</v>
      </c>
      <c r="F143" s="1" t="s">
        <v>304</v>
      </c>
      <c r="G143" t="s">
        <v>305</v>
      </c>
      <c r="H143">
        <v>2464.1999999999998</v>
      </c>
      <c r="I143" s="2">
        <v>43466</v>
      </c>
      <c r="J143" s="2">
        <v>45291</v>
      </c>
      <c r="K143">
        <v>0</v>
      </c>
    </row>
    <row r="144" spans="1:11" ht="75" x14ac:dyDescent="0.25">
      <c r="A144" t="str">
        <f>"ZE825E21BF"</f>
        <v>ZE825E21BF</v>
      </c>
      <c r="B144" t="str">
        <f t="shared" si="2"/>
        <v>06363391001</v>
      </c>
      <c r="C144" t="s">
        <v>15</v>
      </c>
      <c r="D144" t="s">
        <v>306</v>
      </c>
      <c r="E144" t="s">
        <v>21</v>
      </c>
      <c r="F144" s="1" t="s">
        <v>22</v>
      </c>
      <c r="G144" t="s">
        <v>23</v>
      </c>
      <c r="H144">
        <v>425.3</v>
      </c>
      <c r="I144" s="2">
        <v>43427</v>
      </c>
      <c r="J144" s="2">
        <v>43434</v>
      </c>
      <c r="K144">
        <v>425.3</v>
      </c>
    </row>
    <row r="145" spans="1:11" ht="105" x14ac:dyDescent="0.25">
      <c r="A145" t="str">
        <f>"ZC025FD805"</f>
        <v>ZC025FD805</v>
      </c>
      <c r="B145" t="str">
        <f t="shared" si="2"/>
        <v>06363391001</v>
      </c>
      <c r="C145" t="s">
        <v>15</v>
      </c>
      <c r="D145" t="s">
        <v>307</v>
      </c>
      <c r="E145" t="s">
        <v>21</v>
      </c>
      <c r="F145" s="1" t="s">
        <v>199</v>
      </c>
      <c r="G145" t="s">
        <v>200</v>
      </c>
      <c r="H145">
        <v>433.92</v>
      </c>
      <c r="I145" s="2">
        <v>43433</v>
      </c>
      <c r="J145" s="2">
        <v>43437</v>
      </c>
      <c r="K145">
        <v>433.23</v>
      </c>
    </row>
    <row r="146" spans="1:11" ht="105" x14ac:dyDescent="0.25">
      <c r="A146" t="str">
        <f>"Z792614344"</f>
        <v>Z792614344</v>
      </c>
      <c r="B146" t="str">
        <f t="shared" si="2"/>
        <v>06363391001</v>
      </c>
      <c r="C146" t="s">
        <v>15</v>
      </c>
      <c r="D146" t="s">
        <v>308</v>
      </c>
      <c r="E146" t="s">
        <v>21</v>
      </c>
      <c r="F146" s="1" t="s">
        <v>55</v>
      </c>
      <c r="G146" t="s">
        <v>56</v>
      </c>
      <c r="H146">
        <v>849.1</v>
      </c>
      <c r="I146" s="2">
        <v>43435</v>
      </c>
      <c r="J146" s="2">
        <v>43435</v>
      </c>
      <c r="K146">
        <v>0</v>
      </c>
    </row>
    <row r="147" spans="1:11" ht="90" x14ac:dyDescent="0.25">
      <c r="A147" t="str">
        <f>"Z5F261FB73"</f>
        <v>Z5F261FB73</v>
      </c>
      <c r="B147" t="str">
        <f t="shared" si="2"/>
        <v>06363391001</v>
      </c>
      <c r="C147" t="s">
        <v>15</v>
      </c>
      <c r="D147" t="s">
        <v>309</v>
      </c>
      <c r="E147" t="s">
        <v>17</v>
      </c>
      <c r="F147" s="1" t="s">
        <v>25</v>
      </c>
      <c r="G147" t="s">
        <v>26</v>
      </c>
      <c r="H147">
        <v>1079.08</v>
      </c>
      <c r="I147" s="2">
        <v>43444</v>
      </c>
      <c r="J147" s="2">
        <v>43496</v>
      </c>
      <c r="K147">
        <v>0</v>
      </c>
    </row>
    <row r="148" spans="1:11" ht="105" x14ac:dyDescent="0.25">
      <c r="A148" t="str">
        <f>"Z422580933"</f>
        <v>Z422580933</v>
      </c>
      <c r="B148" t="str">
        <f t="shared" si="2"/>
        <v>06363391001</v>
      </c>
      <c r="C148" t="s">
        <v>15</v>
      </c>
      <c r="D148" t="s">
        <v>310</v>
      </c>
      <c r="E148" t="s">
        <v>21</v>
      </c>
      <c r="F148" s="1" t="s">
        <v>311</v>
      </c>
      <c r="G148" t="s">
        <v>312</v>
      </c>
      <c r="H148">
        <v>2500</v>
      </c>
      <c r="I148" s="2">
        <v>43434</v>
      </c>
      <c r="J148" s="2">
        <v>43434</v>
      </c>
      <c r="K148">
        <v>2500</v>
      </c>
    </row>
    <row r="149" spans="1:11" ht="90" x14ac:dyDescent="0.25">
      <c r="A149" t="str">
        <f>"Z85267F56B"</f>
        <v>Z85267F56B</v>
      </c>
      <c r="B149" t="str">
        <f t="shared" si="2"/>
        <v>06363391001</v>
      </c>
      <c r="C149" t="s">
        <v>15</v>
      </c>
      <c r="D149" t="s">
        <v>313</v>
      </c>
      <c r="E149" t="s">
        <v>21</v>
      </c>
      <c r="F149" s="1" t="s">
        <v>223</v>
      </c>
      <c r="G149" t="s">
        <v>224</v>
      </c>
      <c r="H149">
        <v>450</v>
      </c>
      <c r="I149" s="2">
        <v>43461</v>
      </c>
      <c r="J149" s="2">
        <v>43461</v>
      </c>
      <c r="K149">
        <v>0</v>
      </c>
    </row>
    <row r="150" spans="1:11" ht="75" x14ac:dyDescent="0.25">
      <c r="A150" t="str">
        <f>"Z6F26483EE"</f>
        <v>Z6F26483EE</v>
      </c>
      <c r="B150" t="str">
        <f t="shared" si="2"/>
        <v>06363391001</v>
      </c>
      <c r="C150" t="s">
        <v>15</v>
      </c>
      <c r="D150" t="s">
        <v>314</v>
      </c>
      <c r="E150" t="s">
        <v>21</v>
      </c>
      <c r="F150" s="1" t="s">
        <v>152</v>
      </c>
      <c r="G150" t="s">
        <v>153</v>
      </c>
      <c r="H150">
        <v>800</v>
      </c>
      <c r="I150" s="2">
        <v>43447</v>
      </c>
      <c r="J150" s="2">
        <v>43455</v>
      </c>
      <c r="K150">
        <v>0</v>
      </c>
    </row>
    <row r="151" spans="1:11" ht="409.5" x14ac:dyDescent="0.25">
      <c r="A151" t="str">
        <f>"ZB323CC93A"</f>
        <v>ZB323CC93A</v>
      </c>
      <c r="B151" t="str">
        <f t="shared" si="2"/>
        <v>06363391001</v>
      </c>
      <c r="C151" t="s">
        <v>15</v>
      </c>
      <c r="D151" t="s">
        <v>315</v>
      </c>
      <c r="E151" t="s">
        <v>316</v>
      </c>
      <c r="F151" s="1" t="s">
        <v>317</v>
      </c>
      <c r="G151" t="s">
        <v>318</v>
      </c>
      <c r="H151">
        <v>30444</v>
      </c>
      <c r="I151" s="2">
        <v>43279</v>
      </c>
      <c r="J151" s="2">
        <v>43643</v>
      </c>
      <c r="K151">
        <v>0</v>
      </c>
    </row>
    <row r="152" spans="1:11" ht="120" x14ac:dyDescent="0.25">
      <c r="A152" t="str">
        <f>"ZB92462FEF"</f>
        <v>ZB92462FEF</v>
      </c>
      <c r="B152" t="str">
        <f t="shared" si="2"/>
        <v>06363391001</v>
      </c>
      <c r="C152" t="s">
        <v>15</v>
      </c>
      <c r="D152" t="s">
        <v>319</v>
      </c>
      <c r="E152" t="s">
        <v>21</v>
      </c>
      <c r="F152" s="1" t="s">
        <v>103</v>
      </c>
      <c r="G152" t="s">
        <v>104</v>
      </c>
      <c r="H152">
        <v>405.81</v>
      </c>
      <c r="I152" s="2">
        <v>43301</v>
      </c>
      <c r="J152" s="2">
        <v>43307</v>
      </c>
      <c r="K152">
        <v>405.81</v>
      </c>
    </row>
    <row r="153" spans="1:11" ht="75" x14ac:dyDescent="0.25">
      <c r="A153" t="str">
        <f>"Z48242160A"</f>
        <v>Z48242160A</v>
      </c>
      <c r="B153" t="str">
        <f t="shared" si="2"/>
        <v>06363391001</v>
      </c>
      <c r="C153" t="s">
        <v>15</v>
      </c>
      <c r="D153" t="s">
        <v>320</v>
      </c>
      <c r="E153" t="s">
        <v>21</v>
      </c>
      <c r="F153" s="1" t="s">
        <v>321</v>
      </c>
      <c r="G153" t="s">
        <v>322</v>
      </c>
      <c r="H153">
        <v>1200</v>
      </c>
      <c r="I153" s="2">
        <v>43279</v>
      </c>
      <c r="J153" s="2">
        <v>43295</v>
      </c>
      <c r="K153">
        <v>1200</v>
      </c>
    </row>
    <row r="154" spans="1:11" ht="90" x14ac:dyDescent="0.25">
      <c r="A154" t="str">
        <f>"ZBC24272D3"</f>
        <v>ZBC24272D3</v>
      </c>
      <c r="B154" t="str">
        <f t="shared" si="2"/>
        <v>06363391001</v>
      </c>
      <c r="C154" t="s">
        <v>15</v>
      </c>
      <c r="D154" t="s">
        <v>323</v>
      </c>
      <c r="E154" t="s">
        <v>21</v>
      </c>
      <c r="F154" s="1" t="s">
        <v>161</v>
      </c>
      <c r="G154" t="s">
        <v>162</v>
      </c>
      <c r="H154">
        <v>0</v>
      </c>
      <c r="I154" s="2">
        <v>43293</v>
      </c>
      <c r="J154" s="2">
        <v>43845</v>
      </c>
      <c r="K154">
        <v>0</v>
      </c>
    </row>
    <row r="155" spans="1:11" ht="150" x14ac:dyDescent="0.25">
      <c r="A155" t="str">
        <f>"ZB9242BB8D"</f>
        <v>ZB9242BB8D</v>
      </c>
      <c r="B155" t="str">
        <f t="shared" si="2"/>
        <v>06363391001</v>
      </c>
      <c r="C155" t="s">
        <v>15</v>
      </c>
      <c r="D155" t="s">
        <v>324</v>
      </c>
      <c r="E155" t="s">
        <v>21</v>
      </c>
      <c r="F155" s="1" t="s">
        <v>118</v>
      </c>
      <c r="G155" t="s">
        <v>119</v>
      </c>
      <c r="H155">
        <v>980</v>
      </c>
      <c r="I155" s="2">
        <v>43279</v>
      </c>
      <c r="J155" s="2">
        <v>43294</v>
      </c>
      <c r="K155">
        <v>980</v>
      </c>
    </row>
    <row r="156" spans="1:11" ht="90" x14ac:dyDescent="0.25">
      <c r="A156" t="str">
        <f>"Z782427320"</f>
        <v>Z782427320</v>
      </c>
      <c r="B156" t="str">
        <f t="shared" si="2"/>
        <v>06363391001</v>
      </c>
      <c r="C156" t="s">
        <v>15</v>
      </c>
      <c r="D156" t="s">
        <v>325</v>
      </c>
      <c r="E156" t="s">
        <v>21</v>
      </c>
      <c r="F156" s="1" t="s">
        <v>161</v>
      </c>
      <c r="G156" t="s">
        <v>162</v>
      </c>
      <c r="H156">
        <v>0</v>
      </c>
      <c r="I156" s="2">
        <v>43294</v>
      </c>
      <c r="J156" s="2">
        <v>43845</v>
      </c>
      <c r="K156">
        <v>195</v>
      </c>
    </row>
    <row r="157" spans="1:11" ht="75" x14ac:dyDescent="0.25">
      <c r="A157" t="str">
        <f>"Z2F242CF39"</f>
        <v>Z2F242CF39</v>
      </c>
      <c r="B157" t="str">
        <f t="shared" si="2"/>
        <v>06363391001</v>
      </c>
      <c r="C157" t="s">
        <v>15</v>
      </c>
      <c r="D157" t="s">
        <v>326</v>
      </c>
      <c r="E157" t="s">
        <v>21</v>
      </c>
      <c r="F157" s="1" t="s">
        <v>152</v>
      </c>
      <c r="G157" t="s">
        <v>153</v>
      </c>
      <c r="H157">
        <v>530</v>
      </c>
      <c r="I157" s="2">
        <v>43279</v>
      </c>
      <c r="J157" s="2">
        <v>43294</v>
      </c>
      <c r="K157">
        <v>530</v>
      </c>
    </row>
    <row r="158" spans="1:11" ht="90" x14ac:dyDescent="0.25">
      <c r="A158" t="str">
        <f>"ZB72427275"</f>
        <v>ZB72427275</v>
      </c>
      <c r="B158" t="str">
        <f t="shared" si="2"/>
        <v>06363391001</v>
      </c>
      <c r="C158" t="s">
        <v>15</v>
      </c>
      <c r="D158" t="s">
        <v>327</v>
      </c>
      <c r="E158" t="s">
        <v>21</v>
      </c>
      <c r="F158" s="1" t="s">
        <v>161</v>
      </c>
      <c r="G158" t="s">
        <v>162</v>
      </c>
      <c r="H158">
        <v>0</v>
      </c>
      <c r="I158" s="2">
        <v>43283</v>
      </c>
      <c r="J158" s="2">
        <v>43845</v>
      </c>
      <c r="K158">
        <v>261</v>
      </c>
    </row>
    <row r="159" spans="1:11" ht="150" x14ac:dyDescent="0.25">
      <c r="A159" t="str">
        <f>"Z652436610"</f>
        <v>Z652436610</v>
      </c>
      <c r="B159" t="str">
        <f t="shared" si="2"/>
        <v>06363391001</v>
      </c>
      <c r="C159" t="s">
        <v>15</v>
      </c>
      <c r="D159" t="s">
        <v>328</v>
      </c>
      <c r="E159" t="s">
        <v>21</v>
      </c>
      <c r="F159" s="1" t="s">
        <v>118</v>
      </c>
      <c r="G159" t="s">
        <v>119</v>
      </c>
      <c r="H159">
        <v>950</v>
      </c>
      <c r="I159" s="2">
        <v>43283</v>
      </c>
      <c r="J159" s="2">
        <v>43294</v>
      </c>
      <c r="K159">
        <v>950</v>
      </c>
    </row>
    <row r="160" spans="1:11" ht="75" x14ac:dyDescent="0.25">
      <c r="A160" t="str">
        <f>"Z442440BB1"</f>
        <v>Z442440BB1</v>
      </c>
      <c r="B160" t="str">
        <f t="shared" si="2"/>
        <v>06363391001</v>
      </c>
      <c r="C160" t="s">
        <v>15</v>
      </c>
      <c r="D160" t="s">
        <v>329</v>
      </c>
      <c r="E160" t="s">
        <v>21</v>
      </c>
      <c r="F160" s="1" t="s">
        <v>321</v>
      </c>
      <c r="G160" t="s">
        <v>322</v>
      </c>
      <c r="H160">
        <v>650</v>
      </c>
      <c r="I160" s="2">
        <v>43286</v>
      </c>
      <c r="J160" s="2">
        <v>43301</v>
      </c>
      <c r="K160">
        <v>650</v>
      </c>
    </row>
    <row r="161" spans="1:11" ht="165" x14ac:dyDescent="0.25">
      <c r="A161" t="str">
        <f>"ZBF243E73B"</f>
        <v>ZBF243E73B</v>
      </c>
      <c r="B161" t="str">
        <f t="shared" si="2"/>
        <v>06363391001</v>
      </c>
      <c r="C161" t="s">
        <v>15</v>
      </c>
      <c r="D161" t="s">
        <v>330</v>
      </c>
      <c r="E161" t="s">
        <v>21</v>
      </c>
      <c r="F161" s="1" t="s">
        <v>34</v>
      </c>
      <c r="G161" t="s">
        <v>35</v>
      </c>
      <c r="H161">
        <v>710</v>
      </c>
      <c r="I161" s="2">
        <v>43286</v>
      </c>
      <c r="J161" s="2">
        <v>43294</v>
      </c>
      <c r="K161">
        <v>710</v>
      </c>
    </row>
    <row r="162" spans="1:11" ht="105" x14ac:dyDescent="0.25">
      <c r="A162" t="str">
        <f>"Z9B24464D5"</f>
        <v>Z9B24464D5</v>
      </c>
      <c r="B162" t="str">
        <f t="shared" si="2"/>
        <v>06363391001</v>
      </c>
      <c r="C162" t="s">
        <v>15</v>
      </c>
      <c r="D162" t="s">
        <v>331</v>
      </c>
      <c r="E162" t="s">
        <v>21</v>
      </c>
      <c r="F162" s="1" t="s">
        <v>55</v>
      </c>
      <c r="G162" t="s">
        <v>56</v>
      </c>
      <c r="H162">
        <v>516</v>
      </c>
      <c r="I162" s="2">
        <v>43287</v>
      </c>
      <c r="J162" s="2">
        <v>43312</v>
      </c>
      <c r="K162">
        <v>516</v>
      </c>
    </row>
    <row r="163" spans="1:11" ht="120" x14ac:dyDescent="0.25">
      <c r="A163" t="str">
        <f>"Z56244108B"</f>
        <v>Z56244108B</v>
      </c>
      <c r="B163" t="str">
        <f t="shared" si="2"/>
        <v>06363391001</v>
      </c>
      <c r="C163" t="s">
        <v>15</v>
      </c>
      <c r="D163" t="s">
        <v>332</v>
      </c>
      <c r="E163" t="s">
        <v>21</v>
      </c>
      <c r="F163" s="1" t="s">
        <v>75</v>
      </c>
      <c r="G163" t="s">
        <v>76</v>
      </c>
      <c r="H163">
        <v>974.4</v>
      </c>
      <c r="I163" s="2">
        <v>43287</v>
      </c>
      <c r="J163" s="2">
        <v>43322</v>
      </c>
      <c r="K163">
        <v>974.4</v>
      </c>
    </row>
    <row r="164" spans="1:11" ht="120" x14ac:dyDescent="0.25">
      <c r="A164" t="str">
        <f>"Z41245D9AA"</f>
        <v>Z41245D9AA</v>
      </c>
      <c r="B164" t="str">
        <f t="shared" si="2"/>
        <v>06363391001</v>
      </c>
      <c r="C164" t="s">
        <v>15</v>
      </c>
      <c r="D164" t="s">
        <v>333</v>
      </c>
      <c r="E164" t="s">
        <v>21</v>
      </c>
      <c r="F164" s="1" t="s">
        <v>196</v>
      </c>
      <c r="G164" t="s">
        <v>197</v>
      </c>
      <c r="H164">
        <v>300</v>
      </c>
      <c r="I164" s="2">
        <v>43298</v>
      </c>
      <c r="J164" s="2">
        <v>43312</v>
      </c>
      <c r="K164">
        <v>300</v>
      </c>
    </row>
    <row r="165" spans="1:11" ht="75" x14ac:dyDescent="0.25">
      <c r="A165" t="str">
        <f>"ZA32487A35"</f>
        <v>ZA32487A35</v>
      </c>
      <c r="B165" t="str">
        <f t="shared" si="2"/>
        <v>06363391001</v>
      </c>
      <c r="C165" t="s">
        <v>15</v>
      </c>
      <c r="D165" t="s">
        <v>334</v>
      </c>
      <c r="E165" t="s">
        <v>21</v>
      </c>
      <c r="F165" s="1" t="s">
        <v>335</v>
      </c>
      <c r="G165" t="s">
        <v>336</v>
      </c>
      <c r="H165">
        <v>907.77</v>
      </c>
      <c r="I165" s="2">
        <v>43315</v>
      </c>
      <c r="J165" s="2">
        <v>43321</v>
      </c>
      <c r="K165">
        <v>907.77</v>
      </c>
    </row>
    <row r="166" spans="1:11" ht="90" x14ac:dyDescent="0.25">
      <c r="A166" t="str">
        <f>"Z85247D735"</f>
        <v>Z85247D735</v>
      </c>
      <c r="B166" t="str">
        <f t="shared" si="2"/>
        <v>06363391001</v>
      </c>
      <c r="C166" t="s">
        <v>15</v>
      </c>
      <c r="D166" t="s">
        <v>337</v>
      </c>
      <c r="E166" t="s">
        <v>21</v>
      </c>
      <c r="F166" s="1" t="s">
        <v>161</v>
      </c>
      <c r="G166" t="s">
        <v>162</v>
      </c>
      <c r="H166">
        <v>0</v>
      </c>
      <c r="I166" s="2">
        <v>43344</v>
      </c>
      <c r="J166" s="2">
        <v>43845</v>
      </c>
      <c r="K166">
        <v>69</v>
      </c>
    </row>
    <row r="167" spans="1:11" ht="90" x14ac:dyDescent="0.25">
      <c r="A167" t="str">
        <f>"ZDD247D765"</f>
        <v>ZDD247D765</v>
      </c>
      <c r="B167" t="str">
        <f t="shared" si="2"/>
        <v>06363391001</v>
      </c>
      <c r="C167" t="s">
        <v>15</v>
      </c>
      <c r="D167" t="s">
        <v>338</v>
      </c>
      <c r="E167" t="s">
        <v>21</v>
      </c>
      <c r="F167" s="1" t="s">
        <v>161</v>
      </c>
      <c r="G167" t="s">
        <v>162</v>
      </c>
      <c r="H167">
        <v>0</v>
      </c>
      <c r="I167" s="2">
        <v>43313</v>
      </c>
      <c r="J167" s="2">
        <v>43845</v>
      </c>
      <c r="K167">
        <v>195</v>
      </c>
    </row>
    <row r="168" spans="1:11" ht="90" x14ac:dyDescent="0.25">
      <c r="A168" t="str">
        <f>"ZF42486FAF"</f>
        <v>ZF42486FAF</v>
      </c>
      <c r="B168" t="str">
        <f t="shared" si="2"/>
        <v>06363391001</v>
      </c>
      <c r="C168" t="s">
        <v>15</v>
      </c>
      <c r="D168" t="s">
        <v>334</v>
      </c>
      <c r="E168" t="s">
        <v>17</v>
      </c>
      <c r="F168" s="1" t="s">
        <v>25</v>
      </c>
      <c r="G168" t="s">
        <v>26</v>
      </c>
      <c r="H168">
        <v>2163.67</v>
      </c>
      <c r="I168" s="2">
        <v>43318</v>
      </c>
      <c r="J168" s="2">
        <v>43373</v>
      </c>
      <c r="K168">
        <v>2163.67</v>
      </c>
    </row>
    <row r="169" spans="1:11" ht="75" x14ac:dyDescent="0.25">
      <c r="A169" t="str">
        <f>"ZE324C91EE"</f>
        <v>ZE324C91EE</v>
      </c>
      <c r="B169" t="str">
        <f t="shared" si="2"/>
        <v>06363391001</v>
      </c>
      <c r="C169" t="s">
        <v>15</v>
      </c>
      <c r="D169" t="s">
        <v>339</v>
      </c>
      <c r="E169" t="s">
        <v>21</v>
      </c>
      <c r="F169" s="1" t="s">
        <v>184</v>
      </c>
      <c r="G169" t="s">
        <v>185</v>
      </c>
      <c r="H169">
        <v>220</v>
      </c>
      <c r="I169" s="2">
        <v>43349</v>
      </c>
      <c r="J169" s="2">
        <v>43349</v>
      </c>
      <c r="K169">
        <v>220</v>
      </c>
    </row>
    <row r="170" spans="1:11" ht="90" x14ac:dyDescent="0.25">
      <c r="A170" t="str">
        <f>"ZD42486FE2"</f>
        <v>ZD42486FE2</v>
      </c>
      <c r="B170" t="str">
        <f t="shared" si="2"/>
        <v>06363391001</v>
      </c>
      <c r="C170" t="s">
        <v>15</v>
      </c>
      <c r="D170" t="s">
        <v>340</v>
      </c>
      <c r="E170" t="s">
        <v>17</v>
      </c>
      <c r="F170" s="1" t="s">
        <v>25</v>
      </c>
      <c r="G170" t="s">
        <v>26</v>
      </c>
      <c r="H170">
        <v>1041.8599999999999</v>
      </c>
      <c r="I170" s="2">
        <v>43318</v>
      </c>
      <c r="J170" s="2">
        <v>43370</v>
      </c>
      <c r="K170">
        <v>1041.8599999999999</v>
      </c>
    </row>
    <row r="171" spans="1:11" ht="135" x14ac:dyDescent="0.25">
      <c r="A171" t="str">
        <f>"Z782393C1E"</f>
        <v>Z782393C1E</v>
      </c>
      <c r="B171" t="str">
        <f t="shared" si="2"/>
        <v>06363391001</v>
      </c>
      <c r="C171" t="s">
        <v>15</v>
      </c>
      <c r="D171" t="s">
        <v>341</v>
      </c>
      <c r="E171" t="s">
        <v>17</v>
      </c>
      <c r="F171" s="1" t="s">
        <v>342</v>
      </c>
      <c r="G171" t="s">
        <v>343</v>
      </c>
      <c r="H171">
        <v>25213.439999999999</v>
      </c>
      <c r="I171" s="2">
        <v>43277</v>
      </c>
      <c r="J171" s="2">
        <v>44738</v>
      </c>
      <c r="K171">
        <v>1575.84</v>
      </c>
    </row>
    <row r="172" spans="1:11" ht="90" x14ac:dyDescent="0.25">
      <c r="A172" t="str">
        <f>"Z7C24D9A59"</f>
        <v>Z7C24D9A59</v>
      </c>
      <c r="B172" t="str">
        <f t="shared" si="2"/>
        <v>06363391001</v>
      </c>
      <c r="C172" t="s">
        <v>15</v>
      </c>
      <c r="D172" t="s">
        <v>344</v>
      </c>
      <c r="E172" t="s">
        <v>21</v>
      </c>
      <c r="F172" s="1" t="s">
        <v>78</v>
      </c>
      <c r="G172" t="s">
        <v>79</v>
      </c>
      <c r="H172">
        <v>645.71</v>
      </c>
      <c r="I172" s="2">
        <v>43357</v>
      </c>
      <c r="J172" s="2">
        <v>43363</v>
      </c>
      <c r="K172">
        <v>645.71</v>
      </c>
    </row>
    <row r="173" spans="1:11" ht="120" x14ac:dyDescent="0.25">
      <c r="A173" t="str">
        <f>"Z4A24DEDF0"</f>
        <v>Z4A24DEDF0</v>
      </c>
      <c r="B173" t="str">
        <f t="shared" si="2"/>
        <v>06363391001</v>
      </c>
      <c r="C173" t="s">
        <v>15</v>
      </c>
      <c r="D173" t="s">
        <v>345</v>
      </c>
      <c r="E173" t="s">
        <v>21</v>
      </c>
      <c r="F173" s="1" t="s">
        <v>125</v>
      </c>
      <c r="G173" t="s">
        <v>126</v>
      </c>
      <c r="H173">
        <v>660.5</v>
      </c>
      <c r="I173" s="2">
        <v>43356</v>
      </c>
      <c r="J173" s="2">
        <v>43371</v>
      </c>
      <c r="K173">
        <v>660.5</v>
      </c>
    </row>
    <row r="174" spans="1:11" ht="150" x14ac:dyDescent="0.25">
      <c r="A174" t="str">
        <f>"Z3724FC458"</f>
        <v>Z3724FC458</v>
      </c>
      <c r="B174" t="str">
        <f t="shared" si="2"/>
        <v>06363391001</v>
      </c>
      <c r="C174" t="s">
        <v>15</v>
      </c>
      <c r="D174" t="s">
        <v>346</v>
      </c>
      <c r="E174" t="s">
        <v>21</v>
      </c>
      <c r="F174" s="1" t="s">
        <v>118</v>
      </c>
      <c r="G174" t="s">
        <v>119</v>
      </c>
      <c r="H174">
        <v>1000</v>
      </c>
      <c r="I174" s="2">
        <v>43363</v>
      </c>
      <c r="J174" s="2">
        <v>43371</v>
      </c>
      <c r="K174">
        <v>1000</v>
      </c>
    </row>
    <row r="175" spans="1:11" ht="165" x14ac:dyDescent="0.25">
      <c r="A175" t="str">
        <f>"ZC024EC41C"</f>
        <v>ZC024EC41C</v>
      </c>
      <c r="B175" t="str">
        <f t="shared" si="2"/>
        <v>06363391001</v>
      </c>
      <c r="C175" t="s">
        <v>15</v>
      </c>
      <c r="D175" t="s">
        <v>347</v>
      </c>
      <c r="E175" t="s">
        <v>21</v>
      </c>
      <c r="F175" s="1" t="s">
        <v>61</v>
      </c>
      <c r="G175" t="s">
        <v>62</v>
      </c>
      <c r="H175">
        <v>900</v>
      </c>
      <c r="I175" s="2">
        <v>43363</v>
      </c>
      <c r="J175" s="2">
        <v>43371</v>
      </c>
      <c r="K175">
        <v>470</v>
      </c>
    </row>
    <row r="176" spans="1:11" ht="105" x14ac:dyDescent="0.25">
      <c r="A176" t="str">
        <f>"Z7B262D1E0"</f>
        <v>Z7B262D1E0</v>
      </c>
      <c r="B176" t="str">
        <f t="shared" si="2"/>
        <v>06363391001</v>
      </c>
      <c r="C176" t="s">
        <v>15</v>
      </c>
      <c r="D176" t="s">
        <v>198</v>
      </c>
      <c r="E176" t="s">
        <v>21</v>
      </c>
      <c r="F176" s="1" t="s">
        <v>68</v>
      </c>
      <c r="G176" t="s">
        <v>69</v>
      </c>
      <c r="H176">
        <v>558.20000000000005</v>
      </c>
      <c r="I176" s="2">
        <v>43441</v>
      </c>
      <c r="J176" s="2">
        <v>43444</v>
      </c>
      <c r="K176">
        <v>558.20000000000005</v>
      </c>
    </row>
    <row r="177" spans="1:11" ht="75" x14ac:dyDescent="0.25">
      <c r="A177" t="str">
        <f>"ZC72669D6A"</f>
        <v>ZC72669D6A</v>
      </c>
      <c r="B177" t="str">
        <f t="shared" si="2"/>
        <v>06363391001</v>
      </c>
      <c r="C177" t="s">
        <v>15</v>
      </c>
      <c r="D177" t="s">
        <v>348</v>
      </c>
      <c r="E177" t="s">
        <v>21</v>
      </c>
      <c r="F177" s="1" t="s">
        <v>349</v>
      </c>
      <c r="G177" t="s">
        <v>350</v>
      </c>
      <c r="H177">
        <v>664</v>
      </c>
      <c r="I177" s="2">
        <v>43437</v>
      </c>
      <c r="J177" s="2">
        <v>43437</v>
      </c>
      <c r="K177">
        <v>0</v>
      </c>
    </row>
    <row r="178" spans="1:11" ht="150" x14ac:dyDescent="0.25">
      <c r="A178" t="str">
        <f>"ZE12679699"</f>
        <v>ZE12679699</v>
      </c>
      <c r="B178" t="str">
        <f t="shared" si="2"/>
        <v>06363391001</v>
      </c>
      <c r="C178" t="s">
        <v>15</v>
      </c>
      <c r="D178" t="s">
        <v>351</v>
      </c>
      <c r="E178" t="s">
        <v>21</v>
      </c>
      <c r="F178" s="1" t="s">
        <v>352</v>
      </c>
      <c r="G178" t="s">
        <v>353</v>
      </c>
      <c r="H178">
        <v>110</v>
      </c>
      <c r="I178" s="2">
        <v>43455</v>
      </c>
      <c r="J178" s="2">
        <v>43465</v>
      </c>
      <c r="K178">
        <v>0</v>
      </c>
    </row>
    <row r="179" spans="1:11" ht="90" x14ac:dyDescent="0.25">
      <c r="A179" t="str">
        <f>"Z6724938EA"</f>
        <v>Z6724938EA</v>
      </c>
      <c r="B179" t="str">
        <f t="shared" si="2"/>
        <v>06363391001</v>
      </c>
      <c r="C179" t="s">
        <v>15</v>
      </c>
      <c r="D179" t="s">
        <v>354</v>
      </c>
      <c r="E179" t="s">
        <v>21</v>
      </c>
      <c r="F179" s="1" t="s">
        <v>215</v>
      </c>
      <c r="G179" t="s">
        <v>216</v>
      </c>
      <c r="H179">
        <v>3807.45</v>
      </c>
      <c r="I179" s="2">
        <v>43378</v>
      </c>
      <c r="J179" s="2">
        <v>43378</v>
      </c>
      <c r="K179">
        <v>3807.45</v>
      </c>
    </row>
    <row r="180" spans="1:11" ht="105" x14ac:dyDescent="0.25">
      <c r="A180" t="str">
        <f>"ZA32577AD2"</f>
        <v>ZA32577AD2</v>
      </c>
      <c r="B180" t="str">
        <f t="shared" si="2"/>
        <v>06363391001</v>
      </c>
      <c r="C180" t="s">
        <v>15</v>
      </c>
      <c r="D180" t="s">
        <v>355</v>
      </c>
      <c r="E180" t="s">
        <v>21</v>
      </c>
      <c r="F180" s="1" t="s">
        <v>356</v>
      </c>
      <c r="G180" t="s">
        <v>357</v>
      </c>
      <c r="H180">
        <v>1365</v>
      </c>
      <c r="I180" s="2">
        <v>43398</v>
      </c>
      <c r="J180" s="2">
        <v>43406</v>
      </c>
      <c r="K180">
        <v>1365</v>
      </c>
    </row>
    <row r="181" spans="1:11" ht="150" x14ac:dyDescent="0.25">
      <c r="A181" t="str">
        <f>"Z6C24F8EFA"</f>
        <v>Z6C24F8EFA</v>
      </c>
      <c r="B181" t="str">
        <f t="shared" si="2"/>
        <v>06363391001</v>
      </c>
      <c r="C181" t="s">
        <v>15</v>
      </c>
      <c r="D181" t="s">
        <v>358</v>
      </c>
      <c r="E181" t="s">
        <v>21</v>
      </c>
      <c r="F181" s="1" t="s">
        <v>359</v>
      </c>
      <c r="G181" t="s">
        <v>360</v>
      </c>
      <c r="H181">
        <v>1053.2</v>
      </c>
      <c r="I181" s="2">
        <v>43388</v>
      </c>
      <c r="J181" s="2">
        <v>43404</v>
      </c>
      <c r="K181">
        <v>1053.2</v>
      </c>
    </row>
    <row r="182" spans="1:11" ht="75" x14ac:dyDescent="0.25">
      <c r="A182" t="str">
        <f>"Z9B251CA83"</f>
        <v>Z9B251CA83</v>
      </c>
      <c r="B182" t="str">
        <f t="shared" si="2"/>
        <v>06363391001</v>
      </c>
      <c r="C182" t="s">
        <v>15</v>
      </c>
      <c r="D182" t="s">
        <v>361</v>
      </c>
      <c r="E182" t="s">
        <v>21</v>
      </c>
      <c r="F182" s="1" t="s">
        <v>121</v>
      </c>
      <c r="G182" t="s">
        <v>122</v>
      </c>
      <c r="H182">
        <v>643.28</v>
      </c>
      <c r="I182" s="2">
        <v>43376</v>
      </c>
      <c r="J182" s="2">
        <v>43389</v>
      </c>
      <c r="K182">
        <v>643.28</v>
      </c>
    </row>
    <row r="183" spans="1:11" ht="75" x14ac:dyDescent="0.25">
      <c r="A183" t="str">
        <f>"Z8E251CBE9"</f>
        <v>Z8E251CBE9</v>
      </c>
      <c r="B183" t="str">
        <f t="shared" si="2"/>
        <v>06363391001</v>
      </c>
      <c r="C183" t="s">
        <v>15</v>
      </c>
      <c r="D183" t="s">
        <v>362</v>
      </c>
      <c r="E183" t="s">
        <v>21</v>
      </c>
      <c r="F183" s="1" t="s">
        <v>81</v>
      </c>
      <c r="G183" t="s">
        <v>82</v>
      </c>
      <c r="H183">
        <v>1497.2</v>
      </c>
      <c r="I183" s="2">
        <v>43376</v>
      </c>
      <c r="J183" s="2">
        <v>43389</v>
      </c>
      <c r="K183">
        <v>1497.2</v>
      </c>
    </row>
    <row r="184" spans="1:11" ht="105" x14ac:dyDescent="0.25">
      <c r="A184" t="str">
        <f>"Z79252507F"</f>
        <v>Z79252507F</v>
      </c>
      <c r="B184" t="str">
        <f t="shared" si="2"/>
        <v>06363391001</v>
      </c>
      <c r="C184" t="s">
        <v>15</v>
      </c>
      <c r="D184" t="s">
        <v>363</v>
      </c>
      <c r="E184" t="s">
        <v>21</v>
      </c>
      <c r="F184" s="1" t="s">
        <v>168</v>
      </c>
      <c r="G184" t="s">
        <v>169</v>
      </c>
      <c r="H184">
        <v>980</v>
      </c>
      <c r="I184" s="2">
        <v>43375</v>
      </c>
      <c r="J184" s="2">
        <v>43404</v>
      </c>
      <c r="K184">
        <v>980</v>
      </c>
    </row>
    <row r="185" spans="1:11" ht="75" x14ac:dyDescent="0.25">
      <c r="A185" t="str">
        <f>"Z782529BB9"</f>
        <v>Z782529BB9</v>
      </c>
      <c r="B185" t="str">
        <f t="shared" si="2"/>
        <v>06363391001</v>
      </c>
      <c r="C185" t="s">
        <v>15</v>
      </c>
      <c r="D185" t="s">
        <v>364</v>
      </c>
      <c r="E185" t="s">
        <v>21</v>
      </c>
      <c r="F185" s="1" t="s">
        <v>365</v>
      </c>
      <c r="G185" t="s">
        <v>366</v>
      </c>
      <c r="H185">
        <v>984.42</v>
      </c>
      <c r="I185" s="2">
        <v>43378</v>
      </c>
      <c r="J185" s="2">
        <v>43393</v>
      </c>
      <c r="K185">
        <v>984.42</v>
      </c>
    </row>
    <row r="186" spans="1:11" ht="90" x14ac:dyDescent="0.25">
      <c r="A186" t="str">
        <f>"ZAB251B169"</f>
        <v>ZAB251B169</v>
      </c>
      <c r="B186" t="str">
        <f t="shared" si="2"/>
        <v>06363391001</v>
      </c>
      <c r="C186" t="s">
        <v>15</v>
      </c>
      <c r="D186" t="s">
        <v>367</v>
      </c>
      <c r="E186" t="s">
        <v>21</v>
      </c>
      <c r="F186" s="1" t="s">
        <v>97</v>
      </c>
      <c r="G186" t="s">
        <v>98</v>
      </c>
      <c r="H186">
        <v>250</v>
      </c>
      <c r="I186" s="2">
        <v>43377</v>
      </c>
      <c r="J186" s="2">
        <v>43404</v>
      </c>
      <c r="K186">
        <v>250</v>
      </c>
    </row>
    <row r="187" spans="1:11" ht="105" x14ac:dyDescent="0.25">
      <c r="A187" t="str">
        <f>"Z2A253925E"</f>
        <v>Z2A253925E</v>
      </c>
      <c r="B187" t="str">
        <f t="shared" si="2"/>
        <v>06363391001</v>
      </c>
      <c r="C187" t="s">
        <v>15</v>
      </c>
      <c r="D187" t="s">
        <v>368</v>
      </c>
      <c r="E187" t="s">
        <v>21</v>
      </c>
      <c r="F187" s="1" t="s">
        <v>55</v>
      </c>
      <c r="G187" t="s">
        <v>56</v>
      </c>
      <c r="H187">
        <v>2304.6999999999998</v>
      </c>
      <c r="I187" s="2">
        <v>43383</v>
      </c>
      <c r="J187" s="2">
        <v>43465</v>
      </c>
      <c r="K187">
        <v>2304.6999999999998</v>
      </c>
    </row>
    <row r="188" spans="1:11" ht="165" x14ac:dyDescent="0.25">
      <c r="A188" t="str">
        <f>"ZB1253F777"</f>
        <v>ZB1253F777</v>
      </c>
      <c r="B188" t="str">
        <f t="shared" si="2"/>
        <v>06363391001</v>
      </c>
      <c r="C188" t="s">
        <v>15</v>
      </c>
      <c r="D188" t="s">
        <v>369</v>
      </c>
      <c r="E188" t="s">
        <v>21</v>
      </c>
      <c r="F188" s="1" t="s">
        <v>34</v>
      </c>
      <c r="G188" t="s">
        <v>35</v>
      </c>
      <c r="H188">
        <v>500</v>
      </c>
      <c r="I188" s="2">
        <v>43383</v>
      </c>
      <c r="J188" s="2">
        <v>43395</v>
      </c>
      <c r="K188">
        <v>500</v>
      </c>
    </row>
    <row r="189" spans="1:11" ht="135" x14ac:dyDescent="0.25">
      <c r="A189" t="str">
        <f>"ZC9254409B"</f>
        <v>ZC9254409B</v>
      </c>
      <c r="B189" t="str">
        <f t="shared" si="2"/>
        <v>06363391001</v>
      </c>
      <c r="C189" t="s">
        <v>15</v>
      </c>
      <c r="D189" t="s">
        <v>370</v>
      </c>
      <c r="E189" t="s">
        <v>21</v>
      </c>
      <c r="F189" s="1" t="s">
        <v>371</v>
      </c>
      <c r="G189" t="s">
        <v>372</v>
      </c>
      <c r="H189">
        <v>4866</v>
      </c>
      <c r="I189" s="2">
        <v>43384</v>
      </c>
      <c r="J189" s="2">
        <v>43434</v>
      </c>
      <c r="K189">
        <v>4866</v>
      </c>
    </row>
    <row r="190" spans="1:11" ht="90" x14ac:dyDescent="0.25">
      <c r="A190" t="str">
        <f>"Z13255531B"</f>
        <v>Z13255531B</v>
      </c>
      <c r="B190" t="str">
        <f t="shared" si="2"/>
        <v>06363391001</v>
      </c>
      <c r="C190" t="s">
        <v>15</v>
      </c>
      <c r="D190" t="s">
        <v>373</v>
      </c>
      <c r="E190" t="s">
        <v>21</v>
      </c>
      <c r="F190" s="1" t="s">
        <v>374</v>
      </c>
      <c r="G190" t="s">
        <v>375</v>
      </c>
      <c r="H190">
        <v>484.62</v>
      </c>
      <c r="I190" s="2">
        <v>43391</v>
      </c>
      <c r="J190" s="2">
        <v>43420</v>
      </c>
      <c r="K190">
        <v>484.62</v>
      </c>
    </row>
    <row r="191" spans="1:11" ht="150" x14ac:dyDescent="0.25">
      <c r="A191" t="str">
        <f>"Z982555794"</f>
        <v>Z982555794</v>
      </c>
      <c r="B191" t="str">
        <f t="shared" si="2"/>
        <v>06363391001</v>
      </c>
      <c r="C191" t="s">
        <v>15</v>
      </c>
      <c r="D191" t="s">
        <v>376</v>
      </c>
      <c r="E191" t="s">
        <v>21</v>
      </c>
      <c r="F191" s="1" t="s">
        <v>118</v>
      </c>
      <c r="G191" t="s">
        <v>119</v>
      </c>
      <c r="H191">
        <v>690</v>
      </c>
      <c r="I191" s="2">
        <v>43389</v>
      </c>
      <c r="J191" s="2">
        <v>43395</v>
      </c>
      <c r="K191">
        <v>690</v>
      </c>
    </row>
    <row r="192" spans="1:11" ht="105" x14ac:dyDescent="0.25">
      <c r="A192" t="str">
        <f>"ZA52557784"</f>
        <v>ZA52557784</v>
      </c>
      <c r="B192" t="str">
        <f t="shared" si="2"/>
        <v>06363391001</v>
      </c>
      <c r="C192" t="s">
        <v>15</v>
      </c>
      <c r="D192" t="s">
        <v>377</v>
      </c>
      <c r="E192" t="s">
        <v>21</v>
      </c>
      <c r="F192" s="1" t="s">
        <v>165</v>
      </c>
      <c r="G192" t="s">
        <v>166</v>
      </c>
      <c r="H192">
        <v>880</v>
      </c>
      <c r="I192" s="2">
        <v>43389</v>
      </c>
      <c r="J192" s="2">
        <v>43404</v>
      </c>
      <c r="K192">
        <v>880</v>
      </c>
    </row>
    <row r="193" spans="1:11" ht="105" x14ac:dyDescent="0.25">
      <c r="A193" t="str">
        <f>"Z512555DEF"</f>
        <v>Z512555DEF</v>
      </c>
      <c r="B193" t="str">
        <f t="shared" si="2"/>
        <v>06363391001</v>
      </c>
      <c r="C193" t="s">
        <v>15</v>
      </c>
      <c r="D193" t="s">
        <v>378</v>
      </c>
      <c r="E193" t="s">
        <v>21</v>
      </c>
      <c r="F193" s="1" t="s">
        <v>379</v>
      </c>
      <c r="G193" t="s">
        <v>380</v>
      </c>
      <c r="H193">
        <v>7347.98</v>
      </c>
      <c r="I193" s="2">
        <v>43405</v>
      </c>
      <c r="J193" s="2">
        <v>43769</v>
      </c>
      <c r="K193">
        <v>0</v>
      </c>
    </row>
    <row r="194" spans="1:11" ht="90" x14ac:dyDescent="0.25">
      <c r="A194" t="str">
        <f>"ZC8256B7C2"</f>
        <v>ZC8256B7C2</v>
      </c>
      <c r="B194" t="str">
        <f t="shared" si="2"/>
        <v>06363391001</v>
      </c>
      <c r="C194" t="s">
        <v>15</v>
      </c>
      <c r="D194" t="s">
        <v>381</v>
      </c>
      <c r="E194" t="s">
        <v>21</v>
      </c>
      <c r="F194" s="1" t="s">
        <v>382</v>
      </c>
      <c r="G194" t="s">
        <v>32</v>
      </c>
      <c r="H194">
        <v>515</v>
      </c>
      <c r="I194" s="2">
        <v>43395</v>
      </c>
      <c r="J194" s="2">
        <v>43418</v>
      </c>
      <c r="K194">
        <v>431</v>
      </c>
    </row>
    <row r="195" spans="1:11" ht="75" x14ac:dyDescent="0.25">
      <c r="A195" t="str">
        <f>"Z0A2585E1D"</f>
        <v>Z0A2585E1D</v>
      </c>
      <c r="B195" t="str">
        <f t="shared" ref="B195:B234" si="3">"06363391001"</f>
        <v>06363391001</v>
      </c>
      <c r="C195" t="s">
        <v>15</v>
      </c>
      <c r="D195" t="s">
        <v>383</v>
      </c>
      <c r="E195" t="s">
        <v>21</v>
      </c>
      <c r="F195" s="1" t="s">
        <v>384</v>
      </c>
      <c r="G195" t="s">
        <v>385</v>
      </c>
      <c r="H195">
        <v>8330</v>
      </c>
      <c r="I195" s="2">
        <v>43403</v>
      </c>
      <c r="J195" s="2">
        <v>43433</v>
      </c>
      <c r="K195">
        <v>8330</v>
      </c>
    </row>
    <row r="196" spans="1:11" ht="90" x14ac:dyDescent="0.25">
      <c r="A196" t="str">
        <f>"Z242582B46"</f>
        <v>Z242582B46</v>
      </c>
      <c r="B196" t="str">
        <f t="shared" si="3"/>
        <v>06363391001</v>
      </c>
      <c r="C196" t="s">
        <v>15</v>
      </c>
      <c r="D196" t="s">
        <v>386</v>
      </c>
      <c r="E196" t="s">
        <v>21</v>
      </c>
      <c r="F196" s="1" t="s">
        <v>387</v>
      </c>
      <c r="G196" t="s">
        <v>388</v>
      </c>
      <c r="H196">
        <v>4779.5</v>
      </c>
      <c r="I196" s="2">
        <v>43403</v>
      </c>
      <c r="J196" s="2">
        <v>43411</v>
      </c>
      <c r="K196">
        <v>4779.5</v>
      </c>
    </row>
    <row r="197" spans="1:11" ht="105" x14ac:dyDescent="0.25">
      <c r="A197" t="str">
        <f>"Z872501A9E"</f>
        <v>Z872501A9E</v>
      </c>
      <c r="B197" t="str">
        <f t="shared" si="3"/>
        <v>06363391001</v>
      </c>
      <c r="C197" t="s">
        <v>15</v>
      </c>
      <c r="D197" t="s">
        <v>389</v>
      </c>
      <c r="E197" t="s">
        <v>21</v>
      </c>
      <c r="F197" s="1" t="s">
        <v>390</v>
      </c>
      <c r="G197" t="s">
        <v>391</v>
      </c>
      <c r="H197">
        <v>3896.4</v>
      </c>
      <c r="I197" s="2">
        <v>43382</v>
      </c>
      <c r="J197" s="2">
        <v>43410</v>
      </c>
      <c r="K197">
        <v>3896.4</v>
      </c>
    </row>
    <row r="198" spans="1:11" ht="105" x14ac:dyDescent="0.25">
      <c r="A198" t="str">
        <f>"Z042531664"</f>
        <v>Z042531664</v>
      </c>
      <c r="B198" t="str">
        <f t="shared" si="3"/>
        <v>06363391001</v>
      </c>
      <c r="C198" t="s">
        <v>15</v>
      </c>
      <c r="D198" t="s">
        <v>392</v>
      </c>
      <c r="E198" t="s">
        <v>21</v>
      </c>
      <c r="F198" s="1" t="s">
        <v>393</v>
      </c>
      <c r="G198" t="s">
        <v>318</v>
      </c>
      <c r="H198">
        <v>32400</v>
      </c>
      <c r="I198" s="2">
        <v>43390</v>
      </c>
      <c r="J198" s="2">
        <v>43465</v>
      </c>
      <c r="K198">
        <v>0</v>
      </c>
    </row>
    <row r="199" spans="1:11" ht="90" x14ac:dyDescent="0.25">
      <c r="A199" t="str">
        <f>"Z5924EA568"</f>
        <v>Z5924EA568</v>
      </c>
      <c r="B199" t="str">
        <f t="shared" si="3"/>
        <v>06363391001</v>
      </c>
      <c r="C199" t="s">
        <v>15</v>
      </c>
      <c r="D199" t="s">
        <v>394</v>
      </c>
      <c r="E199" t="s">
        <v>21</v>
      </c>
      <c r="F199" s="1" t="s">
        <v>97</v>
      </c>
      <c r="G199" t="s">
        <v>98</v>
      </c>
      <c r="H199">
        <v>2240</v>
      </c>
      <c r="I199" s="2">
        <v>43404</v>
      </c>
      <c r="J199" s="2">
        <v>43434</v>
      </c>
      <c r="K199">
        <v>0</v>
      </c>
    </row>
    <row r="200" spans="1:11" ht="90" x14ac:dyDescent="0.25">
      <c r="A200" t="str">
        <f>"Z1F258785D"</f>
        <v>Z1F258785D</v>
      </c>
      <c r="B200" t="str">
        <f t="shared" si="3"/>
        <v>06363391001</v>
      </c>
      <c r="C200" t="s">
        <v>15</v>
      </c>
      <c r="D200" t="s">
        <v>210</v>
      </c>
      <c r="E200" t="s">
        <v>21</v>
      </c>
      <c r="F200" s="1" t="s">
        <v>100</v>
      </c>
      <c r="G200" t="s">
        <v>101</v>
      </c>
      <c r="H200">
        <v>1653.18</v>
      </c>
      <c r="I200" s="2">
        <v>43404</v>
      </c>
      <c r="J200" s="2">
        <v>43434</v>
      </c>
      <c r="K200">
        <v>1653.18</v>
      </c>
    </row>
    <row r="201" spans="1:11" ht="75" x14ac:dyDescent="0.25">
      <c r="A201" t="str">
        <f>"ZFA25A399E"</f>
        <v>ZFA25A399E</v>
      </c>
      <c r="B201" t="str">
        <f t="shared" si="3"/>
        <v>06363391001</v>
      </c>
      <c r="C201" t="s">
        <v>15</v>
      </c>
      <c r="D201" t="s">
        <v>395</v>
      </c>
      <c r="E201" t="s">
        <v>21</v>
      </c>
      <c r="F201" s="1" t="s">
        <v>106</v>
      </c>
      <c r="G201" t="s">
        <v>107</v>
      </c>
      <c r="H201">
        <v>1050.33</v>
      </c>
      <c r="I201" s="2">
        <v>43412</v>
      </c>
      <c r="J201" s="2">
        <v>43424</v>
      </c>
      <c r="K201">
        <v>1040.6300000000001</v>
      </c>
    </row>
    <row r="202" spans="1:11" ht="75" x14ac:dyDescent="0.25">
      <c r="A202" t="str">
        <f>"ZAD2596350"</f>
        <v>ZAD2596350</v>
      </c>
      <c r="B202" t="str">
        <f t="shared" si="3"/>
        <v>06363391001</v>
      </c>
      <c r="C202" t="s">
        <v>15</v>
      </c>
      <c r="D202" t="s">
        <v>396</v>
      </c>
      <c r="E202" t="s">
        <v>21</v>
      </c>
      <c r="F202" s="1" t="s">
        <v>88</v>
      </c>
      <c r="G202" t="s">
        <v>89</v>
      </c>
      <c r="H202">
        <v>37717.86</v>
      </c>
      <c r="I202" s="2">
        <v>43405</v>
      </c>
      <c r="J202" s="2">
        <v>43769</v>
      </c>
      <c r="K202">
        <v>0</v>
      </c>
    </row>
    <row r="203" spans="1:11" ht="165" x14ac:dyDescent="0.25">
      <c r="A203" t="str">
        <f>"Z9125A4970"</f>
        <v>Z9125A4970</v>
      </c>
      <c r="B203" t="str">
        <f t="shared" si="3"/>
        <v>06363391001</v>
      </c>
      <c r="C203" t="s">
        <v>15</v>
      </c>
      <c r="D203" t="s">
        <v>397</v>
      </c>
      <c r="E203" t="s">
        <v>21</v>
      </c>
      <c r="F203" s="1" t="s">
        <v>34</v>
      </c>
      <c r="G203" t="s">
        <v>35</v>
      </c>
      <c r="H203">
        <v>663</v>
      </c>
      <c r="I203" s="2">
        <v>43411</v>
      </c>
      <c r="J203" s="2">
        <v>43420</v>
      </c>
      <c r="K203">
        <v>0</v>
      </c>
    </row>
    <row r="204" spans="1:11" ht="105" x14ac:dyDescent="0.25">
      <c r="A204" t="str">
        <f>"ZBA25D35CD"</f>
        <v>ZBA25D35CD</v>
      </c>
      <c r="B204" t="str">
        <f t="shared" si="3"/>
        <v>06363391001</v>
      </c>
      <c r="C204" t="s">
        <v>15</v>
      </c>
      <c r="D204" t="s">
        <v>398</v>
      </c>
      <c r="E204" t="s">
        <v>21</v>
      </c>
      <c r="F204" s="1" t="s">
        <v>55</v>
      </c>
      <c r="G204" t="s">
        <v>56</v>
      </c>
      <c r="H204">
        <v>363.9</v>
      </c>
      <c r="I204" s="2">
        <v>43423</v>
      </c>
      <c r="J204" s="2">
        <v>43434</v>
      </c>
      <c r="K204">
        <v>0</v>
      </c>
    </row>
    <row r="205" spans="1:11" ht="75" x14ac:dyDescent="0.25">
      <c r="A205" t="str">
        <f>"Z9825B93C8"</f>
        <v>Z9825B93C8</v>
      </c>
      <c r="B205" t="str">
        <f t="shared" si="3"/>
        <v>06363391001</v>
      </c>
      <c r="C205" t="s">
        <v>15</v>
      </c>
      <c r="D205" t="s">
        <v>399</v>
      </c>
      <c r="E205" t="s">
        <v>21</v>
      </c>
      <c r="F205" s="1" t="s">
        <v>400</v>
      </c>
      <c r="G205" t="s">
        <v>401</v>
      </c>
      <c r="H205">
        <v>420.5</v>
      </c>
      <c r="I205" s="2">
        <v>43420</v>
      </c>
      <c r="J205" s="2">
        <v>43434</v>
      </c>
      <c r="K205">
        <v>420.5</v>
      </c>
    </row>
    <row r="206" spans="1:11" ht="180" x14ac:dyDescent="0.25">
      <c r="A206" t="str">
        <f>"ZAC2563D7F"</f>
        <v>ZAC2563D7F</v>
      </c>
      <c r="B206" t="str">
        <f t="shared" si="3"/>
        <v>06363391001</v>
      </c>
      <c r="C206" t="s">
        <v>15</v>
      </c>
      <c r="D206" t="s">
        <v>402</v>
      </c>
      <c r="E206" t="s">
        <v>21</v>
      </c>
      <c r="F206" s="1" t="s">
        <v>403</v>
      </c>
      <c r="G206" t="s">
        <v>404</v>
      </c>
      <c r="H206">
        <v>1900</v>
      </c>
      <c r="I206" s="2">
        <v>43417</v>
      </c>
      <c r="J206" s="2">
        <v>43447</v>
      </c>
      <c r="K206">
        <v>0</v>
      </c>
    </row>
    <row r="207" spans="1:11" ht="135" x14ac:dyDescent="0.25">
      <c r="A207" t="str">
        <f>"ZD925C0B45"</f>
        <v>ZD925C0B45</v>
      </c>
      <c r="B207" t="str">
        <f t="shared" si="3"/>
        <v>06363391001</v>
      </c>
      <c r="C207" t="s">
        <v>15</v>
      </c>
      <c r="D207" t="s">
        <v>405</v>
      </c>
      <c r="E207" t="s">
        <v>21</v>
      </c>
      <c r="F207" s="1" t="s">
        <v>228</v>
      </c>
      <c r="G207" t="s">
        <v>229</v>
      </c>
      <c r="H207">
        <v>5225</v>
      </c>
      <c r="I207" s="2">
        <v>43420</v>
      </c>
      <c r="J207" s="2">
        <v>43434</v>
      </c>
      <c r="K207">
        <v>5225</v>
      </c>
    </row>
    <row r="208" spans="1:11" ht="90" x14ac:dyDescent="0.25">
      <c r="A208" t="str">
        <f>"ZF525CC157"</f>
        <v>ZF525CC157</v>
      </c>
      <c r="B208" t="str">
        <f t="shared" si="3"/>
        <v>06363391001</v>
      </c>
      <c r="C208" t="s">
        <v>15</v>
      </c>
      <c r="D208" t="s">
        <v>406</v>
      </c>
      <c r="E208" t="s">
        <v>21</v>
      </c>
      <c r="F208" s="1" t="s">
        <v>97</v>
      </c>
      <c r="G208" t="s">
        <v>98</v>
      </c>
      <c r="H208">
        <v>2595</v>
      </c>
      <c r="I208" s="2">
        <v>43420</v>
      </c>
      <c r="J208" s="2">
        <v>43451</v>
      </c>
      <c r="K208">
        <v>0</v>
      </c>
    </row>
    <row r="209" spans="1:11" ht="90" x14ac:dyDescent="0.25">
      <c r="A209" t="str">
        <f>"Z4225E7768"</f>
        <v>Z4225E7768</v>
      </c>
      <c r="B209" t="str">
        <f t="shared" si="3"/>
        <v>06363391001</v>
      </c>
      <c r="C209" t="s">
        <v>15</v>
      </c>
      <c r="D209" t="s">
        <v>105</v>
      </c>
      <c r="E209" t="s">
        <v>21</v>
      </c>
      <c r="F209" s="1" t="s">
        <v>37</v>
      </c>
      <c r="G209" t="s">
        <v>38</v>
      </c>
      <c r="H209">
        <v>757.89</v>
      </c>
      <c r="I209" s="2">
        <v>43432</v>
      </c>
      <c r="J209" s="2">
        <v>43441</v>
      </c>
      <c r="K209">
        <v>0</v>
      </c>
    </row>
    <row r="210" spans="1:11" ht="90" x14ac:dyDescent="0.25">
      <c r="A210" t="str">
        <f>"Z3625E7B09"</f>
        <v>Z3625E7B09</v>
      </c>
      <c r="B210" t="str">
        <f t="shared" si="3"/>
        <v>06363391001</v>
      </c>
      <c r="C210" t="s">
        <v>15</v>
      </c>
      <c r="D210" t="s">
        <v>407</v>
      </c>
      <c r="E210" t="s">
        <v>21</v>
      </c>
      <c r="F210" s="1" t="s">
        <v>40</v>
      </c>
      <c r="G210" t="s">
        <v>41</v>
      </c>
      <c r="H210">
        <v>433.6</v>
      </c>
      <c r="I210" s="2">
        <v>43432</v>
      </c>
      <c r="J210" s="2">
        <v>43441</v>
      </c>
      <c r="K210">
        <v>433.6</v>
      </c>
    </row>
    <row r="211" spans="1:11" ht="90" x14ac:dyDescent="0.25">
      <c r="A211" t="str">
        <f>"ZDC25FCFE1"</f>
        <v>ZDC25FCFE1</v>
      </c>
      <c r="B211" t="str">
        <f t="shared" si="3"/>
        <v>06363391001</v>
      </c>
      <c r="C211" t="s">
        <v>15</v>
      </c>
      <c r="D211" t="s">
        <v>408</v>
      </c>
      <c r="E211" t="s">
        <v>21</v>
      </c>
      <c r="F211" s="1" t="s">
        <v>409</v>
      </c>
      <c r="G211" t="s">
        <v>410</v>
      </c>
      <c r="H211">
        <v>636</v>
      </c>
      <c r="I211" s="2">
        <v>43433</v>
      </c>
      <c r="J211" s="2">
        <v>43448</v>
      </c>
      <c r="K211">
        <v>636</v>
      </c>
    </row>
    <row r="212" spans="1:11" ht="150" x14ac:dyDescent="0.25">
      <c r="A212" t="str">
        <f>"ZD725E7859"</f>
        <v>ZD725E7859</v>
      </c>
      <c r="B212" t="str">
        <f t="shared" si="3"/>
        <v>06363391001</v>
      </c>
      <c r="C212" t="s">
        <v>15</v>
      </c>
      <c r="D212" t="s">
        <v>411</v>
      </c>
      <c r="E212" t="s">
        <v>21</v>
      </c>
      <c r="F212" s="1" t="s">
        <v>412</v>
      </c>
      <c r="G212" t="s">
        <v>413</v>
      </c>
      <c r="H212">
        <v>289.2</v>
      </c>
      <c r="I212" s="2">
        <v>43430</v>
      </c>
      <c r="J212" s="2">
        <v>43465</v>
      </c>
      <c r="K212">
        <v>0</v>
      </c>
    </row>
    <row r="213" spans="1:11" ht="120" x14ac:dyDescent="0.25">
      <c r="A213" t="str">
        <f>"Z0325E22C6"</f>
        <v>Z0325E22C6</v>
      </c>
      <c r="B213" t="str">
        <f t="shared" si="3"/>
        <v>06363391001</v>
      </c>
      <c r="C213" t="s">
        <v>15</v>
      </c>
      <c r="D213" t="s">
        <v>414</v>
      </c>
      <c r="E213" t="s">
        <v>21</v>
      </c>
      <c r="F213" s="1" t="s">
        <v>236</v>
      </c>
      <c r="G213" t="s">
        <v>237</v>
      </c>
      <c r="H213">
        <v>360</v>
      </c>
      <c r="I213" s="2">
        <v>43434</v>
      </c>
      <c r="J213" s="2">
        <v>43434</v>
      </c>
      <c r="K213">
        <v>360</v>
      </c>
    </row>
    <row r="214" spans="1:11" ht="75" x14ac:dyDescent="0.25">
      <c r="A214" t="str">
        <f>"ZCD25E2250"</f>
        <v>ZCD25E2250</v>
      </c>
      <c r="B214" t="str">
        <f t="shared" si="3"/>
        <v>06363391001</v>
      </c>
      <c r="C214" t="s">
        <v>15</v>
      </c>
      <c r="D214" t="s">
        <v>415</v>
      </c>
      <c r="E214" t="s">
        <v>21</v>
      </c>
      <c r="F214" s="1" t="s">
        <v>321</v>
      </c>
      <c r="G214" t="s">
        <v>322</v>
      </c>
      <c r="H214">
        <v>2525.6</v>
      </c>
      <c r="I214" s="2">
        <v>43431</v>
      </c>
      <c r="J214" s="2">
        <v>43455</v>
      </c>
      <c r="K214">
        <v>2525.6</v>
      </c>
    </row>
    <row r="215" spans="1:11" ht="90" x14ac:dyDescent="0.25">
      <c r="A215" t="str">
        <f>"ZC7262BF24"</f>
        <v>ZC7262BF24</v>
      </c>
      <c r="B215" t="str">
        <f t="shared" si="3"/>
        <v>06363391001</v>
      </c>
      <c r="C215" t="s">
        <v>15</v>
      </c>
      <c r="D215" t="s">
        <v>416</v>
      </c>
      <c r="E215" t="s">
        <v>21</v>
      </c>
      <c r="F215" s="1" t="s">
        <v>140</v>
      </c>
      <c r="G215" t="s">
        <v>141</v>
      </c>
      <c r="H215">
        <v>244.7</v>
      </c>
      <c r="I215" s="2">
        <v>43441</v>
      </c>
      <c r="J215" s="2">
        <v>43441</v>
      </c>
      <c r="K215">
        <v>244.7</v>
      </c>
    </row>
    <row r="216" spans="1:11" ht="75" x14ac:dyDescent="0.25">
      <c r="A216" t="str">
        <f>"Z1D2580BF9"</f>
        <v>Z1D2580BF9</v>
      </c>
      <c r="B216" t="str">
        <f t="shared" si="3"/>
        <v>06363391001</v>
      </c>
      <c r="C216" t="s">
        <v>15</v>
      </c>
      <c r="D216" t="s">
        <v>417</v>
      </c>
      <c r="E216" t="s">
        <v>21</v>
      </c>
      <c r="F216" s="1" t="s">
        <v>71</v>
      </c>
      <c r="G216" t="s">
        <v>72</v>
      </c>
      <c r="H216">
        <v>2642.13</v>
      </c>
      <c r="I216" s="2">
        <v>43438</v>
      </c>
      <c r="J216" s="2">
        <v>43465</v>
      </c>
      <c r="K216">
        <v>2642.13</v>
      </c>
    </row>
    <row r="217" spans="1:11" ht="75" x14ac:dyDescent="0.25">
      <c r="A217" t="str">
        <f>"Z0C2643352"</f>
        <v>Z0C2643352</v>
      </c>
      <c r="B217" t="str">
        <f t="shared" si="3"/>
        <v>06363391001</v>
      </c>
      <c r="C217" t="s">
        <v>15</v>
      </c>
      <c r="D217" t="s">
        <v>418</v>
      </c>
      <c r="E217" t="s">
        <v>21</v>
      </c>
      <c r="F217" s="1" t="s">
        <v>71</v>
      </c>
      <c r="G217" t="s">
        <v>72</v>
      </c>
      <c r="H217">
        <v>1663.13</v>
      </c>
      <c r="I217" s="2">
        <v>43283</v>
      </c>
      <c r="J217" s="2">
        <v>43404</v>
      </c>
      <c r="K217">
        <v>1663.13</v>
      </c>
    </row>
    <row r="218" spans="1:11" ht="165" x14ac:dyDescent="0.25">
      <c r="A218" t="str">
        <f>"Z7C261289F"</f>
        <v>Z7C261289F</v>
      </c>
      <c r="B218" t="str">
        <f t="shared" si="3"/>
        <v>06363391001</v>
      </c>
      <c r="C218" t="s">
        <v>15</v>
      </c>
      <c r="D218" t="s">
        <v>419</v>
      </c>
      <c r="E218" t="s">
        <v>21</v>
      </c>
      <c r="F218" s="1" t="s">
        <v>420</v>
      </c>
      <c r="G218" t="s">
        <v>421</v>
      </c>
      <c r="H218">
        <v>6413.5</v>
      </c>
      <c r="I218" s="2">
        <v>43441</v>
      </c>
      <c r="J218" s="2">
        <v>43524</v>
      </c>
      <c r="K218">
        <v>0</v>
      </c>
    </row>
    <row r="219" spans="1:11" ht="90" x14ac:dyDescent="0.25">
      <c r="A219" t="str">
        <f>"Z2E2606804"</f>
        <v>Z2E2606804</v>
      </c>
      <c r="B219" t="str">
        <f t="shared" si="3"/>
        <v>06363391001</v>
      </c>
      <c r="C219" t="s">
        <v>15</v>
      </c>
      <c r="D219" t="s">
        <v>422</v>
      </c>
      <c r="E219" t="s">
        <v>21</v>
      </c>
      <c r="F219" s="1" t="s">
        <v>78</v>
      </c>
      <c r="G219" t="s">
        <v>79</v>
      </c>
      <c r="H219">
        <v>531.05999999999995</v>
      </c>
      <c r="I219" s="2">
        <v>43437</v>
      </c>
      <c r="J219" s="2">
        <v>43441</v>
      </c>
      <c r="K219">
        <v>531.05999999999995</v>
      </c>
    </row>
    <row r="220" spans="1:11" ht="75" x14ac:dyDescent="0.25">
      <c r="A220" t="str">
        <f>"ZB62652055"</f>
        <v>ZB62652055</v>
      </c>
      <c r="B220" t="str">
        <f t="shared" si="3"/>
        <v>06363391001</v>
      </c>
      <c r="C220" t="s">
        <v>15</v>
      </c>
      <c r="D220" t="s">
        <v>423</v>
      </c>
      <c r="E220" t="s">
        <v>21</v>
      </c>
      <c r="F220" s="1" t="s">
        <v>22</v>
      </c>
      <c r="G220" t="s">
        <v>23</v>
      </c>
      <c r="H220">
        <v>406.89</v>
      </c>
      <c r="I220" s="2">
        <v>43451</v>
      </c>
      <c r="J220" s="2">
        <v>43455</v>
      </c>
      <c r="K220">
        <v>384.74</v>
      </c>
    </row>
    <row r="221" spans="1:11" ht="105" x14ac:dyDescent="0.25">
      <c r="A221" t="str">
        <f>"Z1C266E4FB"</f>
        <v>Z1C266E4FB</v>
      </c>
      <c r="B221" t="str">
        <f t="shared" si="3"/>
        <v>06363391001</v>
      </c>
      <c r="C221" t="s">
        <v>15</v>
      </c>
      <c r="D221" t="s">
        <v>424</v>
      </c>
      <c r="E221" t="s">
        <v>21</v>
      </c>
      <c r="F221" s="1" t="s">
        <v>425</v>
      </c>
      <c r="G221" t="s">
        <v>426</v>
      </c>
      <c r="H221">
        <v>355.3</v>
      </c>
      <c r="I221" s="2">
        <v>43454</v>
      </c>
      <c r="J221" s="2">
        <v>43465</v>
      </c>
      <c r="K221">
        <v>0</v>
      </c>
    </row>
    <row r="222" spans="1:11" ht="135" x14ac:dyDescent="0.25">
      <c r="A222" t="str">
        <f>"Z6F25E2E3C"</f>
        <v>Z6F25E2E3C</v>
      </c>
      <c r="B222" t="str">
        <f t="shared" si="3"/>
        <v>06363391001</v>
      </c>
      <c r="C222" t="s">
        <v>15</v>
      </c>
      <c r="D222" t="s">
        <v>427</v>
      </c>
      <c r="E222" t="s">
        <v>21</v>
      </c>
      <c r="F222" s="1" t="s">
        <v>428</v>
      </c>
      <c r="G222" t="s">
        <v>429</v>
      </c>
      <c r="H222">
        <v>4700</v>
      </c>
      <c r="I222" s="2">
        <v>43452</v>
      </c>
      <c r="J222" s="2">
        <v>43452</v>
      </c>
      <c r="K222">
        <v>4700</v>
      </c>
    </row>
    <row r="223" spans="1:11" ht="150" x14ac:dyDescent="0.25">
      <c r="A223" t="str">
        <f>"ZC125D8EF3"</f>
        <v>ZC125D8EF3</v>
      </c>
      <c r="B223" t="str">
        <f t="shared" si="3"/>
        <v>06363391001</v>
      </c>
      <c r="C223" t="s">
        <v>15</v>
      </c>
      <c r="D223" t="s">
        <v>430</v>
      </c>
      <c r="E223" t="s">
        <v>21</v>
      </c>
      <c r="F223" s="1" t="s">
        <v>431</v>
      </c>
      <c r="G223" t="s">
        <v>432</v>
      </c>
      <c r="H223">
        <v>188.53</v>
      </c>
      <c r="I223" s="2">
        <v>43434</v>
      </c>
      <c r="J223" s="2">
        <v>43434</v>
      </c>
      <c r="K223">
        <v>0</v>
      </c>
    </row>
    <row r="224" spans="1:11" ht="75" x14ac:dyDescent="0.25">
      <c r="A224" t="str">
        <f>"Z0B250E773"</f>
        <v>Z0B250E773</v>
      </c>
      <c r="B224" t="str">
        <f t="shared" si="3"/>
        <v>06363391001</v>
      </c>
      <c r="C224" t="s">
        <v>15</v>
      </c>
      <c r="D224" t="s">
        <v>433</v>
      </c>
      <c r="E224" t="s">
        <v>21</v>
      </c>
      <c r="F224" s="1" t="s">
        <v>71</v>
      </c>
      <c r="G224" t="s">
        <v>72</v>
      </c>
      <c r="H224">
        <v>21920</v>
      </c>
      <c r="I224" s="2">
        <v>43311</v>
      </c>
      <c r="J224" s="2">
        <v>43336</v>
      </c>
      <c r="K224">
        <v>0</v>
      </c>
    </row>
    <row r="225" spans="1:11" ht="135" x14ac:dyDescent="0.25">
      <c r="A225" t="str">
        <f>"Z38255ADBB"</f>
        <v>Z38255ADBB</v>
      </c>
      <c r="B225" t="str">
        <f t="shared" si="3"/>
        <v>06363391001</v>
      </c>
      <c r="C225" t="s">
        <v>15</v>
      </c>
      <c r="D225" t="s">
        <v>434</v>
      </c>
      <c r="E225" t="s">
        <v>21</v>
      </c>
      <c r="F225" s="1" t="s">
        <v>435</v>
      </c>
      <c r="G225" t="s">
        <v>436</v>
      </c>
      <c r="H225">
        <v>1070</v>
      </c>
      <c r="I225" s="2">
        <v>43390</v>
      </c>
      <c r="J225" s="2">
        <v>43409</v>
      </c>
      <c r="K225">
        <v>1070</v>
      </c>
    </row>
    <row r="226" spans="1:11" ht="120" x14ac:dyDescent="0.25">
      <c r="A226" t="str">
        <f>"Z47249ECA3"</f>
        <v>Z47249ECA3</v>
      </c>
      <c r="B226" t="str">
        <f t="shared" si="3"/>
        <v>06363391001</v>
      </c>
      <c r="C226" t="s">
        <v>15</v>
      </c>
      <c r="D226" t="s">
        <v>437</v>
      </c>
      <c r="E226" t="s">
        <v>21</v>
      </c>
      <c r="F226" s="1" t="s">
        <v>75</v>
      </c>
      <c r="G226" t="s">
        <v>76</v>
      </c>
      <c r="H226">
        <v>1290</v>
      </c>
      <c r="I226" s="2">
        <v>43318</v>
      </c>
      <c r="J226" s="2">
        <v>43371</v>
      </c>
      <c r="K226">
        <v>0</v>
      </c>
    </row>
    <row r="227" spans="1:11" ht="105" x14ac:dyDescent="0.25">
      <c r="A227" t="str">
        <f>"Z762641BED"</f>
        <v>Z762641BED</v>
      </c>
      <c r="B227" t="str">
        <f t="shared" si="3"/>
        <v>06363391001</v>
      </c>
      <c r="C227" t="s">
        <v>15</v>
      </c>
      <c r="D227" t="s">
        <v>438</v>
      </c>
      <c r="E227" t="s">
        <v>21</v>
      </c>
      <c r="F227" s="1" t="s">
        <v>298</v>
      </c>
      <c r="G227" t="s">
        <v>299</v>
      </c>
      <c r="H227">
        <v>557</v>
      </c>
      <c r="I227" s="2">
        <v>43447</v>
      </c>
      <c r="J227" s="2">
        <v>43447</v>
      </c>
      <c r="K227">
        <v>0</v>
      </c>
    </row>
    <row r="228" spans="1:11" ht="165" x14ac:dyDescent="0.25">
      <c r="A228" t="str">
        <f>"Z9126627E9"</f>
        <v>Z9126627E9</v>
      </c>
      <c r="B228" t="str">
        <f t="shared" si="3"/>
        <v>06363391001</v>
      </c>
      <c r="C228" t="s">
        <v>15</v>
      </c>
      <c r="D228" t="s">
        <v>439</v>
      </c>
      <c r="E228" t="s">
        <v>21</v>
      </c>
      <c r="F228" s="1" t="s">
        <v>440</v>
      </c>
      <c r="G228" t="s">
        <v>441</v>
      </c>
      <c r="H228">
        <v>4045.68</v>
      </c>
      <c r="I228" s="2">
        <v>43453</v>
      </c>
      <c r="J228" s="2">
        <v>43496</v>
      </c>
      <c r="K228">
        <v>0</v>
      </c>
    </row>
    <row r="229" spans="1:11" ht="409.5" x14ac:dyDescent="0.25">
      <c r="A229" t="str">
        <f>"7443583EFF"</f>
        <v>7443583EFF</v>
      </c>
      <c r="B229" t="str">
        <f t="shared" si="3"/>
        <v>06363391001</v>
      </c>
      <c r="C229" t="s">
        <v>15</v>
      </c>
      <c r="D229" t="s">
        <v>442</v>
      </c>
      <c r="E229" t="s">
        <v>316</v>
      </c>
      <c r="F229" s="1" t="s">
        <v>443</v>
      </c>
      <c r="H229">
        <v>0</v>
      </c>
      <c r="K229">
        <v>0</v>
      </c>
    </row>
    <row r="230" spans="1:11" ht="409.5" x14ac:dyDescent="0.25">
      <c r="A230" t="str">
        <f>"76137254A1"</f>
        <v>76137254A1</v>
      </c>
      <c r="B230" t="str">
        <f t="shared" si="3"/>
        <v>06363391001</v>
      </c>
      <c r="C230" t="s">
        <v>15</v>
      </c>
      <c r="D230" t="s">
        <v>444</v>
      </c>
      <c r="E230" t="s">
        <v>316</v>
      </c>
      <c r="F230" s="1" t="s">
        <v>445</v>
      </c>
      <c r="H230">
        <v>0</v>
      </c>
      <c r="K230">
        <v>0</v>
      </c>
    </row>
    <row r="231" spans="1:11" ht="409.5" x14ac:dyDescent="0.25">
      <c r="A231" t="str">
        <f>"7614624A80"</f>
        <v>7614624A80</v>
      </c>
      <c r="B231" t="str">
        <f t="shared" si="3"/>
        <v>06363391001</v>
      </c>
      <c r="C231" t="s">
        <v>15</v>
      </c>
      <c r="D231" t="s">
        <v>446</v>
      </c>
      <c r="E231" t="s">
        <v>316</v>
      </c>
      <c r="F231" s="1" t="s">
        <v>447</v>
      </c>
      <c r="H231">
        <v>0</v>
      </c>
      <c r="K231">
        <v>0</v>
      </c>
    </row>
    <row r="232" spans="1:11" ht="75" x14ac:dyDescent="0.25">
      <c r="A232" t="str">
        <f>"ZE72580D79"</f>
        <v>ZE72580D79</v>
      </c>
      <c r="B232" t="str">
        <f t="shared" si="3"/>
        <v>06363391001</v>
      </c>
      <c r="C232" t="s">
        <v>15</v>
      </c>
      <c r="D232" t="s">
        <v>448</v>
      </c>
      <c r="E232" t="s">
        <v>21</v>
      </c>
      <c r="F232" s="1" t="s">
        <v>71</v>
      </c>
      <c r="G232" t="s">
        <v>72</v>
      </c>
      <c r="H232">
        <v>37660.15</v>
      </c>
      <c r="I232" s="2">
        <v>43405</v>
      </c>
      <c r="J232" s="2">
        <v>43585</v>
      </c>
      <c r="K232">
        <v>0</v>
      </c>
    </row>
    <row r="233" spans="1:11" ht="135" x14ac:dyDescent="0.25">
      <c r="A233" t="str">
        <f>"Z142584751"</f>
        <v>Z142584751</v>
      </c>
      <c r="B233" t="str">
        <f t="shared" si="3"/>
        <v>06363391001</v>
      </c>
      <c r="C233" t="s">
        <v>15</v>
      </c>
      <c r="D233" t="s">
        <v>449</v>
      </c>
      <c r="E233" t="s">
        <v>21</v>
      </c>
      <c r="F233" s="1" t="s">
        <v>192</v>
      </c>
      <c r="G233" t="s">
        <v>193</v>
      </c>
      <c r="H233">
        <v>23179.119999999999</v>
      </c>
      <c r="I233" s="2">
        <v>43405</v>
      </c>
      <c r="J233" s="2">
        <v>43585</v>
      </c>
      <c r="K233">
        <v>0</v>
      </c>
    </row>
    <row r="234" spans="1:11" ht="90" x14ac:dyDescent="0.25">
      <c r="A234" t="str">
        <f>"ZAE21EA397"</f>
        <v>ZAE21EA397</v>
      </c>
      <c r="B234" t="str">
        <f t="shared" si="3"/>
        <v>06363391001</v>
      </c>
      <c r="C234" t="s">
        <v>15</v>
      </c>
      <c r="D234" t="s">
        <v>450</v>
      </c>
      <c r="E234" t="s">
        <v>17</v>
      </c>
      <c r="F234" s="1" t="s">
        <v>178</v>
      </c>
      <c r="G234" t="s">
        <v>179</v>
      </c>
      <c r="H234">
        <v>0</v>
      </c>
      <c r="I234" s="2">
        <v>43130</v>
      </c>
      <c r="J234" s="2">
        <v>43133</v>
      </c>
      <c r="K234">
        <v>2700.49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2019-01-29T14:50:47Z</dcterms:created>
  <dcterms:modified xsi:type="dcterms:W3CDTF">2019-01-29T15:14:29Z</dcterms:modified>
</cp:coreProperties>
</file>