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piemonte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</calcChain>
</file>

<file path=xl/sharedStrings.xml><?xml version="1.0" encoding="utf-8"?>
<sst xmlns="http://schemas.openxmlformats.org/spreadsheetml/2006/main" count="1016" uniqueCount="503">
  <si>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</si>
  <si>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</si>
  <si>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</si>
  <si>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</si>
  <si>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</si>
  <si>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</si>
  <si>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</si>
  <si>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</si>
  <si>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</si>
  <si>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</si>
  <si>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</si>
  <si>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</si>
  <si>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</si>
  <si>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</si>
  <si>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</si>
  <si>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Piemonte</t>
  </si>
  <si>
    <t>Interventi vari su servizi igienici atrio centrale 1Â° piano PUF di Cuneo</t>
  </si>
  <si>
    <t>23-AFFIDAMENTO IN ECONOMIA - AFFIDAMENTO DIRETTO</t>
  </si>
  <si>
    <t xml:space="preserve">ATAG di Beccaria Alessandro (CF: 02890470046)
</t>
  </si>
  <si>
    <t>ATAG di Beccaria Alessandro (CF: 02890470046)</t>
  </si>
  <si>
    <t xml:space="preserve">SERVIZIO DI MANUTENZIONE DEGLI IMPIANTI ELETTRICI UFFICI DR PIEMONTE </t>
  </si>
  <si>
    <t>22-PROCEDURA NEGOZIATA DERIVANTE DA AVVISI CON CUI SI INDICE LA GARA</t>
  </si>
  <si>
    <t xml:space="preserve">ELETTRONICA ED ELETTROTECNICA DI IORIO GIUSEPPE (CF: RIOGPP84D15G812W)
ITIGE SRL (CF: 02217180997)
M.I.T. SRL (CF: 05628090010)
MANITALIDEA SPA (CF: 07124210019)
RES NOVA  (CF: 05651570011)
</t>
  </si>
  <si>
    <t>MANITALIDEA SPA (CF: 07124210019)</t>
  </si>
  <si>
    <t>INTERVENTO DI MANUTENZIONE NON PROGRAMMATA IMPIANTO ELETTRICO UT PINEROLO</t>
  </si>
  <si>
    <t xml:space="preserve">ELETTRODIGIT SRL (CF: 01956350209)
</t>
  </si>
  <si>
    <t>ELETTRODIGIT SRL (CF: 01956350209)</t>
  </si>
  <si>
    <t>Interventi elettrici urgenti sugli impianti elettrici della DP di Alessandria e dello SPI di Novi Ligure, per l'eliminazione delle anomalie riscontrate in sede di verifica biennale degli impianti di messa a terra. Autorizzazione pagamento a consuntivo.</t>
  </si>
  <si>
    <t xml:space="preserve">TIGOSSI DI P. BRIGO E R. SARTIRANA S.N.C. (CF: 01217650066)
</t>
  </si>
  <si>
    <t>TIGOSSI DI P. BRIGO E R. SARTIRANA S.N.C. (CF: 01217650066)</t>
  </si>
  <si>
    <t>Intervento urgente di manutenzione dell'impianto antintrusione presso l'Ufficio Territoriale di Acqui Terme - Autorizzazione pagamento a consuntivo.</t>
  </si>
  <si>
    <t xml:space="preserve">L'ELETTRICA DI GANDINO AGOSTINO (CF: GNDGTN61M31A479M)
</t>
  </si>
  <si>
    <t>L'ELETTRICA DI GANDINO AGOSTINO (CF: GNDGTN61M31A479M)</t>
  </si>
  <si>
    <t>Fornitura e consegna di n. 5.000 contenitori in cartone per l'archiviazione dei mod. 58 per l'Ufficio Provinciale di Torino - Territorio.</t>
  </si>
  <si>
    <t xml:space="preserve">MORRESI ENZO &amp; C. SRL (CF: 00908910433)
</t>
  </si>
  <si>
    <t>MORRESI ENZO &amp; C. SRL (CF: 00908910433)</t>
  </si>
  <si>
    <t xml:space="preserve">FORNITURA DI INSEGNE, BACHECA E ROLL-UP PRESSO UP DI TORINO </t>
  </si>
  <si>
    <t xml:space="preserve">EUROCOLOR TORINO SRL (CF: 09725320015)
</t>
  </si>
  <si>
    <t>EUROCOLOR TORINO SRL (CF: 09725320015)</t>
  </si>
  <si>
    <t>fornitura consegna e montaggio di pareti mobili presso lâ€™Ufficio Provinciale di Torino</t>
  </si>
  <si>
    <t xml:space="preserve">DIMENSIONI CONTRACT SRL (CF: 07869980016)
FALMAR PROJECT S.R.L. (CF: 02409360415)
INGROS'S FORNITURE SRL (CF: 00718830292)
LineaUfficio di F.Mellano &amp; C. snc (CF: 01659960049)
OFFICINA SRL (CF: 01932200684)
</t>
  </si>
  <si>
    <t>INGROS'S FORNITURE SRL (CF: 00718830292)</t>
  </si>
  <si>
    <t>MANUTENZIONE IMPIANTO EVACUAZIONE</t>
  </si>
  <si>
    <t xml:space="preserve">GASPARINI STEFANINO GI GASPARINI ATTILIO (CF: GSPTTL63M20L219B)
</t>
  </si>
  <si>
    <t>GASPARINI STEFANINO GI GASPARINI ATTILIO (CF: GSPTTL63M20L219B)</t>
  </si>
  <si>
    <t>INTERVENTO PER PULIZIA CANALI E RIPARAZIONE COPERTURA TETTO E RIPRISTINO PAVIMENTAZIONE RAMPA ACCESSO DISABILI DP VERCELLI</t>
  </si>
  <si>
    <t xml:space="preserve">ALBA TETTI SRL (CF: 02448030029)
</t>
  </si>
  <si>
    <t>ALBA TETTI SRL (CF: 02448030029)</t>
  </si>
  <si>
    <t>Ordine per la pubblicazione sulla â€œLa Stampaâ€ di estratto di bando di gara ricerca immobiliare MondovÃ¬</t>
  </si>
  <si>
    <t xml:space="preserve">A. MANZONI &amp; C. S.p.a. (CF: 04705810150)
</t>
  </si>
  <si>
    <t>A. MANZONI &amp; C. S.p.a. (CF: 04705810150)</t>
  </si>
  <si>
    <t>MACCHINA ELIOGRAFICA PER DR</t>
  </si>
  <si>
    <t xml:space="preserve">CENTRO TECNICO SERVIZI (CF: 06468180010)
</t>
  </si>
  <si>
    <t>CENTRO TECNICO SERVIZI (CF: 06468180010)</t>
  </si>
  <si>
    <t>FORNITURA CARTA E CONSEGNA AL PIANO DI CARTA A3 E A4 BIANCA E RICICLATA PRESSO UPT BIELLA</t>
  </si>
  <si>
    <t xml:space="preserve">MAESTRIPIERI SRL (CF: 03804230104)
</t>
  </si>
  <si>
    <t>MAESTRIPIERI SRL (CF: 03804230104)</t>
  </si>
  <si>
    <t>Interventi elettrici presso il nuovo Ufficio Provinciale di Novara - Territorio</t>
  </si>
  <si>
    <t xml:space="preserve">RST S.R.L. (CF: 07332450969)
</t>
  </si>
  <si>
    <t>RST S.R.L. (CF: 07332450969)</t>
  </si>
  <si>
    <t>Contratto aperto per servizi di rilegatura e ripristino, ricondizionamento, restauro atti pubblicitÃ  immobiliare anni 2013 e 2014 Uffici del Territorio del Piemonte â€“ Lotto 1</t>
  </si>
  <si>
    <t xml:space="preserve">12VDA SOC. COOP. (CF: 01058350073)
2R PUBBLICITA' S.R.L. (CF: 02241750161)
3C INFORMATICA (CF: 02461740041)
3DTRE (CF: 11674170011)
DIGIPRINT SRL (CF: 01894390168)
</t>
  </si>
  <si>
    <t>DIGIPRINT SRL (CF: 01894390168)</t>
  </si>
  <si>
    <t>Contratto aperto per servizi di rilegatura e ripristino, ricondizionamento, restauro atti pubblicitÃ  immobiliare anni 2013 e 2014 Uffici del Territorio del Piemonte â€“ Lotto 2</t>
  </si>
  <si>
    <t>Noleggio scanner e fotocopiatrice DP CUNEO UPT TORINO</t>
  </si>
  <si>
    <t xml:space="preserve">DIGITECH SNC (CF: 08865310018)
</t>
  </si>
  <si>
    <t>DIGITECH SNC (CF: 08865310018)</t>
  </si>
  <si>
    <t>acquisto e installazione tenda CAM</t>
  </si>
  <si>
    <t xml:space="preserve">CENTRUFFICIO LORETO S.P.A.  (CF: 08312370151)
</t>
  </si>
  <si>
    <t>CENTRUFFICIO LORETO S.P.A.  (CF: 08312370151)</t>
  </si>
  <si>
    <t>CORSO FORMAZIONE INGLESE TECNICO INTERMEDIO</t>
  </si>
  <si>
    <t xml:space="preserve">MANAGER SRL (CF: 02922510017)
</t>
  </si>
  <si>
    <t>MANAGER SRL (CF: 02922510017)</t>
  </si>
  <si>
    <t>REVISIONE E AGGIORNAMENTO SOFTWARE UPT TORINO</t>
  </si>
  <si>
    <t xml:space="preserve">Leica Geosystems SpA (CF: 12090330155)
</t>
  </si>
  <si>
    <t>Leica Geosystems SpA (CF: 12090330155)</t>
  </si>
  <si>
    <t>Pubblicazione su bisettimanale IL PICCOLO, sezione di Tortona, estratto avviso indagine di mercato per individuazione immobile da adibire a sede UT e SPI Tortona.</t>
  </si>
  <si>
    <t xml:space="preserve">MEDIAL S.R.L. (CF: 01760700060)
</t>
  </si>
  <si>
    <t>MEDIAL S.R.L. (CF: 01760700060)</t>
  </si>
  <si>
    <t>Pubblicazione su quotidiano LA STAMPA, edizione nazionale, estratto avviso indagine di mercato per individuazione immobile da adibire a sede UT e SPI Tortona.</t>
  </si>
  <si>
    <t>Servizio di smaltimento di beni mobili fuori uso presso lo SPI di Pinerolo</t>
  </si>
  <si>
    <t xml:space="preserve">Consorzio Ge.Se.AV. (CF: 01843430560)
</t>
  </si>
  <si>
    <t>Consorzio Ge.Se.AV. (CF: 01843430560)</t>
  </si>
  <si>
    <t>FORNITURA DI BACHECHE E URNE RACCOLTA RECLAMI UFFICI AE PIEMONTE</t>
  </si>
  <si>
    <t xml:space="preserve">Brambati (CF: 08267180159)
COSTA VERDE SNC (CF: 00248050676)
DA.MA SRLS (CF: 12633141002)
DuecÃ¬ Italia srl (CF: 02693490126)
ECO LASER INFORMATICA SRL  (CF: 04427081007)
</t>
  </si>
  <si>
    <t>Brambati (CF: 08267180159)</t>
  </si>
  <si>
    <t>Rimozione moquette e realizzazione di locale a uso ufficio presso Ufficio Territoriale Alba.</t>
  </si>
  <si>
    <t xml:space="preserve">DIMENSIONI CONTRACT SRL (CF: 07869980016)
</t>
  </si>
  <si>
    <t>DIMENSIONI CONTRACT SRL (CF: 07869980016)</t>
  </si>
  <si>
    <t>Fornitura e consegna carta UUTT TO 2 TO4 IVREA</t>
  </si>
  <si>
    <t xml:space="preserve">SI.EL.CO SRL (CF: 00614130128)
</t>
  </si>
  <si>
    <t>SI.EL.CO SRL (CF: 00614130128)</t>
  </si>
  <si>
    <t>CORSO DI SENSIBILIZZAZIONE  LINGUAGGIO DEI SEGNI</t>
  </si>
  <si>
    <t xml:space="preserve">SEGNI DI INTEGRAZIONE (CF: 11116320018)
</t>
  </si>
  <si>
    <t>SEGNI DI INTEGRAZIONE (CF: 11116320018)</t>
  </si>
  <si>
    <t>FORNITURA ENERGIA ELETTRICA SEDI REGIONE PIEMONTE</t>
  </si>
  <si>
    <t>26-AFFIDAMENTO DIRETTO IN ADESIONE AD ACCORDO QUADRO/CONVENZIONE</t>
  </si>
  <si>
    <t xml:space="preserve">Iren Mercato S.p.A. (CF: 01178580997)
</t>
  </si>
  <si>
    <t>Iren Mercato S.p.A. (CF: 01178580997)</t>
  </si>
  <si>
    <t>FORNITURA GAS SEDI AGENZIA ENTRATE PIEMONTE</t>
  </si>
  <si>
    <t xml:space="preserve">ESTRA ENERGIE SRL (CF: 01219980529)
</t>
  </si>
  <si>
    <t>ESTRA ENERGIE SRL (CF: 01219980529)</t>
  </si>
  <si>
    <t>Intervento urgente di manutenzione straordinaria dell'impianto antincendio presso l'UPT di Alessandria. Autorizzazione pagamento a consuntivo.</t>
  </si>
  <si>
    <t xml:space="preserve">AEM IMPIANTI  (CF: 02112300062)
</t>
  </si>
  <si>
    <t>AEM IMPIANTI  (CF: 02112300062)</t>
  </si>
  <si>
    <t>fornitura e consegna franco locali di carta A4 e A3 bianca e riciclata presso uffici vari dell'Agenzia delle entrate del Piemonte</t>
  </si>
  <si>
    <t xml:space="preserve">Ugo Tesi srl (CF: 00272980103)
</t>
  </si>
  <si>
    <t>Ugo Tesi srl (CF: 00272980103)</t>
  </si>
  <si>
    <t>FORNITURA BUSTE INTESTATE UFFICI VARI</t>
  </si>
  <si>
    <t xml:space="preserve">GASPARI E. GASPARI SRL (CF: 00089070403)
MANITTO TIPOLITOGRAFIA S.R.L (CF: 01037050018)
MAXFIVE DI COMI ANCILLA (CF: CMONLL52D49G864N)
SUCC.DI STEFANO VASSALLO SNC (CF: 00301900106)
TIPOGRAFIA BODRATO S.N.C. DI BODRATO ANDREA E WALTER (CF: 04914070018)
</t>
  </si>
  <si>
    <t>GASPARI E. GASPARI SRL (CF: 00089070403)</t>
  </si>
  <si>
    <t>noleggio consip 28</t>
  </si>
  <si>
    <t xml:space="preserve">KYOCERA DOCUMENT SOLUTION ITALIA SPA (CF: 01788080156)
</t>
  </si>
  <si>
    <t>KYOCERA DOCUMENT SOLUTION ITALIA SPA (CF: 01788080156)</t>
  </si>
  <si>
    <t>Fornitura e consegna franco locali di: N.1 monitor ARGO, N. 1 mini lan 110 rotoli di carta elimina code - UFFICI VARI</t>
  </si>
  <si>
    <t xml:space="preserve">SIGMA S.P.A. (CF: 01590580443)
</t>
  </si>
  <si>
    <t>SIGMA S.P.A. (CF: 01590580443)</t>
  </si>
  <si>
    <t>Contratto aperto fornitura libri per DR Piemonte e Uffici dipendenti</t>
  </si>
  <si>
    <t xml:space="preserve">VINCI ROBERTO PIETRO (CF: VNCRRT72D21L219I)
</t>
  </si>
  <si>
    <t>VINCI ROBERTO PIETRO (CF: VNCRRT72D21L219I)</t>
  </si>
  <si>
    <t>attivitÃ  ispettiva e di portierato per la sede CAM di Torino, Strada Antica di Collegno 259, dell'Agenzia delle Entrate.</t>
  </si>
  <si>
    <t xml:space="preserve">BELICE SERVIZI SOC. COOP. (CF: 02495900819)
BRUMA INVESTIGAZIONI &amp; SERVICE SRL (CF: DSCDNC59L30C975Y)
FANTASTIC SERVICE (CF: 04810341216)
JOB SOLUTION SOC. COOP. (CF: 02085880561)
LA LUCENTEZZA S.R.L. (CF: 03222370722)
MERIDIANA MULTISERVICE SRL (CF: 01941100990)
SECURITE' SRL (CF: 11537111004)
Vedetta 2 Mondialpol SPA (CF: 00780120135)
</t>
  </si>
  <si>
    <t>SECURITE' SRL (CF: 11537111004)</t>
  </si>
  <si>
    <t>attivitÃ  ispettiva e di portierato per l'Ufficio Provinciale di Alessandria - Territorio dell'Agenzia delle Entrate</t>
  </si>
  <si>
    <t xml:space="preserve">BRUMA INVESTIGAZIONI &amp; SERVICE SRL (CF: DSCDNC59L30C975Y)
F.T.M. COOPERATIVA SOCIALE ARL (CF: 02420800068)
JOB SOLUTION SOC. COOP. (CF: 02085880561)
LA LUCENTEZZA S.R.L. (CF: 03222370722)
SECURITE' SRL (CF: 11537111004)
</t>
  </si>
  <si>
    <t>MODIFICA DEI CIRCUITI LUCE DELLA ZONA FRONT-OFFICE UP TORINO</t>
  </si>
  <si>
    <t xml:space="preserve">M.I.T. SRL (CF: 05628090010)
</t>
  </si>
  <si>
    <t>M.I.T. SRL (CF: 05628090010)</t>
  </si>
  <si>
    <t>servizio di vigilanza armata presso l'immobile denominato "Palazzo Uffici Finanziari" Cuneo</t>
  </si>
  <si>
    <t xml:space="preserve">ALL SYSTEM SPA (CF: 01579830025)
GROUP SERVICE SRL (CF: 02606080022)
I.V.R.I.- Istituto di vigilanza  (CF: 03169660150)
SICURITALIA S.P.A (CF: 07897711003)
TELECONTROL VIGILANZA S.P.A. (CF: 02058850013)
</t>
  </si>
  <si>
    <t>TELECONTROL VIGILANZA S.P.A. (CF: 02058850013)</t>
  </si>
  <si>
    <t xml:space="preserve">FORNITURA 8 ESTINTORI CARRELLATI 30 KG POLVERE </t>
  </si>
  <si>
    <t xml:space="preserve">GROUP ANTIFIRE ESTINTORI STUDIO THERM (CF: NRIMLL64P43E243G)
</t>
  </si>
  <si>
    <t>GROUP ANTIFIRE ESTINTORI STUDIO THERM (CF: NRIMLL64P43E243G)</t>
  </si>
  <si>
    <t>Fornitura di 22 buoni-premio  progetto â€œFisco &amp; Scuolaâ€ DR PIEMONTE</t>
  </si>
  <si>
    <t xml:space="preserve">UNIEURO SPA (CF: 00876320409)
</t>
  </si>
  <si>
    <t>UNIEURO SPA (CF: 00876320409)</t>
  </si>
  <si>
    <t>SMONTAGGIO TRASPORTO RIMONTAGGIO ARMADI COMPATTABILI DP AT</t>
  </si>
  <si>
    <t>RDO 2040357 PER LA STIPULA DI UN ACCORDO QUADRO PER L'AFFIDAMENTO DEL SERVIZIO DI CONDUZIONE E MANUTENZIONE PROGRAMMATA E NON PROGRAMMATA DEGLI IMPIANTI ANTINCENDIO PRESSO GLI UFFICI DEL PIEMONTE DELL'AGENZIA DELLE ENTRATE</t>
  </si>
  <si>
    <t xml:space="preserve">COREMA SAS DI ZANETTI PIETRO E C. (CF: 00972410054)
F.I.A.M.M.A. S.R.L. (CF: 04281950016)
GEICO LENDER SPA (CF: 11205571000)
GIELLE DI LUIGI GALANTUCCI (CF: GLNLGU41P28I907Q)
RES NOVA  (CF: 05651570011)
</t>
  </si>
  <si>
    <t>F.I.A.M.M.A. S.R.L. (CF: 04281950016)</t>
  </si>
  <si>
    <t xml:space="preserve">CORSO FORMAZIONE CARRELLISTI </t>
  </si>
  <si>
    <t xml:space="preserve">ASSCAR SRL (CF: 04262610019)
</t>
  </si>
  <si>
    <t>ASSCAR SRL (CF: 04262610019)</t>
  </si>
  <si>
    <t>Abbonamento alla rivista â€œConsulente immobiliareâ€ UPT TO</t>
  </si>
  <si>
    <t xml:space="preserve">IL SOLE 24ORE S.P.A. (CF: 00777910159)
</t>
  </si>
  <si>
    <t>IL SOLE 24ORE S.P.A. (CF: 00777910159)</t>
  </si>
  <si>
    <t>Fornitura di un cartello indicatore da esterno SPI Pinerolo NUOVA SEDE</t>
  </si>
  <si>
    <t xml:space="preserve">IKON SEGNALI (CF: 01519180200)
</t>
  </si>
  <si>
    <t>IKON SEGNALI (CF: 01519180200)</t>
  </si>
  <si>
    <t>Intervento urgente di messa in sicurezza lamiera cordolo finestra del primo piano dello stabile sede dellâ€™Ufficio Provinciale di Vercelli â€“ Territorio. Autorizzazione pagamento a consuntivo.</t>
  </si>
  <si>
    <t xml:space="preserve">NOVA ELETTRA DI PEVERONI &amp; ZANERO S.N.C. (CF: 01808730020)
</t>
  </si>
  <si>
    <t>NOVA ELETTRA DI PEVERONI &amp; ZANERO S.N.C. (CF: 01808730020)</t>
  </si>
  <si>
    <t>Intervento urgente di spurgo presso la Direzione Provinciale di Asti. Autorizzazione pagamento a consuntivo.</t>
  </si>
  <si>
    <t xml:space="preserve">GUIOTTO SAS (CF: 00810070052)
</t>
  </si>
  <si>
    <t>GUIOTTO SAS (CF: 00810070052)</t>
  </si>
  <si>
    <t xml:space="preserve">MANUTENZIONE TENDE UPT TO </t>
  </si>
  <si>
    <t xml:space="preserve">PORTEND SNC DI BRIVIO UGO, ROBERTO &amp; C. (CF: 03798630152)
</t>
  </si>
  <si>
    <t>PORTEND SNC DI BRIVIO UGO, ROBERTO &amp; C. (CF: 03798630152)</t>
  </si>
  <si>
    <t>Intervento di manutenzione straordinaria relativa alla ricerca della perdita dâ€™acqua dellâ€™impianto di riscaldamento e la sua riparazione, al piano terra del PUF di Cuneo</t>
  </si>
  <si>
    <t xml:space="preserve">RES NOVA  (CF: 05651570011)
</t>
  </si>
  <si>
    <t>RES NOVA  (CF: 05651570011)</t>
  </si>
  <si>
    <t>Riparazione impianto di videosorveglianza presso il Servizio di PubblicitÃ  Immobiliare di Tortona.</t>
  </si>
  <si>
    <t>SOSTITUZIONE LETTORE TESSERE PORTA DI ACCESSO ARCHIVIO CATASTALE SITO AL 2Â° PIANO INTERRATO PRESSO L'UP CUNEO</t>
  </si>
  <si>
    <t xml:space="preserve">microelettronica (CF: 02641630047)
</t>
  </si>
  <si>
    <t>microelettronica (CF: 02641630047)</t>
  </si>
  <si>
    <t>Manutenzione e rifacimento porzione di impermeabilizzazione del piano copertura della torre centrale, rifacimento giunto strutturale presso il PUF di Cuneo</t>
  </si>
  <si>
    <t xml:space="preserve">CUNEO ASFALTI SAS (CF: 01768170043)
</t>
  </si>
  <si>
    <t>CUNEO ASFALTI SAS (CF: 01768170043)</t>
  </si>
  <si>
    <t xml:space="preserve">Tinteggiatura nuove stanze a seguito dellâ€™installazione delle pareti mobili  UP Torino Via Guicciardini 11 </t>
  </si>
  <si>
    <t xml:space="preserve">COP. DECOR DI LUCA TOFFANIN SAS (CF: 01491210017)
</t>
  </si>
  <si>
    <t>COP. DECOR DI LUCA TOFFANIN SAS (CF: 01491210017)</t>
  </si>
  <si>
    <t>Manutenzione straordinaria gruppo frigo Direzione Regionale</t>
  </si>
  <si>
    <t xml:space="preserve">FRICDO DI CLAUDIO SCIORTINO (CF: SCRCLD67R06L219K)
</t>
  </si>
  <si>
    <t>FRICDO DI CLAUDIO SCIORTINO (CF: SCRCLD67R06L219K)</t>
  </si>
  <si>
    <t>MANUT. IMP. VIDEOSORVEGLIANZA - DP II TORINO</t>
  </si>
  <si>
    <t xml:space="preserve">TELKA DI ZERBETTO MAURIZIO (CF: ZRBMRZ54S30F335Q)
</t>
  </si>
  <si>
    <t>TELKA DI ZERBETTO MAURIZIO (CF: ZRBMRZ54S30F335Q)</t>
  </si>
  <si>
    <t>Intervento urgente di spegnimento impianto evacuazione presso la DR - consuntivo</t>
  </si>
  <si>
    <t>Manutenzione Gruppi Frigo Trane - RTHDD1R134 s/n EKY1691 - RTHDD1R134 s/n EKY1692 - CAM Strada Antica di Collegno n. 259 Torino - Anno 2018</t>
  </si>
  <si>
    <t xml:space="preserve">TRANE ITALIA S.r.l. (CF: 04429100151)
</t>
  </si>
  <si>
    <t>TRANE ITALIA S.r.l. (CF: 04429100151)</t>
  </si>
  <si>
    <t>SMALTIMENTO CLASSIFICATORI METALLICI DISMESSI</t>
  </si>
  <si>
    <t xml:space="preserve">MANUELA SOC. COOP. A R.L. (CF: 00973710056)
</t>
  </si>
  <si>
    <t>MANUELA SOC. COOP. A R.L. (CF: 00973710056)</t>
  </si>
  <si>
    <t>INTERVENTO DI VERIFICA BIENNALE IMPIANTI</t>
  </si>
  <si>
    <t xml:space="preserve">OCERT SRL (CF: 08463950017)
</t>
  </si>
  <si>
    <t>OCERT SRL (CF: 08463950017)</t>
  </si>
  <si>
    <t>SERVIZIO DI CORRIERE ESPRESSO TRA LA DP VCO E SPORTELLO DI DOMODOSSOLA</t>
  </si>
  <si>
    <t xml:space="preserve">MALATERRA GIANPIERO E . SNC (CF: 01128340039)
</t>
  </si>
  <si>
    <t>MALATERRA GIANPIERO E . SNC (CF: 01128340039)</t>
  </si>
  <si>
    <t>RIPRISTINO SISTEMA DI ALLARME NUOVA SEDE SPI PINEROLO</t>
  </si>
  <si>
    <t xml:space="preserve">ABBONAMENTO ON LINE INFORMATIVA FISCALE </t>
  </si>
  <si>
    <t xml:space="preserve">SEAC SPA (CF: 00865310221)
</t>
  </si>
  <si>
    <t>SEAC SPA (CF: 00865310221)</t>
  </si>
  <si>
    <t>Programmazione e fornitura di n. 70 tessere di comando lettore apriporta dell'impianto di controllo accessi installato presso l'Ufficio Provinciale di Novara.</t>
  </si>
  <si>
    <t xml:space="preserve">TELKA di Zerbetto Massimiliano (CF: ZRBMSM82S03B777C)
</t>
  </si>
  <si>
    <t>TELKA di Zerbetto Massimiliano (CF: ZRBMSM82S03B777C)</t>
  </si>
  <si>
    <t>Lavori di spostamento control room DR Piemonte</t>
  </si>
  <si>
    <t>fornitura e consegna carta A4 e A3 bianca e riciclata Uffici vari Piemonte - Maggio</t>
  </si>
  <si>
    <t>Fornitura e consegna franco locali di CARTA A4 bianca A3 bianca presso uffici vari dellâ€™Agenzia delle Entrate</t>
  </si>
  <si>
    <t xml:space="preserve">LA PITAGORA DI MACRELLI GIANCARLO (CF: MCRGCR46H14Z130X)
</t>
  </si>
  <si>
    <t>LA PITAGORA DI MACRELLI GIANCARLO (CF: MCRGCR46H14Z130X)</t>
  </si>
  <si>
    <t>Manutenzione 3 armadi compattati c/o DP Asti e DP Vercelli</t>
  </si>
  <si>
    <t xml:space="preserve">TECNOSISTEM SNC (CF: 01579671205)
</t>
  </si>
  <si>
    <t>TECNOSISTEM SNC (CF: 01579671205)</t>
  </si>
  <si>
    <t xml:space="preserve">Manutenzione condizionatori portatili </t>
  </si>
  <si>
    <t>FORNITURA E POSA PELLICOLE OSCURANTI</t>
  </si>
  <si>
    <t xml:space="preserve">TEK SOL DI BARTOLETTI (CF: 05943290014)
</t>
  </si>
  <si>
    <t>TEK SOL DI BARTOLETTI (CF: 05943290014)</t>
  </si>
  <si>
    <t>SOSTITUZIONE DI 3 BOILER DA 50 LITRI NEI BAGNI DELLA DP DE DELL'UPT DI CUNEO</t>
  </si>
  <si>
    <t>Fornitura di materiale di consumo per CANON IMAGEPROGRAF 670</t>
  </si>
  <si>
    <t>Lavori di spostamento comandi elettrici vari DR Piemonte</t>
  </si>
  <si>
    <t>Fornitura di cancelleria DP I TO</t>
  </si>
  <si>
    <t xml:space="preserve">Valsecchi Cancelleria Srl  (CF: 09521810961)
</t>
  </si>
  <si>
    <t>Valsecchi Cancelleria Srl  (CF: 09521810961)</t>
  </si>
  <si>
    <t>CONTRATTO APERTO FORNITURA TONER - NUOVO CONTRATTO ESECUTIVO DR PIEMONTE</t>
  </si>
  <si>
    <t xml:space="preserve">R.C.M. ITALIA s.r.l. (CF: 06736060630)
</t>
  </si>
  <si>
    <t>R.C.M. ITALIA s.r.l. (CF: 06736060630)</t>
  </si>
  <si>
    <t>Manutenzione cassaforte</t>
  </si>
  <si>
    <t xml:space="preserve">BUSCA ENRICO (CF: BSCNRC65E10E379M)
</t>
  </si>
  <si>
    <t>BUSCA ENRICO (CF: BSCNRC65E10E379M)</t>
  </si>
  <si>
    <t>Fornitura e consegna al piano di n. 21 condizionatori portatili per l'Ufficio Provinciale di Torino - Territorio e la Direzione Provinciale di Alessandria.</t>
  </si>
  <si>
    <t xml:space="preserve">LAITECH SRLS (CF: 14329411004)
</t>
  </si>
  <si>
    <t>LAITECH SRLS (CF: 14329411004)</t>
  </si>
  <si>
    <t>smaltimento beni fuori uso DP II TORINO</t>
  </si>
  <si>
    <t xml:space="preserve">GTC 2.0 SRL (CF: 11117380011)
</t>
  </si>
  <si>
    <t>GTC 2.0 SRL (CF: 11117380011)</t>
  </si>
  <si>
    <t>FORNITURA E CONSEGNA DI CARTELLONI PRESSO DR E UPT TO</t>
  </si>
  <si>
    <t>Servizio di carico, trasporto e smaltimento beni informatici presso l'Ufficio Provinciale di Novara - Territorio.</t>
  </si>
  <si>
    <t xml:space="preserve">COMUNITA' GIOVANILE LAVORO (CF: 01471390037)
</t>
  </si>
  <si>
    <t>COMUNITA' GIOVANILE LAVORO (CF: 01471390037)</t>
  </si>
  <si>
    <t xml:space="preserve">FORNITURA N. 250 MULTIPRESE DP I TORINO </t>
  </si>
  <si>
    <t xml:space="preserve">GLOBAL EXPRESS SRL (CF: 12329431006)
</t>
  </si>
  <si>
    <t>GLOBAL EXPRESS SRL (CF: 12329431006)</t>
  </si>
  <si>
    <t>MANUTENZIONE IMPIANTI EVACUAZIONE UT ALBA E UT MONDOVI'</t>
  </si>
  <si>
    <t>INTERVENTO DI TINTEGGIATURA SCALA C DR PIEMONTE</t>
  </si>
  <si>
    <t xml:space="preserve">DECORAZIONI DOC di Bernardo R.P. (CF: BRNRRT73H16E020M)
</t>
  </si>
  <si>
    <t>DECORAZIONI DOC di Bernardo R.P. (CF: BRNRRT73H16E020M)</t>
  </si>
  <si>
    <t>Servizio di smaltimento beni mobili non informatici presso l'Ufficio Provinciale di Novara - Territorio.</t>
  </si>
  <si>
    <t xml:space="preserve">ASSA SPA (CF: 94020500032)
</t>
  </si>
  <si>
    <t>ASSA SPA (CF: 94020500032)</t>
  </si>
  <si>
    <t>MANUTENZIONE STRAORDINARIA GRUPPO FRIGO PRESSO DP ALESSANDRIA</t>
  </si>
  <si>
    <t xml:space="preserve">MITZUBISHI ELECTRIC EUROPE B.V. (CF: 02595560968)
</t>
  </si>
  <si>
    <t>MITZUBISHI ELECTRIC EUROPE B.V. (CF: 02595560968)</t>
  </si>
  <si>
    <t>FORNITURA E INSTALLAZIONE DI CLIMATIZZATORI PRESSO LA DP II TORINO</t>
  </si>
  <si>
    <t xml:space="preserve">MR SERVICE SRL (CF: 12479491008)
</t>
  </si>
  <si>
    <t>MR SERVICE SRL (CF: 12479491008)</t>
  </si>
  <si>
    <t>Integrazione impianto elettrico presso il nuovo Ufficio Provinciale di Novara - Territorio.</t>
  </si>
  <si>
    <t>FORNITURA E CONSEGNA CARTA UFFICI VARI</t>
  </si>
  <si>
    <t>SMALTIMENTO BENI DP ASTI</t>
  </si>
  <si>
    <t>FORNITURA ARREDI A NORMA FRONT OFFICE DP VERCELLI</t>
  </si>
  <si>
    <t xml:space="preserve">QUADRIFOGLIO SISTEMI D'ARREDO SPA (CF: 02301560260)
</t>
  </si>
  <si>
    <t>QUADRIFOGLIO SISTEMI D'ARREDO SPA (CF: 02301560260)</t>
  </si>
  <si>
    <t>Fornitura carta 2018 - 2019 - Adesione a Accordo Quadro DC 155353 del 16 luglio 2018</t>
  </si>
  <si>
    <t>noleggio 9 fotocopiatrici</t>
  </si>
  <si>
    <t>Fornitura e consegna n. 200 cavi pc c13 m.5</t>
  </si>
  <si>
    <t xml:space="preserve">PA.COM S.R.L. (CF: 02630050819)
</t>
  </si>
  <si>
    <t>PA.COM S.R.L. (CF: 02630050819)</t>
  </si>
  <si>
    <t>NOLEG. FOTOC. DR PIEMONTE -XEROX 7830V_F</t>
  </si>
  <si>
    <t xml:space="preserve">TECNOFFICE SRL (CF: 02655920920)
</t>
  </si>
  <si>
    <t>TECNOFFICE SRL (CF: 02655920920)</t>
  </si>
  <si>
    <t>TD Mepa per fornitura e consegna al piano di condizionatori per la DP I di Torino</t>
  </si>
  <si>
    <t>FORNITURA, CONSEGNA E MONTAGGIO ARREDI A NORMA PRESSO UFFICI VARI</t>
  </si>
  <si>
    <t>Fornitura ed installazione di impianto controllo accessi e installazione e programmazione dispositivo elettronico di comando sbarra a livello presso UPT Novara</t>
  </si>
  <si>
    <t>Servizio di vigilanza armata presso la DP I Torino (UT Torino 1 e 3) e la DP II Torino (UT Torino 2 e 4) dell'Agenzia delle Entrate.</t>
  </si>
  <si>
    <t xml:space="preserve">ALL SYSTEM SPA (CF: 01579830025)
CITTADINI DELL'ORDINE S.R.L. (CF: 02415990213)
GROUP SERVICE SRL (CF: 02606080022)
SICURITALIA S.P.A (CF: 07897711003)
Vedetta 2 Mondialpol SPA (CF: 00780120135)
</t>
  </si>
  <si>
    <t>GROUP SERVICE SRL (CF: 02606080022)</t>
  </si>
  <si>
    <t>Fornitura e consegna al piano di n. 169 estintori di varie tipologie per Uffici vari dell'Agenzia delle Entrate del Piemonte.</t>
  </si>
  <si>
    <t xml:space="preserve">SAP ESTINTORI SRL (CF: 02036610687)
</t>
  </si>
  <si>
    <t>SAP ESTINTORI SRL (CF: 02036610687)</t>
  </si>
  <si>
    <t>SMONTAGGIO TRASPORTO RIMONTAGGIO 10  ARMADI COMPATTATI DP BI DP VC</t>
  </si>
  <si>
    <t xml:space="preserve">TRASLOCHI SCABELLI GROUPS SRL (CF: 03540190984)
</t>
  </si>
  <si>
    <t>TRASLOCHI SCABELLI GROUPS SRL (CF: 03540190984)</t>
  </si>
  <si>
    <t>Manutenzione straordinaria impianto di climatizzazione CAM TORINO</t>
  </si>
  <si>
    <t xml:space="preserve">AC SERVICE SRL (CF: 11426320013)
</t>
  </si>
  <si>
    <t>AC SERVICE SRL (CF: 11426320013)</t>
  </si>
  <si>
    <t>Sostituzione apparecchiatura impianto videosorveglianza</t>
  </si>
  <si>
    <t>INSTALLAZIONE IMPIANTO CONTROLLO ACCESSI E SOST. 10 TORRETTE DP BIELLA</t>
  </si>
  <si>
    <t xml:space="preserve">SV ELETTROTECNICA (CF: 02614680029)
</t>
  </si>
  <si>
    <t>SV ELETTROTECNICA (CF: 02614680029)</t>
  </si>
  <si>
    <t>interventi di smaltimento beni fuori uso presso DP Alessandria, UPT Alessandria e UT Tortona</t>
  </si>
  <si>
    <t xml:space="preserve">GESTIONEAMBIENTE SPA (CF: 01492290067)
</t>
  </si>
  <si>
    <t>GESTIONEAMBIENTE SPA (CF: 01492290067)</t>
  </si>
  <si>
    <t>intervento di verifica di controsoffitti della Direzione Provinciale II e degli Uffici Territoriali di Torino 2, Chivasso, Susa, Ivrea, Rivoli, Torino 4 - Ripristino e verifica di controsoffitti della DR Piemonte</t>
  </si>
  <si>
    <t xml:space="preserve">NICMA&amp;PARTNERS (CF: 09723460012)
</t>
  </si>
  <si>
    <t>NICMA&amp;PARTNERS (CF: 09723460012)</t>
  </si>
  <si>
    <t>contratto aperto fornitura cancelleria e acessori per ufficio</t>
  </si>
  <si>
    <t xml:space="preserve">CARTA E CARTUCCE SRL (CF: 03677640611)
DUBINI S.R.L. (CF: 06262520155)
ERREBIAN SPA (CF: 08397890586)
IL PAPIRO S.R.L. (CF: 01997440043)
MYO S.r.l. (CF: 03222970406)
</t>
  </si>
  <si>
    <t>MYO S.r.l. (CF: 03222970406)</t>
  </si>
  <si>
    <t>DR Piemonte - Sostituzione vetri per posizionamento condizionatori portatili</t>
  </si>
  <si>
    <t xml:space="preserve">VETRERIA SAN PAOLO SRL (CF: 09723460011)
</t>
  </si>
  <si>
    <t>VETRERIA SAN PAOLO SRL (CF: 09723460011)</t>
  </si>
  <si>
    <t>Intervento urgente spurgo c/o sede DR Piemonte</t>
  </si>
  <si>
    <t xml:space="preserve">REGA SERVIZI di CAVA G. e C. (CF: 08065500012)
</t>
  </si>
  <si>
    <t>REGA SERVIZI di CAVA G. e C. (CF: 08065500012)</t>
  </si>
  <si>
    <t>smaltimento beni fuori uso</t>
  </si>
  <si>
    <t xml:space="preserve">SIA SRL (CF: 08769960017)
</t>
  </si>
  <si>
    <t>SIA SRL (CF: 08769960017)</t>
  </si>
  <si>
    <t>Fornitura e posa di lettore tessere magnetiche e accessori presso la DP I di Torino</t>
  </si>
  <si>
    <t xml:space="preserve">MILANI GIOVANNI &amp; C. (CF: 01554780138)
</t>
  </si>
  <si>
    <t>MILANI GIOVANNI &amp; C. (CF: 01554780138)</t>
  </si>
  <si>
    <t>manutenzione macchina bollatrice Ufficio Territoriale di Casale M.to</t>
  </si>
  <si>
    <t>Manutenzione straordinaria impianto di climatizzazione, verifica funzionalitÃ  di tre gruppi frigo â€“ UPT Alessandria parti comuni</t>
  </si>
  <si>
    <t>Adeguamento cancello e inserimento maniglione antipanico PUF di Cuneo parti comuni.</t>
  </si>
  <si>
    <t xml:space="preserve">B.F. DI BARRA FRANCO (CF: 00984070045)
</t>
  </si>
  <si>
    <t>B.F. DI BARRA FRANCO (CF: 00984070045)</t>
  </si>
  <si>
    <t>Rifacimento pavimenti locali piano terra dell'Ufficio Territoriale di Torino 1.</t>
  </si>
  <si>
    <t xml:space="preserve">decori e restauri (CF: 08718130019)
</t>
  </si>
  <si>
    <t>decori e restauri (CF: 08718130019)</t>
  </si>
  <si>
    <t>REVISIONE E AGGIORNAMENTO SOFTWARE UPT VERBANIA</t>
  </si>
  <si>
    <t>SMALTIMENTO BENI FUORI USO PRESSO DP I TORINO</t>
  </si>
  <si>
    <t>Fornitura macchina bollatrice  con punzone in acciaio  con incisione presso Ufficio Territoriale Torino 3</t>
  </si>
  <si>
    <t xml:space="preserve">FATTORI SAFEST S.R.L. (CF: 10416260155)
</t>
  </si>
  <si>
    <t>FATTORI SAFEST S.R.L. (CF: 10416260155)</t>
  </si>
  <si>
    <t>SERVIZIO DI TRASLOCO E FACCHINAGGIO UPT BIELLA</t>
  </si>
  <si>
    <t xml:space="preserve">COOPERATIVA SOCIALE DELL'ORSO BLU - ONLUS (CF: 01747390027)
</t>
  </si>
  <si>
    <t>COOPERATIVA SOCIALE DELL'ORSO BLU - ONLUS (CF: 01747390027)</t>
  </si>
  <si>
    <t>Lavori allacciamento impianto di evacuazione elettromagneti porte ingresso asilo nido Bimbiâ€¦Entrate DR</t>
  </si>
  <si>
    <t xml:space="preserve">Sgombero locali da beni mobili dismessi e dichiarati fuori uso presso DP di Novara â€“ Corso Risorgimento 26 e Ufficio Provinciale Territorio â€“ Via Tornielli 14 </t>
  </si>
  <si>
    <t>Fornitura macchina bollatrice  con punzone in acciaio  con incisione presso Ufficio Territoriale Alba</t>
  </si>
  <si>
    <t>FORNITURA E CONSEGNA CANALINE  DP I TORINO</t>
  </si>
  <si>
    <t xml:space="preserve">ELCOM DISTRIBUZIONE SRL (CF: 00933480949)
</t>
  </si>
  <si>
    <t>ELCOM DISTRIBUZIONE SRL (CF: 00933480949)</t>
  </si>
  <si>
    <t>FORNITURA GAS NUOVE SEDI UT BORGOMANERO E SPI PINEROLO</t>
  </si>
  <si>
    <t>Interventi migliorativi per locali adibiti a servizi igienici nellâ€™immobile sede della Direzione Provinciale I di Torino.</t>
  </si>
  <si>
    <t>Lavori di sostituzione telecamera videosorveglianza della Direzione Regionale</t>
  </si>
  <si>
    <t>Fornitura e consegna franco locali di rotoli di carta elimina code - UFFICI VARI</t>
  </si>
  <si>
    <t>REVISIONE SOFTWARE GPS UPT TORINO</t>
  </si>
  <si>
    <t>Intervento urgente lavori di ripristino pavimentazione pianerottolo 1Â° piano  Direzione Regionale del Piemonte</t>
  </si>
  <si>
    <t xml:space="preserve">EDILG DI GROSSO EMILIO (CF: GRSMLE78T16F335R)
</t>
  </si>
  <si>
    <t>EDILG DI GROSSO EMILIO (CF: GRSMLE78T16F335R)</t>
  </si>
  <si>
    <t>BUONI CARBURANTE 7 - LOTTO 1 - FORNITURA BUONI GASOLIO</t>
  </si>
  <si>
    <t xml:space="preserve">ENI SPA (CF: 00484960588)
</t>
  </si>
  <si>
    <t>ENI SPA (CF: 00484960588)</t>
  </si>
  <si>
    <t>Corso base di specializzazione in materia di prevenzione incendi â€“ 17Â° edizione</t>
  </si>
  <si>
    <t xml:space="preserve">FONDAZIONE ORDINE INGEGNERI TORINO (CF: 97613210018)
</t>
  </si>
  <si>
    <t>FONDAZIONE ORDINE INGEGNERI TORINO (CF: 97613210018)</t>
  </si>
  <si>
    <t>Intervento urgente lavori su cancello scorrevole CAM</t>
  </si>
  <si>
    <t xml:space="preserve">L.B. IMPIANTI SNC (CF: 06836310018)
</t>
  </si>
  <si>
    <t>L.B. IMPIANTI SNC (CF: 06836310018)</t>
  </si>
  <si>
    <t>SPURGO CONDOTTA FOGNARIA UT TORINO 3</t>
  </si>
  <si>
    <t>Integrazione/sostituzione tende UP Biella</t>
  </si>
  <si>
    <t xml:space="preserve">Arredotenda Snc di Alfieri e Terzo (CF: 02493450023)
</t>
  </si>
  <si>
    <t>Arredotenda Snc di Alfieri e Terzo (CF: 02493450023)</t>
  </si>
  <si>
    <t>FORNITURA CAVI ALIMENTAZIONE</t>
  </si>
  <si>
    <t>FORNITURA CANALINA PASSACAVI DP I TORINO</t>
  </si>
  <si>
    <t>MANUTENZIONE PERIODICA IMPIANTI EVACUAZIONE UFFICI VARI</t>
  </si>
  <si>
    <t>Servizio di collegamento ponte radio e intervento a seguito di allarme impianto antincendio presso l'Ufficio Provinciale di Vercelli - Territorio</t>
  </si>
  <si>
    <t xml:space="preserve">GROUP SERVICE SRL (CF: 02606080022)
</t>
  </si>
  <si>
    <t>Fornitura biglietti urbani GTT DP TO I</t>
  </si>
  <si>
    <t xml:space="preserve">GTT - GRUPPO TORINESE TRASPORTI SPA (CF: 08555280018)
</t>
  </si>
  <si>
    <t>GTT - GRUPPO TORINESE TRASPORTI SPA (CF: 08555280018)</t>
  </si>
  <si>
    <t>FORNITURA TIMBRI DR DP BI</t>
  </si>
  <si>
    <t xml:space="preserve">DITTA VIGLIANI DI DUNYOV FABRIZIO (CF: 11118560017)
</t>
  </si>
  <si>
    <t>DITTA VIGLIANI DI DUNYOV FABRIZIO (CF: 11118560017)</t>
  </si>
  <si>
    <t>LAVORI DI SISTEMAZIONE PENSILINA ESTERNA UPT BI</t>
  </si>
  <si>
    <t xml:space="preserve">CHIAVERINA MICHELE (CF: CHVMHL80B22A859D)
</t>
  </si>
  <si>
    <t>CHIAVERINA MICHELE (CF: CHVMHL80B22A859D)</t>
  </si>
  <si>
    <t>Servizio pulizia rimozione guano DP II TORINO</t>
  </si>
  <si>
    <t xml:space="preserve">SIADD SRL (CF: 02870100019)
</t>
  </si>
  <si>
    <t>SIADD SRL (CF: 02870100019)</t>
  </si>
  <si>
    <t>Tinteggiatura front office UT TORINO 1</t>
  </si>
  <si>
    <t xml:space="preserve">GASPARINI MARIO FRANCO DECORAZIONI (CF: GSPMFR53T19L219M)
</t>
  </si>
  <si>
    <t>GASPARINI MARIO FRANCO DECORAZIONI (CF: GSPMFR53T19L219M)</t>
  </si>
  <si>
    <t>Manutenzione ordinaria e straordinaria impianto water-mist archivi seminterrato DR e UPT TO</t>
  </si>
  <si>
    <t xml:space="preserve">ESSECI SRL (CF: 05999530016)
</t>
  </si>
  <si>
    <t>ESSECI SRL (CF: 05999530016)</t>
  </si>
  <si>
    <t>LAVORI URGENTI PER IL RIFACIMENTO COPERTURA PIANA UT CHIVASSO</t>
  </si>
  <si>
    <t xml:space="preserve">GIMA DI MANGIARACINA  E C SAS (CF: 05036580016)
</t>
  </si>
  <si>
    <t>GIMA DI MANGIARACINA  E C SAS (CF: 05036580016)</t>
  </si>
  <si>
    <t>Fornitura cassonetti per la raccolta differenziata dei rifiuti per l'UT di Borgomanero.</t>
  </si>
  <si>
    <t xml:space="preserve">MEDIO NOVARESE AMBIENTE SPA (CF: 01958900035)
</t>
  </si>
  <si>
    <t>MEDIO NOVARESE AMBIENTE SPA (CF: 01958900035)</t>
  </si>
  <si>
    <t>Stampa opuscoli â€œristrutturazioni edilizieâ€ e â€œrisparmio energeticoâ€ per partecipazione RESTRUCTURA</t>
  </si>
  <si>
    <t xml:space="preserve">CASTELLO SRL (CF: 03794250013)
</t>
  </si>
  <si>
    <t>CASTELLO SRL (CF: 03794250013)</t>
  </si>
  <si>
    <t>Riparazione display fotocopiatore a noleggio UT Borgomanero</t>
  </si>
  <si>
    <t xml:space="preserve">SHARP ELECTRONICS ITALIA S.P.A. (CF: 09275090158)
</t>
  </si>
  <si>
    <t>SHARP ELECTRONICS ITALIA S.P.A. (CF: 09275090158)</t>
  </si>
  <si>
    <t>MODIFICA PARZIALE IMPIANTO DI EVACUAZIONE UT ALBA</t>
  </si>
  <si>
    <t>Intervento per smontaggio, trasporto e smaltimento bombole presenti nell'Ufficio Territoriale di Casale Monferrato e nella Direzione Provinciale di Vercelli</t>
  </si>
  <si>
    <t xml:space="preserve">GIELLE DI LUIGI GALANTUCCI (CF: GLNLGU41P28I907Q)
</t>
  </si>
  <si>
    <t>GIELLE DI LUIGI GALANTUCCI (CF: GLNLGU41P28I907Q)</t>
  </si>
  <si>
    <t>Intervento su magneti porte rei UPT TO. Autorizzazione pagamento a consuntivo</t>
  </si>
  <si>
    <t xml:space="preserve">MQ SRL (CF: 04985541004)
</t>
  </si>
  <si>
    <t>MQ SRL (CF: 04985541004)</t>
  </si>
  <si>
    <t>Ampliamento impianto videosorveglianza DP I TORINO</t>
  </si>
  <si>
    <t xml:space="preserve">IRIDES SRL (CF: 02042300026)
</t>
  </si>
  <si>
    <t>IRIDES SRL (CF: 02042300026)</t>
  </si>
  <si>
    <t>FERMO MACCHINA E SGOMBERO NEVE CAM TORINO</t>
  </si>
  <si>
    <t xml:space="preserve">BALLESIO LUCA IMPRESA INDIVIDUALE (CF: BLLLCU85M24C722A)
</t>
  </si>
  <si>
    <t>BALLESIO LUCA IMPRESA INDIVIDUALE (CF: BLLLCU85M24C722A)</t>
  </si>
  <si>
    <t>FORNITURA BANDIERE UFFICI VARI</t>
  </si>
  <si>
    <t xml:space="preserve">FAGGIONATO ROBERTO (CF: FGGRRT74M13F464Y)
</t>
  </si>
  <si>
    <t>FAGGIONATO ROBERTO (CF: FGGRRT74M13F464Y)</t>
  </si>
  <si>
    <t>MANUTENZIONE STRAORDINARIA IMPIANTO VIDEOSORVEGLIANZA DR</t>
  </si>
  <si>
    <t>SMALTIMENTO BENI FUORI USO DR E UPT TO</t>
  </si>
  <si>
    <t xml:space="preserve">EFFE ERRE SRL (CF: 02639700018)
</t>
  </si>
  <si>
    <t>EFFE ERRE SRL (CF: 02639700018)</t>
  </si>
  <si>
    <t>MANUTENZIONE ARCHIVIO</t>
  </si>
  <si>
    <t xml:space="preserve">LA TECNICA IMPIANTI (CF: 11354730019)
</t>
  </si>
  <si>
    <t>LA TECNICA IMPIANTI (CF: 11354730019)</t>
  </si>
  <si>
    <t>Servizio di pulizia straordinaria dei locali della nuova sede dell'UT di Borgomanero.</t>
  </si>
  <si>
    <t xml:space="preserve">LAVORO MALGRADO TUTTO COOP. SOC. ONLUS (CF: 02013760034)
</t>
  </si>
  <si>
    <t>LAVORO MALGRADO TUTTO COOP. SOC. ONLUS (CF: 02013760034)</t>
  </si>
  <si>
    <t>Fornitura buoni carburante</t>
  </si>
  <si>
    <t>Noleggio fotocopiatori - uffici vari</t>
  </si>
  <si>
    <t>Interventi per ripristinare le criticitÃ  relative agli impianti antincendio presso vari uffici del Piemonte dell'Agenzia delle Entrate</t>
  </si>
  <si>
    <t>INSTALLAZIONE DISSUASORI DP ASTI</t>
  </si>
  <si>
    <t xml:space="preserve">IGIENCONTROL (CF: 05585450017)
</t>
  </si>
  <si>
    <t>IGIENCONTROL (CF: 05585450017)</t>
  </si>
  <si>
    <t>Servizio di intervento in caso di allarme degli impianti antitrusione e antincendio, tramite chiamata ponte radio UP Biella</t>
  </si>
  <si>
    <t xml:space="preserve">MEK POL (CF: 00241700020)
</t>
  </si>
  <si>
    <t>MEK POL (CF: 00241700020)</t>
  </si>
  <si>
    <t>Lavori per la realizzazione di un nuovo impianto di illuminazione presso il F.O. dellâ€™UT di Cuneo</t>
  </si>
  <si>
    <t xml:space="preserve">erreci srl (CF: 02324740048)
</t>
  </si>
  <si>
    <t>erreci srl (CF: 02324740048)</t>
  </si>
  <si>
    <t>VERIFICA ANNUALE DEFIBRILLATORI AGENZIA ENTRATE PIEMONTE</t>
  </si>
  <si>
    <t xml:space="preserve">CPF ITALIA S.R.L. (CF: 06298261212)
</t>
  </si>
  <si>
    <t>CPF ITALIA S.R.L. (CF: 06298261212)</t>
  </si>
  <si>
    <t>SAGGIO E INDAGINE STATO DI FATTO INTONACI DR PIEMONTE</t>
  </si>
  <si>
    <t xml:space="preserve">TECNOINDAGINI SRL (CF: 06383520969)
</t>
  </si>
  <si>
    <t>TECNOINDAGINI SRL (CF: 06383520969)</t>
  </si>
  <si>
    <t>Servizio settimanale di corriere espresso tra la DP di Novara e l'UT di Borgomanero.</t>
  </si>
  <si>
    <t xml:space="preserve">FRANCY POST S.A.S. DI LISA NICOLA &amp; C. (CF: 02098210038)
</t>
  </si>
  <si>
    <t>FRANCY POST S.A.S. DI LISA NICOLA &amp; C. (CF: 02098210038)</t>
  </si>
  <si>
    <t>Fornitura e posa tende DP I TORINO</t>
  </si>
  <si>
    <t xml:space="preserve">SIPARIETTE TORINO DI CORRONCA GIANFRANCO (CF: CRRGFR71B24L219D)
</t>
  </si>
  <si>
    <t>SIPARIETTE TORINO DI CORRONCA GIANFRANCO (CF: CRRGFR71B24L219D)</t>
  </si>
  <si>
    <t>Servizio di movimentazione, carico, ritiro, trasporto e smaltimento beni informatici UPT Vercelli</t>
  </si>
  <si>
    <t xml:space="preserve">ANDROMEDA (CF: 01783010026)
</t>
  </si>
  <si>
    <t>ANDROMEDA (CF: 01783010026)</t>
  </si>
  <si>
    <t>Servizio di ritiro e smaltimento di beni mobili non informatici e beni mobili informatici presso Uffici vari della Provincia di Alessandria dell'AE</t>
  </si>
  <si>
    <t>Sostituzione gruppo alimentatore automatico fotocopiatore a noleggio serie MXM564NP-3503279Y presso la DP di Verbania</t>
  </si>
  <si>
    <t>verifica biennale elevatori uffici vari</t>
  </si>
  <si>
    <t xml:space="preserve">I.C.E.P.I. (CF: 01055750333)
</t>
  </si>
  <si>
    <t>I.C.E.P.I. (CF: 01055750333)</t>
  </si>
  <si>
    <t>Lavori di ripristino intonaco esistente danneggiato da infiltrazioni al piano terra dell'edificio sede dell'UPT di Asti.</t>
  </si>
  <si>
    <t xml:space="preserve">PICCO BARTOLOMEO (CF: 01280650050)
</t>
  </si>
  <si>
    <t>PICCO BARTOLOMEO (CF: 01280650050)</t>
  </si>
  <si>
    <t>Fornitura ed installazione segnaletica front office e ganci di allineamento per seduta fissa base a quattro gambe per la nuova sede della DP di Vercelli.</t>
  </si>
  <si>
    <t>tinteggiatura front office UT CHIVASSO</t>
  </si>
  <si>
    <t>tinteggiatura front office UT TO4</t>
  </si>
  <si>
    <t>Lavori edili da effettuarsi presso l'UPT di Novara.</t>
  </si>
  <si>
    <t xml:space="preserve">FABRICA S.R.L. (CF: 01859550038)
</t>
  </si>
  <si>
    <t>FABRICA S.R.L. (CF: 01859550038)</t>
  </si>
  <si>
    <t>FORNITURA LAMPADE UFFICI VARI</t>
  </si>
  <si>
    <t xml:space="preserve">COMOLI, FERRARI &amp; C. (CF: 00123060030)
</t>
  </si>
  <si>
    <t>COMOLI, FERRARI &amp; C. (CF: 00123060030)</t>
  </si>
  <si>
    <t>accordo quadro per il servizio di conduzione e manutenzione programmata e non programmata degli impianti termoidraulici presso gli Uffici del Piemonte</t>
  </si>
  <si>
    <t xml:space="preserve">GLOBALGEST SRL (CF: 08587361000)
INTEC SERVICE Srl (CF: 02820290647)
L'OPEROSA IMPIANTI S.R.L. (CF: 04269490266)
NELSA SRL (CF: 00419700133)
RES NOVA  (CF: 05651570011)
</t>
  </si>
  <si>
    <t>FORNITURA ESTINTORI ED ACCESSORI DP I TORINO</t>
  </si>
  <si>
    <t xml:space="preserve">MASTER FIRE (CF: 02520240983)
</t>
  </si>
  <si>
    <t>MASTER FIRE (CF: 02520240983)</t>
  </si>
  <si>
    <t>fornitura ed installazione dispositivo apriporta DP ASTI</t>
  </si>
  <si>
    <t xml:space="preserve">M.P.M. IMPIANTI ELETTRICI (CF: 01628850057)
</t>
  </si>
  <si>
    <t>M.P.M. IMPIANTI ELETTRICI (CF: 01628850057)</t>
  </si>
  <si>
    <t>CONTRATTO APERTO FORNITURA TONER</t>
  </si>
  <si>
    <t xml:space="preserve">ECO LASER INFORMATICA SRL  (CF: 04427081007)
</t>
  </si>
  <si>
    <t>ECO LASER INFORMATICA SRL  (CF: 04427081007)</t>
  </si>
  <si>
    <t>MANUTENZIONE FABBRICATI SOLAIO BAGNO E ALTRO UPT TO</t>
  </si>
  <si>
    <t xml:space="preserve">SO.GE.AP SRL (CF: 07052410722)
</t>
  </si>
  <si>
    <t>SO.GE.AP SRL (CF: 07052410722)</t>
  </si>
  <si>
    <t>fornitura canaline</t>
  </si>
  <si>
    <t>Intervento di disalimentazione connessione BT - POD IT001E02285802 Ufficio Territoriale di Alba</t>
  </si>
  <si>
    <t xml:space="preserve">ENEL DISTRIBUZIONE SPA (CF: 05779711000)
</t>
  </si>
  <si>
    <t>ENEL DISTRIBUZIONE SPA (CF: 05779711000)</t>
  </si>
  <si>
    <t>RICHIESTA ABBONAMENTO GTT TORINO</t>
  </si>
  <si>
    <t>Copertura quadro elettrico UT CHIVASSO</t>
  </si>
  <si>
    <t xml:space="preserve">CETP S.C. (CF: 01977460011)
</t>
  </si>
  <si>
    <t>CETP S.C. (CF: 01977460011)</t>
  </si>
  <si>
    <t>Servizio di sgombero locali da beni mobili dismessi e dichiarati fuori uso presso lâ€™Ufficio Territoriale di Borgomanero.</t>
  </si>
  <si>
    <t>SMALTIMENTO BENI FUORI USO UT RIVOLI</t>
  </si>
  <si>
    <t xml:space="preserve">ECOLOGICA PIEMONTESE SRL (CF: 01032710079)
</t>
  </si>
  <si>
    <t>ECOLOGICA PIEMONTESE SRL (CF: 01032710079)</t>
  </si>
  <si>
    <t>SMALTIMENTO BENI INFORMATICI FUORI USO PRESSO UP BIELLA</t>
  </si>
  <si>
    <t xml:space="preserve">VESCOVO ROMANO &amp; C. SNC (CF: 00529300022)
</t>
  </si>
  <si>
    <t>VESCOVO ROMANO &amp; C. SNC (CF: 00529300022)</t>
  </si>
  <si>
    <t>NOLEGGIO FOTOCOPIATORI UFFICI VARI DR PIEMONTE</t>
  </si>
  <si>
    <t>MANUTENZIONE ORDINARIA E STRAORDINARIA IMPIANTO ANTINCENDIO CUNEO</t>
  </si>
  <si>
    <t>FORNITURA PEZZI MOBILI SIGILLO 2019</t>
  </si>
  <si>
    <t xml:space="preserve">Istituto Poligrafico e Zecca dello Stato  (CF: 00399810589)
</t>
  </si>
  <si>
    <t>Istituto Poligrafico e Zecca dello Stato  (CF: 00399810589)</t>
  </si>
  <si>
    <t>Fornitura carta</t>
  </si>
  <si>
    <t xml:space="preserve">2A SRL (CF: 04109170615)
2F CATANIA SRL (CF: 05416590874)
2M forniture (CF: 03637990650)
2M UFFICIO (CF: 07350840638)
3 B OFFICE S.R.L. (CF: 02255830644)
</t>
  </si>
  <si>
    <t>FORNITURA CARTA</t>
  </si>
  <si>
    <t xml:space="preserve">3.M.C (CF: 04303410726)
ICR - SOCIETA' PER AZIONI  (CF: 05466391009)
LA PITAGORA DI MACRELLI GIANCARLO (CF: MCRGCR46H14Z130X)
MYO S.r.l. (CF: 03222970406)
Ugo Tesi srl (CF: 00272980103)
</t>
  </si>
  <si>
    <t>Impianto di evacuazione â€“ sede di Cuneo</t>
  </si>
  <si>
    <t>Accordo quadro per lâ€™affidamento del servizio di conduzione e manutenzione programmata e non programmata degli impianti elevatori presso gli Uffici del Piemonte dellâ€™Agenzia delle Entrate</t>
  </si>
  <si>
    <t xml:space="preserve">CIOCCA SRL (CF: 00464670017)
DEL BO  (CF: 04474391218)
S.A.S. SRL (CF: 08517850155)
SCHINDLER SPA (CF: 00842990152)
Thyssenkrupp Elevatori Italia Spa (CF: 03702760962)
</t>
  </si>
  <si>
    <t>ARREDI FRONT OFFICE PINEROLO</t>
  </si>
  <si>
    <t>SEDUTE ATTESA A NORMA UFFICI VARI</t>
  </si>
  <si>
    <t xml:space="preserve">CENTROSEDIA SRL (CF: 05902860484)
</t>
  </si>
  <si>
    <t>CENTROSEDIA SRL (CF: 05902860484)</t>
  </si>
  <si>
    <t>12 SCRIVANIE UT CIRIE' A NORMA</t>
  </si>
  <si>
    <t>FORNITURA E POSA DI ARREDI A NORMA PER DR PIEMONTE - DP I TORINO, UPT TORINO</t>
  </si>
  <si>
    <t xml:space="preserve">ARCOSITALIA (CF: LTRGRG81T54F152K)
ARREDAMENTI GOTI DI GOTI NATALE &amp; C. (CF: 01208150472)
DIMENSIONI CONTRACT SRL (CF: 07869980016)
Pialt S.r.l. (CF: 01664520010)
QUADRICA S.R.L. UNIPERSONALE (CF: 02638290920)
</t>
  </si>
  <si>
    <t>ARREDAMENTI GOTI DI GOTI NATALE &amp; C. (CF: 01208150472)</t>
  </si>
  <si>
    <t xml:space="preserve">FORNITURA SEDUTE A NORMA OPERATORE E VISITATORE UFFICI VARI </t>
  </si>
  <si>
    <t xml:space="preserve">Pialt S.r.l. (CF: 01664520010)
</t>
  </si>
  <si>
    <t>Pialt S.r.l. (CF: 01664520010)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</si>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</sst>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502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ht="105" x14ac:dyDescent="0.25">
      <c r="A3" t="str">
        <f>"Z6A23D1C80"</f>
        <v>Z6A23D1C80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2190</v>
      </c>
      <c r="I3" s="2">
        <v>43271</v>
      </c>
      <c r="J3" s="2">
        <v>43286</v>
      </c>
      <c r="K3">
        <v>2190</v>
      </c>
    </row>
    <row r="4" spans="1:11" x14ac:dyDescent="0.25">
      <c r="A4" t="str">
        <f>"7139908678"</f>
        <v>7139908678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160316.98000000001</v>
      </c>
      <c r="I4" s="2">
        <v>43115</v>
      </c>
      <c r="J4" s="2">
        <v>43477</v>
      </c>
      <c r="K4">
        <v>64044.83</v>
      </c>
    </row>
    <row r="5" spans="1:11" x14ac:dyDescent="0.25">
      <c r="A5" t="str">
        <f>"ZA321ADEC9"</f>
        <v>ZA321ADEC9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1319.46</v>
      </c>
      <c r="I5" s="2">
        <v>43115</v>
      </c>
      <c r="J5" s="2">
        <v>43115</v>
      </c>
      <c r="K5">
        <v>1319.46</v>
      </c>
    </row>
    <row r="6" spans="1:11" x14ac:dyDescent="0.25">
      <c r="A6" t="str">
        <f>"Z1D21B0048"</f>
        <v>Z1D21B0048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2341.25</v>
      </c>
      <c r="I6" s="2">
        <v>43088</v>
      </c>
      <c r="J6" s="2">
        <v>43092</v>
      </c>
      <c r="K6">
        <v>2341.25</v>
      </c>
    </row>
    <row r="7" spans="1:11" x14ac:dyDescent="0.25">
      <c r="A7" t="str">
        <f>"Z6921C9EEA"</f>
        <v>Z6921C9EEA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280</v>
      </c>
      <c r="I7" s="2">
        <v>42958</v>
      </c>
      <c r="J7" s="2">
        <v>43159</v>
      </c>
      <c r="K7">
        <v>280</v>
      </c>
    </row>
    <row r="8" spans="1:11" x14ac:dyDescent="0.25">
      <c r="A8" t="str">
        <f>"Z2C21B52C3"</f>
        <v>Z2C21B52C3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4200</v>
      </c>
      <c r="I8" s="2">
        <v>43116</v>
      </c>
      <c r="J8" s="2">
        <v>43159</v>
      </c>
      <c r="K8">
        <v>4200</v>
      </c>
    </row>
    <row r="9" spans="1:11" x14ac:dyDescent="0.25">
      <c r="A9" t="str">
        <f>"Z19219C479"</f>
        <v>Z19219C479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1711</v>
      </c>
      <c r="I9" s="2">
        <v>43112</v>
      </c>
      <c r="J9" s="2">
        <v>43122</v>
      </c>
      <c r="K9">
        <v>1711</v>
      </c>
    </row>
    <row r="10" spans="1:11" ht="409.5" x14ac:dyDescent="0.25">
      <c r="A10" t="str">
        <f>"7279213498"</f>
        <v>7279213498</v>
      </c>
      <c r="B10" t="str">
        <f t="shared" si="0"/>
        <v>06363391001</v>
      </c>
      <c r="C10" t="s">
        <v>15</v>
      </c>
      <c r="D10" t="s">
        <v>39</v>
      </c>
      <c r="E10" t="s">
        <v>21</v>
      </c>
      <c r="F10" s="1" t="s">
        <v>40</v>
      </c>
      <c r="G10" t="s">
        <v>41</v>
      </c>
      <c r="H10">
        <v>46894.39</v>
      </c>
      <c r="I10" s="2">
        <v>43139</v>
      </c>
      <c r="J10" s="2">
        <v>43169</v>
      </c>
      <c r="K10">
        <v>46894.39</v>
      </c>
    </row>
    <row r="11" spans="1:11" x14ac:dyDescent="0.25">
      <c r="A11" t="str">
        <f>"ZF62253CBC"</f>
        <v>ZF62253CBC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1344</v>
      </c>
      <c r="I11" s="2">
        <v>43150</v>
      </c>
      <c r="J11" s="2">
        <v>43151</v>
      </c>
      <c r="K11">
        <v>1344</v>
      </c>
    </row>
    <row r="12" spans="1:11" x14ac:dyDescent="0.25">
      <c r="A12" t="str">
        <f>"Z39226BE1A"</f>
        <v>Z39226BE1A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1872</v>
      </c>
      <c r="I12" s="2">
        <v>43143</v>
      </c>
      <c r="J12" s="2">
        <v>43144</v>
      </c>
      <c r="K12">
        <v>1872</v>
      </c>
    </row>
    <row r="13" spans="1:11" ht="120" x14ac:dyDescent="0.25">
      <c r="A13" t="str">
        <f>"ZBF226DC56"</f>
        <v>ZBF226DC56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1606.7</v>
      </c>
      <c r="I13" s="2">
        <v>43157</v>
      </c>
      <c r="J13" s="2">
        <v>43159</v>
      </c>
      <c r="K13">
        <v>1606.7</v>
      </c>
    </row>
    <row r="14" spans="1:11" x14ac:dyDescent="0.25">
      <c r="A14" t="str">
        <f>"ZD022C803F"</f>
        <v>ZD022C803F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53</v>
      </c>
      <c r="H14">
        <v>840</v>
      </c>
      <c r="I14" s="2">
        <v>43178</v>
      </c>
      <c r="J14" s="2">
        <v>43189</v>
      </c>
      <c r="K14">
        <v>840</v>
      </c>
    </row>
    <row r="15" spans="1:11" x14ac:dyDescent="0.25">
      <c r="A15" t="str">
        <f>"Z012275C8D"</f>
        <v>Z012275C8D</v>
      </c>
      <c r="B15" t="str">
        <f t="shared" si="0"/>
        <v>06363391001</v>
      </c>
      <c r="C15" t="s">
        <v>15</v>
      </c>
      <c r="D15" t="s">
        <v>54</v>
      </c>
      <c r="E15" t="s">
        <v>17</v>
      </c>
      <c r="F15" s="1" t="s">
        <v>55</v>
      </c>
      <c r="G15" t="s">
        <v>56</v>
      </c>
      <c r="H15">
        <v>368.5</v>
      </c>
      <c r="I15" s="2">
        <v>43157</v>
      </c>
      <c r="J15" s="2">
        <v>43161</v>
      </c>
      <c r="K15">
        <v>368.5</v>
      </c>
    </row>
    <row r="16" spans="1:11" x14ac:dyDescent="0.25">
      <c r="A16" t="str">
        <f>"ZEA22A370D"</f>
        <v>ZEA22A370D</v>
      </c>
      <c r="B16" t="str">
        <f t="shared" si="0"/>
        <v>06363391001</v>
      </c>
      <c r="C16" t="s">
        <v>15</v>
      </c>
      <c r="D16" t="s">
        <v>57</v>
      </c>
      <c r="E16" t="s">
        <v>17</v>
      </c>
      <c r="F16" s="1" t="s">
        <v>58</v>
      </c>
      <c r="G16" t="s">
        <v>59</v>
      </c>
      <c r="H16">
        <v>1770</v>
      </c>
      <c r="I16" s="2">
        <v>43165</v>
      </c>
      <c r="J16" s="2">
        <v>43190</v>
      </c>
      <c r="K16">
        <v>1770</v>
      </c>
    </row>
    <row r="17" spans="1:11" ht="409.5" x14ac:dyDescent="0.25">
      <c r="A17" t="str">
        <f>"72161993CC"</f>
        <v>72161993CC</v>
      </c>
      <c r="B17" t="str">
        <f t="shared" si="0"/>
        <v>06363391001</v>
      </c>
      <c r="C17" t="s">
        <v>15</v>
      </c>
      <c r="D17" t="s">
        <v>60</v>
      </c>
      <c r="E17" t="s">
        <v>21</v>
      </c>
      <c r="F17" s="1" t="s">
        <v>61</v>
      </c>
      <c r="G17" t="s">
        <v>62</v>
      </c>
      <c r="H17">
        <v>34808.300000000003</v>
      </c>
      <c r="I17" s="2">
        <v>43127</v>
      </c>
      <c r="J17" s="2">
        <v>43491</v>
      </c>
      <c r="K17">
        <v>1634.1</v>
      </c>
    </row>
    <row r="18" spans="1:11" ht="409.5" x14ac:dyDescent="0.25">
      <c r="A18" t="str">
        <f>"7216288D3B"</f>
        <v>7216288D3B</v>
      </c>
      <c r="B18" t="str">
        <f t="shared" si="0"/>
        <v>06363391001</v>
      </c>
      <c r="C18" t="s">
        <v>15</v>
      </c>
      <c r="D18" t="s">
        <v>63</v>
      </c>
      <c r="E18" t="s">
        <v>21</v>
      </c>
      <c r="F18" s="1" t="s">
        <v>61</v>
      </c>
      <c r="G18" t="s">
        <v>62</v>
      </c>
      <c r="H18">
        <v>68641.3</v>
      </c>
      <c r="I18" s="2">
        <v>43127</v>
      </c>
      <c r="J18" s="2">
        <v>43491</v>
      </c>
      <c r="K18">
        <v>131.15</v>
      </c>
    </row>
    <row r="19" spans="1:11" x14ac:dyDescent="0.25">
      <c r="A19" t="str">
        <f>"Z72226DB31"</f>
        <v>Z72226DB31</v>
      </c>
      <c r="B19" t="str">
        <f t="shared" si="0"/>
        <v>06363391001</v>
      </c>
      <c r="C19" t="s">
        <v>15</v>
      </c>
      <c r="D19" t="s">
        <v>64</v>
      </c>
      <c r="E19" t="s">
        <v>17</v>
      </c>
      <c r="F19" s="1" t="s">
        <v>65</v>
      </c>
      <c r="G19" t="s">
        <v>66</v>
      </c>
      <c r="H19">
        <v>3492</v>
      </c>
      <c r="I19" s="2">
        <v>43159</v>
      </c>
      <c r="J19" s="2">
        <v>43465</v>
      </c>
      <c r="K19">
        <v>2619</v>
      </c>
    </row>
    <row r="20" spans="1:11" x14ac:dyDescent="0.25">
      <c r="A20" t="str">
        <f>"ZBE22B2C13"</f>
        <v>ZBE22B2C13</v>
      </c>
      <c r="B20" t="str">
        <f t="shared" si="0"/>
        <v>06363391001</v>
      </c>
      <c r="C20" t="s">
        <v>15</v>
      </c>
      <c r="D20" t="s">
        <v>67</v>
      </c>
      <c r="E20" t="s">
        <v>17</v>
      </c>
      <c r="F20" s="1" t="s">
        <v>68</v>
      </c>
      <c r="G20" t="s">
        <v>69</v>
      </c>
      <c r="H20">
        <v>165</v>
      </c>
      <c r="I20" s="2">
        <v>43178</v>
      </c>
      <c r="J20" s="2">
        <v>43190</v>
      </c>
      <c r="K20">
        <v>165</v>
      </c>
    </row>
    <row r="21" spans="1:11" x14ac:dyDescent="0.25">
      <c r="A21" t="str">
        <f>"ZC122BD586"</f>
        <v>ZC122BD586</v>
      </c>
      <c r="B21" t="str">
        <f t="shared" si="0"/>
        <v>06363391001</v>
      </c>
      <c r="C21" t="s">
        <v>15</v>
      </c>
      <c r="D21" t="s">
        <v>70</v>
      </c>
      <c r="E21" t="s">
        <v>17</v>
      </c>
      <c r="F21" s="1" t="s">
        <v>71</v>
      </c>
      <c r="G21" t="s">
        <v>72</v>
      </c>
      <c r="H21">
        <v>480</v>
      </c>
      <c r="I21" s="2">
        <v>43191</v>
      </c>
      <c r="J21" s="2">
        <v>43220</v>
      </c>
      <c r="K21">
        <v>480</v>
      </c>
    </row>
    <row r="22" spans="1:11" x14ac:dyDescent="0.25">
      <c r="A22" t="str">
        <f>"Z8F2273172"</f>
        <v>Z8F2273172</v>
      </c>
      <c r="B22" t="str">
        <f t="shared" si="0"/>
        <v>06363391001</v>
      </c>
      <c r="C22" t="s">
        <v>15</v>
      </c>
      <c r="D22" t="s">
        <v>73</v>
      </c>
      <c r="E22" t="s">
        <v>17</v>
      </c>
      <c r="F22" s="1" t="s">
        <v>74</v>
      </c>
      <c r="G22" t="s">
        <v>75</v>
      </c>
      <c r="H22">
        <v>2480</v>
      </c>
      <c r="I22" s="2">
        <v>43178</v>
      </c>
      <c r="J22" s="2">
        <v>43185</v>
      </c>
      <c r="K22">
        <v>2480</v>
      </c>
    </row>
    <row r="23" spans="1:11" x14ac:dyDescent="0.25">
      <c r="A23" t="str">
        <f>"Z0022CD464"</f>
        <v>Z0022CD464</v>
      </c>
      <c r="B23" t="str">
        <f t="shared" si="0"/>
        <v>06363391001</v>
      </c>
      <c r="C23" t="s">
        <v>15</v>
      </c>
      <c r="D23" t="s">
        <v>76</v>
      </c>
      <c r="E23" t="s">
        <v>17</v>
      </c>
      <c r="F23" s="1" t="s">
        <v>77</v>
      </c>
      <c r="G23" t="s">
        <v>78</v>
      </c>
      <c r="H23">
        <v>110.2</v>
      </c>
      <c r="I23" s="2">
        <v>43175</v>
      </c>
      <c r="J23" s="2">
        <v>43179</v>
      </c>
      <c r="K23">
        <v>110.2</v>
      </c>
    </row>
    <row r="24" spans="1:11" x14ac:dyDescent="0.25">
      <c r="A24" t="str">
        <f>"ZC322D09EE"</f>
        <v>ZC322D09EE</v>
      </c>
      <c r="B24" t="str">
        <f t="shared" si="0"/>
        <v>06363391001</v>
      </c>
      <c r="C24" t="s">
        <v>15</v>
      </c>
      <c r="D24" t="s">
        <v>79</v>
      </c>
      <c r="E24" t="s">
        <v>17</v>
      </c>
      <c r="F24" s="1" t="s">
        <v>49</v>
      </c>
      <c r="G24" t="s">
        <v>50</v>
      </c>
      <c r="H24">
        <v>876.7</v>
      </c>
      <c r="I24" s="2">
        <v>43178</v>
      </c>
      <c r="J24" s="2">
        <v>43181</v>
      </c>
      <c r="K24">
        <v>870</v>
      </c>
    </row>
    <row r="25" spans="1:11" x14ac:dyDescent="0.25">
      <c r="A25" t="str">
        <f>"Z5D22D1B8A"</f>
        <v>Z5D22D1B8A</v>
      </c>
      <c r="B25" t="str">
        <f t="shared" si="0"/>
        <v>06363391001</v>
      </c>
      <c r="C25" t="s">
        <v>15</v>
      </c>
      <c r="D25" t="s">
        <v>80</v>
      </c>
      <c r="E25" t="s">
        <v>17</v>
      </c>
      <c r="F25" s="1" t="s">
        <v>81</v>
      </c>
      <c r="G25" t="s">
        <v>82</v>
      </c>
      <c r="H25">
        <v>1560</v>
      </c>
      <c r="I25" s="2">
        <v>43192</v>
      </c>
      <c r="J25" s="2">
        <v>43220</v>
      </c>
      <c r="K25">
        <v>1560</v>
      </c>
    </row>
    <row r="26" spans="1:11" ht="390" x14ac:dyDescent="0.25">
      <c r="A26" t="str">
        <f>"Z0B22ABF0A"</f>
        <v>Z0B22ABF0A</v>
      </c>
      <c r="B26" t="str">
        <f t="shared" si="0"/>
        <v>06363391001</v>
      </c>
      <c r="C26" t="s">
        <v>15</v>
      </c>
      <c r="D26" t="s">
        <v>83</v>
      </c>
      <c r="E26" t="s">
        <v>21</v>
      </c>
      <c r="F26" s="1" t="s">
        <v>84</v>
      </c>
      <c r="G26" t="s">
        <v>85</v>
      </c>
      <c r="H26">
        <v>12747</v>
      </c>
      <c r="I26" s="2">
        <v>43188</v>
      </c>
      <c r="J26" s="2">
        <v>43217</v>
      </c>
      <c r="K26">
        <v>12747</v>
      </c>
    </row>
    <row r="27" spans="1:11" x14ac:dyDescent="0.25">
      <c r="A27" t="str">
        <f>"Z7D22AAFAF"</f>
        <v>Z7D22AAFAF</v>
      </c>
      <c r="B27" t="str">
        <f t="shared" si="0"/>
        <v>06363391001</v>
      </c>
      <c r="C27" t="s">
        <v>15</v>
      </c>
      <c r="D27" t="s">
        <v>86</v>
      </c>
      <c r="E27" t="s">
        <v>17</v>
      </c>
      <c r="F27" s="1" t="s">
        <v>87</v>
      </c>
      <c r="G27" t="s">
        <v>88</v>
      </c>
      <c r="H27">
        <v>3150</v>
      </c>
      <c r="I27" s="2">
        <v>43171</v>
      </c>
      <c r="J27" s="2">
        <v>43185</v>
      </c>
      <c r="K27">
        <v>0</v>
      </c>
    </row>
    <row r="28" spans="1:11" x14ac:dyDescent="0.25">
      <c r="A28" t="str">
        <f>"Z632292F32"</f>
        <v>Z632292F32</v>
      </c>
      <c r="B28" t="str">
        <f t="shared" si="0"/>
        <v>06363391001</v>
      </c>
      <c r="C28" t="s">
        <v>15</v>
      </c>
      <c r="D28" t="s">
        <v>89</v>
      </c>
      <c r="E28" t="s">
        <v>17</v>
      </c>
      <c r="F28" s="1" t="s">
        <v>90</v>
      </c>
      <c r="G28" t="s">
        <v>91</v>
      </c>
      <c r="H28">
        <v>678</v>
      </c>
      <c r="I28" s="2">
        <v>43164</v>
      </c>
      <c r="J28" s="2">
        <v>43168</v>
      </c>
      <c r="K28">
        <v>678</v>
      </c>
    </row>
    <row r="29" spans="1:11" x14ac:dyDescent="0.25">
      <c r="A29" t="str">
        <f>"ZBF22C2F30"</f>
        <v>ZBF22C2F30</v>
      </c>
      <c r="B29" t="str">
        <f t="shared" si="0"/>
        <v>06363391001</v>
      </c>
      <c r="C29" t="s">
        <v>15</v>
      </c>
      <c r="D29" t="s">
        <v>92</v>
      </c>
      <c r="E29" t="s">
        <v>17</v>
      </c>
      <c r="F29" s="1" t="s">
        <v>93</v>
      </c>
      <c r="G29" t="s">
        <v>94</v>
      </c>
      <c r="H29">
        <v>2250</v>
      </c>
      <c r="I29" s="2">
        <v>43192</v>
      </c>
      <c r="J29" s="2">
        <v>43251</v>
      </c>
      <c r="K29">
        <v>0</v>
      </c>
    </row>
    <row r="30" spans="1:11" x14ac:dyDescent="0.25">
      <c r="A30" t="str">
        <f>"7399088094"</f>
        <v>7399088094</v>
      </c>
      <c r="B30" t="str">
        <f t="shared" si="0"/>
        <v>06363391001</v>
      </c>
      <c r="C30" t="s">
        <v>15</v>
      </c>
      <c r="D30" t="s">
        <v>95</v>
      </c>
      <c r="E30" t="s">
        <v>96</v>
      </c>
      <c r="F30" s="1" t="s">
        <v>97</v>
      </c>
      <c r="G30" t="s">
        <v>98</v>
      </c>
      <c r="H30">
        <v>0</v>
      </c>
      <c r="I30" s="2">
        <v>43221</v>
      </c>
      <c r="J30" s="2">
        <v>43585</v>
      </c>
      <c r="K30">
        <v>626851.32999999996</v>
      </c>
    </row>
    <row r="31" spans="1:11" x14ac:dyDescent="0.25">
      <c r="A31" t="str">
        <f>"74214652A9"</f>
        <v>74214652A9</v>
      </c>
      <c r="B31" t="str">
        <f t="shared" si="0"/>
        <v>06363391001</v>
      </c>
      <c r="C31" t="s">
        <v>15</v>
      </c>
      <c r="D31" t="s">
        <v>99</v>
      </c>
      <c r="E31" t="s">
        <v>96</v>
      </c>
      <c r="F31" s="1" t="s">
        <v>100</v>
      </c>
      <c r="G31" t="s">
        <v>101</v>
      </c>
      <c r="H31">
        <v>0</v>
      </c>
      <c r="I31" s="2">
        <v>43252</v>
      </c>
      <c r="J31" s="2">
        <v>43616</v>
      </c>
      <c r="K31">
        <v>40562.67</v>
      </c>
    </row>
    <row r="32" spans="1:11" x14ac:dyDescent="0.25">
      <c r="A32" t="str">
        <f>"Z0D229DA26"</f>
        <v>Z0D229DA26</v>
      </c>
      <c r="B32" t="str">
        <f t="shared" si="0"/>
        <v>06363391001</v>
      </c>
      <c r="C32" t="s">
        <v>15</v>
      </c>
      <c r="D32" t="s">
        <v>102</v>
      </c>
      <c r="E32" t="s">
        <v>17</v>
      </c>
      <c r="F32" s="1" t="s">
        <v>103</v>
      </c>
      <c r="G32" t="s">
        <v>104</v>
      </c>
      <c r="H32">
        <v>432</v>
      </c>
      <c r="I32" s="2">
        <v>43110</v>
      </c>
      <c r="J32" s="2">
        <v>43190</v>
      </c>
      <c r="K32">
        <v>432</v>
      </c>
    </row>
    <row r="33" spans="1:11" x14ac:dyDescent="0.25">
      <c r="A33" t="str">
        <f>"ZBD2305966"</f>
        <v>ZBD2305966</v>
      </c>
      <c r="B33" t="str">
        <f t="shared" si="0"/>
        <v>06363391001</v>
      </c>
      <c r="C33" t="s">
        <v>15</v>
      </c>
      <c r="D33" t="s">
        <v>105</v>
      </c>
      <c r="E33" t="s">
        <v>17</v>
      </c>
      <c r="F33" s="1" t="s">
        <v>106</v>
      </c>
      <c r="G33" t="s">
        <v>107</v>
      </c>
      <c r="H33">
        <v>23278.09</v>
      </c>
      <c r="I33" s="2">
        <v>43199</v>
      </c>
      <c r="J33" s="2">
        <v>43203</v>
      </c>
      <c r="K33">
        <v>23278.09</v>
      </c>
    </row>
    <row r="34" spans="1:11" x14ac:dyDescent="0.25">
      <c r="A34" t="str">
        <f>"ZD0228F164"</f>
        <v>ZD0228F164</v>
      </c>
      <c r="B34" t="str">
        <f t="shared" si="0"/>
        <v>06363391001</v>
      </c>
      <c r="C34" t="s">
        <v>15</v>
      </c>
      <c r="D34" t="s">
        <v>108</v>
      </c>
      <c r="E34" t="s">
        <v>21</v>
      </c>
      <c r="F34" s="1" t="s">
        <v>109</v>
      </c>
      <c r="G34" t="s">
        <v>110</v>
      </c>
      <c r="H34">
        <v>9446.5</v>
      </c>
      <c r="I34" s="2">
        <v>43208</v>
      </c>
      <c r="J34" s="2">
        <v>43235</v>
      </c>
      <c r="K34">
        <v>9446.5</v>
      </c>
    </row>
    <row r="35" spans="1:11" x14ac:dyDescent="0.25">
      <c r="A35" t="str">
        <f>"ZB022F4844"</f>
        <v>ZB022F4844</v>
      </c>
      <c r="B35" t="str">
        <f t="shared" si="0"/>
        <v>06363391001</v>
      </c>
      <c r="C35" t="s">
        <v>15</v>
      </c>
      <c r="D35" t="s">
        <v>111</v>
      </c>
      <c r="E35" t="s">
        <v>96</v>
      </c>
      <c r="F35" s="1" t="s">
        <v>112</v>
      </c>
      <c r="G35" t="s">
        <v>113</v>
      </c>
      <c r="H35">
        <v>11258.4</v>
      </c>
      <c r="I35" s="2">
        <v>43187</v>
      </c>
      <c r="J35" s="2">
        <v>45012</v>
      </c>
      <c r="K35">
        <v>1125.8399999999999</v>
      </c>
    </row>
    <row r="36" spans="1:11" x14ac:dyDescent="0.25">
      <c r="A36" t="str">
        <f>"Z0F233931E"</f>
        <v>Z0F233931E</v>
      </c>
      <c r="B36" t="str">
        <f t="shared" si="0"/>
        <v>06363391001</v>
      </c>
      <c r="C36" t="s">
        <v>15</v>
      </c>
      <c r="D36" t="s">
        <v>114</v>
      </c>
      <c r="E36" t="s">
        <v>17</v>
      </c>
      <c r="F36" s="1" t="s">
        <v>115</v>
      </c>
      <c r="G36" t="s">
        <v>116</v>
      </c>
      <c r="H36">
        <v>2800</v>
      </c>
      <c r="I36" s="2">
        <v>43208</v>
      </c>
      <c r="J36" s="2">
        <v>43222</v>
      </c>
      <c r="K36">
        <v>2800</v>
      </c>
    </row>
    <row r="37" spans="1:11" x14ac:dyDescent="0.25">
      <c r="A37" t="str">
        <f>"Z942337F14"</f>
        <v>Z942337F14</v>
      </c>
      <c r="B37" t="str">
        <f t="shared" si="0"/>
        <v>06363391001</v>
      </c>
      <c r="C37" t="s">
        <v>15</v>
      </c>
      <c r="D37" t="s">
        <v>117</v>
      </c>
      <c r="E37" t="s">
        <v>17</v>
      </c>
      <c r="F37" s="1" t="s">
        <v>118</v>
      </c>
      <c r="G37" t="s">
        <v>119</v>
      </c>
      <c r="H37">
        <v>20000</v>
      </c>
      <c r="I37" s="2">
        <v>43209</v>
      </c>
      <c r="J37" s="2">
        <v>43940</v>
      </c>
      <c r="K37">
        <v>5006.03</v>
      </c>
    </row>
    <row r="38" spans="1:11" ht="409.5" x14ac:dyDescent="0.25">
      <c r="A38" t="str">
        <f>"Z4D2292E2B"</f>
        <v>Z4D2292E2B</v>
      </c>
      <c r="B38" t="str">
        <f t="shared" si="0"/>
        <v>06363391001</v>
      </c>
      <c r="C38" t="s">
        <v>15</v>
      </c>
      <c r="D38" t="s">
        <v>120</v>
      </c>
      <c r="E38" t="s">
        <v>21</v>
      </c>
      <c r="F38" s="1" t="s">
        <v>121</v>
      </c>
      <c r="G38" t="s">
        <v>122</v>
      </c>
      <c r="H38">
        <v>6384.28</v>
      </c>
      <c r="I38" s="2">
        <v>43222</v>
      </c>
      <c r="J38" s="2">
        <v>43585</v>
      </c>
      <c r="K38">
        <v>3932.04</v>
      </c>
    </row>
    <row r="39" spans="1:11" ht="409.5" x14ac:dyDescent="0.25">
      <c r="A39" t="str">
        <f>"Z61228C7B5"</f>
        <v>Z61228C7B5</v>
      </c>
      <c r="B39" t="str">
        <f t="shared" si="0"/>
        <v>06363391001</v>
      </c>
      <c r="C39" t="s">
        <v>15</v>
      </c>
      <c r="D39" t="s">
        <v>123</v>
      </c>
      <c r="E39" t="s">
        <v>21</v>
      </c>
      <c r="F39" s="1" t="s">
        <v>124</v>
      </c>
      <c r="G39" t="s">
        <v>122</v>
      </c>
      <c r="H39">
        <v>5327.28</v>
      </c>
      <c r="I39" s="2">
        <v>43222</v>
      </c>
      <c r="J39" s="2">
        <v>43585</v>
      </c>
      <c r="K39">
        <v>3593.8</v>
      </c>
    </row>
    <row r="40" spans="1:11" ht="75" x14ac:dyDescent="0.25">
      <c r="A40" t="str">
        <f>"Z2923532FB"</f>
        <v>Z2923532FB</v>
      </c>
      <c r="B40" t="str">
        <f t="shared" si="0"/>
        <v>06363391001</v>
      </c>
      <c r="C40" t="s">
        <v>15</v>
      </c>
      <c r="D40" t="s">
        <v>125</v>
      </c>
      <c r="E40" t="s">
        <v>17</v>
      </c>
      <c r="F40" s="1" t="s">
        <v>126</v>
      </c>
      <c r="G40" t="s">
        <v>127</v>
      </c>
      <c r="H40">
        <v>350</v>
      </c>
      <c r="I40" s="2">
        <v>43216</v>
      </c>
      <c r="J40" s="2">
        <v>43231</v>
      </c>
      <c r="K40">
        <v>350</v>
      </c>
    </row>
    <row r="41" spans="1:11" ht="409.5" x14ac:dyDescent="0.25">
      <c r="A41" t="str">
        <f>"7418939E20"</f>
        <v>7418939E20</v>
      </c>
      <c r="B41" t="str">
        <f t="shared" si="0"/>
        <v>06363391001</v>
      </c>
      <c r="C41" t="s">
        <v>15</v>
      </c>
      <c r="D41" t="s">
        <v>128</v>
      </c>
      <c r="E41" t="s">
        <v>21</v>
      </c>
      <c r="F41" s="1" t="s">
        <v>129</v>
      </c>
      <c r="G41" t="s">
        <v>130</v>
      </c>
      <c r="H41">
        <v>92160</v>
      </c>
      <c r="I41" s="2">
        <v>43221</v>
      </c>
      <c r="J41" s="2">
        <v>43585</v>
      </c>
      <c r="K41">
        <v>37866.65</v>
      </c>
    </row>
    <row r="42" spans="1:11" ht="165" x14ac:dyDescent="0.25">
      <c r="A42" t="str">
        <f>"Z32229C7B0"</f>
        <v>Z32229C7B0</v>
      </c>
      <c r="B42" t="str">
        <f t="shared" si="0"/>
        <v>06363391001</v>
      </c>
      <c r="C42" t="s">
        <v>15</v>
      </c>
      <c r="D42" t="s">
        <v>131</v>
      </c>
      <c r="E42" t="s">
        <v>17</v>
      </c>
      <c r="F42" s="1" t="s">
        <v>132</v>
      </c>
      <c r="G42" t="s">
        <v>133</v>
      </c>
      <c r="H42">
        <v>1560</v>
      </c>
      <c r="I42" s="2">
        <v>43199</v>
      </c>
      <c r="J42" s="2">
        <v>43220</v>
      </c>
      <c r="K42">
        <v>1560</v>
      </c>
    </row>
    <row r="43" spans="1:11" ht="75" x14ac:dyDescent="0.25">
      <c r="A43" t="str">
        <f>"ZB5234377A"</f>
        <v>ZB5234377A</v>
      </c>
      <c r="B43" t="str">
        <f t="shared" si="0"/>
        <v>06363391001</v>
      </c>
      <c r="C43" t="s">
        <v>15</v>
      </c>
      <c r="D43" t="s">
        <v>134</v>
      </c>
      <c r="E43" t="s">
        <v>17</v>
      </c>
      <c r="F43" s="1" t="s">
        <v>135</v>
      </c>
      <c r="G43" t="s">
        <v>136</v>
      </c>
      <c r="H43">
        <v>1000</v>
      </c>
      <c r="I43" s="2">
        <v>43222</v>
      </c>
      <c r="J43" s="2">
        <v>43251</v>
      </c>
      <c r="K43">
        <v>1000</v>
      </c>
    </row>
    <row r="44" spans="1:11" ht="105" x14ac:dyDescent="0.25">
      <c r="A44" t="str">
        <f>"Z89231CFA6"</f>
        <v>Z89231CFA6</v>
      </c>
      <c r="B44" t="str">
        <f t="shared" si="0"/>
        <v>06363391001</v>
      </c>
      <c r="C44" t="s">
        <v>15</v>
      </c>
      <c r="D44" t="s">
        <v>137</v>
      </c>
      <c r="E44" t="s">
        <v>17</v>
      </c>
      <c r="F44" s="1" t="s">
        <v>81</v>
      </c>
      <c r="G44" t="s">
        <v>82</v>
      </c>
      <c r="H44">
        <v>5000</v>
      </c>
      <c r="I44" s="2">
        <v>43209</v>
      </c>
      <c r="J44" s="2">
        <v>43220</v>
      </c>
      <c r="K44">
        <v>5000</v>
      </c>
    </row>
    <row r="45" spans="1:11" ht="409.5" x14ac:dyDescent="0.25">
      <c r="A45" t="str">
        <f>"7586120842"</f>
        <v>7586120842</v>
      </c>
      <c r="B45" t="str">
        <f t="shared" si="0"/>
        <v>06363391001</v>
      </c>
      <c r="C45" t="s">
        <v>15</v>
      </c>
      <c r="D45" t="s">
        <v>138</v>
      </c>
      <c r="E45" t="s">
        <v>21</v>
      </c>
      <c r="F45" s="1" t="s">
        <v>139</v>
      </c>
      <c r="G45" t="s">
        <v>140</v>
      </c>
      <c r="H45">
        <v>149000</v>
      </c>
      <c r="I45" s="2">
        <v>43457</v>
      </c>
      <c r="J45" s="2">
        <v>43821</v>
      </c>
      <c r="K45">
        <v>0</v>
      </c>
    </row>
    <row r="46" spans="1:11" ht="75" x14ac:dyDescent="0.25">
      <c r="A46" t="str">
        <f>"Z00238B7C4"</f>
        <v>Z00238B7C4</v>
      </c>
      <c r="B46" t="str">
        <f t="shared" si="0"/>
        <v>06363391001</v>
      </c>
      <c r="C46" t="s">
        <v>15</v>
      </c>
      <c r="D46" t="s">
        <v>141</v>
      </c>
      <c r="E46" t="s">
        <v>17</v>
      </c>
      <c r="F46" s="1" t="s">
        <v>142</v>
      </c>
      <c r="G46" t="s">
        <v>143</v>
      </c>
      <c r="H46">
        <v>720</v>
      </c>
      <c r="I46" s="2">
        <v>43241</v>
      </c>
      <c r="J46" s="2">
        <v>43312</v>
      </c>
      <c r="K46">
        <v>720</v>
      </c>
    </row>
    <row r="47" spans="1:11" ht="105" x14ac:dyDescent="0.25">
      <c r="A47" t="str">
        <f>"Z81238B73D"</f>
        <v>Z81238B73D</v>
      </c>
      <c r="B47" t="str">
        <f t="shared" si="0"/>
        <v>06363391001</v>
      </c>
      <c r="C47" t="s">
        <v>15</v>
      </c>
      <c r="D47" t="s">
        <v>144</v>
      </c>
      <c r="E47" t="s">
        <v>17</v>
      </c>
      <c r="F47" s="1" t="s">
        <v>145</v>
      </c>
      <c r="G47" t="s">
        <v>146</v>
      </c>
      <c r="H47">
        <v>229</v>
      </c>
      <c r="I47" s="2">
        <v>43235</v>
      </c>
      <c r="J47" s="2">
        <v>43600</v>
      </c>
      <c r="K47">
        <v>0</v>
      </c>
    </row>
    <row r="48" spans="1:11" ht="90" x14ac:dyDescent="0.25">
      <c r="A48" t="str">
        <f>"ZC7238B77A"</f>
        <v>ZC7238B77A</v>
      </c>
      <c r="B48" t="str">
        <f t="shared" si="0"/>
        <v>06363391001</v>
      </c>
      <c r="C48" t="s">
        <v>15</v>
      </c>
      <c r="D48" t="s">
        <v>147</v>
      </c>
      <c r="E48" t="s">
        <v>17</v>
      </c>
      <c r="F48" s="1" t="s">
        <v>148</v>
      </c>
      <c r="G48" t="s">
        <v>149</v>
      </c>
      <c r="H48">
        <v>164</v>
      </c>
      <c r="I48" s="2">
        <v>43236</v>
      </c>
      <c r="J48" s="2">
        <v>43251</v>
      </c>
      <c r="K48">
        <v>164</v>
      </c>
    </row>
    <row r="49" spans="1:11" ht="165" x14ac:dyDescent="0.25">
      <c r="A49" t="str">
        <f>"ZB8238BA4C"</f>
        <v>ZB8238BA4C</v>
      </c>
      <c r="B49" t="str">
        <f t="shared" si="0"/>
        <v>06363391001</v>
      </c>
      <c r="C49" t="s">
        <v>15</v>
      </c>
      <c r="D49" t="s">
        <v>150</v>
      </c>
      <c r="E49" t="s">
        <v>17</v>
      </c>
      <c r="F49" s="1" t="s">
        <v>151</v>
      </c>
      <c r="G49" t="s">
        <v>152</v>
      </c>
      <c r="H49">
        <v>190</v>
      </c>
      <c r="I49" s="2">
        <v>43153</v>
      </c>
      <c r="J49" s="2">
        <v>43235</v>
      </c>
      <c r="K49">
        <v>190</v>
      </c>
    </row>
    <row r="50" spans="1:11" ht="75" x14ac:dyDescent="0.25">
      <c r="A50" t="str">
        <f>"Z5D238BB43"</f>
        <v>Z5D238BB43</v>
      </c>
      <c r="B50" t="str">
        <f t="shared" si="0"/>
        <v>06363391001</v>
      </c>
      <c r="C50" t="s">
        <v>15</v>
      </c>
      <c r="D50" t="s">
        <v>153</v>
      </c>
      <c r="E50" t="s">
        <v>17</v>
      </c>
      <c r="F50" s="1" t="s">
        <v>154</v>
      </c>
      <c r="G50" t="s">
        <v>155</v>
      </c>
      <c r="H50">
        <v>200</v>
      </c>
      <c r="I50" s="2">
        <v>43181</v>
      </c>
      <c r="J50" s="2">
        <v>43235</v>
      </c>
      <c r="K50">
        <v>200</v>
      </c>
    </row>
    <row r="51" spans="1:11" ht="150" x14ac:dyDescent="0.25">
      <c r="A51" t="str">
        <f>"Z58228C73E"</f>
        <v>Z58228C73E</v>
      </c>
      <c r="B51" t="str">
        <f t="shared" si="0"/>
        <v>06363391001</v>
      </c>
      <c r="C51" t="s">
        <v>15</v>
      </c>
      <c r="D51" t="s">
        <v>156</v>
      </c>
      <c r="E51" t="s">
        <v>17</v>
      </c>
      <c r="F51" s="1" t="s">
        <v>157</v>
      </c>
      <c r="G51" t="s">
        <v>158</v>
      </c>
      <c r="H51">
        <v>2117.14</v>
      </c>
      <c r="I51" s="2">
        <v>43178</v>
      </c>
      <c r="J51" s="2">
        <v>43187</v>
      </c>
      <c r="K51">
        <v>2117.14</v>
      </c>
    </row>
    <row r="52" spans="1:11" ht="90" x14ac:dyDescent="0.25">
      <c r="A52" t="str">
        <f>"ZBE238B412"</f>
        <v>ZBE238B412</v>
      </c>
      <c r="B52" t="str">
        <f t="shared" si="0"/>
        <v>06363391001</v>
      </c>
      <c r="C52" t="s">
        <v>15</v>
      </c>
      <c r="D52" t="s">
        <v>159</v>
      </c>
      <c r="E52" t="s">
        <v>17</v>
      </c>
      <c r="F52" s="1" t="s">
        <v>160</v>
      </c>
      <c r="G52" t="s">
        <v>161</v>
      </c>
      <c r="H52">
        <v>12381.74</v>
      </c>
      <c r="I52" s="2">
        <v>43235</v>
      </c>
      <c r="J52" s="2">
        <v>43235</v>
      </c>
      <c r="K52">
        <v>12381.74</v>
      </c>
    </row>
    <row r="53" spans="1:11" ht="165" x14ac:dyDescent="0.25">
      <c r="A53" t="str">
        <f>"Z112398B3A"</f>
        <v>Z112398B3A</v>
      </c>
      <c r="B53" t="str">
        <f t="shared" si="0"/>
        <v>06363391001</v>
      </c>
      <c r="C53" t="s">
        <v>15</v>
      </c>
      <c r="D53" t="s">
        <v>162</v>
      </c>
      <c r="E53" t="s">
        <v>17</v>
      </c>
      <c r="F53" s="1" t="s">
        <v>28</v>
      </c>
      <c r="G53" t="s">
        <v>29</v>
      </c>
      <c r="H53">
        <v>345.2</v>
      </c>
      <c r="I53" s="2">
        <v>43236</v>
      </c>
      <c r="J53" s="2">
        <v>43281</v>
      </c>
      <c r="K53">
        <v>345.2</v>
      </c>
    </row>
    <row r="54" spans="1:11" ht="90" x14ac:dyDescent="0.25">
      <c r="A54" t="str">
        <f>"Z0723A8483"</f>
        <v>Z0723A8483</v>
      </c>
      <c r="B54" t="str">
        <f t="shared" si="0"/>
        <v>06363391001</v>
      </c>
      <c r="C54" t="s">
        <v>15</v>
      </c>
      <c r="D54" t="s">
        <v>163</v>
      </c>
      <c r="E54" t="s">
        <v>17</v>
      </c>
      <c r="F54" s="1" t="s">
        <v>164</v>
      </c>
      <c r="G54" t="s">
        <v>165</v>
      </c>
      <c r="H54">
        <v>462</v>
      </c>
      <c r="I54" s="2">
        <v>43242</v>
      </c>
      <c r="J54" s="2">
        <v>43256</v>
      </c>
      <c r="K54">
        <v>0</v>
      </c>
    </row>
    <row r="55" spans="1:11" ht="90" x14ac:dyDescent="0.25">
      <c r="A55" t="str">
        <f>"ZD223A40AB"</f>
        <v>ZD223A40AB</v>
      </c>
      <c r="B55" t="str">
        <f t="shared" si="0"/>
        <v>06363391001</v>
      </c>
      <c r="C55" t="s">
        <v>15</v>
      </c>
      <c r="D55" t="s">
        <v>166</v>
      </c>
      <c r="E55" t="s">
        <v>17</v>
      </c>
      <c r="F55" s="1" t="s">
        <v>167</v>
      </c>
      <c r="G55" t="s">
        <v>168</v>
      </c>
      <c r="H55">
        <v>6767</v>
      </c>
      <c r="I55" s="2">
        <v>43241</v>
      </c>
      <c r="J55" s="2">
        <v>43272</v>
      </c>
      <c r="K55">
        <v>6767</v>
      </c>
    </row>
    <row r="56" spans="1:11" ht="135" x14ac:dyDescent="0.25">
      <c r="A56" t="str">
        <f>"Z0323AA2CF"</f>
        <v>Z0323AA2CF</v>
      </c>
      <c r="B56" t="str">
        <f t="shared" si="0"/>
        <v>06363391001</v>
      </c>
      <c r="C56" t="s">
        <v>15</v>
      </c>
      <c r="D56" t="s">
        <v>169</v>
      </c>
      <c r="E56" t="s">
        <v>17</v>
      </c>
      <c r="F56" s="1" t="s">
        <v>170</v>
      </c>
      <c r="G56" t="s">
        <v>171</v>
      </c>
      <c r="H56">
        <v>3437.75</v>
      </c>
      <c r="I56" s="2">
        <v>43248</v>
      </c>
      <c r="J56" s="2">
        <v>43281</v>
      </c>
      <c r="K56">
        <v>3437.74</v>
      </c>
    </row>
    <row r="57" spans="1:11" ht="135" x14ac:dyDescent="0.25">
      <c r="A57" t="str">
        <f>"Z3323CF81B"</f>
        <v>Z3323CF81B</v>
      </c>
      <c r="B57" t="str">
        <f t="shared" si="0"/>
        <v>06363391001</v>
      </c>
      <c r="C57" t="s">
        <v>15</v>
      </c>
      <c r="D57" t="s">
        <v>172</v>
      </c>
      <c r="E57" t="s">
        <v>17</v>
      </c>
      <c r="F57" s="1" t="s">
        <v>173</v>
      </c>
      <c r="G57" t="s">
        <v>174</v>
      </c>
      <c r="H57">
        <v>5556.5</v>
      </c>
      <c r="I57" s="2">
        <v>43256</v>
      </c>
      <c r="J57" s="2">
        <v>43281</v>
      </c>
      <c r="K57">
        <v>4510</v>
      </c>
    </row>
    <row r="58" spans="1:11" ht="135" x14ac:dyDescent="0.25">
      <c r="A58" t="str">
        <f>"Z43239A08C"</f>
        <v>Z43239A08C</v>
      </c>
      <c r="B58" t="str">
        <f t="shared" si="0"/>
        <v>06363391001</v>
      </c>
      <c r="C58" t="s">
        <v>15</v>
      </c>
      <c r="D58" t="s">
        <v>175</v>
      </c>
      <c r="E58" t="s">
        <v>17</v>
      </c>
      <c r="F58" s="1" t="s">
        <v>176</v>
      </c>
      <c r="G58" t="s">
        <v>177</v>
      </c>
      <c r="H58">
        <v>1697</v>
      </c>
      <c r="I58" s="2">
        <v>43275</v>
      </c>
      <c r="J58" s="2">
        <v>43281</v>
      </c>
      <c r="K58">
        <v>1697</v>
      </c>
    </row>
    <row r="59" spans="1:11" ht="180" x14ac:dyDescent="0.25">
      <c r="A59" t="str">
        <f>"Z0023D223F"</f>
        <v>Z0023D223F</v>
      </c>
      <c r="B59" t="str">
        <f t="shared" si="0"/>
        <v>06363391001</v>
      </c>
      <c r="C59" t="s">
        <v>15</v>
      </c>
      <c r="D59" t="s">
        <v>178</v>
      </c>
      <c r="E59" t="s">
        <v>17</v>
      </c>
      <c r="F59" s="1" t="s">
        <v>43</v>
      </c>
      <c r="G59" t="s">
        <v>44</v>
      </c>
      <c r="H59">
        <v>549</v>
      </c>
      <c r="I59" s="2">
        <v>43203</v>
      </c>
      <c r="J59" s="2">
        <v>43203</v>
      </c>
      <c r="K59">
        <v>549</v>
      </c>
    </row>
    <row r="60" spans="1:11" ht="90" x14ac:dyDescent="0.25">
      <c r="A60" t="str">
        <f>"Z1E234C139"</f>
        <v>Z1E234C139</v>
      </c>
      <c r="B60" t="str">
        <f t="shared" si="0"/>
        <v>06363391001</v>
      </c>
      <c r="C60" t="s">
        <v>15</v>
      </c>
      <c r="D60" t="s">
        <v>179</v>
      </c>
      <c r="E60" t="s">
        <v>17</v>
      </c>
      <c r="F60" s="1" t="s">
        <v>180</v>
      </c>
      <c r="G60" t="s">
        <v>181</v>
      </c>
      <c r="H60">
        <v>5200</v>
      </c>
      <c r="I60" s="2">
        <v>43235</v>
      </c>
      <c r="J60" s="2">
        <v>43598</v>
      </c>
      <c r="K60">
        <v>4160</v>
      </c>
    </row>
    <row r="61" spans="1:11" ht="105" x14ac:dyDescent="0.25">
      <c r="A61" t="str">
        <f>"ZCE23BAE49"</f>
        <v>ZCE23BAE49</v>
      </c>
      <c r="B61" t="str">
        <f t="shared" si="0"/>
        <v>06363391001</v>
      </c>
      <c r="C61" t="s">
        <v>15</v>
      </c>
      <c r="D61" t="s">
        <v>182</v>
      </c>
      <c r="E61" t="s">
        <v>17</v>
      </c>
      <c r="F61" s="1" t="s">
        <v>183</v>
      </c>
      <c r="G61" t="s">
        <v>184</v>
      </c>
      <c r="H61">
        <v>560</v>
      </c>
      <c r="I61" s="2">
        <v>43245</v>
      </c>
      <c r="J61" s="2">
        <v>43281</v>
      </c>
      <c r="K61">
        <v>560</v>
      </c>
    </row>
    <row r="62" spans="1:11" ht="75" x14ac:dyDescent="0.25">
      <c r="A62" t="str">
        <f>"Z26238C00C"</f>
        <v>Z26238C00C</v>
      </c>
      <c r="B62" t="str">
        <f t="shared" si="0"/>
        <v>06363391001</v>
      </c>
      <c r="C62" t="s">
        <v>15</v>
      </c>
      <c r="D62" t="s">
        <v>185</v>
      </c>
      <c r="E62" t="s">
        <v>17</v>
      </c>
      <c r="F62" s="1" t="s">
        <v>186</v>
      </c>
      <c r="G62" t="s">
        <v>187</v>
      </c>
      <c r="H62">
        <v>2296</v>
      </c>
      <c r="I62" s="2">
        <v>43259</v>
      </c>
      <c r="J62" s="2">
        <v>43266</v>
      </c>
      <c r="K62">
        <v>1946</v>
      </c>
    </row>
    <row r="63" spans="1:11" ht="120" x14ac:dyDescent="0.25">
      <c r="A63" t="str">
        <f>"ZB823D461D"</f>
        <v>ZB823D461D</v>
      </c>
      <c r="B63" t="str">
        <f t="shared" si="0"/>
        <v>06363391001</v>
      </c>
      <c r="C63" t="s">
        <v>15</v>
      </c>
      <c r="D63" t="s">
        <v>188</v>
      </c>
      <c r="E63" t="s">
        <v>17</v>
      </c>
      <c r="F63" s="1" t="s">
        <v>189</v>
      </c>
      <c r="G63" t="s">
        <v>190</v>
      </c>
      <c r="H63">
        <v>1920</v>
      </c>
      <c r="I63" s="2">
        <v>43252</v>
      </c>
      <c r="J63" s="2">
        <v>43616</v>
      </c>
      <c r="K63">
        <v>0</v>
      </c>
    </row>
    <row r="64" spans="1:11" ht="135" x14ac:dyDescent="0.25">
      <c r="A64" t="str">
        <f>"Z3E239354F"</f>
        <v>Z3E239354F</v>
      </c>
      <c r="B64" t="str">
        <f t="shared" si="0"/>
        <v>06363391001</v>
      </c>
      <c r="C64" t="s">
        <v>15</v>
      </c>
      <c r="D64" t="s">
        <v>191</v>
      </c>
      <c r="E64" t="s">
        <v>17</v>
      </c>
      <c r="F64" s="1" t="s">
        <v>176</v>
      </c>
      <c r="G64" t="s">
        <v>177</v>
      </c>
      <c r="H64">
        <v>2400</v>
      </c>
      <c r="I64" s="2">
        <v>43241</v>
      </c>
      <c r="J64" s="2">
        <v>43251</v>
      </c>
      <c r="K64">
        <v>2400</v>
      </c>
    </row>
    <row r="65" spans="1:11" ht="75" x14ac:dyDescent="0.25">
      <c r="A65" t="str">
        <f>"ZBF23D5B9C"</f>
        <v>ZBF23D5B9C</v>
      </c>
      <c r="B65" t="str">
        <f t="shared" si="0"/>
        <v>06363391001</v>
      </c>
      <c r="C65" t="s">
        <v>15</v>
      </c>
      <c r="D65" t="s">
        <v>192</v>
      </c>
      <c r="E65" t="s">
        <v>17</v>
      </c>
      <c r="F65" s="1" t="s">
        <v>193</v>
      </c>
      <c r="G65" t="s">
        <v>194</v>
      </c>
      <c r="H65">
        <v>338</v>
      </c>
      <c r="I65" s="2">
        <v>43252</v>
      </c>
      <c r="J65" s="2">
        <v>43616</v>
      </c>
      <c r="K65">
        <v>338</v>
      </c>
    </row>
    <row r="66" spans="1:11" ht="120" x14ac:dyDescent="0.25">
      <c r="A66" t="str">
        <f>"Z3823F942C"</f>
        <v>Z3823F942C</v>
      </c>
      <c r="B66" t="str">
        <f t="shared" si="0"/>
        <v>06363391001</v>
      </c>
      <c r="C66" t="s">
        <v>15</v>
      </c>
      <c r="D66" t="s">
        <v>195</v>
      </c>
      <c r="E66" t="s">
        <v>17</v>
      </c>
      <c r="F66" s="1" t="s">
        <v>196</v>
      </c>
      <c r="G66" t="s">
        <v>197</v>
      </c>
      <c r="H66">
        <v>346.5</v>
      </c>
      <c r="I66" s="2">
        <v>43263</v>
      </c>
      <c r="J66" s="2">
        <v>43312</v>
      </c>
      <c r="K66">
        <v>346.5</v>
      </c>
    </row>
    <row r="67" spans="1:11" ht="120" x14ac:dyDescent="0.25">
      <c r="A67" t="str">
        <f>"ZEB243E367"</f>
        <v>ZEB243E367</v>
      </c>
      <c r="B67" t="str">
        <f t="shared" ref="B67:B130" si="1">"06363391001"</f>
        <v>06363391001</v>
      </c>
      <c r="C67" t="s">
        <v>15</v>
      </c>
      <c r="D67" t="s">
        <v>198</v>
      </c>
      <c r="E67" t="s">
        <v>17</v>
      </c>
      <c r="F67" s="1" t="s">
        <v>196</v>
      </c>
      <c r="G67" t="s">
        <v>197</v>
      </c>
      <c r="H67">
        <v>2677.42</v>
      </c>
      <c r="I67" s="2">
        <v>43290</v>
      </c>
      <c r="J67" s="2">
        <v>43300</v>
      </c>
      <c r="K67">
        <v>2677.42</v>
      </c>
    </row>
    <row r="68" spans="1:11" ht="75" x14ac:dyDescent="0.25">
      <c r="A68" t="str">
        <f>"791238EA9D"</f>
        <v>791238EA9D</v>
      </c>
      <c r="B68" t="str">
        <f t="shared" si="1"/>
        <v>06363391001</v>
      </c>
      <c r="C68" t="s">
        <v>15</v>
      </c>
      <c r="D68" t="s">
        <v>199</v>
      </c>
      <c r="E68" t="s">
        <v>17</v>
      </c>
      <c r="F68" s="1" t="s">
        <v>90</v>
      </c>
      <c r="G68" t="s">
        <v>91</v>
      </c>
      <c r="H68">
        <v>14557.4</v>
      </c>
      <c r="I68" s="2">
        <v>43236</v>
      </c>
      <c r="J68" s="2">
        <v>43241</v>
      </c>
      <c r="K68">
        <v>14509.4</v>
      </c>
    </row>
    <row r="69" spans="1:11" ht="165" x14ac:dyDescent="0.25">
      <c r="A69" t="str">
        <f>"ZD6240A13F"</f>
        <v>ZD6240A13F</v>
      </c>
      <c r="B69" t="str">
        <f t="shared" si="1"/>
        <v>06363391001</v>
      </c>
      <c r="C69" t="s">
        <v>15</v>
      </c>
      <c r="D69" t="s">
        <v>200</v>
      </c>
      <c r="E69" t="s">
        <v>17</v>
      </c>
      <c r="F69" s="1" t="s">
        <v>201</v>
      </c>
      <c r="G69" t="s">
        <v>202</v>
      </c>
      <c r="H69">
        <v>14634</v>
      </c>
      <c r="I69" s="2">
        <v>43279</v>
      </c>
      <c r="J69" s="2">
        <v>43286</v>
      </c>
      <c r="K69">
        <v>14634</v>
      </c>
    </row>
    <row r="70" spans="1:11" ht="90" x14ac:dyDescent="0.25">
      <c r="A70" t="str">
        <f>"Z43239A08C"</f>
        <v>Z43239A08C</v>
      </c>
      <c r="B70" t="str">
        <f t="shared" si="1"/>
        <v>06363391001</v>
      </c>
      <c r="C70" t="s">
        <v>15</v>
      </c>
      <c r="D70" t="s">
        <v>203</v>
      </c>
      <c r="E70" t="s">
        <v>17</v>
      </c>
      <c r="F70" s="1" t="s">
        <v>204</v>
      </c>
      <c r="G70" t="s">
        <v>205</v>
      </c>
      <c r="H70">
        <v>1930</v>
      </c>
      <c r="I70" s="2">
        <v>43244</v>
      </c>
      <c r="J70" s="2">
        <v>43250</v>
      </c>
      <c r="K70">
        <v>1594.1</v>
      </c>
    </row>
    <row r="71" spans="1:11" ht="90" x14ac:dyDescent="0.25">
      <c r="A71" t="str">
        <f>"Z4B239FBED"</f>
        <v>Z4B239FBED</v>
      </c>
      <c r="B71" t="str">
        <f t="shared" si="1"/>
        <v>06363391001</v>
      </c>
      <c r="C71" t="s">
        <v>15</v>
      </c>
      <c r="D71" t="s">
        <v>206</v>
      </c>
      <c r="E71" t="s">
        <v>17</v>
      </c>
      <c r="F71" s="1" t="s">
        <v>160</v>
      </c>
      <c r="G71" t="s">
        <v>161</v>
      </c>
      <c r="H71">
        <v>20007</v>
      </c>
      <c r="I71" s="2">
        <v>43245</v>
      </c>
      <c r="J71" s="2">
        <v>43465</v>
      </c>
      <c r="K71">
        <v>0</v>
      </c>
    </row>
    <row r="72" spans="1:11" ht="105" x14ac:dyDescent="0.25">
      <c r="A72" t="str">
        <f>"ZC5238D35F"</f>
        <v>ZC5238D35F</v>
      </c>
      <c r="B72" t="str">
        <f t="shared" si="1"/>
        <v>06363391001</v>
      </c>
      <c r="C72" t="s">
        <v>15</v>
      </c>
      <c r="D72" t="s">
        <v>207</v>
      </c>
      <c r="E72" t="s">
        <v>17</v>
      </c>
      <c r="F72" s="1" t="s">
        <v>208</v>
      </c>
      <c r="G72" t="s">
        <v>209</v>
      </c>
      <c r="H72">
        <v>1000</v>
      </c>
      <c r="I72" s="2">
        <v>43241</v>
      </c>
      <c r="J72" s="2">
        <v>43251</v>
      </c>
      <c r="K72">
        <v>1000</v>
      </c>
    </row>
    <row r="73" spans="1:11" ht="105" x14ac:dyDescent="0.25">
      <c r="A73" t="str">
        <f>"ZB323D3128"</f>
        <v>ZB323D3128</v>
      </c>
      <c r="B73" t="str">
        <f t="shared" si="1"/>
        <v>06363391001</v>
      </c>
      <c r="C73" t="s">
        <v>15</v>
      </c>
      <c r="D73" t="s">
        <v>210</v>
      </c>
      <c r="E73" t="s">
        <v>17</v>
      </c>
      <c r="F73" s="1" t="s">
        <v>18</v>
      </c>
      <c r="G73" t="s">
        <v>19</v>
      </c>
      <c r="H73">
        <v>660</v>
      </c>
      <c r="I73" s="2">
        <v>43266</v>
      </c>
      <c r="J73" s="2">
        <v>43281</v>
      </c>
      <c r="K73">
        <v>660</v>
      </c>
    </row>
    <row r="74" spans="1:11" ht="105" x14ac:dyDescent="0.25">
      <c r="A74" t="str">
        <f>"Z8C2421482"</f>
        <v>Z8C2421482</v>
      </c>
      <c r="B74" t="str">
        <f t="shared" si="1"/>
        <v>06363391001</v>
      </c>
      <c r="C74" t="s">
        <v>15</v>
      </c>
      <c r="D74" t="s">
        <v>211</v>
      </c>
      <c r="E74" t="s">
        <v>17</v>
      </c>
      <c r="F74" s="1" t="s">
        <v>52</v>
      </c>
      <c r="G74" t="s">
        <v>53</v>
      </c>
      <c r="H74">
        <v>980</v>
      </c>
      <c r="I74" s="2">
        <v>43283</v>
      </c>
      <c r="J74" s="2">
        <v>43290</v>
      </c>
      <c r="K74">
        <v>980</v>
      </c>
    </row>
    <row r="75" spans="1:11" ht="180" x14ac:dyDescent="0.25">
      <c r="A75" t="str">
        <f>"Z57243F84D"</f>
        <v>Z57243F84D</v>
      </c>
      <c r="B75" t="str">
        <f t="shared" si="1"/>
        <v>06363391001</v>
      </c>
      <c r="C75" t="s">
        <v>15</v>
      </c>
      <c r="D75" t="s">
        <v>212</v>
      </c>
      <c r="E75" t="s">
        <v>17</v>
      </c>
      <c r="F75" s="1" t="s">
        <v>43</v>
      </c>
      <c r="G75" t="s">
        <v>44</v>
      </c>
      <c r="H75">
        <v>1328.8</v>
      </c>
      <c r="I75" s="2">
        <v>43290</v>
      </c>
      <c r="J75" s="2">
        <v>43300</v>
      </c>
      <c r="K75">
        <v>1328.8</v>
      </c>
    </row>
    <row r="76" spans="1:11" ht="120" x14ac:dyDescent="0.25">
      <c r="A76" t="str">
        <f>"Z87244BB9B"</f>
        <v>Z87244BB9B</v>
      </c>
      <c r="B76" t="str">
        <f t="shared" si="1"/>
        <v>06363391001</v>
      </c>
      <c r="C76" t="s">
        <v>15</v>
      </c>
      <c r="D76" t="s">
        <v>213</v>
      </c>
      <c r="E76" t="s">
        <v>17</v>
      </c>
      <c r="F76" s="1" t="s">
        <v>214</v>
      </c>
      <c r="G76" t="s">
        <v>215</v>
      </c>
      <c r="H76">
        <v>463.8</v>
      </c>
      <c r="I76" s="2">
        <v>43292</v>
      </c>
      <c r="J76" s="2">
        <v>43296</v>
      </c>
      <c r="K76">
        <v>463.8</v>
      </c>
    </row>
    <row r="77" spans="1:11" ht="90" x14ac:dyDescent="0.25">
      <c r="A77" t="str">
        <f>"75061227D2"</f>
        <v>75061227D2</v>
      </c>
      <c r="B77" t="str">
        <f t="shared" si="1"/>
        <v>06363391001</v>
      </c>
      <c r="C77" t="s">
        <v>15</v>
      </c>
      <c r="D77" t="s">
        <v>216</v>
      </c>
      <c r="E77" t="s">
        <v>96</v>
      </c>
      <c r="F77" s="1" t="s">
        <v>217</v>
      </c>
      <c r="G77" t="s">
        <v>218</v>
      </c>
      <c r="H77">
        <v>100000</v>
      </c>
      <c r="I77" s="2">
        <v>43258</v>
      </c>
      <c r="J77" s="2">
        <v>43368</v>
      </c>
      <c r="K77">
        <v>50962.17</v>
      </c>
    </row>
    <row r="78" spans="1:11" ht="105" x14ac:dyDescent="0.25">
      <c r="A78" t="str">
        <f>"Z72241CCCA"</f>
        <v>Z72241CCCA</v>
      </c>
      <c r="B78" t="str">
        <f t="shared" si="1"/>
        <v>06363391001</v>
      </c>
      <c r="C78" t="s">
        <v>15</v>
      </c>
      <c r="D78" t="s">
        <v>219</v>
      </c>
      <c r="E78" t="s">
        <v>17</v>
      </c>
      <c r="F78" s="1" t="s">
        <v>220</v>
      </c>
      <c r="G78" t="s">
        <v>221</v>
      </c>
      <c r="H78">
        <v>160</v>
      </c>
      <c r="I78" s="2">
        <v>43278</v>
      </c>
      <c r="J78" s="2">
        <v>43287</v>
      </c>
      <c r="K78">
        <v>0</v>
      </c>
    </row>
    <row r="79" spans="1:11" ht="75" x14ac:dyDescent="0.25">
      <c r="A79" t="str">
        <f>"ZE1244C914"</f>
        <v>ZE1244C914</v>
      </c>
      <c r="B79" t="str">
        <f t="shared" si="1"/>
        <v>06363391001</v>
      </c>
      <c r="C79" t="s">
        <v>15</v>
      </c>
      <c r="D79" t="s">
        <v>222</v>
      </c>
      <c r="E79" t="s">
        <v>17</v>
      </c>
      <c r="F79" s="1" t="s">
        <v>223</v>
      </c>
      <c r="G79" t="s">
        <v>224</v>
      </c>
      <c r="H79">
        <v>8290</v>
      </c>
      <c r="I79" s="2">
        <v>43292</v>
      </c>
      <c r="J79" s="2">
        <v>43312</v>
      </c>
      <c r="K79">
        <v>8290</v>
      </c>
    </row>
    <row r="80" spans="1:11" ht="75" x14ac:dyDescent="0.25">
      <c r="A80" t="str">
        <f>"ZC824480A6"</f>
        <v>ZC824480A6</v>
      </c>
      <c r="B80" t="str">
        <f t="shared" si="1"/>
        <v>06363391001</v>
      </c>
      <c r="C80" t="s">
        <v>15</v>
      </c>
      <c r="D80" t="s">
        <v>225</v>
      </c>
      <c r="E80" t="s">
        <v>17</v>
      </c>
      <c r="F80" s="1" t="s">
        <v>226</v>
      </c>
      <c r="G80" t="s">
        <v>227</v>
      </c>
      <c r="H80">
        <v>883.6</v>
      </c>
      <c r="I80" s="2">
        <v>43297</v>
      </c>
      <c r="J80" s="2">
        <v>43297</v>
      </c>
      <c r="K80">
        <v>883.6</v>
      </c>
    </row>
    <row r="81" spans="1:11" ht="90" x14ac:dyDescent="0.25">
      <c r="A81" t="str">
        <f>"Z3B2456941"</f>
        <v>Z3B2456941</v>
      </c>
      <c r="B81" t="str">
        <f t="shared" si="1"/>
        <v>06363391001</v>
      </c>
      <c r="C81" t="s">
        <v>15</v>
      </c>
      <c r="D81" t="s">
        <v>228</v>
      </c>
      <c r="E81" t="s">
        <v>17</v>
      </c>
      <c r="F81" s="1" t="s">
        <v>148</v>
      </c>
      <c r="G81" t="s">
        <v>149</v>
      </c>
      <c r="H81">
        <v>8520</v>
      </c>
      <c r="I81" s="2">
        <v>43294</v>
      </c>
      <c r="J81" s="2">
        <v>43325</v>
      </c>
      <c r="K81">
        <v>8520</v>
      </c>
    </row>
    <row r="82" spans="1:11" ht="135" x14ac:dyDescent="0.25">
      <c r="A82" t="str">
        <f>"ZAF2402500"</f>
        <v>ZAF2402500</v>
      </c>
      <c r="B82" t="str">
        <f t="shared" si="1"/>
        <v>06363391001</v>
      </c>
      <c r="C82" t="s">
        <v>15</v>
      </c>
      <c r="D82" t="s">
        <v>229</v>
      </c>
      <c r="E82" t="s">
        <v>17</v>
      </c>
      <c r="F82" s="1" t="s">
        <v>230</v>
      </c>
      <c r="G82" t="s">
        <v>231</v>
      </c>
      <c r="H82">
        <v>560</v>
      </c>
      <c r="I82" s="2">
        <v>43266</v>
      </c>
      <c r="J82" s="2">
        <v>43312</v>
      </c>
      <c r="K82">
        <v>560</v>
      </c>
    </row>
    <row r="83" spans="1:11" ht="90" x14ac:dyDescent="0.25">
      <c r="A83" t="str">
        <f>"Z752460518"</f>
        <v>Z752460518</v>
      </c>
      <c r="B83" t="str">
        <f t="shared" si="1"/>
        <v>06363391001</v>
      </c>
      <c r="C83" t="s">
        <v>15</v>
      </c>
      <c r="D83" t="s">
        <v>232</v>
      </c>
      <c r="E83" t="s">
        <v>17</v>
      </c>
      <c r="F83" s="1" t="s">
        <v>233</v>
      </c>
      <c r="G83" t="s">
        <v>234</v>
      </c>
      <c r="H83">
        <v>4475</v>
      </c>
      <c r="I83" s="2">
        <v>43298</v>
      </c>
      <c r="J83" s="2">
        <v>43312</v>
      </c>
      <c r="K83">
        <v>4475</v>
      </c>
    </row>
    <row r="84" spans="1:11" ht="180" x14ac:dyDescent="0.25">
      <c r="A84" t="str">
        <f>"Z0723E851A"</f>
        <v>Z0723E851A</v>
      </c>
      <c r="B84" t="str">
        <f t="shared" si="1"/>
        <v>06363391001</v>
      </c>
      <c r="C84" t="s">
        <v>15</v>
      </c>
      <c r="D84" t="s">
        <v>235</v>
      </c>
      <c r="E84" t="s">
        <v>17</v>
      </c>
      <c r="F84" s="1" t="s">
        <v>43</v>
      </c>
      <c r="G84" t="s">
        <v>44</v>
      </c>
      <c r="H84">
        <v>1227</v>
      </c>
      <c r="I84" s="2">
        <v>43258</v>
      </c>
      <c r="J84" s="2">
        <v>43622</v>
      </c>
      <c r="K84">
        <v>1227</v>
      </c>
    </row>
    <row r="85" spans="1:11" ht="135" x14ac:dyDescent="0.25">
      <c r="A85" t="str">
        <f>"ZCF2281C5C"</f>
        <v>ZCF2281C5C</v>
      </c>
      <c r="B85" t="str">
        <f t="shared" si="1"/>
        <v>06363391001</v>
      </c>
      <c r="C85" t="s">
        <v>15</v>
      </c>
      <c r="D85" t="s">
        <v>236</v>
      </c>
      <c r="E85" t="s">
        <v>17</v>
      </c>
      <c r="F85" s="1" t="s">
        <v>237</v>
      </c>
      <c r="G85" t="s">
        <v>238</v>
      </c>
      <c r="H85">
        <v>12200</v>
      </c>
      <c r="I85" s="2">
        <v>43164</v>
      </c>
      <c r="J85" s="2">
        <v>43190</v>
      </c>
      <c r="K85">
        <v>12200</v>
      </c>
    </row>
    <row r="86" spans="1:11" ht="75" x14ac:dyDescent="0.25">
      <c r="A86" t="str">
        <f>"Z54246DAC4"</f>
        <v>Z54246DAC4</v>
      </c>
      <c r="B86" t="str">
        <f t="shared" si="1"/>
        <v>06363391001</v>
      </c>
      <c r="C86" t="s">
        <v>15</v>
      </c>
      <c r="D86" t="s">
        <v>239</v>
      </c>
      <c r="E86" t="s">
        <v>17</v>
      </c>
      <c r="F86" s="1" t="s">
        <v>240</v>
      </c>
      <c r="G86" t="s">
        <v>241</v>
      </c>
      <c r="H86">
        <v>1023.28</v>
      </c>
      <c r="I86" s="2">
        <v>43167</v>
      </c>
      <c r="J86" s="2">
        <v>43312</v>
      </c>
      <c r="K86">
        <v>1023.28</v>
      </c>
    </row>
    <row r="87" spans="1:11" ht="120" x14ac:dyDescent="0.25">
      <c r="A87" t="str">
        <f>"Z402464A26"</f>
        <v>Z402464A26</v>
      </c>
      <c r="B87" t="str">
        <f t="shared" si="1"/>
        <v>06363391001</v>
      </c>
      <c r="C87" t="s">
        <v>15</v>
      </c>
      <c r="D87" t="s">
        <v>242</v>
      </c>
      <c r="E87" t="s">
        <v>17</v>
      </c>
      <c r="F87" s="1" t="s">
        <v>243</v>
      </c>
      <c r="G87" t="s">
        <v>244</v>
      </c>
      <c r="H87">
        <v>265</v>
      </c>
      <c r="I87" s="2">
        <v>43299</v>
      </c>
      <c r="J87" s="2">
        <v>43309</v>
      </c>
      <c r="K87">
        <v>265</v>
      </c>
    </row>
    <row r="88" spans="1:11" ht="90" x14ac:dyDescent="0.25">
      <c r="A88" t="str">
        <f>"ZBC216B1F3"</f>
        <v>ZBC216B1F3</v>
      </c>
      <c r="B88" t="str">
        <f t="shared" si="1"/>
        <v>06363391001</v>
      </c>
      <c r="C88" t="s">
        <v>15</v>
      </c>
      <c r="D88" t="s">
        <v>245</v>
      </c>
      <c r="E88" t="s">
        <v>17</v>
      </c>
      <c r="F88" s="1" t="s">
        <v>246</v>
      </c>
      <c r="G88" t="s">
        <v>247</v>
      </c>
      <c r="H88">
        <v>1636</v>
      </c>
      <c r="I88" s="2">
        <v>43102</v>
      </c>
      <c r="J88" s="2">
        <v>43117</v>
      </c>
      <c r="K88">
        <v>1636</v>
      </c>
    </row>
    <row r="89" spans="1:11" ht="90" x14ac:dyDescent="0.25">
      <c r="A89" t="str">
        <f>"ZE8246FBCB"</f>
        <v>ZE8246FBCB</v>
      </c>
      <c r="B89" t="str">
        <f t="shared" si="1"/>
        <v>06363391001</v>
      </c>
      <c r="C89" t="s">
        <v>15</v>
      </c>
      <c r="D89" t="s">
        <v>248</v>
      </c>
      <c r="E89" t="s">
        <v>17</v>
      </c>
      <c r="F89" s="1" t="s">
        <v>58</v>
      </c>
      <c r="G89" t="s">
        <v>59</v>
      </c>
      <c r="H89">
        <v>870</v>
      </c>
      <c r="I89" s="2">
        <v>43165</v>
      </c>
      <c r="J89" s="2">
        <v>43312</v>
      </c>
      <c r="K89">
        <v>870</v>
      </c>
    </row>
    <row r="90" spans="1:11" ht="90" x14ac:dyDescent="0.25">
      <c r="A90" t="str">
        <f>"Z7E22DD1FA"</f>
        <v>Z7E22DD1FA</v>
      </c>
      <c r="B90" t="str">
        <f t="shared" si="1"/>
        <v>06363391001</v>
      </c>
      <c r="C90" t="s">
        <v>15</v>
      </c>
      <c r="D90" t="s">
        <v>249</v>
      </c>
      <c r="E90" t="s">
        <v>17</v>
      </c>
      <c r="F90" s="1" t="s">
        <v>55</v>
      </c>
      <c r="G90" t="s">
        <v>56</v>
      </c>
      <c r="H90">
        <v>2934</v>
      </c>
      <c r="I90" s="2">
        <v>43181</v>
      </c>
      <c r="J90" s="2">
        <v>43185</v>
      </c>
      <c r="K90">
        <v>2934</v>
      </c>
    </row>
    <row r="91" spans="1:11" ht="105" x14ac:dyDescent="0.25">
      <c r="A91" t="str">
        <f>"Z2D2327510"</f>
        <v>Z2D2327510</v>
      </c>
      <c r="B91" t="str">
        <f t="shared" si="1"/>
        <v>06363391001</v>
      </c>
      <c r="C91" t="s">
        <v>15</v>
      </c>
      <c r="D91" t="s">
        <v>250</v>
      </c>
      <c r="E91" t="s">
        <v>17</v>
      </c>
      <c r="F91" s="1" t="s">
        <v>81</v>
      </c>
      <c r="G91" t="s">
        <v>82</v>
      </c>
      <c r="H91">
        <v>12500</v>
      </c>
      <c r="I91" s="2">
        <v>43207</v>
      </c>
      <c r="J91" s="2">
        <v>43250</v>
      </c>
      <c r="K91">
        <v>12500</v>
      </c>
    </row>
    <row r="92" spans="1:11" ht="135" x14ac:dyDescent="0.25">
      <c r="A92" t="str">
        <f>"ZA8238CE7F"</f>
        <v>ZA8238CE7F</v>
      </c>
      <c r="B92" t="str">
        <f t="shared" si="1"/>
        <v>06363391001</v>
      </c>
      <c r="C92" t="s">
        <v>15</v>
      </c>
      <c r="D92" t="s">
        <v>251</v>
      </c>
      <c r="E92" t="s">
        <v>17</v>
      </c>
      <c r="F92" s="1" t="s">
        <v>252</v>
      </c>
      <c r="G92" t="s">
        <v>253</v>
      </c>
      <c r="H92">
        <v>23435.31</v>
      </c>
      <c r="I92" s="2">
        <v>43281</v>
      </c>
      <c r="J92" s="2">
        <v>43281</v>
      </c>
      <c r="K92">
        <v>0</v>
      </c>
    </row>
    <row r="93" spans="1:11" ht="120" x14ac:dyDescent="0.25">
      <c r="A93" t="str">
        <f>"7577110CF7"</f>
        <v>7577110CF7</v>
      </c>
      <c r="B93" t="str">
        <f t="shared" si="1"/>
        <v>06363391001</v>
      </c>
      <c r="C93" t="s">
        <v>15</v>
      </c>
      <c r="D93" t="s">
        <v>254</v>
      </c>
      <c r="E93" t="s">
        <v>96</v>
      </c>
      <c r="F93" s="1" t="s">
        <v>214</v>
      </c>
      <c r="G93" t="s">
        <v>215</v>
      </c>
      <c r="H93">
        <v>150210.29999999999</v>
      </c>
      <c r="I93" s="2">
        <v>43304</v>
      </c>
      <c r="J93" s="2">
        <v>43661</v>
      </c>
      <c r="K93">
        <v>66298.47</v>
      </c>
    </row>
    <row r="94" spans="1:11" ht="135" x14ac:dyDescent="0.25">
      <c r="A94" t="str">
        <f>"Z19246C8E7"</f>
        <v>Z19246C8E7</v>
      </c>
      <c r="B94" t="str">
        <f t="shared" si="1"/>
        <v>06363391001</v>
      </c>
      <c r="C94" t="s">
        <v>15</v>
      </c>
      <c r="D94" t="s">
        <v>255</v>
      </c>
      <c r="E94" t="s">
        <v>96</v>
      </c>
      <c r="F94" s="1" t="s">
        <v>112</v>
      </c>
      <c r="G94" t="s">
        <v>113</v>
      </c>
      <c r="H94">
        <v>16887.599999999999</v>
      </c>
      <c r="I94" s="2">
        <v>43301</v>
      </c>
      <c r="J94" s="2">
        <v>43312</v>
      </c>
      <c r="K94">
        <v>844.38</v>
      </c>
    </row>
    <row r="95" spans="1:11" ht="90" x14ac:dyDescent="0.25">
      <c r="A95" t="str">
        <f>"Z752460518"</f>
        <v>Z752460518</v>
      </c>
      <c r="B95" t="str">
        <f t="shared" si="1"/>
        <v>06363391001</v>
      </c>
      <c r="C95" t="s">
        <v>15</v>
      </c>
      <c r="D95" t="s">
        <v>256</v>
      </c>
      <c r="E95" t="s">
        <v>17</v>
      </c>
      <c r="F95" s="1" t="s">
        <v>257</v>
      </c>
      <c r="G95" t="s">
        <v>258</v>
      </c>
      <c r="H95">
        <v>1082</v>
      </c>
      <c r="I95" s="2">
        <v>43298</v>
      </c>
      <c r="J95" s="2">
        <v>43312</v>
      </c>
      <c r="K95">
        <v>1082</v>
      </c>
    </row>
    <row r="96" spans="1:11" ht="90" x14ac:dyDescent="0.25">
      <c r="A96" t="str">
        <f>"Z72241EC2A"</f>
        <v>Z72241EC2A</v>
      </c>
      <c r="B96" t="str">
        <f t="shared" si="1"/>
        <v>06363391001</v>
      </c>
      <c r="C96" t="s">
        <v>15</v>
      </c>
      <c r="D96" t="s">
        <v>259</v>
      </c>
      <c r="E96" t="s">
        <v>17</v>
      </c>
      <c r="F96" s="1" t="s">
        <v>260</v>
      </c>
      <c r="G96" t="s">
        <v>261</v>
      </c>
      <c r="H96">
        <v>10800</v>
      </c>
      <c r="I96" s="2">
        <v>43256</v>
      </c>
      <c r="J96" s="2">
        <v>44716</v>
      </c>
      <c r="K96">
        <v>2700</v>
      </c>
    </row>
    <row r="97" spans="1:11" ht="75" x14ac:dyDescent="0.25">
      <c r="A97" t="str">
        <f>"Z05245E5ED"</f>
        <v>Z05245E5ED</v>
      </c>
      <c r="B97" t="str">
        <f t="shared" si="1"/>
        <v>06363391001</v>
      </c>
      <c r="C97" t="s">
        <v>15</v>
      </c>
      <c r="D97" t="s">
        <v>262</v>
      </c>
      <c r="E97" t="s">
        <v>17</v>
      </c>
      <c r="F97" s="1" t="s">
        <v>223</v>
      </c>
      <c r="G97" t="s">
        <v>224</v>
      </c>
      <c r="H97">
        <v>1388</v>
      </c>
      <c r="I97" s="2">
        <v>43298</v>
      </c>
      <c r="J97" s="2">
        <v>43343</v>
      </c>
      <c r="K97">
        <v>1388</v>
      </c>
    </row>
    <row r="98" spans="1:11" ht="135" x14ac:dyDescent="0.25">
      <c r="A98" t="str">
        <f>"ZAB246F42D"</f>
        <v>ZAB246F42D</v>
      </c>
      <c r="B98" t="str">
        <f t="shared" si="1"/>
        <v>06363391001</v>
      </c>
      <c r="C98" t="s">
        <v>15</v>
      </c>
      <c r="D98" t="s">
        <v>263</v>
      </c>
      <c r="E98" t="s">
        <v>17</v>
      </c>
      <c r="F98" s="1" t="s">
        <v>252</v>
      </c>
      <c r="G98" t="s">
        <v>253</v>
      </c>
      <c r="H98">
        <v>27727.56</v>
      </c>
      <c r="I98" s="2">
        <v>43305</v>
      </c>
      <c r="J98" s="2">
        <v>43358</v>
      </c>
      <c r="K98">
        <v>27727.56</v>
      </c>
    </row>
    <row r="99" spans="1:11" ht="135" x14ac:dyDescent="0.25">
      <c r="A99" t="str">
        <f>"Z3223D4064"</f>
        <v>Z3223D4064</v>
      </c>
      <c r="B99" t="str">
        <f t="shared" si="1"/>
        <v>06363391001</v>
      </c>
      <c r="C99" t="s">
        <v>15</v>
      </c>
      <c r="D99" t="s">
        <v>264</v>
      </c>
      <c r="E99" t="s">
        <v>17</v>
      </c>
      <c r="F99" s="1" t="s">
        <v>176</v>
      </c>
      <c r="G99" t="s">
        <v>177</v>
      </c>
      <c r="H99">
        <v>3318</v>
      </c>
      <c r="I99" s="2">
        <v>43252</v>
      </c>
      <c r="J99" s="2">
        <v>43312</v>
      </c>
      <c r="K99">
        <v>3318</v>
      </c>
    </row>
    <row r="100" spans="1:11" ht="409.5" x14ac:dyDescent="0.25">
      <c r="A100" t="str">
        <f>"7516524FD0"</f>
        <v>7516524FD0</v>
      </c>
      <c r="B100" t="str">
        <f t="shared" si="1"/>
        <v>06363391001</v>
      </c>
      <c r="C100" t="s">
        <v>15</v>
      </c>
      <c r="D100" t="s">
        <v>265</v>
      </c>
      <c r="E100" t="s">
        <v>21</v>
      </c>
      <c r="F100" s="1" t="s">
        <v>266</v>
      </c>
      <c r="G100" t="s">
        <v>267</v>
      </c>
      <c r="H100">
        <v>134594.4</v>
      </c>
      <c r="I100" s="2">
        <v>43344</v>
      </c>
      <c r="J100" s="2">
        <v>43708</v>
      </c>
      <c r="K100">
        <v>10350.44</v>
      </c>
    </row>
    <row r="101" spans="1:11" ht="105" x14ac:dyDescent="0.25">
      <c r="A101" t="str">
        <f>"Z432473F18"</f>
        <v>Z432473F18</v>
      </c>
      <c r="B101" t="str">
        <f t="shared" si="1"/>
        <v>06363391001</v>
      </c>
      <c r="C101" t="s">
        <v>15</v>
      </c>
      <c r="D101" t="s">
        <v>268</v>
      </c>
      <c r="E101" t="s">
        <v>17</v>
      </c>
      <c r="F101" s="1" t="s">
        <v>269</v>
      </c>
      <c r="G101" t="s">
        <v>270</v>
      </c>
      <c r="H101">
        <v>7595.5</v>
      </c>
      <c r="I101" s="2">
        <v>43306</v>
      </c>
      <c r="J101" s="2">
        <v>43404</v>
      </c>
      <c r="K101">
        <v>7595.5</v>
      </c>
    </row>
    <row r="102" spans="1:11" ht="120" x14ac:dyDescent="0.25">
      <c r="A102" t="str">
        <f>"Z75248F036"</f>
        <v>Z75248F036</v>
      </c>
      <c r="B102" t="str">
        <f t="shared" si="1"/>
        <v>06363391001</v>
      </c>
      <c r="C102" t="s">
        <v>15</v>
      </c>
      <c r="D102" t="s">
        <v>271</v>
      </c>
      <c r="E102" t="s">
        <v>17</v>
      </c>
      <c r="F102" s="1" t="s">
        <v>272</v>
      </c>
      <c r="G102" t="s">
        <v>273</v>
      </c>
      <c r="H102">
        <v>20099</v>
      </c>
      <c r="I102" s="2">
        <v>43320</v>
      </c>
      <c r="J102" s="2">
        <v>43373</v>
      </c>
      <c r="K102">
        <v>8900</v>
      </c>
    </row>
    <row r="103" spans="1:11" ht="90" x14ac:dyDescent="0.25">
      <c r="A103" t="str">
        <f>"ZD22489D6D"</f>
        <v>ZD22489D6D</v>
      </c>
      <c r="B103" t="str">
        <f t="shared" si="1"/>
        <v>06363391001</v>
      </c>
      <c r="C103" t="s">
        <v>15</v>
      </c>
      <c r="D103" t="s">
        <v>274</v>
      </c>
      <c r="E103" t="s">
        <v>17</v>
      </c>
      <c r="F103" s="1" t="s">
        <v>275</v>
      </c>
      <c r="G103" t="s">
        <v>276</v>
      </c>
      <c r="H103">
        <v>7950</v>
      </c>
      <c r="I103" s="2">
        <v>43320</v>
      </c>
      <c r="J103" s="2">
        <v>43343</v>
      </c>
      <c r="K103">
        <v>7950</v>
      </c>
    </row>
    <row r="104" spans="1:11" ht="120" x14ac:dyDescent="0.25">
      <c r="A104" t="str">
        <f>"Z45249E814"</f>
        <v>Z45249E814</v>
      </c>
      <c r="B104" t="str">
        <f t="shared" si="1"/>
        <v>06363391001</v>
      </c>
      <c r="C104" t="s">
        <v>15</v>
      </c>
      <c r="D104" t="s">
        <v>277</v>
      </c>
      <c r="E104" t="s">
        <v>17</v>
      </c>
      <c r="F104" s="1" t="s">
        <v>196</v>
      </c>
      <c r="G104" t="s">
        <v>197</v>
      </c>
      <c r="H104">
        <v>806</v>
      </c>
      <c r="I104" s="2">
        <v>43321</v>
      </c>
      <c r="J104" s="2">
        <v>43343</v>
      </c>
      <c r="K104">
        <v>806</v>
      </c>
    </row>
    <row r="105" spans="1:11" ht="105" x14ac:dyDescent="0.25">
      <c r="A105" t="str">
        <f>"ZA5249F630"</f>
        <v>ZA5249F630</v>
      </c>
      <c r="B105" t="str">
        <f t="shared" si="1"/>
        <v>06363391001</v>
      </c>
      <c r="C105" t="s">
        <v>15</v>
      </c>
      <c r="D105" t="s">
        <v>278</v>
      </c>
      <c r="E105" t="s">
        <v>17</v>
      </c>
      <c r="F105" s="1" t="s">
        <v>279</v>
      </c>
      <c r="G105" t="s">
        <v>280</v>
      </c>
      <c r="H105">
        <v>8876</v>
      </c>
      <c r="I105" s="2">
        <v>43325</v>
      </c>
      <c r="J105" s="2">
        <v>43343</v>
      </c>
      <c r="K105">
        <v>3140</v>
      </c>
    </row>
    <row r="106" spans="1:11" ht="105" x14ac:dyDescent="0.25">
      <c r="A106" t="str">
        <f>"Z5C2499122"</f>
        <v>Z5C2499122</v>
      </c>
      <c r="B106" t="str">
        <f t="shared" si="1"/>
        <v>06363391001</v>
      </c>
      <c r="C106" t="s">
        <v>15</v>
      </c>
      <c r="D106" t="s">
        <v>281</v>
      </c>
      <c r="E106" t="s">
        <v>17</v>
      </c>
      <c r="F106" s="1" t="s">
        <v>282</v>
      </c>
      <c r="G106" t="s">
        <v>283</v>
      </c>
      <c r="H106">
        <v>1120</v>
      </c>
      <c r="I106" s="2">
        <v>43320</v>
      </c>
      <c r="J106" s="2">
        <v>43342</v>
      </c>
      <c r="K106">
        <v>1120</v>
      </c>
    </row>
    <row r="107" spans="1:11" ht="90" x14ac:dyDescent="0.25">
      <c r="A107" t="str">
        <f>"Z4324B32F0"</f>
        <v>Z4324B32F0</v>
      </c>
      <c r="B107" t="str">
        <f t="shared" si="1"/>
        <v>06363391001</v>
      </c>
      <c r="C107" t="s">
        <v>15</v>
      </c>
      <c r="D107" t="s">
        <v>284</v>
      </c>
      <c r="E107" t="s">
        <v>17</v>
      </c>
      <c r="F107" s="1" t="s">
        <v>285</v>
      </c>
      <c r="G107" t="s">
        <v>286</v>
      </c>
      <c r="H107">
        <v>8350</v>
      </c>
      <c r="I107" s="2">
        <v>43371</v>
      </c>
      <c r="J107" s="2">
        <v>43371</v>
      </c>
      <c r="K107">
        <v>8350</v>
      </c>
    </row>
    <row r="108" spans="1:11" ht="405" x14ac:dyDescent="0.25">
      <c r="A108" t="str">
        <f>"740273415A"</f>
        <v>740273415A</v>
      </c>
      <c r="B108" t="str">
        <f t="shared" si="1"/>
        <v>06363391001</v>
      </c>
      <c r="C108" t="s">
        <v>15</v>
      </c>
      <c r="D108" t="s">
        <v>287</v>
      </c>
      <c r="E108" t="s">
        <v>21</v>
      </c>
      <c r="F108" s="1" t="s">
        <v>288</v>
      </c>
      <c r="G108" t="s">
        <v>289</v>
      </c>
      <c r="H108">
        <v>72669.95</v>
      </c>
      <c r="I108" s="2">
        <v>43313</v>
      </c>
      <c r="J108" s="2">
        <v>43861</v>
      </c>
      <c r="K108">
        <v>29983.31</v>
      </c>
    </row>
    <row r="109" spans="1:11" ht="105" x14ac:dyDescent="0.25">
      <c r="A109" t="str">
        <f>"Z0324AD245"</f>
        <v>Z0324AD245</v>
      </c>
      <c r="B109" t="str">
        <f t="shared" si="1"/>
        <v>06363391001</v>
      </c>
      <c r="C109" t="s">
        <v>15</v>
      </c>
      <c r="D109" t="s">
        <v>290</v>
      </c>
      <c r="E109" t="s">
        <v>17</v>
      </c>
      <c r="F109" s="1" t="s">
        <v>291</v>
      </c>
      <c r="G109" t="s">
        <v>292</v>
      </c>
      <c r="H109">
        <v>935</v>
      </c>
      <c r="I109" s="2">
        <v>43333</v>
      </c>
      <c r="J109" s="2">
        <v>43340</v>
      </c>
      <c r="K109">
        <v>935</v>
      </c>
    </row>
    <row r="110" spans="1:11" ht="120" x14ac:dyDescent="0.25">
      <c r="A110" t="str">
        <f>"ZDE24A22F7"</f>
        <v>ZDE24A22F7</v>
      </c>
      <c r="B110" t="str">
        <f t="shared" si="1"/>
        <v>06363391001</v>
      </c>
      <c r="C110" t="s">
        <v>15</v>
      </c>
      <c r="D110" t="s">
        <v>293</v>
      </c>
      <c r="E110" t="s">
        <v>17</v>
      </c>
      <c r="F110" s="1" t="s">
        <v>294</v>
      </c>
      <c r="G110" t="s">
        <v>295</v>
      </c>
      <c r="H110">
        <v>200</v>
      </c>
      <c r="I110" s="2">
        <v>43321</v>
      </c>
      <c r="J110" s="2">
        <v>43321</v>
      </c>
      <c r="K110">
        <v>200</v>
      </c>
    </row>
    <row r="111" spans="1:11" ht="75" x14ac:dyDescent="0.25">
      <c r="A111" t="str">
        <f>"Z55249932B"</f>
        <v>Z55249932B</v>
      </c>
      <c r="B111" t="str">
        <f t="shared" si="1"/>
        <v>06363391001</v>
      </c>
      <c r="C111" t="s">
        <v>15</v>
      </c>
      <c r="D111" t="s">
        <v>296</v>
      </c>
      <c r="E111" t="s">
        <v>17</v>
      </c>
      <c r="F111" s="1" t="s">
        <v>297</v>
      </c>
      <c r="G111" t="s">
        <v>298</v>
      </c>
      <c r="H111">
        <v>280.5</v>
      </c>
      <c r="I111" s="2">
        <v>43325</v>
      </c>
      <c r="J111" s="2">
        <v>43342</v>
      </c>
      <c r="K111">
        <v>255</v>
      </c>
    </row>
    <row r="112" spans="1:11" ht="105" x14ac:dyDescent="0.25">
      <c r="A112" t="str">
        <f>"Z3024B9F8D"</f>
        <v>Z3024B9F8D</v>
      </c>
      <c r="B112" t="str">
        <f t="shared" si="1"/>
        <v>06363391001</v>
      </c>
      <c r="C112" t="s">
        <v>15</v>
      </c>
      <c r="D112" t="s">
        <v>299</v>
      </c>
      <c r="E112" t="s">
        <v>17</v>
      </c>
      <c r="F112" s="1" t="s">
        <v>300</v>
      </c>
      <c r="G112" t="s">
        <v>301</v>
      </c>
      <c r="H112">
        <v>5353.6</v>
      </c>
      <c r="I112" s="2">
        <v>43342</v>
      </c>
      <c r="J112" s="2">
        <v>43353</v>
      </c>
      <c r="K112">
        <v>5353.6</v>
      </c>
    </row>
    <row r="113" spans="1:11" ht="180" x14ac:dyDescent="0.25">
      <c r="A113" t="str">
        <f>"Z7324EB82E"</f>
        <v>Z7324EB82E</v>
      </c>
      <c r="B113" t="str">
        <f t="shared" si="1"/>
        <v>06363391001</v>
      </c>
      <c r="C113" t="s">
        <v>15</v>
      </c>
      <c r="D113" t="s">
        <v>302</v>
      </c>
      <c r="E113" t="s">
        <v>17</v>
      </c>
      <c r="F113" s="1" t="s">
        <v>43</v>
      </c>
      <c r="G113" t="s">
        <v>44</v>
      </c>
      <c r="H113">
        <v>500</v>
      </c>
      <c r="I113" s="2">
        <v>43360</v>
      </c>
      <c r="J113" s="2">
        <v>43370</v>
      </c>
      <c r="K113">
        <v>293.5</v>
      </c>
    </row>
    <row r="114" spans="1:11" ht="90" x14ac:dyDescent="0.25">
      <c r="A114" t="str">
        <f>"Z1724E8ACB"</f>
        <v>Z1724E8ACB</v>
      </c>
      <c r="B114" t="str">
        <f t="shared" si="1"/>
        <v>06363391001</v>
      </c>
      <c r="C114" t="s">
        <v>15</v>
      </c>
      <c r="D114" t="s">
        <v>303</v>
      </c>
      <c r="E114" t="s">
        <v>17</v>
      </c>
      <c r="F114" s="1" t="s">
        <v>180</v>
      </c>
      <c r="G114" t="s">
        <v>181</v>
      </c>
      <c r="H114">
        <v>1970</v>
      </c>
      <c r="I114" s="2">
        <v>43360</v>
      </c>
      <c r="J114" s="2">
        <v>43370</v>
      </c>
      <c r="K114">
        <v>0</v>
      </c>
    </row>
    <row r="115" spans="1:11" ht="105" x14ac:dyDescent="0.25">
      <c r="A115" t="str">
        <f>"ZBA24E9950"</f>
        <v>ZBA24E9950</v>
      </c>
      <c r="B115" t="str">
        <f t="shared" si="1"/>
        <v>06363391001</v>
      </c>
      <c r="C115" t="s">
        <v>15</v>
      </c>
      <c r="D115" t="s">
        <v>304</v>
      </c>
      <c r="E115" t="s">
        <v>17</v>
      </c>
      <c r="F115" s="1" t="s">
        <v>305</v>
      </c>
      <c r="G115" t="s">
        <v>306</v>
      </c>
      <c r="H115">
        <v>460</v>
      </c>
      <c r="I115" s="2">
        <v>43360</v>
      </c>
      <c r="J115" s="2">
        <v>43370</v>
      </c>
      <c r="K115">
        <v>0</v>
      </c>
    </row>
    <row r="116" spans="1:11" ht="90" x14ac:dyDescent="0.25">
      <c r="A116" t="str">
        <f>"Z3F24EBFBC"</f>
        <v>Z3F24EBFBC</v>
      </c>
      <c r="B116" t="str">
        <f t="shared" si="1"/>
        <v>06363391001</v>
      </c>
      <c r="C116" t="s">
        <v>15</v>
      </c>
      <c r="D116" t="s">
        <v>307</v>
      </c>
      <c r="E116" t="s">
        <v>17</v>
      </c>
      <c r="F116" s="1" t="s">
        <v>308</v>
      </c>
      <c r="G116" t="s">
        <v>309</v>
      </c>
      <c r="H116">
        <v>5900</v>
      </c>
      <c r="I116" s="2">
        <v>43360</v>
      </c>
      <c r="J116" s="2">
        <v>43404</v>
      </c>
      <c r="K116">
        <v>5900</v>
      </c>
    </row>
    <row r="117" spans="1:11" ht="105" x14ac:dyDescent="0.25">
      <c r="A117" t="str">
        <f>"Z0D23D0F33"</f>
        <v>Z0D23D0F33</v>
      </c>
      <c r="B117" t="str">
        <f t="shared" si="1"/>
        <v>06363391001</v>
      </c>
      <c r="C117" t="s">
        <v>15</v>
      </c>
      <c r="D117" t="s">
        <v>310</v>
      </c>
      <c r="E117" t="s">
        <v>17</v>
      </c>
      <c r="F117" s="1" t="s">
        <v>74</v>
      </c>
      <c r="G117" t="s">
        <v>75</v>
      </c>
      <c r="H117">
        <v>3647.39</v>
      </c>
      <c r="I117" s="2">
        <v>43269</v>
      </c>
      <c r="J117" s="2">
        <v>43634</v>
      </c>
      <c r="K117">
        <v>1607.39</v>
      </c>
    </row>
    <row r="118" spans="1:11" ht="105" x14ac:dyDescent="0.25">
      <c r="A118" t="str">
        <f>"Z7424BB0E6"</f>
        <v>Z7424BB0E6</v>
      </c>
      <c r="B118" t="str">
        <f t="shared" si="1"/>
        <v>06363391001</v>
      </c>
      <c r="C118" t="s">
        <v>15</v>
      </c>
      <c r="D118" t="s">
        <v>311</v>
      </c>
      <c r="E118" t="s">
        <v>17</v>
      </c>
      <c r="F118" s="1" t="s">
        <v>81</v>
      </c>
      <c r="G118" t="s">
        <v>82</v>
      </c>
      <c r="H118">
        <v>7800</v>
      </c>
      <c r="I118" s="2">
        <v>43361</v>
      </c>
      <c r="J118" s="2">
        <v>43371</v>
      </c>
      <c r="K118">
        <v>0</v>
      </c>
    </row>
    <row r="119" spans="1:11" ht="105" x14ac:dyDescent="0.25">
      <c r="A119" t="str">
        <f>"Z4524EF551"</f>
        <v>Z4524EF551</v>
      </c>
      <c r="B119" t="str">
        <f t="shared" si="1"/>
        <v>06363391001</v>
      </c>
      <c r="C119" t="s">
        <v>15</v>
      </c>
      <c r="D119" t="s">
        <v>312</v>
      </c>
      <c r="E119" t="s">
        <v>17</v>
      </c>
      <c r="F119" s="1" t="s">
        <v>313</v>
      </c>
      <c r="G119" t="s">
        <v>314</v>
      </c>
      <c r="H119">
        <v>2830</v>
      </c>
      <c r="I119" s="2">
        <v>43362</v>
      </c>
      <c r="J119" s="2">
        <v>43391</v>
      </c>
      <c r="K119">
        <v>2830</v>
      </c>
    </row>
    <row r="120" spans="1:11" ht="150" x14ac:dyDescent="0.25">
      <c r="A120" t="str">
        <f>"Z6924F70C1"</f>
        <v>Z6924F70C1</v>
      </c>
      <c r="B120" t="str">
        <f t="shared" si="1"/>
        <v>06363391001</v>
      </c>
      <c r="C120" t="s">
        <v>15</v>
      </c>
      <c r="D120" t="s">
        <v>315</v>
      </c>
      <c r="E120" t="s">
        <v>17</v>
      </c>
      <c r="F120" s="1" t="s">
        <v>316</v>
      </c>
      <c r="G120" t="s">
        <v>317</v>
      </c>
      <c r="H120">
        <v>4290</v>
      </c>
      <c r="I120" s="2">
        <v>43367</v>
      </c>
      <c r="J120" s="2">
        <v>43388</v>
      </c>
      <c r="K120">
        <v>4290</v>
      </c>
    </row>
    <row r="121" spans="1:11" ht="180" x14ac:dyDescent="0.25">
      <c r="A121" t="str">
        <f>"Z1325017C9"</f>
        <v>Z1325017C9</v>
      </c>
      <c r="B121" t="str">
        <f t="shared" si="1"/>
        <v>06363391001</v>
      </c>
      <c r="C121" t="s">
        <v>15</v>
      </c>
      <c r="D121" t="s">
        <v>318</v>
      </c>
      <c r="E121" t="s">
        <v>17</v>
      </c>
      <c r="F121" s="1" t="s">
        <v>43</v>
      </c>
      <c r="G121" t="s">
        <v>44</v>
      </c>
      <c r="H121">
        <v>992.75</v>
      </c>
      <c r="I121" s="2">
        <v>43367</v>
      </c>
      <c r="J121" s="2">
        <v>43371</v>
      </c>
      <c r="K121">
        <v>992.75</v>
      </c>
    </row>
    <row r="122" spans="1:11" ht="75" x14ac:dyDescent="0.25">
      <c r="A122" t="str">
        <f>"ZBA2518F37"</f>
        <v>ZBA2518F37</v>
      </c>
      <c r="B122" t="str">
        <f t="shared" si="1"/>
        <v>06363391001</v>
      </c>
      <c r="C122" t="s">
        <v>15</v>
      </c>
      <c r="D122" t="s">
        <v>319</v>
      </c>
      <c r="E122" t="s">
        <v>17</v>
      </c>
      <c r="F122" s="1" t="s">
        <v>240</v>
      </c>
      <c r="G122" t="s">
        <v>241</v>
      </c>
      <c r="H122">
        <v>5660</v>
      </c>
      <c r="I122" s="2">
        <v>43374</v>
      </c>
      <c r="J122" s="2">
        <v>43383</v>
      </c>
      <c r="K122">
        <v>5390</v>
      </c>
    </row>
    <row r="123" spans="1:11" ht="105" x14ac:dyDescent="0.25">
      <c r="A123" t="str">
        <f>"Z8F2522C44"</f>
        <v>Z8F2522C44</v>
      </c>
      <c r="B123" t="str">
        <f t="shared" si="1"/>
        <v>06363391001</v>
      </c>
      <c r="C123" t="s">
        <v>15</v>
      </c>
      <c r="D123" t="s">
        <v>320</v>
      </c>
      <c r="E123" t="s">
        <v>17</v>
      </c>
      <c r="F123" s="1" t="s">
        <v>313</v>
      </c>
      <c r="G123" t="s">
        <v>314</v>
      </c>
      <c r="H123">
        <v>2830</v>
      </c>
      <c r="I123" s="2">
        <v>43375</v>
      </c>
      <c r="J123" s="2">
        <v>43434</v>
      </c>
      <c r="K123">
        <v>2830</v>
      </c>
    </row>
    <row r="124" spans="1:11" ht="105" x14ac:dyDescent="0.25">
      <c r="A124" t="str">
        <f>"Z6124F38AC"</f>
        <v>Z6124F38AC</v>
      </c>
      <c r="B124" t="str">
        <f t="shared" si="1"/>
        <v>06363391001</v>
      </c>
      <c r="C124" t="s">
        <v>15</v>
      </c>
      <c r="D124" t="s">
        <v>321</v>
      </c>
      <c r="E124" t="s">
        <v>17</v>
      </c>
      <c r="F124" s="1" t="s">
        <v>322</v>
      </c>
      <c r="G124" t="s">
        <v>323</v>
      </c>
      <c r="H124">
        <v>287</v>
      </c>
      <c r="I124" s="2">
        <v>43362</v>
      </c>
      <c r="J124" s="2">
        <v>43373</v>
      </c>
      <c r="K124">
        <v>287</v>
      </c>
    </row>
    <row r="125" spans="1:11" ht="90" x14ac:dyDescent="0.25">
      <c r="A125" t="str">
        <f>"ZA424E4FBB"</f>
        <v>ZA424E4FBB</v>
      </c>
      <c r="B125" t="str">
        <f t="shared" si="1"/>
        <v>06363391001</v>
      </c>
      <c r="C125" t="s">
        <v>15</v>
      </c>
      <c r="D125" t="s">
        <v>324</v>
      </c>
      <c r="E125" t="s">
        <v>96</v>
      </c>
      <c r="F125" s="1" t="s">
        <v>100</v>
      </c>
      <c r="G125" t="s">
        <v>101</v>
      </c>
      <c r="H125">
        <v>0</v>
      </c>
      <c r="I125" s="2">
        <v>43405</v>
      </c>
      <c r="J125" s="2">
        <v>43769</v>
      </c>
      <c r="K125">
        <v>1618.36</v>
      </c>
    </row>
    <row r="126" spans="1:11" ht="90" x14ac:dyDescent="0.25">
      <c r="A126" t="str">
        <f>"ZC724DA7B3"</f>
        <v>ZC724DA7B3</v>
      </c>
      <c r="B126" t="str">
        <f t="shared" si="1"/>
        <v>06363391001</v>
      </c>
      <c r="C126" t="s">
        <v>15</v>
      </c>
      <c r="D126" t="s">
        <v>325</v>
      </c>
      <c r="E126" t="s">
        <v>17</v>
      </c>
      <c r="F126" s="1" t="s">
        <v>285</v>
      </c>
      <c r="G126" t="s">
        <v>286</v>
      </c>
      <c r="H126">
        <v>9462.66</v>
      </c>
      <c r="I126" s="2">
        <v>43354</v>
      </c>
      <c r="J126" s="2">
        <v>43369</v>
      </c>
      <c r="K126">
        <v>0</v>
      </c>
    </row>
    <row r="127" spans="1:11" ht="120" x14ac:dyDescent="0.25">
      <c r="A127" t="str">
        <f>"ZF625379EF"</f>
        <v>ZF625379EF</v>
      </c>
      <c r="B127" t="str">
        <f t="shared" si="1"/>
        <v>06363391001</v>
      </c>
      <c r="C127" t="s">
        <v>15</v>
      </c>
      <c r="D127" t="s">
        <v>326</v>
      </c>
      <c r="E127" t="s">
        <v>17</v>
      </c>
      <c r="F127" s="1" t="s">
        <v>196</v>
      </c>
      <c r="G127" t="s">
        <v>197</v>
      </c>
      <c r="H127">
        <v>1487</v>
      </c>
      <c r="I127" s="2">
        <v>43382</v>
      </c>
      <c r="J127" s="2">
        <v>43392</v>
      </c>
      <c r="K127">
        <v>1487</v>
      </c>
    </row>
    <row r="128" spans="1:11" ht="90" x14ac:dyDescent="0.25">
      <c r="A128" t="str">
        <f>"Z742535BCC"</f>
        <v>Z742535BCC</v>
      </c>
      <c r="B128" t="str">
        <f t="shared" si="1"/>
        <v>06363391001</v>
      </c>
      <c r="C128" t="s">
        <v>15</v>
      </c>
      <c r="D128" t="s">
        <v>327</v>
      </c>
      <c r="E128" t="s">
        <v>17</v>
      </c>
      <c r="F128" s="1" t="s">
        <v>115</v>
      </c>
      <c r="G128" t="s">
        <v>116</v>
      </c>
      <c r="H128">
        <v>2170</v>
      </c>
      <c r="I128" s="2">
        <v>43383</v>
      </c>
      <c r="J128" s="2">
        <v>43398</v>
      </c>
      <c r="K128">
        <v>2170</v>
      </c>
    </row>
    <row r="129" spans="1:11" ht="105" x14ac:dyDescent="0.25">
      <c r="A129" t="str">
        <f>"Z232528BAD"</f>
        <v>Z232528BAD</v>
      </c>
      <c r="B129" t="str">
        <f t="shared" si="1"/>
        <v>06363391001</v>
      </c>
      <c r="C129" t="s">
        <v>15</v>
      </c>
      <c r="D129" t="s">
        <v>328</v>
      </c>
      <c r="E129" t="s">
        <v>17</v>
      </c>
      <c r="F129" s="1" t="s">
        <v>74</v>
      </c>
      <c r="G129" t="s">
        <v>75</v>
      </c>
      <c r="H129">
        <v>1158</v>
      </c>
      <c r="I129" s="2">
        <v>43388</v>
      </c>
      <c r="J129" s="2">
        <v>43395</v>
      </c>
      <c r="K129">
        <v>0</v>
      </c>
    </row>
    <row r="130" spans="1:11" ht="120" x14ac:dyDescent="0.25">
      <c r="A130" t="str">
        <f>"Z232540819"</f>
        <v>Z232540819</v>
      </c>
      <c r="B130" t="str">
        <f t="shared" si="1"/>
        <v>06363391001</v>
      </c>
      <c r="C130" t="s">
        <v>15</v>
      </c>
      <c r="D130" t="s">
        <v>329</v>
      </c>
      <c r="E130" t="s">
        <v>17</v>
      </c>
      <c r="F130" s="1" t="s">
        <v>330</v>
      </c>
      <c r="G130" t="s">
        <v>331</v>
      </c>
      <c r="H130">
        <v>250</v>
      </c>
      <c r="I130" s="2">
        <v>43350</v>
      </c>
      <c r="J130" s="2">
        <v>43350</v>
      </c>
      <c r="K130">
        <v>250</v>
      </c>
    </row>
    <row r="131" spans="1:11" ht="75" x14ac:dyDescent="0.25">
      <c r="A131" t="str">
        <f>"Z1E2190D7E"</f>
        <v>Z1E2190D7E</v>
      </c>
      <c r="B131" t="str">
        <f t="shared" ref="B131:B194" si="2">"06363391001"</f>
        <v>06363391001</v>
      </c>
      <c r="C131" t="s">
        <v>15</v>
      </c>
      <c r="D131" t="s">
        <v>332</v>
      </c>
      <c r="E131" t="s">
        <v>96</v>
      </c>
      <c r="F131" s="1" t="s">
        <v>333</v>
      </c>
      <c r="G131" t="s">
        <v>334</v>
      </c>
      <c r="H131">
        <v>2459</v>
      </c>
      <c r="I131" s="2">
        <v>43102</v>
      </c>
      <c r="J131" s="2">
        <v>43131</v>
      </c>
      <c r="K131">
        <v>2950.28</v>
      </c>
    </row>
    <row r="132" spans="1:11" ht="150" x14ac:dyDescent="0.25">
      <c r="A132" t="str">
        <f>"Z692539F6D"</f>
        <v>Z692539F6D</v>
      </c>
      <c r="B132" t="str">
        <f t="shared" si="2"/>
        <v>06363391001</v>
      </c>
      <c r="C132" t="s">
        <v>15</v>
      </c>
      <c r="D132" t="s">
        <v>335</v>
      </c>
      <c r="E132" t="s">
        <v>17</v>
      </c>
      <c r="F132" s="1" t="s">
        <v>336</v>
      </c>
      <c r="G132" t="s">
        <v>337</v>
      </c>
      <c r="H132">
        <v>970</v>
      </c>
      <c r="I132" s="2">
        <v>43382</v>
      </c>
      <c r="J132" s="2">
        <v>43529</v>
      </c>
      <c r="K132">
        <v>0</v>
      </c>
    </row>
    <row r="133" spans="1:11" ht="105" x14ac:dyDescent="0.25">
      <c r="A133" t="str">
        <f>"ZD82542546"</f>
        <v>ZD82542546</v>
      </c>
      <c r="B133" t="str">
        <f t="shared" si="2"/>
        <v>06363391001</v>
      </c>
      <c r="C133" t="s">
        <v>15</v>
      </c>
      <c r="D133" t="s">
        <v>338</v>
      </c>
      <c r="E133" t="s">
        <v>17</v>
      </c>
      <c r="F133" s="1" t="s">
        <v>339</v>
      </c>
      <c r="G133" t="s">
        <v>340</v>
      </c>
      <c r="H133">
        <v>80</v>
      </c>
      <c r="I133" s="2">
        <v>43376</v>
      </c>
      <c r="J133" s="2">
        <v>43376</v>
      </c>
      <c r="K133">
        <v>80</v>
      </c>
    </row>
    <row r="134" spans="1:11" ht="120" x14ac:dyDescent="0.25">
      <c r="A134" t="str">
        <f>"Z21254FEA3"</f>
        <v>Z21254FEA3</v>
      </c>
      <c r="B134" t="str">
        <f t="shared" si="2"/>
        <v>06363391001</v>
      </c>
      <c r="C134" t="s">
        <v>15</v>
      </c>
      <c r="D134" t="s">
        <v>341</v>
      </c>
      <c r="E134" t="s">
        <v>17</v>
      </c>
      <c r="F134" s="1" t="s">
        <v>294</v>
      </c>
      <c r="G134" t="s">
        <v>295</v>
      </c>
      <c r="H134">
        <v>160</v>
      </c>
      <c r="I134" s="2">
        <v>43388</v>
      </c>
      <c r="J134" s="2">
        <v>43391</v>
      </c>
      <c r="K134">
        <v>0</v>
      </c>
    </row>
    <row r="135" spans="1:11" ht="120" x14ac:dyDescent="0.25">
      <c r="A135" t="str">
        <f>"Z3825501E5"</f>
        <v>Z3825501E5</v>
      </c>
      <c r="B135" t="str">
        <f t="shared" si="2"/>
        <v>06363391001</v>
      </c>
      <c r="C135" t="s">
        <v>15</v>
      </c>
      <c r="D135" t="s">
        <v>342</v>
      </c>
      <c r="E135" t="s">
        <v>17</v>
      </c>
      <c r="F135" s="1" t="s">
        <v>343</v>
      </c>
      <c r="G135" t="s">
        <v>344</v>
      </c>
      <c r="H135">
        <v>688.52</v>
      </c>
      <c r="I135" s="2">
        <v>43388</v>
      </c>
      <c r="J135" s="2">
        <v>43403</v>
      </c>
      <c r="K135">
        <v>688.52</v>
      </c>
    </row>
    <row r="136" spans="1:11" ht="90" x14ac:dyDescent="0.25">
      <c r="A136" t="str">
        <f>"ZC9256C1D5"</f>
        <v>ZC9256C1D5</v>
      </c>
      <c r="B136" t="str">
        <f t="shared" si="2"/>
        <v>06363391001</v>
      </c>
      <c r="C136" t="s">
        <v>15</v>
      </c>
      <c r="D136" t="s">
        <v>345</v>
      </c>
      <c r="E136" t="s">
        <v>17</v>
      </c>
      <c r="F136" s="1" t="s">
        <v>257</v>
      </c>
      <c r="G136" t="s">
        <v>258</v>
      </c>
      <c r="H136">
        <v>1082</v>
      </c>
      <c r="I136" s="2">
        <v>43404</v>
      </c>
      <c r="J136" s="2">
        <v>43404</v>
      </c>
      <c r="K136">
        <v>1082</v>
      </c>
    </row>
    <row r="137" spans="1:11" ht="105" x14ac:dyDescent="0.25">
      <c r="A137" t="str">
        <f>"Z782561502"</f>
        <v>Z782561502</v>
      </c>
      <c r="B137" t="str">
        <f t="shared" si="2"/>
        <v>06363391001</v>
      </c>
      <c r="C137" t="s">
        <v>15</v>
      </c>
      <c r="D137" t="s">
        <v>346</v>
      </c>
      <c r="E137" t="s">
        <v>17</v>
      </c>
      <c r="F137" s="1" t="s">
        <v>322</v>
      </c>
      <c r="G137" t="s">
        <v>323</v>
      </c>
      <c r="H137">
        <v>287</v>
      </c>
      <c r="I137" s="2">
        <v>43404</v>
      </c>
      <c r="J137" s="2">
        <v>43404</v>
      </c>
      <c r="K137">
        <v>287</v>
      </c>
    </row>
    <row r="138" spans="1:11" ht="180" x14ac:dyDescent="0.25">
      <c r="A138" t="str">
        <f>"Z392350B2C"</f>
        <v>Z392350B2C</v>
      </c>
      <c r="B138" t="str">
        <f t="shared" si="2"/>
        <v>06363391001</v>
      </c>
      <c r="C138" t="s">
        <v>15</v>
      </c>
      <c r="D138" t="s">
        <v>347</v>
      </c>
      <c r="E138" t="s">
        <v>17</v>
      </c>
      <c r="F138" s="1" t="s">
        <v>43</v>
      </c>
      <c r="G138" t="s">
        <v>44</v>
      </c>
      <c r="H138">
        <v>19700</v>
      </c>
      <c r="I138" s="2">
        <v>43221</v>
      </c>
      <c r="J138" s="2">
        <v>43585</v>
      </c>
      <c r="K138">
        <v>12502</v>
      </c>
    </row>
    <row r="139" spans="1:11" ht="90" x14ac:dyDescent="0.25">
      <c r="A139" t="str">
        <f>"ZCD22DF5FA"</f>
        <v>ZCD22DF5FA</v>
      </c>
      <c r="B139" t="str">
        <f t="shared" si="2"/>
        <v>06363391001</v>
      </c>
      <c r="C139" t="s">
        <v>15</v>
      </c>
      <c r="D139" t="s">
        <v>348</v>
      </c>
      <c r="E139" t="s">
        <v>17</v>
      </c>
      <c r="F139" s="1" t="s">
        <v>349</v>
      </c>
      <c r="G139" t="s">
        <v>267</v>
      </c>
      <c r="H139">
        <v>670</v>
      </c>
      <c r="I139" s="2">
        <v>43040</v>
      </c>
      <c r="J139" s="2">
        <v>43524</v>
      </c>
      <c r="K139">
        <v>480</v>
      </c>
    </row>
    <row r="140" spans="1:11" ht="150" x14ac:dyDescent="0.25">
      <c r="A140" t="str">
        <f>"ZDB257442F"</f>
        <v>ZDB257442F</v>
      </c>
      <c r="B140" t="str">
        <f t="shared" si="2"/>
        <v>06363391001</v>
      </c>
      <c r="C140" t="s">
        <v>15</v>
      </c>
      <c r="D140" t="s">
        <v>350</v>
      </c>
      <c r="E140" t="s">
        <v>17</v>
      </c>
      <c r="F140" s="1" t="s">
        <v>351</v>
      </c>
      <c r="G140" t="s">
        <v>352</v>
      </c>
      <c r="H140">
        <v>154.55000000000001</v>
      </c>
      <c r="I140" s="2">
        <v>43409</v>
      </c>
      <c r="J140" s="2">
        <v>43416</v>
      </c>
      <c r="K140">
        <v>0</v>
      </c>
    </row>
    <row r="141" spans="1:11" ht="135" x14ac:dyDescent="0.25">
      <c r="A141" t="str">
        <f>"Z6225911BA"</f>
        <v>Z6225911BA</v>
      </c>
      <c r="B141" t="str">
        <f t="shared" si="2"/>
        <v>06363391001</v>
      </c>
      <c r="C141" t="s">
        <v>15</v>
      </c>
      <c r="D141" t="s">
        <v>353</v>
      </c>
      <c r="E141" t="s">
        <v>17</v>
      </c>
      <c r="F141" s="1" t="s">
        <v>354</v>
      </c>
      <c r="G141" t="s">
        <v>355</v>
      </c>
      <c r="H141">
        <v>650.4</v>
      </c>
      <c r="I141" s="2">
        <v>43404</v>
      </c>
      <c r="J141" s="2">
        <v>43413</v>
      </c>
      <c r="K141">
        <v>650.4</v>
      </c>
    </row>
    <row r="142" spans="1:11" ht="120" x14ac:dyDescent="0.25">
      <c r="A142" t="str">
        <f>"Z53258F918"</f>
        <v>Z53258F918</v>
      </c>
      <c r="B142" t="str">
        <f t="shared" si="2"/>
        <v>06363391001</v>
      </c>
      <c r="C142" t="s">
        <v>15</v>
      </c>
      <c r="D142" t="s">
        <v>356</v>
      </c>
      <c r="E142" t="s">
        <v>17</v>
      </c>
      <c r="F142" s="1" t="s">
        <v>357</v>
      </c>
      <c r="G142" t="s">
        <v>358</v>
      </c>
      <c r="H142">
        <v>439.6</v>
      </c>
      <c r="I142" s="2">
        <v>43404</v>
      </c>
      <c r="J142" s="2">
        <v>43418</v>
      </c>
      <c r="K142">
        <v>439.6</v>
      </c>
    </row>
    <row r="143" spans="1:11" ht="75" x14ac:dyDescent="0.25">
      <c r="A143" t="str">
        <f>"Z3B25852CF"</f>
        <v>Z3B25852CF</v>
      </c>
      <c r="B143" t="str">
        <f t="shared" si="2"/>
        <v>06363391001</v>
      </c>
      <c r="C143" t="s">
        <v>15</v>
      </c>
      <c r="D143" t="s">
        <v>359</v>
      </c>
      <c r="E143" t="s">
        <v>17</v>
      </c>
      <c r="F143" s="1" t="s">
        <v>360</v>
      </c>
      <c r="G143" t="s">
        <v>361</v>
      </c>
      <c r="H143">
        <v>1537</v>
      </c>
      <c r="I143" s="2">
        <v>43434</v>
      </c>
      <c r="J143" s="2">
        <v>43434</v>
      </c>
      <c r="K143">
        <v>1537</v>
      </c>
    </row>
    <row r="144" spans="1:11" ht="165" x14ac:dyDescent="0.25">
      <c r="A144" t="str">
        <f>"ZAC2587E03"</f>
        <v>ZAC2587E03</v>
      </c>
      <c r="B144" t="str">
        <f t="shared" si="2"/>
        <v>06363391001</v>
      </c>
      <c r="C144" t="s">
        <v>15</v>
      </c>
      <c r="D144" t="s">
        <v>362</v>
      </c>
      <c r="E144" t="s">
        <v>17</v>
      </c>
      <c r="F144" s="1" t="s">
        <v>363</v>
      </c>
      <c r="G144" t="s">
        <v>364</v>
      </c>
      <c r="H144">
        <v>5460</v>
      </c>
      <c r="I144" s="2">
        <v>43420</v>
      </c>
      <c r="J144" s="2">
        <v>43420</v>
      </c>
      <c r="K144">
        <v>0</v>
      </c>
    </row>
    <row r="145" spans="1:11" ht="75" x14ac:dyDescent="0.25">
      <c r="A145" t="str">
        <f>"Z472597F20"</f>
        <v>Z472597F20</v>
      </c>
      <c r="B145" t="str">
        <f t="shared" si="2"/>
        <v>06363391001</v>
      </c>
      <c r="C145" t="s">
        <v>15</v>
      </c>
      <c r="D145" t="s">
        <v>365</v>
      </c>
      <c r="E145" t="s">
        <v>17</v>
      </c>
      <c r="F145" s="1" t="s">
        <v>366</v>
      </c>
      <c r="G145" t="s">
        <v>367</v>
      </c>
      <c r="H145">
        <v>1800</v>
      </c>
      <c r="I145" s="2">
        <v>43411</v>
      </c>
      <c r="J145" s="2">
        <v>43776</v>
      </c>
      <c r="K145">
        <v>0</v>
      </c>
    </row>
    <row r="146" spans="1:11" ht="120" x14ac:dyDescent="0.25">
      <c r="A146" t="str">
        <f>"ZF02424DDB"</f>
        <v>ZF02424DDB</v>
      </c>
      <c r="B146" t="str">
        <f t="shared" si="2"/>
        <v>06363391001</v>
      </c>
      <c r="C146" t="s">
        <v>15</v>
      </c>
      <c r="D146" t="s">
        <v>368</v>
      </c>
      <c r="E146" t="s">
        <v>17</v>
      </c>
      <c r="F146" s="1" t="s">
        <v>369</v>
      </c>
      <c r="G146" t="s">
        <v>370</v>
      </c>
      <c r="H146">
        <v>30150.68</v>
      </c>
      <c r="I146" s="2">
        <v>43404</v>
      </c>
      <c r="J146" s="2">
        <v>43404</v>
      </c>
      <c r="K146">
        <v>0</v>
      </c>
    </row>
    <row r="147" spans="1:11" ht="135" x14ac:dyDescent="0.25">
      <c r="A147" t="str">
        <f>"ZA525798A8"</f>
        <v>ZA525798A8</v>
      </c>
      <c r="B147" t="str">
        <f t="shared" si="2"/>
        <v>06363391001</v>
      </c>
      <c r="C147" t="s">
        <v>15</v>
      </c>
      <c r="D147" t="s">
        <v>371</v>
      </c>
      <c r="E147" t="s">
        <v>17</v>
      </c>
      <c r="F147" s="1" t="s">
        <v>372</v>
      </c>
      <c r="G147" t="s">
        <v>373</v>
      </c>
      <c r="H147">
        <v>109.22</v>
      </c>
      <c r="I147" s="2">
        <v>43402</v>
      </c>
      <c r="J147" s="2">
        <v>43434</v>
      </c>
      <c r="K147">
        <v>109.22</v>
      </c>
    </row>
    <row r="148" spans="1:11" ht="90" x14ac:dyDescent="0.25">
      <c r="A148" t="str">
        <f>"Z4525B8D19"</f>
        <v>Z4525B8D19</v>
      </c>
      <c r="B148" t="str">
        <f t="shared" si="2"/>
        <v>06363391001</v>
      </c>
      <c r="C148" t="s">
        <v>15</v>
      </c>
      <c r="D148" t="s">
        <v>374</v>
      </c>
      <c r="E148" t="s">
        <v>17</v>
      </c>
      <c r="F148" s="1" t="s">
        <v>375</v>
      </c>
      <c r="G148" t="s">
        <v>376</v>
      </c>
      <c r="H148">
        <v>1130</v>
      </c>
      <c r="I148" s="2">
        <v>43417</v>
      </c>
      <c r="J148" s="2">
        <v>43420</v>
      </c>
      <c r="K148">
        <v>1130</v>
      </c>
    </row>
    <row r="149" spans="1:11" ht="135" x14ac:dyDescent="0.25">
      <c r="A149" t="str">
        <f>"ZD125A490A"</f>
        <v>ZD125A490A</v>
      </c>
      <c r="B149" t="str">
        <f t="shared" si="2"/>
        <v>06363391001</v>
      </c>
      <c r="C149" t="s">
        <v>15</v>
      </c>
      <c r="D149" t="s">
        <v>377</v>
      </c>
      <c r="E149" t="s">
        <v>17</v>
      </c>
      <c r="F149" s="1" t="s">
        <v>378</v>
      </c>
      <c r="G149" t="s">
        <v>379</v>
      </c>
      <c r="H149">
        <v>390</v>
      </c>
      <c r="I149" s="2">
        <v>43397</v>
      </c>
      <c r="J149" s="2">
        <v>43465</v>
      </c>
      <c r="K149">
        <v>0</v>
      </c>
    </row>
    <row r="150" spans="1:11" ht="180" x14ac:dyDescent="0.25">
      <c r="A150" t="str">
        <f>"Z4D25BF14D"</f>
        <v>Z4D25BF14D</v>
      </c>
      <c r="B150" t="str">
        <f t="shared" si="2"/>
        <v>06363391001</v>
      </c>
      <c r="C150" t="s">
        <v>15</v>
      </c>
      <c r="D150" t="s">
        <v>380</v>
      </c>
      <c r="E150" t="s">
        <v>17</v>
      </c>
      <c r="F150" s="1" t="s">
        <v>43</v>
      </c>
      <c r="G150" t="s">
        <v>44</v>
      </c>
      <c r="H150">
        <v>2007.25</v>
      </c>
      <c r="I150" s="2">
        <v>43419</v>
      </c>
      <c r="J150" s="2">
        <v>43429</v>
      </c>
      <c r="K150">
        <v>2007.25</v>
      </c>
    </row>
    <row r="151" spans="1:11" ht="120" x14ac:dyDescent="0.25">
      <c r="A151" t="str">
        <f>"Z972588323"</f>
        <v>Z972588323</v>
      </c>
      <c r="B151" t="str">
        <f t="shared" si="2"/>
        <v>06363391001</v>
      </c>
      <c r="C151" t="s">
        <v>15</v>
      </c>
      <c r="D151" t="s">
        <v>381</v>
      </c>
      <c r="E151" t="s">
        <v>17</v>
      </c>
      <c r="F151" s="1" t="s">
        <v>382</v>
      </c>
      <c r="G151" t="s">
        <v>383</v>
      </c>
      <c r="H151">
        <v>3750</v>
      </c>
      <c r="I151" s="2">
        <v>43410</v>
      </c>
      <c r="J151" s="2">
        <v>43434</v>
      </c>
      <c r="K151">
        <v>3750</v>
      </c>
    </row>
    <row r="152" spans="1:11" ht="75" x14ac:dyDescent="0.25">
      <c r="A152" t="str">
        <f>"ZCC25C543E"</f>
        <v>ZCC25C543E</v>
      </c>
      <c r="B152" t="str">
        <f t="shared" si="2"/>
        <v>06363391001</v>
      </c>
      <c r="C152" t="s">
        <v>15</v>
      </c>
      <c r="D152" t="s">
        <v>384</v>
      </c>
      <c r="E152" t="s">
        <v>17</v>
      </c>
      <c r="F152" s="1" t="s">
        <v>385</v>
      </c>
      <c r="G152" t="s">
        <v>386</v>
      </c>
      <c r="H152">
        <v>146.02000000000001</v>
      </c>
      <c r="I152" s="2">
        <v>43363</v>
      </c>
      <c r="J152" s="2">
        <v>43363</v>
      </c>
      <c r="K152">
        <v>146.02000000000001</v>
      </c>
    </row>
    <row r="153" spans="1:11" ht="75" x14ac:dyDescent="0.25">
      <c r="A153" t="str">
        <f>"Z3025594C5"</f>
        <v>Z3025594C5</v>
      </c>
      <c r="B153" t="str">
        <f t="shared" si="2"/>
        <v>06363391001</v>
      </c>
      <c r="C153" t="s">
        <v>15</v>
      </c>
      <c r="D153" t="s">
        <v>387</v>
      </c>
      <c r="E153" t="s">
        <v>17</v>
      </c>
      <c r="F153" s="1" t="s">
        <v>388</v>
      </c>
      <c r="G153" t="s">
        <v>389</v>
      </c>
      <c r="H153">
        <v>1500</v>
      </c>
      <c r="I153" s="2">
        <v>43390</v>
      </c>
      <c r="J153" s="2">
        <v>43404</v>
      </c>
      <c r="K153">
        <v>1500</v>
      </c>
    </row>
    <row r="154" spans="1:11" ht="150" x14ac:dyDescent="0.25">
      <c r="A154" t="str">
        <f>"ZCF2598272"</f>
        <v>ZCF2598272</v>
      </c>
      <c r="B154" t="str">
        <f t="shared" si="2"/>
        <v>06363391001</v>
      </c>
      <c r="C154" t="s">
        <v>15</v>
      </c>
      <c r="D154" t="s">
        <v>390</v>
      </c>
      <c r="E154" t="s">
        <v>17</v>
      </c>
      <c r="F154" s="1" t="s">
        <v>391</v>
      </c>
      <c r="G154" t="s">
        <v>392</v>
      </c>
      <c r="H154">
        <v>5280</v>
      </c>
      <c r="I154" s="2">
        <v>43435</v>
      </c>
      <c r="J154" s="2">
        <v>43555</v>
      </c>
      <c r="K154">
        <v>0</v>
      </c>
    </row>
    <row r="155" spans="1:11" ht="120" x14ac:dyDescent="0.25">
      <c r="A155" t="str">
        <f>"Z4B25A86F8"</f>
        <v>Z4B25A86F8</v>
      </c>
      <c r="B155" t="str">
        <f t="shared" si="2"/>
        <v>06363391001</v>
      </c>
      <c r="C155" t="s">
        <v>15</v>
      </c>
      <c r="D155" t="s">
        <v>393</v>
      </c>
      <c r="E155" t="s">
        <v>17</v>
      </c>
      <c r="F155" s="1" t="s">
        <v>394</v>
      </c>
      <c r="G155" t="s">
        <v>395</v>
      </c>
      <c r="H155">
        <v>784.57</v>
      </c>
      <c r="I155" s="2">
        <v>43430</v>
      </c>
      <c r="J155" s="2">
        <v>43434</v>
      </c>
      <c r="K155">
        <v>784.57</v>
      </c>
    </row>
    <row r="156" spans="1:11" ht="120" x14ac:dyDescent="0.25">
      <c r="A156" t="str">
        <f>"Z9425CC692"</f>
        <v>Z9425CC692</v>
      </c>
      <c r="B156" t="str">
        <f t="shared" si="2"/>
        <v>06363391001</v>
      </c>
      <c r="C156" t="s">
        <v>15</v>
      </c>
      <c r="D156" t="s">
        <v>396</v>
      </c>
      <c r="E156" t="s">
        <v>17</v>
      </c>
      <c r="F156" s="1" t="s">
        <v>196</v>
      </c>
      <c r="G156" t="s">
        <v>197</v>
      </c>
      <c r="H156">
        <v>7504</v>
      </c>
      <c r="I156" s="2">
        <v>43430</v>
      </c>
      <c r="J156" s="2">
        <v>43434</v>
      </c>
      <c r="K156">
        <v>0</v>
      </c>
    </row>
    <row r="157" spans="1:11" ht="90" x14ac:dyDescent="0.25">
      <c r="A157" t="str">
        <f>"Z5025CC7DA"</f>
        <v>Z5025CC7DA</v>
      </c>
      <c r="B157" t="str">
        <f t="shared" si="2"/>
        <v>06363391001</v>
      </c>
      <c r="C157" t="s">
        <v>15</v>
      </c>
      <c r="D157" t="s">
        <v>397</v>
      </c>
      <c r="E157" t="s">
        <v>17</v>
      </c>
      <c r="F157" s="1" t="s">
        <v>398</v>
      </c>
      <c r="G157" t="s">
        <v>399</v>
      </c>
      <c r="H157">
        <v>2500</v>
      </c>
      <c r="I157" s="2">
        <v>43430</v>
      </c>
      <c r="J157" s="2">
        <v>43434</v>
      </c>
      <c r="K157">
        <v>2500</v>
      </c>
    </row>
    <row r="158" spans="1:11" ht="105" x14ac:dyDescent="0.25">
      <c r="A158" t="str">
        <f>"Z8325B6CC9"</f>
        <v>Z8325B6CC9</v>
      </c>
      <c r="B158" t="str">
        <f t="shared" si="2"/>
        <v>06363391001</v>
      </c>
      <c r="C158" t="s">
        <v>15</v>
      </c>
      <c r="D158" t="s">
        <v>400</v>
      </c>
      <c r="E158" t="s">
        <v>17</v>
      </c>
      <c r="F158" s="1" t="s">
        <v>401</v>
      </c>
      <c r="G158" t="s">
        <v>402</v>
      </c>
      <c r="H158">
        <v>1802.5</v>
      </c>
      <c r="I158" s="2">
        <v>43431</v>
      </c>
      <c r="J158" s="2">
        <v>43434</v>
      </c>
      <c r="K158">
        <v>1802.5</v>
      </c>
    </row>
    <row r="159" spans="1:11" ht="165" x14ac:dyDescent="0.25">
      <c r="A159" t="str">
        <f>"ZA72618983"</f>
        <v>ZA72618983</v>
      </c>
      <c r="B159" t="str">
        <f t="shared" si="2"/>
        <v>06363391001</v>
      </c>
      <c r="C159" t="s">
        <v>15</v>
      </c>
      <c r="D159" t="s">
        <v>403</v>
      </c>
      <c r="E159" t="s">
        <v>17</v>
      </c>
      <c r="F159" s="1" t="s">
        <v>404</v>
      </c>
      <c r="G159" t="s">
        <v>405</v>
      </c>
      <c r="H159">
        <v>918</v>
      </c>
      <c r="I159" s="2">
        <v>43439</v>
      </c>
      <c r="J159" s="2">
        <v>43465</v>
      </c>
      <c r="K159">
        <v>918</v>
      </c>
    </row>
    <row r="160" spans="1:11" ht="75" x14ac:dyDescent="0.25">
      <c r="A160" t="str">
        <f>"Z4125EEEC1"</f>
        <v>Z4125EEEC1</v>
      </c>
      <c r="B160" t="str">
        <f t="shared" si="2"/>
        <v>06363391001</v>
      </c>
      <c r="C160" t="s">
        <v>15</v>
      </c>
      <c r="D160" t="s">
        <v>406</v>
      </c>
      <c r="E160" t="s">
        <v>96</v>
      </c>
      <c r="F160" s="1" t="s">
        <v>333</v>
      </c>
      <c r="G160" t="s">
        <v>334</v>
      </c>
      <c r="H160">
        <v>0</v>
      </c>
      <c r="I160" s="2">
        <v>43431</v>
      </c>
      <c r="J160" s="2">
        <v>43431</v>
      </c>
      <c r="K160">
        <v>0</v>
      </c>
    </row>
    <row r="161" spans="1:11" ht="135" x14ac:dyDescent="0.25">
      <c r="A161" t="str">
        <f>"Z2B25F15ED"</f>
        <v>Z2B25F15ED</v>
      </c>
      <c r="B161" t="str">
        <f t="shared" si="2"/>
        <v>06363391001</v>
      </c>
      <c r="C161" t="s">
        <v>15</v>
      </c>
      <c r="D161" t="s">
        <v>407</v>
      </c>
      <c r="E161" t="s">
        <v>96</v>
      </c>
      <c r="F161" s="1" t="s">
        <v>112</v>
      </c>
      <c r="G161" t="s">
        <v>113</v>
      </c>
      <c r="H161">
        <v>11258.4</v>
      </c>
      <c r="I161" s="2">
        <v>43466</v>
      </c>
      <c r="J161" s="2">
        <v>45291</v>
      </c>
      <c r="K161">
        <v>0</v>
      </c>
    </row>
    <row r="162" spans="1:11" ht="120" x14ac:dyDescent="0.25">
      <c r="A162" t="str">
        <f>"Z4C260B4BC"</f>
        <v>Z4C260B4BC</v>
      </c>
      <c r="B162" t="str">
        <f t="shared" si="2"/>
        <v>06363391001</v>
      </c>
      <c r="C162" t="s">
        <v>15</v>
      </c>
      <c r="D162" t="s">
        <v>408</v>
      </c>
      <c r="E162" t="s">
        <v>17</v>
      </c>
      <c r="F162" s="1" t="s">
        <v>382</v>
      </c>
      <c r="G162" t="s">
        <v>383</v>
      </c>
      <c r="H162">
        <v>8334.0300000000007</v>
      </c>
      <c r="I162" s="2">
        <v>43441</v>
      </c>
      <c r="J162" s="2">
        <v>43496</v>
      </c>
      <c r="K162">
        <v>0</v>
      </c>
    </row>
    <row r="163" spans="1:11" ht="90" x14ac:dyDescent="0.25">
      <c r="A163" t="str">
        <f>"Z6A251B08F"</f>
        <v>Z6A251B08F</v>
      </c>
      <c r="B163" t="str">
        <f t="shared" si="2"/>
        <v>06363391001</v>
      </c>
      <c r="C163" t="s">
        <v>15</v>
      </c>
      <c r="D163" t="s">
        <v>409</v>
      </c>
      <c r="E163" t="s">
        <v>17</v>
      </c>
      <c r="F163" s="1" t="s">
        <v>410</v>
      </c>
      <c r="G163" t="s">
        <v>411</v>
      </c>
      <c r="H163">
        <v>1200</v>
      </c>
      <c r="I163" s="2">
        <v>43426</v>
      </c>
      <c r="J163" s="2">
        <v>43455</v>
      </c>
      <c r="K163">
        <v>1200</v>
      </c>
    </row>
    <row r="164" spans="1:11" ht="75" x14ac:dyDescent="0.25">
      <c r="A164" t="str">
        <f>"Z6B260BA26"</f>
        <v>Z6B260BA26</v>
      </c>
      <c r="B164" t="str">
        <f t="shared" si="2"/>
        <v>06363391001</v>
      </c>
      <c r="C164" t="s">
        <v>15</v>
      </c>
      <c r="D164" t="s">
        <v>412</v>
      </c>
      <c r="E164" t="s">
        <v>17</v>
      </c>
      <c r="F164" s="1" t="s">
        <v>413</v>
      </c>
      <c r="G164" t="s">
        <v>414</v>
      </c>
      <c r="H164">
        <v>1200</v>
      </c>
      <c r="I164" s="2">
        <v>43441</v>
      </c>
      <c r="J164" s="2">
        <v>43805</v>
      </c>
      <c r="K164">
        <v>0</v>
      </c>
    </row>
    <row r="165" spans="1:11" ht="75" x14ac:dyDescent="0.25">
      <c r="A165" t="str">
        <f>"Z64264122C"</f>
        <v>Z64264122C</v>
      </c>
      <c r="B165" t="str">
        <f t="shared" si="2"/>
        <v>06363391001</v>
      </c>
      <c r="C165" t="s">
        <v>15</v>
      </c>
      <c r="D165" t="s">
        <v>415</v>
      </c>
      <c r="E165" t="s">
        <v>17</v>
      </c>
      <c r="F165" s="1" t="s">
        <v>416</v>
      </c>
      <c r="G165" t="s">
        <v>417</v>
      </c>
      <c r="H165">
        <v>4800</v>
      </c>
      <c r="I165" s="2">
        <v>43448</v>
      </c>
      <c r="J165" s="2">
        <v>43479</v>
      </c>
      <c r="K165">
        <v>0</v>
      </c>
    </row>
    <row r="166" spans="1:11" ht="105" x14ac:dyDescent="0.25">
      <c r="A166" t="str">
        <f>"ZEA26063C8"</f>
        <v>ZEA26063C8</v>
      </c>
      <c r="B166" t="str">
        <f t="shared" si="2"/>
        <v>06363391001</v>
      </c>
      <c r="C166" t="s">
        <v>15</v>
      </c>
      <c r="D166" t="s">
        <v>418</v>
      </c>
      <c r="E166" t="s">
        <v>17</v>
      </c>
      <c r="F166" s="1" t="s">
        <v>419</v>
      </c>
      <c r="G166" t="s">
        <v>420</v>
      </c>
      <c r="H166">
        <v>4000</v>
      </c>
      <c r="I166" s="2">
        <v>43458</v>
      </c>
      <c r="J166" s="2">
        <v>43496</v>
      </c>
      <c r="K166">
        <v>0</v>
      </c>
    </row>
    <row r="167" spans="1:11" ht="90" x14ac:dyDescent="0.25">
      <c r="A167" t="str">
        <f>"7707305D47"</f>
        <v>7707305D47</v>
      </c>
      <c r="B167" t="str">
        <f t="shared" si="2"/>
        <v>06363391001</v>
      </c>
      <c r="C167" t="s">
        <v>15</v>
      </c>
      <c r="D167" t="s">
        <v>421</v>
      </c>
      <c r="E167" t="s">
        <v>17</v>
      </c>
      <c r="F167" s="1" t="s">
        <v>422</v>
      </c>
      <c r="G167" t="s">
        <v>423</v>
      </c>
      <c r="H167">
        <v>9250</v>
      </c>
      <c r="I167" s="2">
        <v>43472</v>
      </c>
      <c r="J167" s="2">
        <v>43496</v>
      </c>
      <c r="K167">
        <v>0</v>
      </c>
    </row>
    <row r="168" spans="1:11" ht="135" x14ac:dyDescent="0.25">
      <c r="A168" t="str">
        <f>"Z182615639"</f>
        <v>Z182615639</v>
      </c>
      <c r="B168" t="str">
        <f t="shared" si="2"/>
        <v>06363391001</v>
      </c>
      <c r="C168" t="s">
        <v>15</v>
      </c>
      <c r="D168" t="s">
        <v>424</v>
      </c>
      <c r="E168" t="s">
        <v>17</v>
      </c>
      <c r="F168" s="1" t="s">
        <v>425</v>
      </c>
      <c r="G168" t="s">
        <v>426</v>
      </c>
      <c r="H168">
        <v>1144</v>
      </c>
      <c r="I168" s="2">
        <v>43466</v>
      </c>
      <c r="J168" s="2">
        <v>43830</v>
      </c>
      <c r="K168">
        <v>0</v>
      </c>
    </row>
    <row r="169" spans="1:11" ht="180" x14ac:dyDescent="0.25">
      <c r="A169" t="str">
        <f>"Z9C26238FE"</f>
        <v>Z9C26238FE</v>
      </c>
      <c r="B169" t="str">
        <f t="shared" si="2"/>
        <v>06363391001</v>
      </c>
      <c r="C169" t="s">
        <v>15</v>
      </c>
      <c r="D169" t="s">
        <v>427</v>
      </c>
      <c r="E169" t="s">
        <v>17</v>
      </c>
      <c r="F169" s="1" t="s">
        <v>428</v>
      </c>
      <c r="G169" t="s">
        <v>429</v>
      </c>
      <c r="H169">
        <v>1524</v>
      </c>
      <c r="I169" s="2">
        <v>43465</v>
      </c>
      <c r="J169" s="2">
        <v>43465</v>
      </c>
      <c r="K169">
        <v>0</v>
      </c>
    </row>
    <row r="170" spans="1:11" ht="90" x14ac:dyDescent="0.25">
      <c r="A170" t="str">
        <f>"Z6126296E7"</f>
        <v>Z6126296E7</v>
      </c>
      <c r="B170" t="str">
        <f t="shared" si="2"/>
        <v>06363391001</v>
      </c>
      <c r="C170" t="s">
        <v>15</v>
      </c>
      <c r="D170" t="s">
        <v>430</v>
      </c>
      <c r="E170" t="s">
        <v>17</v>
      </c>
      <c r="F170" s="1" t="s">
        <v>431</v>
      </c>
      <c r="G170" t="s">
        <v>432</v>
      </c>
      <c r="H170">
        <v>3600</v>
      </c>
      <c r="I170" s="2">
        <v>43444</v>
      </c>
      <c r="J170" s="2">
        <v>43496</v>
      </c>
      <c r="K170">
        <v>0</v>
      </c>
    </row>
    <row r="171" spans="1:11" ht="75" x14ac:dyDescent="0.25">
      <c r="A171" t="str">
        <f>"ZC32648DD3"</f>
        <v>ZC32648DD3</v>
      </c>
      <c r="B171" t="str">
        <f t="shared" si="2"/>
        <v>06363391001</v>
      </c>
      <c r="C171" t="s">
        <v>15</v>
      </c>
      <c r="D171" t="s">
        <v>433</v>
      </c>
      <c r="E171" t="s">
        <v>17</v>
      </c>
      <c r="F171" s="1" t="s">
        <v>226</v>
      </c>
      <c r="G171" t="s">
        <v>227</v>
      </c>
      <c r="H171">
        <v>1701.4</v>
      </c>
      <c r="I171" s="2">
        <v>43451</v>
      </c>
      <c r="J171" s="2">
        <v>43496</v>
      </c>
      <c r="K171">
        <v>0</v>
      </c>
    </row>
    <row r="172" spans="1:11" ht="135" x14ac:dyDescent="0.25">
      <c r="A172" t="str">
        <f>"Z9B2638A01"</f>
        <v>Z9B2638A01</v>
      </c>
      <c r="B172" t="str">
        <f t="shared" si="2"/>
        <v>06363391001</v>
      </c>
      <c r="C172" t="s">
        <v>15</v>
      </c>
      <c r="D172" t="s">
        <v>434</v>
      </c>
      <c r="E172" t="s">
        <v>17</v>
      </c>
      <c r="F172" s="1" t="s">
        <v>378</v>
      </c>
      <c r="G172" t="s">
        <v>379</v>
      </c>
      <c r="H172">
        <v>1090</v>
      </c>
      <c r="I172" s="2">
        <v>43448</v>
      </c>
      <c r="J172" s="2">
        <v>43496</v>
      </c>
      <c r="K172">
        <v>0</v>
      </c>
    </row>
    <row r="173" spans="1:11" ht="75" x14ac:dyDescent="0.25">
      <c r="A173" t="str">
        <f>"Z5725F51D4"</f>
        <v>Z5725F51D4</v>
      </c>
      <c r="B173" t="str">
        <f t="shared" si="2"/>
        <v>06363391001</v>
      </c>
      <c r="C173" t="s">
        <v>15</v>
      </c>
      <c r="D173" t="s">
        <v>435</v>
      </c>
      <c r="E173" t="s">
        <v>17</v>
      </c>
      <c r="F173" s="1" t="s">
        <v>436</v>
      </c>
      <c r="G173" t="s">
        <v>437</v>
      </c>
      <c r="H173">
        <v>1710</v>
      </c>
      <c r="I173" s="2">
        <v>43465</v>
      </c>
      <c r="J173" s="2">
        <v>43465</v>
      </c>
      <c r="K173">
        <v>0</v>
      </c>
    </row>
    <row r="174" spans="1:11" ht="105" x14ac:dyDescent="0.25">
      <c r="A174" t="str">
        <f>"Z2E2648CE2"</f>
        <v>Z2E2648CE2</v>
      </c>
      <c r="B174" t="str">
        <f t="shared" si="2"/>
        <v>06363391001</v>
      </c>
      <c r="C174" t="s">
        <v>15</v>
      </c>
      <c r="D174" t="s">
        <v>438</v>
      </c>
      <c r="E174" t="s">
        <v>17</v>
      </c>
      <c r="F174" s="1" t="s">
        <v>439</v>
      </c>
      <c r="G174" t="s">
        <v>440</v>
      </c>
      <c r="H174">
        <v>1740</v>
      </c>
      <c r="I174" s="2">
        <v>43448</v>
      </c>
      <c r="J174" s="2">
        <v>43496</v>
      </c>
      <c r="K174">
        <v>0</v>
      </c>
    </row>
    <row r="175" spans="1:11" ht="135" x14ac:dyDescent="0.25">
      <c r="A175" t="str">
        <f>"ZD6263E080"</f>
        <v>ZD6263E080</v>
      </c>
      <c r="B175" t="str">
        <f t="shared" si="2"/>
        <v>06363391001</v>
      </c>
      <c r="C175" t="s">
        <v>15</v>
      </c>
      <c r="D175" t="s">
        <v>441</v>
      </c>
      <c r="E175" t="s">
        <v>17</v>
      </c>
      <c r="F175" s="1" t="s">
        <v>252</v>
      </c>
      <c r="G175" t="s">
        <v>253</v>
      </c>
      <c r="H175">
        <v>1784</v>
      </c>
      <c r="I175" s="2">
        <v>43448</v>
      </c>
      <c r="J175" s="2">
        <v>43496</v>
      </c>
      <c r="K175">
        <v>0</v>
      </c>
    </row>
    <row r="176" spans="1:11" ht="165" x14ac:dyDescent="0.25">
      <c r="A176" t="str">
        <f>"ZBA26381B1"</f>
        <v>ZBA26381B1</v>
      </c>
      <c r="B176" t="str">
        <f t="shared" si="2"/>
        <v>06363391001</v>
      </c>
      <c r="C176" t="s">
        <v>15</v>
      </c>
      <c r="D176" t="s">
        <v>442</v>
      </c>
      <c r="E176" t="s">
        <v>17</v>
      </c>
      <c r="F176" s="1" t="s">
        <v>363</v>
      </c>
      <c r="G176" t="s">
        <v>364</v>
      </c>
      <c r="H176">
        <v>3270</v>
      </c>
      <c r="I176" s="2">
        <v>43448</v>
      </c>
      <c r="J176" s="2">
        <v>43465</v>
      </c>
      <c r="K176">
        <v>0</v>
      </c>
    </row>
    <row r="177" spans="1:11" ht="135" x14ac:dyDescent="0.25">
      <c r="A177" t="str">
        <f>"ZA825F7B45"</f>
        <v>ZA825F7B45</v>
      </c>
      <c r="B177" t="str">
        <f t="shared" si="2"/>
        <v>06363391001</v>
      </c>
      <c r="C177" t="s">
        <v>15</v>
      </c>
      <c r="D177" t="s">
        <v>443</v>
      </c>
      <c r="E177" t="s">
        <v>17</v>
      </c>
      <c r="F177" s="1" t="s">
        <v>170</v>
      </c>
      <c r="G177" t="s">
        <v>171</v>
      </c>
      <c r="H177">
        <v>4600</v>
      </c>
      <c r="I177" s="2">
        <v>43448</v>
      </c>
      <c r="J177" s="2">
        <v>43465</v>
      </c>
      <c r="K177">
        <v>0</v>
      </c>
    </row>
    <row r="178" spans="1:11" ht="90" x14ac:dyDescent="0.25">
      <c r="A178" t="str">
        <f>"ZA4265CBF7"</f>
        <v>ZA4265CBF7</v>
      </c>
      <c r="B178" t="str">
        <f t="shared" si="2"/>
        <v>06363391001</v>
      </c>
      <c r="C178" t="s">
        <v>15</v>
      </c>
      <c r="D178" t="s">
        <v>444</v>
      </c>
      <c r="E178" t="s">
        <v>17</v>
      </c>
      <c r="F178" s="1" t="s">
        <v>445</v>
      </c>
      <c r="G178" t="s">
        <v>446</v>
      </c>
      <c r="H178">
        <v>5134.34</v>
      </c>
      <c r="I178" s="2">
        <v>43454</v>
      </c>
      <c r="J178" s="2">
        <v>43496</v>
      </c>
      <c r="K178">
        <v>0</v>
      </c>
    </row>
    <row r="179" spans="1:11" ht="90" x14ac:dyDescent="0.25">
      <c r="A179" t="str">
        <f>"Z27266A255"</f>
        <v>Z27266A255</v>
      </c>
      <c r="B179" t="str">
        <f t="shared" si="2"/>
        <v>06363391001</v>
      </c>
      <c r="C179" t="s">
        <v>15</v>
      </c>
      <c r="D179" t="s">
        <v>447</v>
      </c>
      <c r="E179" t="s">
        <v>17</v>
      </c>
      <c r="F179" s="1" t="s">
        <v>448</v>
      </c>
      <c r="G179" t="s">
        <v>449</v>
      </c>
      <c r="H179">
        <v>11640</v>
      </c>
      <c r="I179" s="2">
        <v>43472</v>
      </c>
      <c r="J179" s="2">
        <v>43489</v>
      </c>
      <c r="K179">
        <v>0</v>
      </c>
    </row>
    <row r="180" spans="1:11" ht="405" x14ac:dyDescent="0.25">
      <c r="A180" t="str">
        <f>"7547081044"</f>
        <v>7547081044</v>
      </c>
      <c r="B180" t="str">
        <f t="shared" si="2"/>
        <v>06363391001</v>
      </c>
      <c r="C180" t="s">
        <v>15</v>
      </c>
      <c r="D180" t="s">
        <v>450</v>
      </c>
      <c r="E180" t="s">
        <v>21</v>
      </c>
      <c r="F180" s="1" t="s">
        <v>451</v>
      </c>
      <c r="G180" t="s">
        <v>161</v>
      </c>
      <c r="H180">
        <v>152427.29</v>
      </c>
      <c r="I180" s="2">
        <v>43383</v>
      </c>
      <c r="J180" s="2">
        <v>43747</v>
      </c>
      <c r="K180">
        <v>0</v>
      </c>
    </row>
    <row r="181" spans="1:11" ht="75" x14ac:dyDescent="0.25">
      <c r="A181" t="str">
        <f>"Z8825C6631"</f>
        <v>Z8825C6631</v>
      </c>
      <c r="B181" t="str">
        <f t="shared" si="2"/>
        <v>06363391001</v>
      </c>
      <c r="C181" t="s">
        <v>15</v>
      </c>
      <c r="D181" t="s">
        <v>452</v>
      </c>
      <c r="E181" t="s">
        <v>17</v>
      </c>
      <c r="F181" s="1" t="s">
        <v>453</v>
      </c>
      <c r="G181" t="s">
        <v>454</v>
      </c>
      <c r="H181">
        <v>3822.26</v>
      </c>
      <c r="I181" s="2">
        <v>43434</v>
      </c>
      <c r="J181" s="2">
        <v>43434</v>
      </c>
      <c r="K181">
        <v>3822.26</v>
      </c>
    </row>
    <row r="182" spans="1:11" ht="120" x14ac:dyDescent="0.25">
      <c r="A182" t="str">
        <f>"ZD025C13A1"</f>
        <v>ZD025C13A1</v>
      </c>
      <c r="B182" t="str">
        <f t="shared" si="2"/>
        <v>06363391001</v>
      </c>
      <c r="C182" t="s">
        <v>15</v>
      </c>
      <c r="D182" t="s">
        <v>455</v>
      </c>
      <c r="E182" t="s">
        <v>17</v>
      </c>
      <c r="F182" s="1" t="s">
        <v>456</v>
      </c>
      <c r="G182" t="s">
        <v>457</v>
      </c>
      <c r="H182">
        <v>1630</v>
      </c>
      <c r="I182" s="2">
        <v>43434</v>
      </c>
      <c r="J182" s="2">
        <v>43448</v>
      </c>
      <c r="K182">
        <v>0</v>
      </c>
    </row>
    <row r="183" spans="1:11" ht="120" x14ac:dyDescent="0.25">
      <c r="A183" t="str">
        <f>"Z562606512"</f>
        <v>Z562606512</v>
      </c>
      <c r="B183" t="str">
        <f t="shared" si="2"/>
        <v>06363391001</v>
      </c>
      <c r="C183" t="s">
        <v>15</v>
      </c>
      <c r="D183" t="s">
        <v>458</v>
      </c>
      <c r="E183" t="s">
        <v>17</v>
      </c>
      <c r="F183" s="1" t="s">
        <v>459</v>
      </c>
      <c r="G183" t="s">
        <v>460</v>
      </c>
      <c r="H183">
        <v>39900</v>
      </c>
      <c r="I183" s="2">
        <v>43448</v>
      </c>
      <c r="J183" s="2">
        <v>43629</v>
      </c>
      <c r="K183">
        <v>0</v>
      </c>
    </row>
    <row r="184" spans="1:11" ht="90" x14ac:dyDescent="0.25">
      <c r="A184" t="str">
        <f>"Z20260643E"</f>
        <v>Z20260643E</v>
      </c>
      <c r="B184" t="str">
        <f t="shared" si="2"/>
        <v>06363391001</v>
      </c>
      <c r="C184" t="s">
        <v>15</v>
      </c>
      <c r="D184" t="s">
        <v>461</v>
      </c>
      <c r="E184" t="s">
        <v>17</v>
      </c>
      <c r="F184" s="1" t="s">
        <v>462</v>
      </c>
      <c r="G184" t="s">
        <v>463</v>
      </c>
      <c r="H184">
        <v>3648.63</v>
      </c>
      <c r="I184" s="2">
        <v>43451</v>
      </c>
      <c r="J184" s="2">
        <v>43465</v>
      </c>
      <c r="K184">
        <v>0</v>
      </c>
    </row>
    <row r="185" spans="1:11" ht="105" x14ac:dyDescent="0.25">
      <c r="A185" t="str">
        <f>"Z5225B6D4E"</f>
        <v>Z5225B6D4E</v>
      </c>
      <c r="B185" t="str">
        <f t="shared" si="2"/>
        <v>06363391001</v>
      </c>
      <c r="C185" t="s">
        <v>15</v>
      </c>
      <c r="D185" t="s">
        <v>464</v>
      </c>
      <c r="E185" t="s">
        <v>17</v>
      </c>
      <c r="F185" s="1" t="s">
        <v>322</v>
      </c>
      <c r="G185" t="s">
        <v>323</v>
      </c>
      <c r="H185">
        <v>861</v>
      </c>
      <c r="I185" s="2">
        <v>43418</v>
      </c>
      <c r="J185" s="2">
        <v>43434</v>
      </c>
      <c r="K185">
        <v>861</v>
      </c>
    </row>
    <row r="186" spans="1:11" ht="105" x14ac:dyDescent="0.25">
      <c r="A186" t="str">
        <f>"Z4825F9A43"</f>
        <v>Z4825F9A43</v>
      </c>
      <c r="B186" t="str">
        <f t="shared" si="2"/>
        <v>06363391001</v>
      </c>
      <c r="C186" t="s">
        <v>15</v>
      </c>
      <c r="D186" t="s">
        <v>465</v>
      </c>
      <c r="E186" t="s">
        <v>17</v>
      </c>
      <c r="F186" s="1" t="s">
        <v>466</v>
      </c>
      <c r="G186" t="s">
        <v>467</v>
      </c>
      <c r="H186">
        <v>291</v>
      </c>
      <c r="I186" s="2">
        <v>43417</v>
      </c>
      <c r="J186" s="2">
        <v>43417</v>
      </c>
      <c r="K186">
        <v>291</v>
      </c>
    </row>
    <row r="187" spans="1:11" ht="150" x14ac:dyDescent="0.25">
      <c r="A187" t="str">
        <f>"Z972608451"</f>
        <v>Z972608451</v>
      </c>
      <c r="B187" t="str">
        <f t="shared" si="2"/>
        <v>06363391001</v>
      </c>
      <c r="C187" t="s">
        <v>15</v>
      </c>
      <c r="D187" t="s">
        <v>468</v>
      </c>
      <c r="E187" t="s">
        <v>17</v>
      </c>
      <c r="F187" s="1" t="s">
        <v>351</v>
      </c>
      <c r="G187" t="s">
        <v>352</v>
      </c>
      <c r="H187">
        <v>310</v>
      </c>
      <c r="I187" s="2">
        <v>43466</v>
      </c>
      <c r="J187" s="2">
        <v>43830</v>
      </c>
      <c r="K187">
        <v>0</v>
      </c>
    </row>
    <row r="188" spans="1:11" ht="75" x14ac:dyDescent="0.25">
      <c r="A188" t="str">
        <f>"Z052658A8F"</f>
        <v>Z052658A8F</v>
      </c>
      <c r="B188" t="str">
        <f t="shared" si="2"/>
        <v>06363391001</v>
      </c>
      <c r="C188" t="s">
        <v>15</v>
      </c>
      <c r="D188" t="s">
        <v>469</v>
      </c>
      <c r="E188" t="s">
        <v>17</v>
      </c>
      <c r="F188" s="1" t="s">
        <v>470</v>
      </c>
      <c r="G188" t="s">
        <v>471</v>
      </c>
      <c r="H188">
        <v>1300</v>
      </c>
      <c r="I188" s="2">
        <v>43454</v>
      </c>
      <c r="J188" s="2">
        <v>43496</v>
      </c>
      <c r="K188">
        <v>0</v>
      </c>
    </row>
    <row r="189" spans="1:11" ht="135" x14ac:dyDescent="0.25">
      <c r="A189" t="str">
        <f>"Z2F2519EB2"</f>
        <v>Z2F2519EB2</v>
      </c>
      <c r="B189" t="str">
        <f t="shared" si="2"/>
        <v>06363391001</v>
      </c>
      <c r="C189" t="s">
        <v>15</v>
      </c>
      <c r="D189" t="s">
        <v>472</v>
      </c>
      <c r="E189" t="s">
        <v>17</v>
      </c>
      <c r="F189" s="1" t="s">
        <v>230</v>
      </c>
      <c r="G189" t="s">
        <v>231</v>
      </c>
      <c r="H189">
        <v>3700</v>
      </c>
      <c r="I189" s="2">
        <v>43374</v>
      </c>
      <c r="J189" s="2">
        <v>43388</v>
      </c>
      <c r="K189">
        <v>3700</v>
      </c>
    </row>
    <row r="190" spans="1:11" ht="120" x14ac:dyDescent="0.25">
      <c r="A190" t="str">
        <f>"ZB1249946F"</f>
        <v>ZB1249946F</v>
      </c>
      <c r="B190" t="str">
        <f t="shared" si="2"/>
        <v>06363391001</v>
      </c>
      <c r="C190" t="s">
        <v>15</v>
      </c>
      <c r="D190" t="s">
        <v>473</v>
      </c>
      <c r="E190" t="s">
        <v>17</v>
      </c>
      <c r="F190" s="1" t="s">
        <v>474</v>
      </c>
      <c r="G190" t="s">
        <v>475</v>
      </c>
      <c r="H190">
        <v>2322</v>
      </c>
      <c r="I190" s="2">
        <v>43320</v>
      </c>
      <c r="J190" s="2">
        <v>43342</v>
      </c>
      <c r="K190">
        <v>2322</v>
      </c>
    </row>
    <row r="191" spans="1:11" ht="120" x14ac:dyDescent="0.25">
      <c r="A191" t="str">
        <f>"ZA124F345A"</f>
        <v>ZA124F345A</v>
      </c>
      <c r="B191" t="str">
        <f t="shared" si="2"/>
        <v>06363391001</v>
      </c>
      <c r="C191" t="s">
        <v>15</v>
      </c>
      <c r="D191" t="s">
        <v>476</v>
      </c>
      <c r="E191" t="s">
        <v>17</v>
      </c>
      <c r="F191" s="1" t="s">
        <v>477</v>
      </c>
      <c r="G191" t="s">
        <v>478</v>
      </c>
      <c r="H191">
        <v>2623.1</v>
      </c>
      <c r="I191" s="2">
        <v>43362</v>
      </c>
      <c r="J191" s="2">
        <v>43372</v>
      </c>
      <c r="K191">
        <v>2623.1</v>
      </c>
    </row>
    <row r="192" spans="1:11" ht="135" x14ac:dyDescent="0.25">
      <c r="A192" t="str">
        <f>"ZBE2682814"</f>
        <v>ZBE2682814</v>
      </c>
      <c r="B192" t="str">
        <f t="shared" si="2"/>
        <v>06363391001</v>
      </c>
      <c r="C192" t="s">
        <v>15</v>
      </c>
      <c r="D192" t="s">
        <v>479</v>
      </c>
      <c r="E192" t="s">
        <v>96</v>
      </c>
      <c r="F192" s="1" t="s">
        <v>112</v>
      </c>
      <c r="G192" t="s">
        <v>113</v>
      </c>
      <c r="H192">
        <v>31898.799999999999</v>
      </c>
      <c r="I192" s="2">
        <v>43525</v>
      </c>
      <c r="J192" s="2">
        <v>45351</v>
      </c>
      <c r="K192">
        <v>0</v>
      </c>
    </row>
    <row r="193" spans="1:11" ht="75" x14ac:dyDescent="0.25">
      <c r="A193" t="str">
        <f>"Z262281CE4"</f>
        <v>Z262281CE4</v>
      </c>
      <c r="B193" t="str">
        <f t="shared" si="2"/>
        <v>06363391001</v>
      </c>
      <c r="C193" t="s">
        <v>15</v>
      </c>
      <c r="D193" t="s">
        <v>480</v>
      </c>
      <c r="E193" t="s">
        <v>17</v>
      </c>
      <c r="F193" s="1" t="s">
        <v>366</v>
      </c>
      <c r="G193" t="s">
        <v>367</v>
      </c>
      <c r="H193">
        <v>13555.21</v>
      </c>
      <c r="I193" s="2">
        <v>43164</v>
      </c>
      <c r="J193" s="2">
        <v>43528</v>
      </c>
      <c r="K193">
        <v>13555.21</v>
      </c>
    </row>
    <row r="194" spans="1:11" ht="150" x14ac:dyDescent="0.25">
      <c r="A194" t="str">
        <f>"ZF9266F859"</f>
        <v>ZF9266F859</v>
      </c>
      <c r="B194" t="str">
        <f t="shared" si="2"/>
        <v>06363391001</v>
      </c>
      <c r="C194" t="s">
        <v>15</v>
      </c>
      <c r="D194" t="s">
        <v>481</v>
      </c>
      <c r="E194" t="s">
        <v>17</v>
      </c>
      <c r="F194" s="1" t="s">
        <v>482</v>
      </c>
      <c r="G194" t="s">
        <v>483</v>
      </c>
      <c r="H194">
        <v>555.79999999999995</v>
      </c>
      <c r="I194" s="2">
        <v>43381</v>
      </c>
      <c r="J194" s="2">
        <v>43404</v>
      </c>
      <c r="K194">
        <v>0</v>
      </c>
    </row>
    <row r="195" spans="1:11" ht="390" x14ac:dyDescent="0.25">
      <c r="A195" t="str">
        <f>"7365354266"</f>
        <v>7365354266</v>
      </c>
      <c r="B195" t="str">
        <f t="shared" ref="B195:B203" si="3">"06363391001"</f>
        <v>06363391001</v>
      </c>
      <c r="C195" t="s">
        <v>15</v>
      </c>
      <c r="D195" t="s">
        <v>484</v>
      </c>
      <c r="E195" t="s">
        <v>21</v>
      </c>
      <c r="F195" s="1" t="s">
        <v>485</v>
      </c>
      <c r="H195">
        <v>0</v>
      </c>
      <c r="K195">
        <v>0</v>
      </c>
    </row>
    <row r="196" spans="1:11" ht="409.5" x14ac:dyDescent="0.25">
      <c r="A196" t="str">
        <f>"7307274942"</f>
        <v>7307274942</v>
      </c>
      <c r="B196" t="str">
        <f t="shared" si="3"/>
        <v>06363391001</v>
      </c>
      <c r="C196" t="s">
        <v>15</v>
      </c>
      <c r="D196" t="s">
        <v>486</v>
      </c>
      <c r="E196" t="s">
        <v>21</v>
      </c>
      <c r="F196" s="1" t="s">
        <v>487</v>
      </c>
      <c r="H196">
        <v>0</v>
      </c>
      <c r="K196">
        <v>0</v>
      </c>
    </row>
    <row r="197" spans="1:11" x14ac:dyDescent="0.25">
      <c r="A197" t="str">
        <f>"770215428D"</f>
        <v>770215428D</v>
      </c>
      <c r="B197" t="str">
        <f t="shared" si="3"/>
        <v>06363391001</v>
      </c>
      <c r="C197" t="s">
        <v>15</v>
      </c>
      <c r="D197" t="s">
        <v>488</v>
      </c>
      <c r="E197" t="s">
        <v>21</v>
      </c>
      <c r="H197">
        <v>0</v>
      </c>
      <c r="K197">
        <v>0</v>
      </c>
    </row>
    <row r="198" spans="1:11" ht="375" x14ac:dyDescent="0.25">
      <c r="A198" t="str">
        <f>"7583351B34"</f>
        <v>7583351B34</v>
      </c>
      <c r="B198" t="str">
        <f t="shared" si="3"/>
        <v>06363391001</v>
      </c>
      <c r="C198" t="s">
        <v>15</v>
      </c>
      <c r="D198" t="s">
        <v>489</v>
      </c>
      <c r="E198" t="s">
        <v>21</v>
      </c>
      <c r="F198" s="1" t="s">
        <v>490</v>
      </c>
      <c r="H198">
        <v>0</v>
      </c>
      <c r="K198">
        <v>0</v>
      </c>
    </row>
    <row r="199" spans="1:11" ht="120" x14ac:dyDescent="0.25">
      <c r="A199" t="str">
        <f>"ZD3263CF06"</f>
        <v>ZD3263CF06</v>
      </c>
      <c r="B199" t="str">
        <f t="shared" si="3"/>
        <v>06363391001</v>
      </c>
      <c r="C199" t="s">
        <v>15</v>
      </c>
      <c r="D199" t="s">
        <v>491</v>
      </c>
      <c r="E199" t="s">
        <v>17</v>
      </c>
      <c r="F199" s="1" t="s">
        <v>87</v>
      </c>
      <c r="G199" t="s">
        <v>88</v>
      </c>
      <c r="H199">
        <v>10600</v>
      </c>
      <c r="I199" s="2">
        <v>43465</v>
      </c>
      <c r="J199" s="2">
        <v>43465</v>
      </c>
      <c r="K199">
        <v>0</v>
      </c>
    </row>
    <row r="200" spans="1:11" ht="90" x14ac:dyDescent="0.25">
      <c r="A200" t="str">
        <f>"Z4A261B223"</f>
        <v>Z4A261B223</v>
      </c>
      <c r="B200" t="str">
        <f t="shared" si="3"/>
        <v>06363391001</v>
      </c>
      <c r="C200" t="s">
        <v>15</v>
      </c>
      <c r="D200" t="s">
        <v>492</v>
      </c>
      <c r="E200" t="s">
        <v>17</v>
      </c>
      <c r="F200" s="1" t="s">
        <v>493</v>
      </c>
      <c r="G200" t="s">
        <v>494</v>
      </c>
      <c r="H200">
        <v>5092.42</v>
      </c>
      <c r="I200" s="2">
        <v>43451</v>
      </c>
      <c r="J200" s="2">
        <v>43465</v>
      </c>
      <c r="K200">
        <v>0</v>
      </c>
    </row>
    <row r="201" spans="1:11" ht="120" x14ac:dyDescent="0.25">
      <c r="A201" t="str">
        <f>"Z4625FAE50"</f>
        <v>Z4625FAE50</v>
      </c>
      <c r="B201" t="str">
        <f t="shared" si="3"/>
        <v>06363391001</v>
      </c>
      <c r="C201" t="s">
        <v>15</v>
      </c>
      <c r="D201" t="s">
        <v>495</v>
      </c>
      <c r="E201" t="s">
        <v>17</v>
      </c>
      <c r="F201" s="1" t="s">
        <v>68</v>
      </c>
      <c r="G201" t="s">
        <v>69</v>
      </c>
      <c r="H201">
        <v>5023.2</v>
      </c>
      <c r="I201" s="2">
        <v>43447</v>
      </c>
      <c r="J201" s="2">
        <v>43447</v>
      </c>
      <c r="K201">
        <v>0</v>
      </c>
    </row>
    <row r="202" spans="1:11" ht="409.5" x14ac:dyDescent="0.25">
      <c r="A202" t="str">
        <f>"7333427766"</f>
        <v>7333427766</v>
      </c>
      <c r="B202" t="str">
        <f t="shared" si="3"/>
        <v>06363391001</v>
      </c>
      <c r="C202" t="s">
        <v>15</v>
      </c>
      <c r="D202" t="s">
        <v>496</v>
      </c>
      <c r="E202" t="s">
        <v>21</v>
      </c>
      <c r="F202" s="1" t="s">
        <v>497</v>
      </c>
      <c r="G202" t="s">
        <v>498</v>
      </c>
      <c r="H202">
        <v>66446.5</v>
      </c>
      <c r="I202" s="2">
        <v>43357</v>
      </c>
      <c r="J202" s="2">
        <v>43423</v>
      </c>
      <c r="K202">
        <v>66446.5</v>
      </c>
    </row>
    <row r="203" spans="1:11" ht="75" x14ac:dyDescent="0.25">
      <c r="A203" t="str">
        <f>"Z3524E6AAE"</f>
        <v>Z3524E6AAE</v>
      </c>
      <c r="B203" t="str">
        <f t="shared" si="3"/>
        <v>06363391001</v>
      </c>
      <c r="C203" t="s">
        <v>15</v>
      </c>
      <c r="D203" t="s">
        <v>499</v>
      </c>
      <c r="E203" t="s">
        <v>17</v>
      </c>
      <c r="F203" s="1" t="s">
        <v>500</v>
      </c>
      <c r="G203" t="s">
        <v>501</v>
      </c>
      <c r="H203">
        <v>28948</v>
      </c>
      <c r="I203" s="2">
        <v>43368</v>
      </c>
      <c r="J203" s="2">
        <v>43374</v>
      </c>
      <c r="K203">
        <v>28948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piemonte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2019-01-29T14:51:12Z</dcterms:created>
  <dcterms:modified xsi:type="dcterms:W3CDTF">2019-01-29T15:14:50Z</dcterms:modified>
</cp:coreProperties>
</file>