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sicilia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</calcChain>
</file>

<file path=xl/sharedStrings.xml><?xml version="1.0" encoding="utf-8"?>
<sst xmlns="http://schemas.openxmlformats.org/spreadsheetml/2006/main" count="1589" uniqueCount="662">
  <si>
    <t>Agenzia delle Entrate</t>
  </si>
  <si>
    <t>CF 06363391001</t>
  </si>
  <si>
    <t>Contratti di forniture, beni e servizi</t>
  </si>
  <si>
    <t>Anno 2018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</si>
  <si>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</si>
  <si>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</si>
  <si>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</si>
  <si>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</si>
  <si>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</si>
  <si>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</si>
  <si>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</si>
  <si>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</si>
  <si>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</si>
  <si>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</si>
  <si>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</si>
  <si>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Sicilia</t>
  </si>
  <si>
    <t>DISMISSIONE VIALE LAZIO DR SICILIA</t>
  </si>
  <si>
    <t>23-AFFIDAMENTO IN ECONOMIA - AFFIDAMENTO DIRETTO</t>
  </si>
  <si>
    <t xml:space="preserve">I.E.D.A. di D'Aleo Domenico (CF: DLADNC67A14G273Y)
</t>
  </si>
  <si>
    <t>I.E.D.A. di D'Aleo Domenico (CF: DLADNC67A14G273Y)</t>
  </si>
  <si>
    <t>RIPARAZIONE IMPIANTO IDRICO - UPT MESSINA</t>
  </si>
  <si>
    <t xml:space="preserve">TECNIMPIANTI DI BOMBACI BIAGIO (CF: 03432560831)
</t>
  </si>
  <si>
    <t>TECNIMPIANTI DI BOMBACI BIAGIO (CF: 03432560831)</t>
  </si>
  <si>
    <t>CANCELLERIA - DR SICILIA UFF FORMAZIONE</t>
  </si>
  <si>
    <t xml:space="preserve">VISIVA MARKETING (CF: 05782360829)
</t>
  </si>
  <si>
    <t>VISIVA MARKETING (CF: 05782360829)</t>
  </si>
  <si>
    <t>N.2 VETRI DR SICILIA</t>
  </si>
  <si>
    <t xml:space="preserve">TALLILLI SRL (CF: 06387860825)
</t>
  </si>
  <si>
    <t>TALLILLI SRL (CF: 06387860825)</t>
  </si>
  <si>
    <t>REVISIONE BRUCIATORE - UPT MESSINA</t>
  </si>
  <si>
    <t xml:space="preserve">IMPRESA CANNISTRACI SALVASTORE (CF: CNNSVT63C25F158W)
</t>
  </si>
  <si>
    <t>IMPRESA CANNISTRACI SALVASTORE (CF: CNNSVT63C25F158W)</t>
  </si>
  <si>
    <t>N.17 INSEGNE - DR SICILIA</t>
  </si>
  <si>
    <t xml:space="preserve">LG GRAFICA DI ROSARIO LA GALA (CF: 05134560829)
</t>
  </si>
  <si>
    <t>LG GRAFICA DI ROSARIO LA GALA (CF: 05134560829)</t>
  </si>
  <si>
    <t xml:space="preserve">CONVENZIONE CONSIP BUONI PASTI PASTO ELETTRONICI 1 </t>
  </si>
  <si>
    <t>26-AFFIDAMENTO DIRETTO IN ADESIONE AD ACCORDO QUADRO/CONVENZIONE</t>
  </si>
  <si>
    <t xml:space="preserve">DAY RISTOSERVICE S.P.A. (CF: 03543000370)
</t>
  </si>
  <si>
    <t>DAY RISTOSERVICE S.P.A. (CF: 03543000370)</t>
  </si>
  <si>
    <t>APPENDIABITI - DP MESSINA</t>
  </si>
  <si>
    <t xml:space="preserve">VINCAL S.R.L. (CF: 01663011003)
</t>
  </si>
  <si>
    <t>VINCAL S.R.L. (CF: 01663011003)</t>
  </si>
  <si>
    <t xml:space="preserve">CONTENITORI RIFIUTI </t>
  </si>
  <si>
    <t xml:space="preserve">NAPOLETANA PLASTICA SRL (CF: 00435640636)
</t>
  </si>
  <si>
    <t>NAPOLETANA PLASTICA SRL (CF: 00435640636)</t>
  </si>
  <si>
    <t>MANIGLIE APRI PORTA  - DR SICILIA</t>
  </si>
  <si>
    <t xml:space="preserve">MALTESE GROUP (CF: 05637650820)
</t>
  </si>
  <si>
    <t>MALTESE GROUP (CF: 05637650820)</t>
  </si>
  <si>
    <t>MANUTENZIONE PORTE</t>
  </si>
  <si>
    <t>RIPARAZIONE CANCELLO  -DP SIRACUSA</t>
  </si>
  <si>
    <t xml:space="preserve">GOLD LION SYSTEM S.R.L. (CF: 01339380899)
</t>
  </si>
  <si>
    <t>GOLD LION SYSTEM S.R.L. (CF: 01339380899)</t>
  </si>
  <si>
    <t>RIPARAZIONE SARACINESCA - UT CANICATTI'</t>
  </si>
  <si>
    <t xml:space="preserve">ADAMO VINCENZO (CF: 01920530845)
</t>
  </si>
  <si>
    <t>ADAMO VINCENZO (CF: 01920530845)</t>
  </si>
  <si>
    <t>RIPARAZIONE SERRATURE E PORTE CHIAVE</t>
  </si>
  <si>
    <t>TINTEGGIATURA FRONT OFFICE</t>
  </si>
  <si>
    <t xml:space="preserve">AQS SRL (CF: 06439250827)
</t>
  </si>
  <si>
    <t>AQS SRL (CF: 06439250827)</t>
  </si>
  <si>
    <t>RIPRISTINO FUNZIONALITA' IMPIANTO ANTI - INTRUSIONE</t>
  </si>
  <si>
    <t xml:space="preserve">BODENZA PIETRO (CF: BDNPTR53E08C342B)
</t>
  </si>
  <si>
    <t>BODENZA PIETRO (CF: BDNPTR53E08C342B)</t>
  </si>
  <si>
    <t>CITOFONO ESTERNO BATTERIE IMPIANTO - DP PALERMO</t>
  </si>
  <si>
    <t xml:space="preserve">MASTERCOM SRL (CF: 04817510821)
</t>
  </si>
  <si>
    <t>MASTERCOM SRL (CF: 04817510821)</t>
  </si>
  <si>
    <t>REALIZZAZIONE DI UNA NUOVA LINEA PER L'UTILIZZO DI UN ELIMINACODE</t>
  </si>
  <si>
    <t xml:space="preserve">L.P.IMPIANTI  (CF: 06086340822)
</t>
  </si>
  <si>
    <t>L.P.IMPIANTI  (CF: 06086340822)</t>
  </si>
  <si>
    <t>KIT DI PRIMO SOCCORSO - DP AGRIGENTO</t>
  </si>
  <si>
    <t xml:space="preserve">SERVIZI E ASSISTENZA SRL (CF: 01888890850)
</t>
  </si>
  <si>
    <t>SERVIZI E ASSISTENZA SRL (CF: 01888890850)</t>
  </si>
  <si>
    <t>SPURGO POZZETTI - UPT SCIACCA</t>
  </si>
  <si>
    <t xml:space="preserve">PRO SERVICE SOC. COOP. (CF: 02780270845)
</t>
  </si>
  <si>
    <t>PRO SERVICE SOC. COOP. (CF: 02780270845)</t>
  </si>
  <si>
    <t>SPURGO TOMBINI</t>
  </si>
  <si>
    <t>CANCELLERIA DR SICILIA</t>
  </si>
  <si>
    <t xml:space="preserve">cartoleria Crisci (CF: 03981780822)
</t>
  </si>
  <si>
    <t>cartoleria Crisci (CF: 03981780822)</t>
  </si>
  <si>
    <t>RIPARAZIONE ED IMPERMEABILIZZAZIONE LASTRICO SOLARE- DP AG-UT SCIACCA-</t>
  </si>
  <si>
    <t>22-PROCEDURA NEGOZIATA DERIVANTE DA AVVISI CON CUI SI INDICE LA GARA</t>
  </si>
  <si>
    <t xml:space="preserve">FERROLI &amp; C. S.R.L (CF: 00290660935)
gruppo impresa s.r.l. (CF: 06393971210)
ISO FIVE SRL (CF: 10748520011)
MAJA COSTRUZIONI SRL (CF: 07937601008)
PILATO SALVATORE (CF: 01686930858)
</t>
  </si>
  <si>
    <t>PILATO SALVATORE (CF: 01686930858)</t>
  </si>
  <si>
    <t>Fornitura di due testi tecnici per UAI- DR SICILIA</t>
  </si>
  <si>
    <t xml:space="preserve">GRAFILL s.R.L. (CF: 04811900820)
</t>
  </si>
  <si>
    <t>GRAFILL s.R.L. (CF: 04811900820)</t>
  </si>
  <si>
    <t>FORNITURA TONER E DRUM ORIGINALI VARIE MARCHE PER GLI UFFICI DELLA SICILIA</t>
  </si>
  <si>
    <t xml:space="preserve">ERREBIAN SPA (CF: 08397890586)
FINBUC SRL (CF: 08573761007)
FLYNET COMUNICAZIONI SRL (CF: 03043220833)
Tecno Office snc (CF: 01259150553)
</t>
  </si>
  <si>
    <t>Tecno Office snc (CF: 01259150553)</t>
  </si>
  <si>
    <t>fornitura di calcolatrici Olivetti Summa 120 - DP Caltanissetta</t>
  </si>
  <si>
    <t xml:space="preserve">ECOPRINT (CF: MSSMLE78S15E625X)
</t>
  </si>
  <si>
    <t>ECOPRINT (CF: MSSMLE78S15E625X)</t>
  </si>
  <si>
    <t>SOSTITUZIONE IMPERMEABILIZZAZIONE LASTRICO SOLARE PRESSO IMMOBILE DIREZIONE REGIONALE</t>
  </si>
  <si>
    <t xml:space="preserve">F.G.M. COSTRUZIONI DI LA LIA GIUSEPPE (CF: LLAGPP90D11G273Q)
green project srl (CF: 06062120826)
R&amp;C SRL (CF: 01699970768)
</t>
  </si>
  <si>
    <t>green project srl (CF: 06062120826)</t>
  </si>
  <si>
    <t>BUSTE FORMATO 32X23 DR SICILIA</t>
  </si>
  <si>
    <t xml:space="preserve">INDUSTRIA GRAFICA T . SARCUTO (CF: 00218850840)
</t>
  </si>
  <si>
    <t>INDUSTRIA GRAFICA T . SARCUTO (CF: 00218850840)</t>
  </si>
  <si>
    <t>CANCELLERIA - UT PALERMO 1</t>
  </si>
  <si>
    <t>INDAGINE TERMOGRAFICA</t>
  </si>
  <si>
    <t xml:space="preserve">S.K.M (CF: 04966390827)
</t>
  </si>
  <si>
    <t>S.K.M (CF: 04966390827)</t>
  </si>
  <si>
    <t>Riaparazione portoncino e maniglione</t>
  </si>
  <si>
    <t>SERRATURE - DP PALERMO</t>
  </si>
  <si>
    <t>Fornitura n. 8 colonnine regolaturno -UPT Agrigento</t>
  </si>
  <si>
    <t xml:space="preserve">ANTINFORTUNISTICA ROBERTI DI ELEONORA VACANTI &amp; SAS (CF: 07165400586)
</t>
  </si>
  <si>
    <t>ANTINFORTUNISTICA ROBERTI DI ELEONORA VACANTI &amp; SAS (CF: 07165400586)</t>
  </si>
  <si>
    <t>FORNITURA TAPPETI</t>
  </si>
  <si>
    <t xml:space="preserve">F.M.C. GROUP S.R.L. (CF: 06365451217)
</t>
  </si>
  <si>
    <t>F.M.C. GROUP S.R.L. (CF: 06365451217)</t>
  </si>
  <si>
    <t>FORNITURA N.4 VETRINE</t>
  </si>
  <si>
    <t xml:space="preserve">CO.MI SRL (CF: 05631620829)
</t>
  </si>
  <si>
    <t>CO.MI SRL (CF: 05631620829)</t>
  </si>
  <si>
    <t>Riparazione parete ammalorata</t>
  </si>
  <si>
    <t xml:space="preserve">EDILIZIA SEIDITA SRL (CF: 05411920829)
</t>
  </si>
  <si>
    <t>EDILIZIA SEIDITA SRL (CF: 05411920829)</t>
  </si>
  <si>
    <t>Lavori di consolidamento pavimento 1Â° piano - DP Agrigento</t>
  </si>
  <si>
    <t xml:space="preserve">CASSARO SERVIZI (CF: 02052690845)
</t>
  </si>
  <si>
    <t>CASSARO SERVIZI (CF: 02052690845)</t>
  </si>
  <si>
    <t>Riparazione telecamere videosorveglianza -DP Trapani</t>
  </si>
  <si>
    <t xml:space="preserve">LA ROCCA MAURIZIO S.R.L. (CF: 02337130815)
</t>
  </si>
  <si>
    <t>LA ROCCA MAURIZIO S.R.L. (CF: 02337130815)</t>
  </si>
  <si>
    <t>MANIGLIONE ANTIPANICO</t>
  </si>
  <si>
    <t xml:space="preserve">G.CAS SRL (CF: 03229380831)
</t>
  </si>
  <si>
    <t>G.CAS SRL (CF: 03229380831)</t>
  </si>
  <si>
    <t>IMPIANTO DI ALLARME . DP PALERMO</t>
  </si>
  <si>
    <t>MAN. CONDIZIONATOMENTO DP SIRACUSA</t>
  </si>
  <si>
    <t xml:space="preserve">INTEC SERVICE Srl (CF: 02820290647)
</t>
  </si>
  <si>
    <t>INTEC SERVICE Srl (CF: 02820290647)</t>
  </si>
  <si>
    <t>SERRATURE - DR SICILIA</t>
  </si>
  <si>
    <t xml:space="preserve">EDIL CASE SICILIA SRL (CF: 05975230821)
</t>
  </si>
  <si>
    <t>EDIL CASE SICILIA SRL (CF: 05975230821)</t>
  </si>
  <si>
    <t xml:space="preserve">GRASSO FORNITURE SRL (CF: 04872170875)
</t>
  </si>
  <si>
    <t>GRASSO FORNITURE SRL (CF: 04872170875)</t>
  </si>
  <si>
    <t>Lavori di ripristino efficienza impianto antintrusione - UT CanicattÃ¬</t>
  </si>
  <si>
    <t xml:space="preserve">elettroforniture crapanzano s.a.s. (CF: 01544080847)
</t>
  </si>
  <si>
    <t>elettroforniture crapanzano s.a.s. (CF: 01544080847)</t>
  </si>
  <si>
    <t>BANDIERE PER ESTERNO PER GLI UFFICI DELLA SICILIA</t>
  </si>
  <si>
    <t xml:space="preserve">FAGGIONATO ROBERTO (CF: FGGRRT74M13F464Y)
</t>
  </si>
  <si>
    <t>FAGGIONATO ROBERTO (CF: FGGRRT74M13F464Y)</t>
  </si>
  <si>
    <t>Fornitura di rotoli di 30 rotoli di carta termica - UPT Agrigento</t>
  </si>
  <si>
    <t xml:space="preserve">Cartaria Valdy (CF: 01543240921)
</t>
  </si>
  <si>
    <t>Cartaria Valdy (CF: 01543240921)</t>
  </si>
  <si>
    <t>Riparazione incontro elettrico porta + 3 serrande - UT Acireale</t>
  </si>
  <si>
    <t xml:space="preserve">S.CA.M.E. SERVICE S.r.l.s. (CF: 05297730870)
</t>
  </si>
  <si>
    <t>S.CA.M.E. SERVICE S.r.l.s. (CF: 05297730870)</t>
  </si>
  <si>
    <t>Fornitura di tessere apriporta UPT Palermo e di chiavi USB DP Trapani</t>
  </si>
  <si>
    <t xml:space="preserve">INFORMATICA.NET S.R.L. (CF: 04654610874)
</t>
  </si>
  <si>
    <t>INFORMATICA.NET S.R.L. (CF: 04654610874)</t>
  </si>
  <si>
    <t>Fornitura segnaletica di sicurezza - DP Agrigento</t>
  </si>
  <si>
    <t xml:space="preserve">SMIT DI TORRETTA GIUSEPPE (CF: TRRGPP35L06F845F)
</t>
  </si>
  <si>
    <t>SMIT DI TORRETTA GIUSEPPE (CF: TRRGPP35L06F845F)</t>
  </si>
  <si>
    <t>PANNELLI IN FOREX</t>
  </si>
  <si>
    <t>Fornitura di testi tributari per DP Caltanissetta</t>
  </si>
  <si>
    <t xml:space="preserve">WOLTERS KLUWER ITALIA SRL (CF: 10209790152)
</t>
  </si>
  <si>
    <t>WOLTERS KLUWER ITALIA SRL (CF: 10209790152)</t>
  </si>
  <si>
    <t>CARRELLO PORTA VASSOI</t>
  </si>
  <si>
    <t xml:space="preserve">ONORATO SRL (CF: 05906250823)
</t>
  </si>
  <si>
    <t>ONORATO SRL (CF: 05906250823)</t>
  </si>
  <si>
    <t>PULIZIA DEI GRIGLIATI E DEI TERRAZZI - DP CALTANISSETTA</t>
  </si>
  <si>
    <t xml:space="preserve">GEPA S.R.L. (CF: 01156340851)
</t>
  </si>
  <si>
    <t>GEPA S.R.L. (CF: 01156340851)</t>
  </si>
  <si>
    <t>MANUTENZIONE FABBRICATO</t>
  </si>
  <si>
    <t xml:space="preserve">SERVIZI PROFESSIONALI SRL (CF: 04979450824)
</t>
  </si>
  <si>
    <t>SERVIZI PROFESSIONALI SRL (CF: 04979450824)</t>
  </si>
  <si>
    <t>ANTI INTRUSIONE - UPT PALERMO</t>
  </si>
  <si>
    <t>ANTINTRUSIONE - DP RAGUSA</t>
  </si>
  <si>
    <t xml:space="preserve">DI RAIMONDO CARMELO (CF: 00919150888)
</t>
  </si>
  <si>
    <t>DI RAIMONDO CARMELO (CF: 00919150888)</t>
  </si>
  <si>
    <t>Pubblicazione su quotidiano Repubblica indagine di ricerca immobili - UT SCIACCA</t>
  </si>
  <si>
    <t xml:space="preserve">A. MANZONI &amp; C. S.p.a. (CF: 04705810150)
</t>
  </si>
  <si>
    <t>A. MANZONI &amp; C. S.p.a. (CF: 04705810150)</t>
  </si>
  <si>
    <t>PAVIMENTO PAL. B - DP TRAPANI</t>
  </si>
  <si>
    <t xml:space="preserve">DIEMMEA SERVICE SRL (CF: 02416820815)
</t>
  </si>
  <si>
    <t>DIEMMEA SERVICE SRL (CF: 02416820815)</t>
  </si>
  <si>
    <t>SPLIT DA 12000</t>
  </si>
  <si>
    <t xml:space="preserve">PIXEL  S.R.L. (CF: 04220350872)
</t>
  </si>
  <si>
    <t>PIXEL  S.R.L. (CF: 04220350872)</t>
  </si>
  <si>
    <t>Fornitura di 6 scale - DP Messina - UPT Palermo</t>
  </si>
  <si>
    <t xml:space="preserve">RESCAFF COMMERCIALE s.r.l. (CF: 04759650825)
</t>
  </si>
  <si>
    <t>RESCAFF COMMERCIALE s.r.l. (CF: 04759650825)</t>
  </si>
  <si>
    <t>Fornitura di materiale pubblicitario - Convegno presso tribunale di Enna</t>
  </si>
  <si>
    <t>FORNITURA DI N.3 DEFIBRILLATORI CON CARTELLI E FORMAZIONE</t>
  </si>
  <si>
    <t xml:space="preserve">CIATTONI DI FRANCESCO CIATTONI (CF: CTTFNC80B01A488Q)
ECHOES SRL (CF: 05432960481)
GRASSO FORNITURE SRL (CF: 04872170875)
PROGETTI srl (CF: 10213970154)
PROMOS SPA (CF: 00794290676)
</t>
  </si>
  <si>
    <t>ECHOES SRL (CF: 05432960481)</t>
  </si>
  <si>
    <t>DP PALERMO - AFFIDAMENTO INCARICO CTP</t>
  </si>
  <si>
    <t xml:space="preserve">BRUNO SCARAMUZZA (CF: SCRBRN69S26F205Q)
CATALANO ANTONINO (CF: CTLNNN54H21B315C)
COSTANTINO ANNA RITA (CF: CSTNRT69M60L182U)
MONTEROSSO AURELIA (CF: MNTRLA74R66G273L)
ODDO RENATO (CF: DDORNT56L06G273K)
</t>
  </si>
  <si>
    <t>BRUNO SCARAMUZZA (CF: SCRBRN69S26F205Q)</t>
  </si>
  <si>
    <t>Installazione di climatizzatore 12000 BTU - UT Caltagirone</t>
  </si>
  <si>
    <t>Riparazione avvisatore telefonico - UT Barcellona</t>
  </si>
  <si>
    <t xml:space="preserve">ALAK S.R.L. (CF: 00468210588)
</t>
  </si>
  <si>
    <t>ALAK S.R.L. (CF: 00468210588)</t>
  </si>
  <si>
    <t>MANUTENZIONE FABBRICATO - DP CALTANISSETTA</t>
  </si>
  <si>
    <t>Abbonamento anno 2018 rivista su sicurezza EXPERT - DR Sicilia</t>
  </si>
  <si>
    <t xml:space="preserve">ASSOCIAZIONE AMBIENTE E LAVORO (CF: 00923870968)
</t>
  </si>
  <si>
    <t>ASSOCIAZIONE AMBIENTE E LAVORO (CF: 00923870968)</t>
  </si>
  <si>
    <t>FORNITURA ENERGIA ELETTRICA UU. EE. SICILIA</t>
  </si>
  <si>
    <t xml:space="preserve">Energetic spa (CF: 00875940793)
</t>
  </si>
  <si>
    <t>Energetic spa (CF: 00875940793)</t>
  </si>
  <si>
    <t>UNIFICAZIONE RETI DATI- CL-</t>
  </si>
  <si>
    <t xml:space="preserve">2M UFFICIO (CF: 07350840638)
Explorer Informatica Srl (CF: 02605870837)
MARCONI IMPIANTI (CF: 01977190832)
MEDITEL DATA SRL (CF: 05543100829)
SISTEL SRL  (CF: 03663430829)
</t>
  </si>
  <si>
    <t>Explorer Informatica Srl (CF: 02605870837)</t>
  </si>
  <si>
    <t>MANUTENZIONE IMPIANTI ELEVATORI DAL 1/03/2018 AL 28/2/2018</t>
  </si>
  <si>
    <t xml:space="preserve">ASCENSORI DI GREGORIO (CF: 01430430700)
ASCENSORI LASORSA SRL (CF: 04156790729)
ASCENSORI ROSSINI SRL (CF: 00999260045)
AURORA IMPIANTI S.R.L. (CF: 01519140899)
KONE SPA (CF: 05069070158)
</t>
  </si>
  <si>
    <t>KONE SPA (CF: 05069070158)</t>
  </si>
  <si>
    <t>MANUTENZIONE FABRICATO DP SIRACUSA</t>
  </si>
  <si>
    <t xml:space="preserve">AURORA IMPIANTI S.R.L. (CF: 01519140899)
</t>
  </si>
  <si>
    <t>AURORA IMPIANTI S.R.L. (CF: 01519140899)</t>
  </si>
  <si>
    <t>Pubblicazione su quotidiano Repubblica indagine di ricerca immobili - UT Caltagirone</t>
  </si>
  <si>
    <t>Pubblicazione indagine di mercato per immobile - UT Termini Imerese</t>
  </si>
  <si>
    <t xml:space="preserve">GDS MEDIA &amp; COMMUNICATION SRL (CF: 06263430826)
</t>
  </si>
  <si>
    <t>GDS MEDIA &amp; COMMUNICATION SRL (CF: 06263430826)</t>
  </si>
  <si>
    <t>FORNITURA E POSA IN OPERA DI N.2 CONDIZIONATORI-UPT PA-</t>
  </si>
  <si>
    <t xml:space="preserve">AURORA IMPIANTI S.R.L. (CF: 01519140899)
EDDI COSTRUZIONI SRL (CF: 05547711217)
IDROCLIMA SERVICE DI LO PORTO ANTONINO (CF: LPRNNN59R22G273F)
MIL WORLD SRL (CF: 06191420824)
VIERRE REFRIGERAZIONE SRLS (CF: 06404330828)
</t>
  </si>
  <si>
    <t>VIERRE REFRIGERAZIONE SRLS (CF: 06404330828)</t>
  </si>
  <si>
    <t>PERDITE DI ACQUE REFLUE - DP CALTANISSETTA</t>
  </si>
  <si>
    <t xml:space="preserve">BLAS COSTRUZIONI S.R.L. (CF: 01387910225)
</t>
  </si>
  <si>
    <t>BLAS COSTRUZIONI S.R.L. (CF: 01387910225)</t>
  </si>
  <si>
    <t>Lavori di riparazione videosorveglianza esterna - UT Castelvetrano</t>
  </si>
  <si>
    <t xml:space="preserve">M.A.E.L. (CF: 01219090816)
</t>
  </si>
  <si>
    <t>M.A.E.L. (CF: 01219090816)</t>
  </si>
  <si>
    <t>DECESPUGLIAMENTO E GIARDINAGGIO - UPT AGRIGENTO</t>
  </si>
  <si>
    <t>Lavori di ripristino telaio porta + maniglione</t>
  </si>
  <si>
    <t xml:space="preserve">DONATO ANTONINO TINDARO (CF: DNTNNN68B29H479O)
</t>
  </si>
  <si>
    <t>DONATO ANTONINO TINDARO (CF: DNTNNN68B29H479O)</t>
  </si>
  <si>
    <t>MANUTENZIONE CANCELLO DR SICILIA</t>
  </si>
  <si>
    <t>MANUTENZIONE SERRATURE</t>
  </si>
  <si>
    <t>Fornitura di 20 rotoli di carta eliminacode Teom Sistema SI - paf Alcamo</t>
  </si>
  <si>
    <t xml:space="preserve">TEOM S.R.L. (CF: 06718340018)
</t>
  </si>
  <si>
    <t>TEOM S.R.L. (CF: 06718340018)</t>
  </si>
  <si>
    <t>Fornitura di rotoli eliminacode per DP Catania</t>
  </si>
  <si>
    <t xml:space="preserve">SIGMA S.P.A. (CF: 01590580443)
</t>
  </si>
  <si>
    <t>SIGMA S.P.A. (CF: 01590580443)</t>
  </si>
  <si>
    <t>Lavori di adeguamento normativa antincendio immobile Agrigento</t>
  </si>
  <si>
    <t xml:space="preserve">alecci giuseppe (CF: lccgpp61b12f258n)
b.o.n.o. costruzioni s.r.l. (CF: 04446360820)
Sofia Costruzioni S.R.L. (CF: 04713650820)
</t>
  </si>
  <si>
    <t>b.o.n.o. costruzioni s.r.l. (CF: 04446360820)</t>
  </si>
  <si>
    <t>Riparazione portone 2Â° ingresso e sostituzione tende stanza 520</t>
  </si>
  <si>
    <t xml:space="preserve">PULLARA CALOGERO (CF: PLLCGR79A12A089L)
</t>
  </si>
  <si>
    <t>PULLARA CALOGERO (CF: PLLCGR79A12A089L)</t>
  </si>
  <si>
    <t>SERVIZIO DI GIARDINAGGIO -DRE E PA1- BIENNIO 2018/19/20</t>
  </si>
  <si>
    <t xml:space="preserve">CLEAN SERVICE SRLS (CF: 13368651009)
EDILVERDE SRL (CF: 03792990719)
EPS DI PALUMBO OTTAVIO (CF: 05981110827)
LA LUCERNA (CF: 01976920049)
LAAP  ARCHITEC (CF: 05235660825)
</t>
  </si>
  <si>
    <t>EPS DI PALUMBO OTTAVIO (CF: 05981110827)</t>
  </si>
  <si>
    <t>RIPARAZIONE PORTE DR SICILIA</t>
  </si>
  <si>
    <t xml:space="preserve">INTERVENTO IMPIANTO ANTIINTRUSIONE ED ANTINCENDIO UT ACIREALE </t>
  </si>
  <si>
    <t xml:space="preserve">A.B.S. ELETTRONICA DI SCIUTO CLEMENTE (CF: SCTCMN58R04C351J)
</t>
  </si>
  <si>
    <t>A.B.S. ELETTRONICA DI SCIUTO CLEMENTE (CF: SCTCMN58R04C351J)</t>
  </si>
  <si>
    <t>ASTE PER ESTERNO SUPPORTI A MURO DR SICILIA</t>
  </si>
  <si>
    <t>Lavori di fissaggio e verniciatura supporto portabandiere - UPT Agrigento</t>
  </si>
  <si>
    <t xml:space="preserve">SICILIANA PULIZIE E SERVIZI DI INFURNA (CF: NFRCGR74S28A089V)
</t>
  </si>
  <si>
    <t>SICILIANA PULIZIE E SERVIZI DI INFURNA (CF: NFRCGR74S28A089V)</t>
  </si>
  <si>
    <t>Fornitura di n. 4 cornici per stampe di campagna di sensibilizzazione - DR Sicilia</t>
  </si>
  <si>
    <t xml:space="preserve">LINEA DATA (CF: 03242680829)
</t>
  </si>
  <si>
    <t>LINEA DATA (CF: 03242680829)</t>
  </si>
  <si>
    <t>Fornitura di rotoli per eliminacode - DP Catania - UPT Palermo</t>
  </si>
  <si>
    <t xml:space="preserve">Fornitura in Convenzione di toner per HP 451X </t>
  </si>
  <si>
    <t xml:space="preserve">ITALWARE  SRL  (CF: 08619670584)
</t>
  </si>
  <si>
    <t>ITALWARE  SRL  (CF: 08619670584)</t>
  </si>
  <si>
    <t>Fornitura di codici giuridici per DP Caltanissetta</t>
  </si>
  <si>
    <t>BANDE ANTISCIVOLO - DP AGRIGENTO</t>
  </si>
  <si>
    <t>MANUTENZIONE FABBRICATO - SPI MESSINA</t>
  </si>
  <si>
    <t>DISINFESTAZIONE - S. AGATA MILITELLO (ME)</t>
  </si>
  <si>
    <t xml:space="preserve">ANTICIMEX S.R.L. (CF: 08046760966)
</t>
  </si>
  <si>
    <t>ANTICIMEX S.R.L. (CF: 08046760966)</t>
  </si>
  <si>
    <t>SCERBATURA DELLE AREE CORTILE ESTRNO - UT BARCELLONA P.G.</t>
  </si>
  <si>
    <t xml:space="preserve">CARPA SERVIZI SOC. COOP (CF: 02929070833)
</t>
  </si>
  <si>
    <t>CARPA SERVIZI SOC. COOP (CF: 02929070833)</t>
  </si>
  <si>
    <t>MANUTENZIONE PORTE DP MESSINA</t>
  </si>
  <si>
    <t>Lavori di carteggiatura e doppia pitturazione cancello ingresso -UT Vittoria</t>
  </si>
  <si>
    <t xml:space="preserve">MUNEGLIA SALVATORE (CF: MNGSVT74L19Z126A)
</t>
  </si>
  <si>
    <t>MUNEGLIA SALVATORE (CF: MNGSVT74L19Z126A)</t>
  </si>
  <si>
    <t>FORNITURA CARTA A4 PER GLI UFFICI DELLA SICILIA ANNO 2018</t>
  </si>
  <si>
    <t xml:space="preserve">ALEX OFFICE &amp; BUSINESS DI CARMINE AVERSANO (CF: 01308430626)
ARTI GRAFICHE ABBATE SNC (CF: 05452940827)
ARTI GRAFICHE CONEGLIANO SRL (CF: 00282980267)
FLYNET COMUNICAZIONI SRL (CF: 03043220833)
OMNIA SERVICE DI GIUSEPPE FIRENZE (CF: FRNGPP77P12G273C)
</t>
  </si>
  <si>
    <t>ALEX OFFICE &amp; BUSINESS DI CARMINE AVERSANO (CF: 01308430626)</t>
  </si>
  <si>
    <t>IMPIANTO CONDIZIONEMENTO UT TRAPANI</t>
  </si>
  <si>
    <t>DISTANZIOMETRI LASER UPT PALERMO</t>
  </si>
  <si>
    <t xml:space="preserve">ADPARTNERS SRL (CF: 03340710270)
</t>
  </si>
  <si>
    <t>ADPARTNERS SRL (CF: 03340710270)</t>
  </si>
  <si>
    <t>SERVIZIO APERTURA E CHIUSURA - UT S. AGATA DI MILITELLO</t>
  </si>
  <si>
    <t xml:space="preserve">KSM S.P.A. (CF: 80020430825)
</t>
  </si>
  <si>
    <t>KSM S.P.A. (CF: 80020430825)</t>
  </si>
  <si>
    <t>DISTANZIOMETRI LASER - DR SICILIA</t>
  </si>
  <si>
    <t>IMPIANTO IDRICO - UPT MESSINA</t>
  </si>
  <si>
    <t>MANUTENZIONE - ANTIINTRUSIONE - DP PALERMO</t>
  </si>
  <si>
    <t>SOSTITUZIONE VETRO PORTA - DP MESSINA</t>
  </si>
  <si>
    <t>Attrezzature antinfortunistica</t>
  </si>
  <si>
    <t xml:space="preserve">DECART (CF: 01916890690)
</t>
  </si>
  <si>
    <t>DECART (CF: 01916890690)</t>
  </si>
  <si>
    <t xml:space="preserve">DERATTIZZAZIONE - UT MODICA </t>
  </si>
  <si>
    <t xml:space="preserve">IBLEA DISINFESTAZIONE S.R.L.  (CF: 00843330887)
</t>
  </si>
  <si>
    <t>IBLEA DISINFESTAZIONE S.R.L.  (CF: 00843330887)</t>
  </si>
  <si>
    <t>Manutenzione fabbricati</t>
  </si>
  <si>
    <t>INTERVENTO DI MANUTENZIONE IMPIANTO N. 3 TORRETTA DR SICILIA</t>
  </si>
  <si>
    <t xml:space="preserve">L.P. IMPIANTI DI LOMBARDO PIETRA (CF: LMBPTR47S49F246O)
</t>
  </si>
  <si>
    <t>L.P. IMPIANTI DI LOMBARDO PIETRA (CF: LMBPTR47S49F246O)</t>
  </si>
  <si>
    <t>MANUTENZIONE Mobili e arredi</t>
  </si>
  <si>
    <t>ATTREZZATURE MENSA DR SICILIA</t>
  </si>
  <si>
    <t xml:space="preserve">ORSAM HOTELLERIE (CF: 06193410823)
</t>
  </si>
  <si>
    <t>ORSAM HOTELLERIE (CF: 06193410823)</t>
  </si>
  <si>
    <t>MANUTENZIONE FABBRICATO UT PALERMO 2</t>
  </si>
  <si>
    <t>SPOSTAMENTO IMPIANTO  VIDEOSORVEGLIANZA NUOVA SEDE - UT GELA</t>
  </si>
  <si>
    <t xml:space="preserve">ELETTRONICA MODERNA SRL (CF: 01989720857)
</t>
  </si>
  <si>
    <t>ELETTRONICA MODERNA SRL (CF: 01989720857)</t>
  </si>
  <si>
    <t>COMPLEMENTI ARREDO - DP AGRIGENTO</t>
  </si>
  <si>
    <t xml:space="preserve">OK UFFICIO ARREDAMENTO srl (CF: 01078930094)
</t>
  </si>
  <si>
    <t>OK UFFICIO ARREDAMENTO srl (CF: 01078930094)</t>
  </si>
  <si>
    <t>MOBILI E ARREDI A NORMA -  DR SICILIA</t>
  </si>
  <si>
    <t>SEDUTE OSPITI A NORMA - DR SICILIA CONSERVATORIA</t>
  </si>
  <si>
    <t>CAVO LINEA DATI DR SICILIA</t>
  </si>
  <si>
    <t>MANUTENZIONE IMPIANTO IDRICO</t>
  </si>
  <si>
    <t xml:space="preserve">ANSELMO COSTRUZIONI (CF: 02536860816)
</t>
  </si>
  <si>
    <t>ANSELMO COSTRUZIONI (CF: 02536860816)</t>
  </si>
  <si>
    <t>NOLEGGIO PONTEGGIO  - DP PALERMO 2</t>
  </si>
  <si>
    <t xml:space="preserve">COSTRUZIOLI BENEDETTO SRL (CF: 05384070826)
</t>
  </si>
  <si>
    <t>COSTRUZIOLI BENEDETTO SRL (CF: 05384070826)</t>
  </si>
  <si>
    <t xml:space="preserve">GIARDINAGGIO </t>
  </si>
  <si>
    <t xml:space="preserve">CASAMENTO SALVATORE (CF: 04310880820)
</t>
  </si>
  <si>
    <t>CASAMENTO SALVATORE (CF: 04310880820)</t>
  </si>
  <si>
    <t>Lavori di rifacimento targhe esterne - UT Termini Imerese</t>
  </si>
  <si>
    <t xml:space="preserve">LA GALA ROSARIO (CF: LGLRSR73M29M052O)
</t>
  </si>
  <si>
    <t>LA GALA ROSARIO (CF: LGLRSR73M29M052O)</t>
  </si>
  <si>
    <t>Lavori di pulizia e sanificazione tre grandi vasche idriche - UPT Agrigento</t>
  </si>
  <si>
    <t>CARTELLONISTICA - UT GELA (CL)</t>
  </si>
  <si>
    <t>SPLIT DA 9000 BTU</t>
  </si>
  <si>
    <t xml:space="preserve">MATRAXIA   S.R.L. (CF: 01726960857)
</t>
  </si>
  <si>
    <t>MATRAXIA   S.R.L. (CF: 01726960857)</t>
  </si>
  <si>
    <t>BATTERIE DEFIBRILLATORI DP - UT PALERMO 1</t>
  </si>
  <si>
    <t xml:space="preserve">ELIOS MEDICAL SRL (CF: 05049800872)
</t>
  </si>
  <si>
    <t>ELIOS MEDICAL SRL (CF: 05049800872)</t>
  </si>
  <si>
    <t>Fornitura di testi giuridico-fiscali per DP Catania</t>
  </si>
  <si>
    <t xml:space="preserve">GiuffrÃ¨ Francis Lefebvre S.p.A (CF: 00829840156)
</t>
  </si>
  <si>
    <t>GiuffrÃ¨ Francis Lefebvre S.p.A (CF: 00829840156)</t>
  </si>
  <si>
    <t>2Â° Fornitura di appendiabiti per UPT Messina</t>
  </si>
  <si>
    <t xml:space="preserve">Vincal S.r.l. (CF: 06991810588)
</t>
  </si>
  <si>
    <t>Vincal S.r.l. (CF: 06991810588)</t>
  </si>
  <si>
    <t>Riparazione videosorveglianza</t>
  </si>
  <si>
    <t xml:space="preserve">FAZIO SEBASTIANO (CF: FZASST77M27F158W)
</t>
  </si>
  <si>
    <t>FAZIO SEBASTIANO (CF: FZASST77M27F158W)</t>
  </si>
  <si>
    <t>Noleggio 60 mesi di n. 9 fotocopiatori alta capacitÃ  per uffici DR Sicila</t>
  </si>
  <si>
    <t xml:space="preserve">OLIVETTI SPA (CF: 02298700010)
</t>
  </si>
  <si>
    <t>OLIVETTI SPA (CF: 02298700010)</t>
  </si>
  <si>
    <t>SPLIT 24000 BTU - DR SICILIA</t>
  </si>
  <si>
    <t>SPLIT 12000 - UPT PALERMO</t>
  </si>
  <si>
    <t xml:space="preserve">FORNITURA DI 15 ROTOLI DI CARTA TERMICA MOD. CRONO </t>
  </si>
  <si>
    <t>CANCELLERIA UPT ENNA</t>
  </si>
  <si>
    <t>CANCELLERIA - DP ENNA</t>
  </si>
  <si>
    <t>KIT PRIMO SOCCORSO - DP MESSINA - DP ENNA</t>
  </si>
  <si>
    <t>KIT DI PRIMO SOCCORSO + CASSETTE VUOTE DR SICILIA - DP CALTANISSETTA</t>
  </si>
  <si>
    <t>LAVORI DI ADEGUAMENTO IMPIANTI ELETTRICI UPT AGRIGENTO - OLS SIC15FIP005</t>
  </si>
  <si>
    <t xml:space="preserve">AMATO COSTRUZIONI SRL (CF: 02236990814)
b.o.n.o. costruzioni s.r.l. (CF: 04446360820)
C.I.M. (CF: 02021350810)
DRAGO SRL (CF: 04789130871)
GIAMBALVO GIUSEPPE (CF: GMBGPP66T23L331M)
</t>
  </si>
  <si>
    <t>GIAMBALVO GIUSEPPE (CF: GMBGPP66T23L331M)</t>
  </si>
  <si>
    <t>SCAFFALE COMPATTATO - DP CATANIA</t>
  </si>
  <si>
    <t xml:space="preserve">LO GIUDICE MERFORI SRL (CF: 03705240822)
</t>
  </si>
  <si>
    <t>LO GIUDICE MERFORI SRL (CF: 03705240822)</t>
  </si>
  <si>
    <t>SOSTITUZIONE SPLIT DP TRAPANI</t>
  </si>
  <si>
    <t xml:space="preserve">IMPIANTI ANSELMI DI PIETRO ANSELMI (CF: NSLPTR65T06E974W)
</t>
  </si>
  <si>
    <t>IMPIANTI ANSELMI DI PIETRO ANSELMI (CF: NSLPTR65T06E974W)</t>
  </si>
  <si>
    <t>MANUTEZIONE BAGNI PERDITA ACQUA - UPT MESSINA</t>
  </si>
  <si>
    <t>MANUTENZIONE CLIMATIZZAZIONE DP SIRACUSA</t>
  </si>
  <si>
    <t xml:space="preserve">INSOLIA IMPIANTI SRL (CF: 01303840894)
</t>
  </si>
  <si>
    <t>INSOLIA IMPIANTI SRL (CF: 01303840894)</t>
  </si>
  <si>
    <t>ANTINTRUSIONE - UT CASTELVETRANO</t>
  </si>
  <si>
    <t xml:space="preserve">MEDITEL DATA SRL (CF: 05543100829)
</t>
  </si>
  <si>
    <t>MEDITEL DATA SRL (CF: 05543100829)</t>
  </si>
  <si>
    <t>VIDEOSORVEGLIANZA - DP SIRACUSA</t>
  </si>
  <si>
    <t>VIDEOSORVEGLIANZA - DP TRAPANI</t>
  </si>
  <si>
    <t>PORTA REI - UT GELA</t>
  </si>
  <si>
    <t xml:space="preserve">VISA ESTINTORI SRL (CF: 01735660852)
</t>
  </si>
  <si>
    <t>VISA ESTINTORI SRL (CF: 01735660852)</t>
  </si>
  <si>
    <t>DEFIBRILLATORE COMPLETO - DP CALTANISSETTA</t>
  </si>
  <si>
    <t xml:space="preserve">MANUTENZIONE STAMPANTI - DR SICILIA </t>
  </si>
  <si>
    <t xml:space="preserve">SPHERA UFFICIO SRL (CF: 04342990829)
</t>
  </si>
  <si>
    <t>SPHERA UFFICIO SRL (CF: 04342990829)</t>
  </si>
  <si>
    <t>SISTEMA ELIMINACODE - DR SICILIA</t>
  </si>
  <si>
    <t>MANUTENZIONE FABBRICATO - DR SICILIA</t>
  </si>
  <si>
    <t>MANUTENZIONE CANCELLO - DP AGRIGENTO</t>
  </si>
  <si>
    <t xml:space="preserve">EUROTEC IMPIANTI (CF: 02023140847)
</t>
  </si>
  <si>
    <t>EUROTEC IMPIANTI (CF: 02023140847)</t>
  </si>
  <si>
    <t xml:space="preserve">MANUTENZIONE IMPIANTO ELETTRICO - DP AGRIGENTO </t>
  </si>
  <si>
    <t>MANUTENZIONE POZZETTO - DP AGRIGENTO</t>
  </si>
  <si>
    <t xml:space="preserve">ECO AMBIENTE SRL (CF: 02687930848)
</t>
  </si>
  <si>
    <t>ECO AMBIENTE SRL (CF: 02687930848)</t>
  </si>
  <si>
    <t>MANUTENZIONE IMPIANTO - DP CATANIA</t>
  </si>
  <si>
    <t xml:space="preserve">NAPOLITANO IMPIANTI SRL (CF: 05865710825)
</t>
  </si>
  <si>
    <t>NAPOLITANO IMPIANTI SRL (CF: 05865710825)</t>
  </si>
  <si>
    <t>Fornitura ricetrasmittenti UPT Ragusa e memorie USB DR Sicilia</t>
  </si>
  <si>
    <t>IMPIANTO IDRICO DP AGRIGENTO</t>
  </si>
  <si>
    <t xml:space="preserve">IMPRESA REALE DARIO (CF: RLEDRA79A08C351V)
</t>
  </si>
  <si>
    <t>IMPRESA REALE DARIO (CF: RLEDRA79A08C351V)</t>
  </si>
  <si>
    <t>VIDEO SORVEGLIANZA - DP AGRIGENTO</t>
  </si>
  <si>
    <t>TAPPETO - UT ACIREALE</t>
  </si>
  <si>
    <t>BLOCCO DIFFERENZIALE SOSTITUZIONE - UT BARCELLONA P.G.</t>
  </si>
  <si>
    <t>BLOCCO DIFFERENZIALE SOSTITUZIONE  - DP CALTANISSETTA</t>
  </si>
  <si>
    <t>VIDEOSORVEGLIANZA - SPORTELLO DI PARTINICO</t>
  </si>
  <si>
    <t>MANUTENZIONE FANC.OIL - UPT SIRACUSA</t>
  </si>
  <si>
    <t xml:space="preserve">MANUTENZIONE PORTA REI - DP CATANIA </t>
  </si>
  <si>
    <t>BUSTE BIANCHE - DP AGRIGENTO</t>
  </si>
  <si>
    <t xml:space="preserve">MONDOFFICE (CF: 07491520156)
</t>
  </si>
  <si>
    <t>MONDOFFICE (CF: 07491520156)</t>
  </si>
  <si>
    <t>CARBURANTE - DR SICILIA</t>
  </si>
  <si>
    <t xml:space="preserve">Q8 Quaser srl (CF: 06543251000)
</t>
  </si>
  <si>
    <t>Q8 Quaser srl (CF: 06543251000)</t>
  </si>
  <si>
    <t>SCALE PER ARCHIVIO - UT PALERMO2</t>
  </si>
  <si>
    <t>MANUTENZIONE IMPIANTO IDRICO - DP AGRIGENTO</t>
  </si>
  <si>
    <t>CLIMATIZZAZIONE 12000BTU - UT NOTO</t>
  </si>
  <si>
    <t>TENDE UT GELA</t>
  </si>
  <si>
    <t>DECESPUGLIAMENTO - UT NOTO</t>
  </si>
  <si>
    <t xml:space="preserve">FLORIDI MARIA (CF: FLRMRA90M56F943S)
</t>
  </si>
  <si>
    <t>FLORIDI MARIA (CF: FLRMRA90M56F943S)</t>
  </si>
  <si>
    <t>GIARDINAGGIO - UPT AGRIGENTO</t>
  </si>
  <si>
    <t>Noleggio in convenzione Consip di 13 fotocopiatori - Uffici vari DR Sicilia</t>
  </si>
  <si>
    <t xml:space="preserve">KYOCERA DOCUMENT SOLUTION ITALIA SPA (CF: 01788080156)
</t>
  </si>
  <si>
    <t>KYOCERA DOCUMENT SOLUTION ITALIA SPA (CF: 01788080156)</t>
  </si>
  <si>
    <t>CANCELLERIA DP PALERMO</t>
  </si>
  <si>
    <t>Lavori sostituzione di parte di una rinGhiera in ferro - UT Sciacca</t>
  </si>
  <si>
    <t>VIDEOSORVEGLIANZA UT PALERMO 2</t>
  </si>
  <si>
    <t>IMPIANTO ELLETRICO PER TOTEM T GELA</t>
  </si>
  <si>
    <t xml:space="preserve">TELCO DI FIRRISI  (CF: 01146130883)
</t>
  </si>
  <si>
    <t>TELCO DI FIRRISI  (CF: 01146130883)</t>
  </si>
  <si>
    <t>DP TRAPANI - VERIFICA PERIODICA BIENNALE DI DUE ASCENSORI</t>
  </si>
  <si>
    <t xml:space="preserve">ASP PALERMO (CF: 05841760829)
</t>
  </si>
  <si>
    <t>ASP PALERMO (CF: 05841760829)</t>
  </si>
  <si>
    <t>MANUTENZIONE LUCERNARIO - DR SICILIA</t>
  </si>
  <si>
    <t>6 POSTAZIONE DI LAVORO -  DP CATANIA</t>
  </si>
  <si>
    <t>MANIGLIONE ANTI PANICO - DP CATANIA</t>
  </si>
  <si>
    <t>Fornitura toner in convenzione - UT Canicatti</t>
  </si>
  <si>
    <t>PERDITA ACQUA - DP PALERMO</t>
  </si>
  <si>
    <t>Fornitura di rotoli eliminacoda per Uffici della  DP Palermo</t>
  </si>
  <si>
    <t>RIMOZIONE, INCAPSULAMENTO, TRASPORTO E SMALTIMENTO CANNA FUMARIA IN CEMENTO DI AMIANTO-UT SCIACCA-</t>
  </si>
  <si>
    <t xml:space="preserve">ARIES SRL (CF: 06555550828)
ARTEMEDIA S.R.L. (CF: 02578130300)
CONSORZIO EUROPA (CF: 01328820772)
CONSORZIO PROGEO (CF: 12826871001)
M.D. SRL (CF: 02286680810)
</t>
  </si>
  <si>
    <t>M.D. SRL (CF: 02286680810)</t>
  </si>
  <si>
    <t>Fornitura di alcuni testi tributari per i vari settori della DR Sicilia</t>
  </si>
  <si>
    <t>Smontaggio pannello-parete pitturazione e regolazione infissi - UPT Messina</t>
  </si>
  <si>
    <t xml:space="preserve">EDILCENTRO (CF: 01645660836)
</t>
  </si>
  <si>
    <t>EDILCENTRO (CF: 01645660836)</t>
  </si>
  <si>
    <t>MANUTENZIONE VIDEOSORVEGLIANZA - UPT AGRIGENTO</t>
  </si>
  <si>
    <t>RIPARAZIONE PORA REI - DP SIRACUSA</t>
  </si>
  <si>
    <t>IMPIANTO CITOFONICO UT ACIREALE</t>
  </si>
  <si>
    <t>BANDIERE DR SICILIA</t>
  </si>
  <si>
    <t>Riparazione impianto antintrusione - DP Trapani</t>
  </si>
  <si>
    <t xml:space="preserve">ELECTRA SRL (CF: 02087120818)
</t>
  </si>
  <si>
    <t>ELECTRA SRL (CF: 02087120818)</t>
  </si>
  <si>
    <t>SOSTITUZIONE SUPERFICI VETRATE- DRE-</t>
  </si>
  <si>
    <t xml:space="preserve">2M S.R.L. (CF: 02264980422)
NEVE SRL (CF: 00925950016)
RD COSTRUZIONI SRL (CF: 04621240870)
SICILIANA FORNITURE SRL  (CF: 01786610897)
TALLILLI SRL (CF: 06387860825)
</t>
  </si>
  <si>
    <t>Disinfestazione aree esterne - DP Agrigento</t>
  </si>
  <si>
    <t>Sostituzione vetrate stanza n. 419 - DR Sicilia</t>
  </si>
  <si>
    <t xml:space="preserve">LA CARTOTECNICA SICILIANA SRL (CF: 06287590829)
</t>
  </si>
  <si>
    <t>LA CARTOTECNICA SICILIANA SRL (CF: 06287590829)</t>
  </si>
  <si>
    <t>MANUTENZIONE PORTA REI UPT SIRACUSA</t>
  </si>
  <si>
    <t>CARTA A3 - DP PALERMO</t>
  </si>
  <si>
    <t>ripristino funzionalitÃ  bagno donne upt agrigento</t>
  </si>
  <si>
    <t xml:space="preserve">ALFA COSTRUZIONI (CF: 00565020849)
green project srl (CF: 06062120826)
IMPRESA REALE DARIO (CF: RLEDRA79A08C351V)
</t>
  </si>
  <si>
    <t>BONIFICA UT CANICATTI'</t>
  </si>
  <si>
    <t>8 PLAFONIERE UPT MESSINA</t>
  </si>
  <si>
    <t>RIPARAZIONE VIDEOCITOFONO - DP CALTANISSETTA</t>
  </si>
  <si>
    <t>MANUTENZIONE FABBRICATO UT ACIREALE</t>
  </si>
  <si>
    <t>Riparazione videosorveglianza - UT S. Agata di Militello</t>
  </si>
  <si>
    <t>Fornitura testi giuridici per DR Sicilia</t>
  </si>
  <si>
    <t>FORNITURA DI N.1 PORTA REI E MANUTENZIONE DI N.10 PORTE-UPT-CALTANISSETTA</t>
  </si>
  <si>
    <t xml:space="preserve">BN SERVICE SRL (CF: 05531210820)
ELETTRONICA IMPIANTI (CF: 05529720822)
ELFOR SRL (CF: 02031240407)
ELLESSE SRL (CF: 02832880799)
VISA ESTINTORI SRL (CF: 01735660852)
</t>
  </si>
  <si>
    <t xml:space="preserve">BUSTE BIANCHE - DP MESSINA </t>
  </si>
  <si>
    <t>CONDIZIONATORE 9000 BTU - DP CATANIA</t>
  </si>
  <si>
    <t>RIPARAZIONE PORTA A VETRI - UPT PALERMO</t>
  </si>
  <si>
    <t>KIT DI PRIMO SOCCORSO DP PALERMO</t>
  </si>
  <si>
    <t>N.2 DISTANZIOMETRI LASER UPT CATANIA</t>
  </si>
  <si>
    <t>MANUTENZIONE FABBRICATO UPT AGRIGENTO</t>
  </si>
  <si>
    <t xml:space="preserve">RIPARAZIONE ANTINTRUSIONE UT BARCELLONA P.G. </t>
  </si>
  <si>
    <t xml:space="preserve">CARDILE PAOLO (CF: 02842330835)
</t>
  </si>
  <si>
    <t>CARDILE PAOLO (CF: 02842330835)</t>
  </si>
  <si>
    <t>Lavori di riparazione porte e serrature in DR Sicilia e UPT Palermo</t>
  </si>
  <si>
    <t>Fornitura di 2 kit toner - DR Sicilia</t>
  </si>
  <si>
    <t>Rifacimento di parte di pavimentazione in cemento Scantinato DR Sicilia</t>
  </si>
  <si>
    <t xml:space="preserve">AUTOMAZIONI LO VERSO SRL (CF: 06718210823)
</t>
  </si>
  <si>
    <t>AUTOMAZIONI LO VERSO SRL (CF: 06718210823)</t>
  </si>
  <si>
    <t>Riparazione videosorveglianza interna sala attesa - DP Messina</t>
  </si>
  <si>
    <t xml:space="preserve">MEGA SISTEM DI MANCUSO FRANCESCO (CF: 01215560838)
</t>
  </si>
  <si>
    <t>MEGA SISTEM DI MANCUSO FRANCESCO (CF: 01215560838)</t>
  </si>
  <si>
    <t>SCALA A 6 GRADINI UT PALERMO 2</t>
  </si>
  <si>
    <t>Fornitura di toner in convenzione Consip per DR Sicilia</t>
  </si>
  <si>
    <t>SERVIZIO DI CONDUZIONE E MANUTENZIONE DEGLI IMPIANTI TERMOIDRAULICI, DI CONDIZIONAMENTO ED IDRICO SANITARI PRESSO GLI UFFICI DELLA DR SICILIA</t>
  </si>
  <si>
    <t>04-PROCEDURA NEGOZIATA SENZA PREVIA PUBBLICAZIONE DEL BANDO</t>
  </si>
  <si>
    <t xml:space="preserve">RAGGRUPPAMENTO:
- GLOBALGEST SRL (CF: 08587361000) Ruolo: 02-MANDATARIA
- OFFICINA LODATO SRL (CF: 05323650829) Ruolo: 01-MANDANTE
AMATO ANTONIO (CF: MTANTN56M22E239Z)
BELLI SRL (CF: 00105730568)
BI.E.TI. S.R.L. (CF: 04208251001)
</t>
  </si>
  <si>
    <t xml:space="preserve">RAGGRUPPAMENTO:
- GLOBALGEST SRL (CF: 08587361000) Ruolo: 02-MANDATARIA
- OFFICINA LODATO SRL (CF: 05323650829) Ruolo: 01-MANDANTE
</t>
  </si>
  <si>
    <t>Inserimento numeri di emergenza allarme antintrusione - UPT Palermo</t>
  </si>
  <si>
    <t>ANTITRUSIONE - DP MESSINA</t>
  </si>
  <si>
    <t xml:space="preserve">FORNITURA TIMBRI - DR SICILIA </t>
  </si>
  <si>
    <t xml:space="preserve">C.I.T.T.I. di Maurizio e Marco Berti &amp; C. s.a.s.  (CF: 00389770488)
</t>
  </si>
  <si>
    <t>C.I.T.T.I. di Maurizio e Marco Berti &amp; C. s.a.s.  (CF: 00389770488)</t>
  </si>
  <si>
    <t>STRUMENTO TOPOGRAFICO GPS - UPT RAGUSA</t>
  </si>
  <si>
    <t xml:space="preserve">B. NET (CF: 01001410867)
GEOMAX (CF: 07643930964)
RA.RI. (CF: 00889710570)
RARTEK S.R.L. (CF: 10359530010)
SPEKTRA SRL (CF: 04707190965)
</t>
  </si>
  <si>
    <t>GEOMAX (CF: 07643930964)</t>
  </si>
  <si>
    <t>SOSTITUZIONE DI N.5 TERMOSIFONI - UPT MESSINA-</t>
  </si>
  <si>
    <t xml:space="preserve">ARCHIVOLTO SRL (CF: 07162480631)
AURORA IMPIANTI S.R.L. (CF: 01519140899)
AUTOMAZIONI LO VERSO (CF: LVRLGU60P29G273P)
BANDIERA GIUSEPPE (CF: 02767850841)
CEMENTIFOND SRL (CF: 13259581000)
</t>
  </si>
  <si>
    <t>CEMENTIFOND SRL (CF: 13259581000)</t>
  </si>
  <si>
    <t>Lavori di spostamento cavi e torrette informatiche</t>
  </si>
  <si>
    <t xml:space="preserve">I.E.D.A (CF: 04591700820)
</t>
  </si>
  <si>
    <t>I.E.D.A (CF: 04591700820)</t>
  </si>
  <si>
    <t>CANCELLERIA - DR SICILIA</t>
  </si>
  <si>
    <t>CANCELLERIA - UT ACIREALE</t>
  </si>
  <si>
    <t>CANCELLERIA DP AGRIGENTO</t>
  </si>
  <si>
    <t>MANUTENZIONE AL 4Â°PIANO - DR SICILIA</t>
  </si>
  <si>
    <t>MANUTENZIONE FABBRICATO - DP AGRIGENTO</t>
  </si>
  <si>
    <t>DERATTIZZAZIONE - UPT RAGUSA</t>
  </si>
  <si>
    <t>TINTEGGIATURA - DR SICILIA</t>
  </si>
  <si>
    <t>LAVORI SOMMA URGENZA - DP CALTANISSETTA</t>
  </si>
  <si>
    <t xml:space="preserve">PENSILINA - DP CATANIA </t>
  </si>
  <si>
    <t xml:space="preserve">PETRARCA SALVATORE (CF: PTRSVT68B18C351E)
</t>
  </si>
  <si>
    <t>PETRARCA SALVATORE (CF: PTRSVT68B18C351E)</t>
  </si>
  <si>
    <t>PROVA DI CARICO - DP AGRIGENTO</t>
  </si>
  <si>
    <t xml:space="preserve">R.T.A. (CF: 01828990844)
</t>
  </si>
  <si>
    <t>R.T.A. (CF: 01828990844)</t>
  </si>
  <si>
    <t>Fornitura di due targhe esterne ufficio - UPT Ragusa</t>
  </si>
  <si>
    <t xml:space="preserve">AGIEFFE SERVIZI SRL (CF: 01213430885)
</t>
  </si>
  <si>
    <t>AGIEFFE SERVIZI SRL (CF: 01213430885)</t>
  </si>
  <si>
    <t xml:space="preserve">MISURATORI LASER - UPT AGRIGENTO </t>
  </si>
  <si>
    <t>INFILTRAZIONE ACQUA UPT AGRIGENTO</t>
  </si>
  <si>
    <t xml:space="preserve">PILATO SALVATORE (CF: 01686930858)
</t>
  </si>
  <si>
    <t>Sostituzione Batterie tampone UPS impianto videosorveglianza -UT Bagheria</t>
  </si>
  <si>
    <t>Sostituzione climatizzatore - Paf Lipari</t>
  </si>
  <si>
    <t xml:space="preserve">GITTO ROSARIO (CF: GTTRSR51L29F206E)
</t>
  </si>
  <si>
    <t>GITTO ROSARIO (CF: GTTRSR51L29F206E)</t>
  </si>
  <si>
    <t>SERRATURE - UPT PALERMO</t>
  </si>
  <si>
    <t>MANUTENZIONE IMPIANTO ELETTRICO - UT NOTO</t>
  </si>
  <si>
    <t>Spostamento di n.5 postazioni di lavoro (PDL)</t>
  </si>
  <si>
    <t xml:space="preserve">FIMTEC S.R.L. (CF: 08376511211)
I.C.I.T. SRL (CF: 02595760840)
ISCOT ITALIA SPA (CF: 09464770016)
LA FORGIA SRL (CF: 09307651001)
STEMA SRL (CF: 04160880243)
</t>
  </si>
  <si>
    <t>I.C.I.T. SRL (CF: 02595760840)</t>
  </si>
  <si>
    <t>BASETTI 19X19 UT ACIREALE (CT)</t>
  </si>
  <si>
    <t>MANUTENZIONE ILLUMINAZIONE ESTERNA - UPT AGRIGENTO</t>
  </si>
  <si>
    <t>REVISIONE INFISSI ESTERNI IN LEGNO IMM. DEMANIALE - DP AGRIGENTO</t>
  </si>
  <si>
    <t xml:space="preserve">ABSOL (CF: 07893210729)
EUREDIL SRL (CF: 01948190341)
IMPREGIDA SRL (CF: 05362590829)
NUOVA CIM S.R.L. (CF: 02829020367)
S.M. S.R.L. (CF: 02465090849)
</t>
  </si>
  <si>
    <t>S.M. S.R.L. (CF: 02465090849)</t>
  </si>
  <si>
    <t>MANUTENZIONE IMPIANTO - SPI MESSINA</t>
  </si>
  <si>
    <t xml:space="preserve">MANUTENZIONE CITOFONO - UT TAORMINA </t>
  </si>
  <si>
    <t>MACCHINE FOTOGRAFICE UPT AGRIGENTO</t>
  </si>
  <si>
    <t>DP CALTANISSETTA - VERIFICA PERIODICA BIENNALE AD UN ASCENSORE</t>
  </si>
  <si>
    <t xml:space="preserve">ITALCERT SRL (CF: 10598330156)
</t>
  </si>
  <si>
    <t>ITALCERT SRL (CF: 10598330156)</t>
  </si>
  <si>
    <t>Fornitura di toner e drum vari per DR Sicilia</t>
  </si>
  <si>
    <t>Fornitura articoli di cancelleria, igiene e sicurezza - DP Catania,Agrigento e Trapani</t>
  </si>
  <si>
    <t xml:space="preserve">MYO S.r.l. (CF: 03222970406)
</t>
  </si>
  <si>
    <t>MYO S.r.l. (CF: 03222970406)</t>
  </si>
  <si>
    <t>Fornitura in convenzione di toner per DP Messina</t>
  </si>
  <si>
    <t>Fornitura in convenzione di toner per UPT Palermo</t>
  </si>
  <si>
    <t xml:space="preserve">CANCELLERIA - UPT ENNA - UT CANICATTI' - UT CASTELVETRANO </t>
  </si>
  <si>
    <t>MANUTENZIONE FABBRICATO - UT AGRIGENTO</t>
  </si>
  <si>
    <t>MANUTENZIONE CITOFONO - UT ACIREALE</t>
  </si>
  <si>
    <t>VIDEOCITOFONIA DP AGRIGENTO</t>
  </si>
  <si>
    <t xml:space="preserve">A.V. ELETTRA (CF: 02379780840)
</t>
  </si>
  <si>
    <t>A.V. ELETTRA (CF: 02379780840)</t>
  </si>
  <si>
    <t>Lavori di potatura e pulizia aree esterne DP Siracusa</t>
  </si>
  <si>
    <t xml:space="preserve">PUL.EDIL.SERVICE DI ALBA DARIA (CF: LBADRA79E47C351J)
</t>
  </si>
  <si>
    <t>PUL.EDIL.SERVICE DI ALBA DARIA (CF: LBADRA79E47C351J)</t>
  </si>
  <si>
    <t>DR SICILIA-FORNITURA E POSA DI PORTA AD AVVOLGIMENTO RAPIDO VERTICALE BARRIERA IN STRISCE PVC, RETI ANTIVOLATILI</t>
  </si>
  <si>
    <t xml:space="preserve">ARREDO PARCO S.AS. DI VIEL IVANO &amp;.C (CF: 01146050255)
E.T&amp;T. di Demetrio Leonardo (CF: lnrdtr66h24h224b)
ETT di Torrisi Felice &amp; C. Sas (CF: 04606020875)
SURIANO MICHELANGELO (CF: SRNMHL64M05G273I)
TALLILLI SALVATORE (CF: TLLSVT53D18G273O)
</t>
  </si>
  <si>
    <t>E.T&amp;T. di Demetrio Leonardo (CF: lnrdtr66h24h224b)</t>
  </si>
  <si>
    <t xml:space="preserve">UT MODICA-SERVIZIO DI TELEALLARME, SORVEGLIANZA NOTTURNA SALTUARIA, VIGILANZA AI FINI DEL CONTROLLO ACCESSI, APERTURA E CHIUSURA </t>
  </si>
  <si>
    <t xml:space="preserve">28 58 SECURITY (CF: 04495320873)
3 S.S.S. SERVIZI SOCIALI SALERNITANI SOC. COOP.SOCIALE (CF: 04137790657)
360Â° SERVICE SOCIETA' COOPERATIVA ARL (CF: 05143240652)
L'ATLANTE DI SOPHIA S.R.L. (CF: 01508020623)
MONDIALPOL RAGUSA S.R.L. UNIPERSONALE  (CF: 01363160886)
</t>
  </si>
  <si>
    <t>MONDIALPOL RAGUSA S.R.L. UNIPERSONALE  (CF: 01363160886)</t>
  </si>
  <si>
    <t>LAVORI DI RISANAMENTO PROSPETTO ESTERNO- UPT TP-</t>
  </si>
  <si>
    <t xml:space="preserve">ANDRIOLO SRL  (CF: 05663140829)
AQS SRL (CF: 06439250827)
ARTECO SRL (CF: 06743750728)
ASA SRL (CF: 03709950103)
ING.GIUSEPPE MONTAGNO BOZZONE (CF: MNTGPP80D24B202N)
</t>
  </si>
  <si>
    <t>ING.GIUSEPPE MONTAGNO BOZZONE (CF: MNTGPP80D24B202N)</t>
  </si>
  <si>
    <t>FORNITURA E POSA IN OPERA DI BACHECHE E CASSETTE RACCOLTA RECLAMI - UFFICI DELLA SICILIA</t>
  </si>
  <si>
    <t xml:space="preserve">3V CHIMICA (CF: 04928241001)
A CIRCLE SPA (CF: 02431141205)
A.C. ESSE S.R.L. (CF: 05371121004)
PAPER SERVICE DI RAPISARDA RODOLFO (CF: RPSRLF68B24C351F)
PHOENICIS DI DARIO GAVEGLIA (CF: GVGDRA64M07H501G)
</t>
  </si>
  <si>
    <t>PHOENICIS DI DARIO GAVEGLIA (CF: GVGDRA64M07H501G)</t>
  </si>
  <si>
    <t>Lavori di riparazione elettriserratura + trasformatore porta REI -UPT Ragusa</t>
  </si>
  <si>
    <t>Riparazioni serrature e supporti bandiere - DP Palermo</t>
  </si>
  <si>
    <t xml:space="preserve">Fornitura corsi coordinatori sicurezza - DR Sicilia </t>
  </si>
  <si>
    <t xml:space="preserve">T.R.EN.D. SOLUTIONS srl (CF: 10921551007)
</t>
  </si>
  <si>
    <t>T.R.EN.D. SOLUTIONS srl (CF: 10921551007)</t>
  </si>
  <si>
    <t>KIT DI PRIMO SOCCORSO - DP SIRACUSA</t>
  </si>
  <si>
    <t>PULIZIA ARCHIVI STORICI NEGLI UFFICI DELLA SICILIA</t>
  </si>
  <si>
    <t xml:space="preserve">ASB SRL (CF: 01160410864)
LA POLITUTTO (CF: 05813570826)
POLIGROUP  SERVICE SRL (CF: 06278650822)
</t>
  </si>
  <si>
    <t>LA POLITUTTO (CF: 05813570826)</t>
  </si>
  <si>
    <t>UT MODICA - SERVIZIO DI GESTIONE DELLE EMERGENZE TRAMITE L'IMPIANTO DI TELEALLRME TELEFONICO E DI VIGILANZA SALTUARIA NOTTURNA</t>
  </si>
  <si>
    <t xml:space="preserve">LA RONDA 1 SRL (CF: 01320060880)
</t>
  </si>
  <si>
    <t>LA RONDA 1 SRL (CF: 01320060880)</t>
  </si>
  <si>
    <t>UPT MESSINA - VERIFICA PERIODICA BIENNALE ASCENSORE</t>
  </si>
  <si>
    <t xml:space="preserve"> ASP DI MESSINA (CF: 03051870834)
</t>
  </si>
  <si>
    <t xml:space="preserve"> ASP DI MESSINA (CF: 03051870834)</t>
  </si>
  <si>
    <t>UT SCIACCA - VERIFICA PERIODICA BIENNALE DI UN ASCENSORE</t>
  </si>
  <si>
    <t>UPT TRAPANI - VERIFICA PERIODICA BIENNALE A DUE ASCENSORE</t>
  </si>
  <si>
    <t>SOSTITUZIONE IN ALCUNI IMPIANTI COMPATTATI DI 261 MECCANISMI A VOLANTINO</t>
  </si>
  <si>
    <t xml:space="preserve">ALAIMO S.R.L. (CF: 02703290847)
DIVISION SYSTEM (CF: 06193640965)
LINEAUFFICIO SNC (CF: 01883240606)
MAFER srl (CF: 01582170302)
PRAGMA NATUR SAS (CF: 02481600217)
</t>
  </si>
  <si>
    <t>FORNITURA DI N.3 DEFIBRILLATORI</t>
  </si>
  <si>
    <t xml:space="preserve">DA.MA SRLS (CF: 12633141002)
GLOBSIT (CF: 04475230878)
GUANTIFICIO SENESE (CF: 00255630527)
ITALRAY (CF: 00892270489)
MEDICINA (CF: 00684910821)
</t>
  </si>
  <si>
    <t>SERVIZIO DI TELEALLARME, SORVEGLIANZA NOTTURNA, VIGILANZA AI FINI DEL CONTROLLO ACCESSI E APERTURA E CHIUSURA UFFICIO</t>
  </si>
  <si>
    <t xml:space="preserve">MARTINE S.R.L. (CF: 07246830728)
MOVIESYSTEM (CF: 09256021008)
POLIGAL S.C.A.R.L. (CF: 07331180724)
ROUND SRL (CF: 13248721006)
SERVIZI INTEGRATI (CF: 07988341009)
</t>
  </si>
  <si>
    <t>FORNITURA ED INSTALLAZIONE DI UN CONT ACCESSI LETT PORTE REI</t>
  </si>
  <si>
    <t xml:space="preserve">AERARIUM SRL (CF: 04063400610)
ARCATRON SRL (CF: 08885671001)
ARCHIMEDE SRL (CF: 01992020543)
COMUNI RIUNITI XL (CF: 02289110021)
di.maf. srl (CF: 05688001212)
</t>
  </si>
  <si>
    <t>FORNITURA, INSTALLAZIONE E SMALTIMENTO N.3 CONDIZIONATORI</t>
  </si>
  <si>
    <t>ols -dp caltanissetta- lavori di adeguamento impianto antincendio</t>
  </si>
  <si>
    <t xml:space="preserve">drago giuseppe (CF: drgfnc70t29i754d)
I.E.S. GEOMETRA RIZZO ANTONINO &amp; C. SAS (CF: 04353770821)
Spallone srl (CF: 01521500700)
</t>
  </si>
  <si>
    <t>drago giuseppe (CF: drgfnc70t29i754d)</t>
  </si>
  <si>
    <t>FORN E POSA DI N.2 CONDIZIONATORI</t>
  </si>
  <si>
    <t xml:space="preserve">ENERMEA SRL (CF: 03561530712)
FULL SERVICE GAS SRL (CF: 03256930797)
LOSATECH S.R.L. (CF: 03390880619)
MAURIZIO BREDY SRL (CF: 00994900082)
PERGAM ITALIA (CF: 03176800369)
</t>
  </si>
  <si>
    <t>FORN CAVO PER UNIFICAZIONE RETI DATI</t>
  </si>
  <si>
    <t xml:space="preserve">PELLICANO TOUR SRL (CF: 12033371001)
POLARIS INFORMATICA SRL (CF: 01757290349)
PSA (CF: 09632490018)
RPCTECH SRL (CF: 12288921005)
SELTA SPA (CF: 08359330159)
</t>
  </si>
  <si>
    <t>RIMOZIONE, TRASPORTO E SMALTIMENTO CANNA FUMARIA</t>
  </si>
  <si>
    <t xml:space="preserve">LADISA (CF: 05282230720)
MI.MA.S.R.L.S. (CF: 01152310577)
OPERA FM (CF: 06770751003)
QUALITY SERVICE (CF: 12968501002)
S.E.N.A.P.E. (CF: 02044000061)
</t>
  </si>
  <si>
    <t>FORNITURA DI CARTA A/4</t>
  </si>
  <si>
    <t xml:space="preserve">EUROSERVIZI SRL (CF: 08057040019)
MA.NI.A. SRL (CF: 01232030864)
MEDIA DIRECT SRL (CF: 02409740244)
NUOVA STILGRAFICA (CF: 05274530012)
OA POINT GROUP (CF: 11144901003)
</t>
  </si>
  <si>
    <t>FORNITURA E POSA DI N.2 CONDIZIONATORI</t>
  </si>
  <si>
    <t xml:space="preserve">ELETTRICISTI SAN GIUSEPPE S.C.A.R.L. (CF: 00419790720)
ENTASYS SRL (CF: 01833850850)
GREGOLO SRL (CF: 02897580243)
GSA Global Service srl (CF: 02318420540)
ISTARM SRL (CF: 05862710158)
</t>
  </si>
  <si>
    <t>FORNITURA APPARECCHIATURA GPS</t>
  </si>
  <si>
    <t xml:space="preserve">M.ART. S.R.L.S. (CF: 01562990885)
RA.RI. (CF: 00889710570)
RARTEK S.R.L. (CF: 10359530010)
SELCOCOPY SRL (CF: 00770420677)
SISTED SRL (CF: 00856800511)
</t>
  </si>
  <si>
    <t>RIPRISTINO COMPARTIMENTAZIONE REI 120</t>
  </si>
  <si>
    <t>LAVORI DI RISANAMENTO PROSPETTO ESTERNO</t>
  </si>
  <si>
    <t xml:space="preserve">EDILGRUOSSO SRL (CF: 01458380761)
EUROEDIL99 SRL (CF: 09202451002)
ISO FIVE SRL (CF: 10748520011)
LIPARI FRANCESCO SRL (CF: 03411430832)
MMC (CF: 01838080891)
</t>
  </si>
  <si>
    <t>SOSTITUZIONE DI N.5 TERMOSIFONI</t>
  </si>
  <si>
    <t xml:space="preserve">PML COSTRUZIONI SRL (CF: 02544230788)
PREFAB SRL (CF: 00509700548)
RESINZETA SRL (CF: 03623730367)
RUSSO COSTRUZIONI SRL (CF: 08390321217)
SOGEI GREENHOUSE SRL (CF: 05230580655)
</t>
  </si>
  <si>
    <t>MANUTENZIONE IMPIANTI ELETTRICI</t>
  </si>
  <si>
    <t xml:space="preserve">ARNO ALLARMI SRL (CF: 01706630512)
CM IMPIANTI SRL (CF: 01642530768)
CYTEC SRL (CF: 06000771219)
DATAONE SRL (CF: 01442470678)
ECOLOGY TECH SRL (CF: 02457440200)
</t>
  </si>
  <si>
    <t>FORNITURA, INSTALLAZIONE E SMALTIMENTO N.363 ESTINTORI</t>
  </si>
  <si>
    <t xml:space="preserve">JUTE SPORT SRL (CF: 07793110961)
LANTERA SRL (CF: 01313790774)
MOUNTAINSPIRIT SNC (CF: 02414740213)
TERGAS SRL (CF: 02243850274)
VERTICAL SPORT SRL (CF: 02073010221)
</t>
  </si>
  <si>
    <t>SOSTITUZIONE MANIGLIONI ANTIPANICO</t>
  </si>
  <si>
    <t>MAN.IMPIANTI ELETTRICI,VIDEOSORV. E ANTINTRUSIONE</t>
  </si>
  <si>
    <t>RIPRITINO E MANUTENZIONE IMPIANTO DI DEPURAZIONE</t>
  </si>
  <si>
    <t xml:space="preserve">CAPRIOLI SOLUTIONS S.R.L. (CF: 10892451005)
CLASSEDIL SRL (CF: 02568840397)
CLIMA CENTER SRL (CF: 05976450824)
CONSULTING &amp; MANAGEMENT SRLS (CF: 11091150018)
CONTE SRL (CF: 05071440720)
</t>
  </si>
  <si>
    <t>FORNITURA DI N.110 KIT DI BLOCCAGGIO PER PC</t>
  </si>
  <si>
    <t xml:space="preserve">LOGIKAMENTE SRLS (CF: 01942790385)
LUCANA SISTEMI S.R.L. (CF: 00315930776)
MAXFON (CF: 03170570612)
MEDIA DIRECT SRL (CF: 02409740244)
MULTIMEDIA COMMUNICATION (CF: 01988710982)
</t>
  </si>
  <si>
    <t>ELETTRIFICAZIONE PORTE PER CONTROLLO ACCESSI</t>
  </si>
  <si>
    <t xml:space="preserve">OLIMEC SRL (CF: 02965880921)
OLIMPIA COSTRUZIONI SRL (CF: 06508300826)
OPERE SRL (CF: 06321020825)
PONZI S.R.L. (CF: 02144680390)
PROXEL SRL (CF: 04190320483)
</t>
  </si>
  <si>
    <t>RIPRISTINO E MANUTENZIONE IMPIANTO DI DEPURAZIONE</t>
  </si>
  <si>
    <t>SOSTITUZIONE BATTERIE A SERVIZIO DI N.3 GRUPPI DI CONTINUITA'</t>
  </si>
  <si>
    <t xml:space="preserve">CAVALETTO SANITA' (CF: 07910400014)
CHIARATI SISTEMI SRL (CF: 01865320384)
CIT IMPIANTI SRLS (CF: 01982250662)
CLIMANET SRLU (CF: 02468510785)
COLOMBARA SRL (CF: 02802740247)
</t>
  </si>
  <si>
    <t>RIFUNZIONALIZZAZIONE DI ALCUNI LOCALI-OPERE IMPIANTISTICHE</t>
  </si>
  <si>
    <t xml:space="preserve">ELETTRIFICAZIONE PORTE CON SISTEMA DI CONTROLLO ACCESSI </t>
  </si>
  <si>
    <t>SOSTITUZIONE DI DUE INTERRUTTORI A CARRELLO</t>
  </si>
  <si>
    <t>Servizio di ascolto radio in Centrale Operativa, pronto intervento celere, apertura e chiusura dellâ€™immobile sede della DP, dellâ€™UT e dellâ€™UP di Latina , nonchÃ© del servizio di piantonamento armato presso lâ€™UT di Latina</t>
  </si>
  <si>
    <t xml:space="preserve">COMUNE DI LATINA (CF: 00097020598)
COSMOPOL SECURITY  (CF: 01125371003)
S.V.E. 2010 SRL (CF: 02574370595)
UNISECUR SRL  (CF: 14102431005)
</t>
  </si>
  <si>
    <t>Fornitura di gasolio per riscaldamento DP Messina</t>
  </si>
  <si>
    <t xml:space="preserve">Q8 QUASER (CF: 00295420632)
</t>
  </si>
  <si>
    <t>Q8 QUASER (CF: 00295420632)</t>
  </si>
  <si>
    <t>Fornitura ed installazione di elettropompa liquidi in fossa acsensora - UPT Trapani</t>
  </si>
  <si>
    <t xml:space="preserve">IMPRESA EDILE CIALONA GIOVANNA (CF: CLNGNN80H51D423H)
</t>
  </si>
  <si>
    <t>IMPRESA EDILE CIALONA GIOVANNA (CF: CLNGNN80H51D423H)</t>
  </si>
  <si>
    <t>Abbonamento online al quotidiano Giornale di Sicilia</t>
  </si>
  <si>
    <t xml:space="preserve">GIORNALE DI SICILIA EDITORIALE (CF: 02709770826)
</t>
  </si>
  <si>
    <t>GIORNALE DI SICILIA EDITORIALE (CF: 02709770826)</t>
  </si>
  <si>
    <t>FORNITURA LIBRI - 3 TESTI IMPOSTA DI REGISTRO</t>
  </si>
  <si>
    <t>CORSI RSPP E ASPP</t>
  </si>
  <si>
    <t xml:space="preserve">AGENZIA FORMATIVA SOCIP (CF: 02163100502)
AIAS ACADEMY (CF: 11534520157)
GIONE SPA (CF: 11940290015)
</t>
  </si>
  <si>
    <t>AIAS ACADEMY (CF: 11534520157)</t>
  </si>
  <si>
    <t>CORSI AGGIORNAMENTO RSPP E ASPP E LEARNING</t>
  </si>
  <si>
    <t>GIONE SPA (CF: 11940290015)</t>
  </si>
  <si>
    <t>APRIPORTA ELETTRICO DP SIRACUSA</t>
  </si>
  <si>
    <t xml:space="preserve">AURORA IMPIANTI S.R.L. (CF: 01519140899)
GRASSO FORNITURE SRL (CF: 04872170875)
</t>
  </si>
  <si>
    <t>RIPARAZIONE STRUMENTO TOPOGRAFICO UPT SIRACUSA</t>
  </si>
  <si>
    <t xml:space="preserve">C.G.T. SRL (CF: 03729830822)
</t>
  </si>
  <si>
    <t>C.G.T. SRL (CF: 03729830822)</t>
  </si>
  <si>
    <t>TEMPORIZZATORI ELETTRICI  E SOSTITUZIONE SERRATURA ELETTRICA DP CATANIA</t>
  </si>
  <si>
    <t xml:space="preserve">S.CA.M.E. SERVICE S.r.l.s. (CF: 05297730870)
SPINA ROSARIO (CF: 02643510874)
</t>
  </si>
  <si>
    <t>SPINA ROSARIO (CF: 02643510874)</t>
  </si>
  <si>
    <t>DP TRAPANI - UT CASTELVETRANO - INCARICO DI CTP</t>
  </si>
  <si>
    <t xml:space="preserve">CATALANO ANTONINO (CF: CTLNNN54H21B315C)
COSTANTINO ANNA RITA (CF: CSTNRT69M60L182U)
DI CARLO ELEONORA (CF: DCRLNR78L43G273A)
LO BELLO LUISA (CF: LBLLSU83L47G273U)
SAVALLI ANNA (CF: SVLNNA79T65D423U)
</t>
  </si>
  <si>
    <t>DI CARLO ELEONORA (CF: DCRLNR78L43G273A)</t>
  </si>
  <si>
    <t>ELETTRODI DEFIBRILLATORI DP PALERMO UT PA 1</t>
  </si>
  <si>
    <t>Manutenzione fabbricato DP ENNA</t>
  </si>
  <si>
    <t xml:space="preserve">NOVEMBRE SALVATORE (CF: 00619220866)
</t>
  </si>
  <si>
    <t>NOVEMBRE SALVATORE (CF: 00619220866)</t>
  </si>
  <si>
    <t>ROTOLI ELIMINACODE DP RAGUSA</t>
  </si>
  <si>
    <t xml:space="preserve">SIGMA SPA (CF: 01590680443)
</t>
  </si>
  <si>
    <t>SIGMA SPA (CF: 01590680443)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</si>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</sst>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4"/>
  <sheetViews>
    <sheetView tabSelected="1" workbookViewId="0">
      <selection activeCell="E2" sqref="E2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661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"ZB621E6DDC"</f>
        <v>ZB621E6DDC</v>
      </c>
      <c r="B3" t="str">
        <f t="shared" ref="B3:B66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350</v>
      </c>
      <c r="I3" s="2">
        <v>43132</v>
      </c>
      <c r="J3" s="2">
        <v>43159</v>
      </c>
      <c r="K3">
        <v>350</v>
      </c>
    </row>
    <row r="4" spans="1:11" x14ac:dyDescent="0.25">
      <c r="A4" t="str">
        <f>"Z6B220C161"</f>
        <v>Z6B220C161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870</v>
      </c>
      <c r="I4" s="2">
        <v>43150</v>
      </c>
      <c r="J4" s="2">
        <v>43180</v>
      </c>
      <c r="K4">
        <v>870</v>
      </c>
    </row>
    <row r="5" spans="1:11" x14ac:dyDescent="0.25">
      <c r="A5" t="str">
        <f>"Z4221A1232"</f>
        <v>Z4221A1232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645</v>
      </c>
      <c r="I5" s="2">
        <v>43113</v>
      </c>
      <c r="J5" s="2">
        <v>43144</v>
      </c>
      <c r="K5">
        <v>645</v>
      </c>
    </row>
    <row r="6" spans="1:11" x14ac:dyDescent="0.25">
      <c r="A6" t="str">
        <f>"Z2F21CE881"</f>
        <v>Z2F21CE881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320</v>
      </c>
      <c r="I6" s="2">
        <v>43129</v>
      </c>
      <c r="J6" s="2">
        <v>43159</v>
      </c>
      <c r="K6">
        <v>320</v>
      </c>
    </row>
    <row r="7" spans="1:11" x14ac:dyDescent="0.25">
      <c r="A7" t="str">
        <f>"Z8821E0356"</f>
        <v>Z8821E0356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1282.5</v>
      </c>
      <c r="I7" s="2">
        <v>43132</v>
      </c>
      <c r="J7" s="2">
        <v>43161</v>
      </c>
      <c r="K7">
        <v>1251.21</v>
      </c>
    </row>
    <row r="8" spans="1:11" x14ac:dyDescent="0.25">
      <c r="A8" t="str">
        <f>"ZBF21CE914"</f>
        <v>ZBF21CE914</v>
      </c>
      <c r="B8" t="str">
        <f t="shared" si="0"/>
        <v>06363391001</v>
      </c>
      <c r="C8" t="s">
        <v>15</v>
      </c>
      <c r="D8" t="s">
        <v>32</v>
      </c>
      <c r="E8" t="s">
        <v>17</v>
      </c>
      <c r="F8" s="1" t="s">
        <v>33</v>
      </c>
      <c r="G8" t="s">
        <v>34</v>
      </c>
      <c r="H8">
        <v>1450</v>
      </c>
      <c r="I8" s="2">
        <v>43132</v>
      </c>
      <c r="J8" s="2">
        <v>43159</v>
      </c>
      <c r="K8">
        <v>1279.99</v>
      </c>
    </row>
    <row r="9" spans="1:11" x14ac:dyDescent="0.25">
      <c r="A9" t="str">
        <f>"7380494053"</f>
        <v>7380494053</v>
      </c>
      <c r="B9" t="str">
        <f t="shared" si="0"/>
        <v>06363391001</v>
      </c>
      <c r="C9" t="s">
        <v>15</v>
      </c>
      <c r="D9" t="s">
        <v>35</v>
      </c>
      <c r="E9" t="s">
        <v>36</v>
      </c>
      <c r="F9" s="1" t="s">
        <v>37</v>
      </c>
      <c r="G9" t="s">
        <v>38</v>
      </c>
      <c r="H9">
        <v>6193790.5499999998</v>
      </c>
      <c r="I9" s="2">
        <v>43143</v>
      </c>
      <c r="J9" s="2">
        <v>44239</v>
      </c>
      <c r="K9">
        <v>1650024.99</v>
      </c>
    </row>
    <row r="10" spans="1:11" x14ac:dyDescent="0.25">
      <c r="A10" t="str">
        <f>"Z41220E51F"</f>
        <v>Z41220E51F</v>
      </c>
      <c r="B10" t="str">
        <f t="shared" si="0"/>
        <v>06363391001</v>
      </c>
      <c r="C10" t="s">
        <v>15</v>
      </c>
      <c r="D10" t="s">
        <v>39</v>
      </c>
      <c r="E10" t="s">
        <v>17</v>
      </c>
      <c r="F10" s="1" t="s">
        <v>40</v>
      </c>
      <c r="G10" t="s">
        <v>41</v>
      </c>
      <c r="H10">
        <v>295</v>
      </c>
      <c r="I10" s="2">
        <v>43143</v>
      </c>
      <c r="J10" s="2">
        <v>43159</v>
      </c>
      <c r="K10">
        <v>295</v>
      </c>
    </row>
    <row r="11" spans="1:11" x14ac:dyDescent="0.25">
      <c r="A11" t="str">
        <f>"Z8F223146C"</f>
        <v>Z8F223146C</v>
      </c>
      <c r="B11" t="str">
        <f t="shared" si="0"/>
        <v>06363391001</v>
      </c>
      <c r="C11" t="s">
        <v>15</v>
      </c>
      <c r="D11" t="s">
        <v>42</v>
      </c>
      <c r="E11" t="s">
        <v>17</v>
      </c>
      <c r="F11" s="1" t="s">
        <v>43</v>
      </c>
      <c r="G11" t="s">
        <v>44</v>
      </c>
      <c r="H11">
        <v>1352</v>
      </c>
      <c r="I11" s="2">
        <v>43144</v>
      </c>
      <c r="J11" s="2">
        <v>43173</v>
      </c>
      <c r="K11">
        <v>1352</v>
      </c>
    </row>
    <row r="12" spans="1:11" x14ac:dyDescent="0.25">
      <c r="A12" t="str">
        <f>"Z6F220C07F"</f>
        <v>Z6F220C07F</v>
      </c>
      <c r="B12" t="str">
        <f t="shared" si="0"/>
        <v>06363391001</v>
      </c>
      <c r="C12" t="s">
        <v>15</v>
      </c>
      <c r="D12" t="s">
        <v>45</v>
      </c>
      <c r="E12" t="s">
        <v>17</v>
      </c>
      <c r="F12" s="1" t="s">
        <v>46</v>
      </c>
      <c r="G12" t="s">
        <v>47</v>
      </c>
      <c r="H12">
        <v>402</v>
      </c>
      <c r="I12" s="2">
        <v>43150</v>
      </c>
      <c r="J12" s="2">
        <v>43179</v>
      </c>
      <c r="K12">
        <v>400</v>
      </c>
    </row>
    <row r="13" spans="1:11" x14ac:dyDescent="0.25">
      <c r="A13" t="str">
        <f>"Z542202EF9"</f>
        <v>Z542202EF9</v>
      </c>
      <c r="B13" t="str">
        <f t="shared" si="0"/>
        <v>06363391001</v>
      </c>
      <c r="C13" t="s">
        <v>15</v>
      </c>
      <c r="D13" t="s">
        <v>48</v>
      </c>
      <c r="E13" t="s">
        <v>17</v>
      </c>
      <c r="F13" s="1" t="s">
        <v>27</v>
      </c>
      <c r="G13" t="s">
        <v>28</v>
      </c>
      <c r="H13">
        <v>640</v>
      </c>
      <c r="I13" s="2">
        <v>43143</v>
      </c>
      <c r="J13" s="2">
        <v>43159</v>
      </c>
      <c r="K13">
        <v>640</v>
      </c>
    </row>
    <row r="14" spans="1:11" x14ac:dyDescent="0.25">
      <c r="A14" t="str">
        <f>"Z7B21A0039"</f>
        <v>Z7B21A0039</v>
      </c>
      <c r="B14" t="str">
        <f t="shared" si="0"/>
        <v>06363391001</v>
      </c>
      <c r="C14" t="s">
        <v>15</v>
      </c>
      <c r="D14" t="s">
        <v>49</v>
      </c>
      <c r="E14" t="s">
        <v>17</v>
      </c>
      <c r="F14" s="1" t="s">
        <v>50</v>
      </c>
      <c r="G14" t="s">
        <v>51</v>
      </c>
      <c r="H14">
        <v>1180</v>
      </c>
      <c r="I14" s="2">
        <v>43122</v>
      </c>
      <c r="J14" s="2">
        <v>43153</v>
      </c>
      <c r="K14">
        <v>1180</v>
      </c>
    </row>
    <row r="15" spans="1:11" x14ac:dyDescent="0.25">
      <c r="A15" t="str">
        <f>"Z2D21D771D"</f>
        <v>Z2D21D771D</v>
      </c>
      <c r="B15" t="str">
        <f t="shared" si="0"/>
        <v>06363391001</v>
      </c>
      <c r="C15" t="s">
        <v>15</v>
      </c>
      <c r="D15" t="s">
        <v>52</v>
      </c>
      <c r="E15" t="s">
        <v>17</v>
      </c>
      <c r="F15" s="1" t="s">
        <v>53</v>
      </c>
      <c r="G15" t="s">
        <v>54</v>
      </c>
      <c r="H15">
        <v>650</v>
      </c>
      <c r="I15" s="2">
        <v>43132</v>
      </c>
      <c r="J15" s="2">
        <v>43160</v>
      </c>
      <c r="K15">
        <v>650</v>
      </c>
    </row>
    <row r="16" spans="1:11" x14ac:dyDescent="0.25">
      <c r="A16" t="str">
        <f>"Z3821F239A"</f>
        <v>Z3821F239A</v>
      </c>
      <c r="B16" t="str">
        <f t="shared" si="0"/>
        <v>06363391001</v>
      </c>
      <c r="C16" t="s">
        <v>15</v>
      </c>
      <c r="D16" t="s">
        <v>55</v>
      </c>
      <c r="E16" t="s">
        <v>17</v>
      </c>
      <c r="F16" s="1" t="s">
        <v>46</v>
      </c>
      <c r="G16" t="s">
        <v>47</v>
      </c>
      <c r="H16">
        <v>1500</v>
      </c>
      <c r="I16" s="2">
        <v>43143</v>
      </c>
      <c r="J16" s="2">
        <v>43172</v>
      </c>
      <c r="K16">
        <v>1498.78</v>
      </c>
    </row>
    <row r="17" spans="1:11" x14ac:dyDescent="0.25">
      <c r="A17" t="str">
        <f>"Z5E21DF02C"</f>
        <v>Z5E21DF02C</v>
      </c>
      <c r="B17" t="str">
        <f t="shared" si="0"/>
        <v>06363391001</v>
      </c>
      <c r="C17" t="s">
        <v>15</v>
      </c>
      <c r="D17" t="s">
        <v>56</v>
      </c>
      <c r="E17" t="s">
        <v>17</v>
      </c>
      <c r="F17" s="1" t="s">
        <v>57</v>
      </c>
      <c r="G17" t="s">
        <v>58</v>
      </c>
      <c r="H17">
        <v>1450</v>
      </c>
      <c r="I17" s="2">
        <v>43132</v>
      </c>
      <c r="J17" s="2">
        <v>43159</v>
      </c>
      <c r="K17">
        <v>1450</v>
      </c>
    </row>
    <row r="18" spans="1:11" x14ac:dyDescent="0.25">
      <c r="A18" t="str">
        <f>"Z5122203CF"</f>
        <v>Z5122203CF</v>
      </c>
      <c r="B18" t="str">
        <f t="shared" si="0"/>
        <v>06363391001</v>
      </c>
      <c r="C18" t="s">
        <v>15</v>
      </c>
      <c r="D18" t="s">
        <v>59</v>
      </c>
      <c r="E18" t="s">
        <v>17</v>
      </c>
      <c r="F18" s="1" t="s">
        <v>60</v>
      </c>
      <c r="G18" t="s">
        <v>61</v>
      </c>
      <c r="H18">
        <v>1000</v>
      </c>
      <c r="I18" s="2">
        <v>43150</v>
      </c>
      <c r="J18" s="2">
        <v>43189</v>
      </c>
      <c r="K18">
        <v>1000</v>
      </c>
    </row>
    <row r="19" spans="1:11" x14ac:dyDescent="0.25">
      <c r="A19" t="str">
        <f>"Z0821E71F2"</f>
        <v>Z0821E71F2</v>
      </c>
      <c r="B19" t="str">
        <f t="shared" si="0"/>
        <v>06363391001</v>
      </c>
      <c r="C19" t="s">
        <v>15</v>
      </c>
      <c r="D19" t="s">
        <v>62</v>
      </c>
      <c r="E19" t="s">
        <v>17</v>
      </c>
      <c r="F19" s="1" t="s">
        <v>63</v>
      </c>
      <c r="G19" t="s">
        <v>64</v>
      </c>
      <c r="H19">
        <v>770</v>
      </c>
      <c r="I19" s="2">
        <v>43136</v>
      </c>
      <c r="J19" s="2">
        <v>43159</v>
      </c>
      <c r="K19">
        <v>770</v>
      </c>
    </row>
    <row r="20" spans="1:11" x14ac:dyDescent="0.25">
      <c r="A20" t="str">
        <f>"Z98224623F"</f>
        <v>Z98224623F</v>
      </c>
      <c r="B20" t="str">
        <f t="shared" si="0"/>
        <v>06363391001</v>
      </c>
      <c r="C20" t="s">
        <v>15</v>
      </c>
      <c r="D20" t="s">
        <v>65</v>
      </c>
      <c r="E20" t="s">
        <v>17</v>
      </c>
      <c r="F20" s="1" t="s">
        <v>66</v>
      </c>
      <c r="G20" t="s">
        <v>67</v>
      </c>
      <c r="H20">
        <v>350</v>
      </c>
      <c r="I20" s="2">
        <v>43157</v>
      </c>
      <c r="J20" s="2">
        <v>43185</v>
      </c>
      <c r="K20">
        <v>350</v>
      </c>
    </row>
    <row r="21" spans="1:11" x14ac:dyDescent="0.25">
      <c r="A21" t="str">
        <f>"Z9421A6320"</f>
        <v>Z9421A6320</v>
      </c>
      <c r="B21" t="str">
        <f t="shared" si="0"/>
        <v>06363391001</v>
      </c>
      <c r="C21" t="s">
        <v>15</v>
      </c>
      <c r="D21" t="s">
        <v>68</v>
      </c>
      <c r="E21" t="s">
        <v>17</v>
      </c>
      <c r="F21" s="1" t="s">
        <v>69</v>
      </c>
      <c r="G21" t="s">
        <v>70</v>
      </c>
      <c r="H21">
        <v>1143</v>
      </c>
      <c r="I21" s="2">
        <v>43122</v>
      </c>
      <c r="J21" s="2">
        <v>43153</v>
      </c>
      <c r="K21">
        <v>1143</v>
      </c>
    </row>
    <row r="22" spans="1:11" x14ac:dyDescent="0.25">
      <c r="A22" t="str">
        <f>"Z0F215B667"</f>
        <v>Z0F215B667</v>
      </c>
      <c r="B22" t="str">
        <f t="shared" si="0"/>
        <v>06363391001</v>
      </c>
      <c r="C22" t="s">
        <v>15</v>
      </c>
      <c r="D22" t="s">
        <v>71</v>
      </c>
      <c r="E22" t="s">
        <v>17</v>
      </c>
      <c r="F22" s="1" t="s">
        <v>72</v>
      </c>
      <c r="G22" t="s">
        <v>73</v>
      </c>
      <c r="H22">
        <v>950</v>
      </c>
      <c r="I22" s="2">
        <v>43115</v>
      </c>
      <c r="J22" s="2">
        <v>43146</v>
      </c>
      <c r="K22">
        <v>0</v>
      </c>
    </row>
    <row r="23" spans="1:11" x14ac:dyDescent="0.25">
      <c r="A23" t="str">
        <f>"Z1921C5C40"</f>
        <v>Z1921C5C40</v>
      </c>
      <c r="B23" t="str">
        <f t="shared" si="0"/>
        <v>06363391001</v>
      </c>
      <c r="C23" t="s">
        <v>15</v>
      </c>
      <c r="D23" t="s">
        <v>74</v>
      </c>
      <c r="E23" t="s">
        <v>17</v>
      </c>
      <c r="F23" s="1" t="s">
        <v>72</v>
      </c>
      <c r="G23" t="s">
        <v>73</v>
      </c>
      <c r="H23">
        <v>700</v>
      </c>
      <c r="I23" s="2">
        <v>43129</v>
      </c>
      <c r="J23" s="2">
        <v>43159</v>
      </c>
      <c r="K23">
        <v>0</v>
      </c>
    </row>
    <row r="24" spans="1:11" x14ac:dyDescent="0.25">
      <c r="A24" t="str">
        <f>"Z8821E7221"</f>
        <v>Z8821E7221</v>
      </c>
      <c r="B24" t="str">
        <f t="shared" si="0"/>
        <v>06363391001</v>
      </c>
      <c r="C24" t="s">
        <v>15</v>
      </c>
      <c r="D24" t="s">
        <v>75</v>
      </c>
      <c r="E24" t="s">
        <v>17</v>
      </c>
      <c r="F24" s="1" t="s">
        <v>76</v>
      </c>
      <c r="G24" t="s">
        <v>77</v>
      </c>
      <c r="H24">
        <v>709.3</v>
      </c>
      <c r="I24" s="2">
        <v>43132</v>
      </c>
      <c r="J24" s="2">
        <v>43160</v>
      </c>
      <c r="K24">
        <v>709</v>
      </c>
    </row>
    <row r="25" spans="1:11" x14ac:dyDescent="0.25">
      <c r="A25" t="str">
        <f>"ZEB214C999"</f>
        <v>ZEB214C999</v>
      </c>
      <c r="B25" t="str">
        <f t="shared" si="0"/>
        <v>06363391001</v>
      </c>
      <c r="C25" t="s">
        <v>15</v>
      </c>
      <c r="D25" t="s">
        <v>78</v>
      </c>
      <c r="E25" t="s">
        <v>79</v>
      </c>
      <c r="F25" s="1" t="s">
        <v>80</v>
      </c>
      <c r="G25" t="s">
        <v>81</v>
      </c>
      <c r="H25">
        <v>16192.53</v>
      </c>
      <c r="I25" s="2">
        <v>43152</v>
      </c>
      <c r="K25">
        <v>16192.53</v>
      </c>
    </row>
    <row r="26" spans="1:11" x14ac:dyDescent="0.25">
      <c r="A26" t="str">
        <f>"ZD822369CA"</f>
        <v>ZD822369CA</v>
      </c>
      <c r="B26" t="str">
        <f t="shared" si="0"/>
        <v>06363391001</v>
      </c>
      <c r="C26" t="s">
        <v>15</v>
      </c>
      <c r="D26" t="s">
        <v>82</v>
      </c>
      <c r="E26" t="s">
        <v>17</v>
      </c>
      <c r="F26" s="1" t="s">
        <v>83</v>
      </c>
      <c r="G26" t="s">
        <v>84</v>
      </c>
      <c r="H26">
        <v>61.2</v>
      </c>
      <c r="I26" s="2">
        <v>43167</v>
      </c>
      <c r="J26" s="2">
        <v>43172</v>
      </c>
      <c r="K26">
        <v>61.2</v>
      </c>
    </row>
    <row r="27" spans="1:11" x14ac:dyDescent="0.25">
      <c r="A27" t="str">
        <f>"71247780CE"</f>
        <v>71247780CE</v>
      </c>
      <c r="B27" t="str">
        <f t="shared" si="0"/>
        <v>06363391001</v>
      </c>
      <c r="C27" t="s">
        <v>15</v>
      </c>
      <c r="D27" t="s">
        <v>85</v>
      </c>
      <c r="E27" t="s">
        <v>79</v>
      </c>
      <c r="F27" s="1" t="s">
        <v>86</v>
      </c>
      <c r="G27" t="s">
        <v>87</v>
      </c>
      <c r="H27">
        <v>66276</v>
      </c>
      <c r="I27" s="2">
        <v>43465</v>
      </c>
      <c r="J27" s="2">
        <v>43465</v>
      </c>
      <c r="K27">
        <v>3263</v>
      </c>
    </row>
    <row r="28" spans="1:11" x14ac:dyDescent="0.25">
      <c r="A28" t="str">
        <f>"ZB3233040D"</f>
        <v>ZB3233040D</v>
      </c>
      <c r="B28" t="str">
        <f t="shared" si="0"/>
        <v>06363391001</v>
      </c>
      <c r="C28" t="s">
        <v>15</v>
      </c>
      <c r="D28" t="s">
        <v>88</v>
      </c>
      <c r="E28" t="s">
        <v>17</v>
      </c>
      <c r="F28" s="1" t="s">
        <v>89</v>
      </c>
      <c r="G28" t="s">
        <v>90</v>
      </c>
      <c r="H28">
        <v>1059</v>
      </c>
      <c r="I28" s="2">
        <v>43220</v>
      </c>
      <c r="J28" s="2">
        <v>43220</v>
      </c>
      <c r="K28">
        <v>1059</v>
      </c>
    </row>
    <row r="29" spans="1:11" x14ac:dyDescent="0.25">
      <c r="A29" t="str">
        <f>"Z162054046"</f>
        <v>Z162054046</v>
      </c>
      <c r="B29" t="str">
        <f t="shared" si="0"/>
        <v>06363391001</v>
      </c>
      <c r="C29" t="s">
        <v>15</v>
      </c>
      <c r="D29" t="s">
        <v>91</v>
      </c>
      <c r="E29" t="s">
        <v>79</v>
      </c>
      <c r="F29" s="1" t="s">
        <v>92</v>
      </c>
      <c r="G29" t="s">
        <v>93</v>
      </c>
      <c r="H29">
        <v>3560.29</v>
      </c>
      <c r="I29" s="2">
        <v>43281</v>
      </c>
      <c r="J29" s="2">
        <v>43281</v>
      </c>
      <c r="K29">
        <v>3560.29</v>
      </c>
    </row>
    <row r="30" spans="1:11" x14ac:dyDescent="0.25">
      <c r="A30" t="str">
        <f>"ZEA2295B6D"</f>
        <v>ZEA2295B6D</v>
      </c>
      <c r="B30" t="str">
        <f t="shared" si="0"/>
        <v>06363391001</v>
      </c>
      <c r="C30" t="s">
        <v>15</v>
      </c>
      <c r="D30" t="s">
        <v>94</v>
      </c>
      <c r="E30" t="s">
        <v>17</v>
      </c>
      <c r="F30" s="1" t="s">
        <v>95</v>
      </c>
      <c r="G30" t="s">
        <v>96</v>
      </c>
      <c r="H30">
        <v>440</v>
      </c>
      <c r="I30" s="2">
        <v>43171</v>
      </c>
      <c r="J30" s="2">
        <v>43202</v>
      </c>
      <c r="K30">
        <v>440</v>
      </c>
    </row>
    <row r="31" spans="1:11" x14ac:dyDescent="0.25">
      <c r="A31" t="str">
        <f>"ZB92295AF7"</f>
        <v>ZB92295AF7</v>
      </c>
      <c r="B31" t="str">
        <f t="shared" si="0"/>
        <v>06363391001</v>
      </c>
      <c r="C31" t="s">
        <v>15</v>
      </c>
      <c r="D31" t="s">
        <v>97</v>
      </c>
      <c r="E31" t="s">
        <v>17</v>
      </c>
      <c r="F31" s="1" t="s">
        <v>76</v>
      </c>
      <c r="G31" t="s">
        <v>77</v>
      </c>
      <c r="H31">
        <v>740</v>
      </c>
      <c r="I31" s="2">
        <v>43166</v>
      </c>
      <c r="J31" s="2">
        <v>43199</v>
      </c>
      <c r="K31">
        <v>740</v>
      </c>
    </row>
    <row r="32" spans="1:11" x14ac:dyDescent="0.25">
      <c r="A32" t="str">
        <f>"ZD12295C88"</f>
        <v>ZD12295C88</v>
      </c>
      <c r="B32" t="str">
        <f t="shared" si="0"/>
        <v>06363391001</v>
      </c>
      <c r="C32" t="s">
        <v>15</v>
      </c>
      <c r="D32" t="s">
        <v>98</v>
      </c>
      <c r="E32" t="s">
        <v>17</v>
      </c>
      <c r="F32" s="1" t="s">
        <v>99</v>
      </c>
      <c r="G32" t="s">
        <v>100</v>
      </c>
      <c r="H32">
        <v>2200</v>
      </c>
      <c r="I32" s="2">
        <v>43171</v>
      </c>
      <c r="J32" s="2">
        <v>43202</v>
      </c>
      <c r="K32">
        <v>2200</v>
      </c>
    </row>
    <row r="33" spans="1:11" x14ac:dyDescent="0.25">
      <c r="A33" t="str">
        <f>"Z052248CFC"</f>
        <v>Z052248CFC</v>
      </c>
      <c r="B33" t="str">
        <f t="shared" si="0"/>
        <v>06363391001</v>
      </c>
      <c r="C33" t="s">
        <v>15</v>
      </c>
      <c r="D33" t="s">
        <v>101</v>
      </c>
      <c r="E33" t="s">
        <v>17</v>
      </c>
      <c r="F33" s="1" t="s">
        <v>53</v>
      </c>
      <c r="G33" t="s">
        <v>54</v>
      </c>
      <c r="H33">
        <v>400</v>
      </c>
      <c r="I33" s="2">
        <v>43172</v>
      </c>
      <c r="J33" s="2">
        <v>43203</v>
      </c>
      <c r="K33">
        <v>400</v>
      </c>
    </row>
    <row r="34" spans="1:11" x14ac:dyDescent="0.25">
      <c r="A34" t="str">
        <f>"ZA7231921F"</f>
        <v>ZA7231921F</v>
      </c>
      <c r="B34" t="str">
        <f t="shared" si="0"/>
        <v>06363391001</v>
      </c>
      <c r="C34" t="s">
        <v>15</v>
      </c>
      <c r="D34" t="s">
        <v>102</v>
      </c>
      <c r="E34" t="s">
        <v>17</v>
      </c>
      <c r="F34" s="1" t="s">
        <v>27</v>
      </c>
      <c r="G34" t="s">
        <v>28</v>
      </c>
      <c r="H34">
        <v>318</v>
      </c>
      <c r="I34" s="2">
        <v>43213</v>
      </c>
      <c r="J34" s="2">
        <v>43241</v>
      </c>
      <c r="K34">
        <v>318</v>
      </c>
    </row>
    <row r="35" spans="1:11" x14ac:dyDescent="0.25">
      <c r="A35" t="str">
        <f>"ZDD21F2BCC"</f>
        <v>ZDD21F2BCC</v>
      </c>
      <c r="B35" t="str">
        <f t="shared" si="0"/>
        <v>06363391001</v>
      </c>
      <c r="C35" t="s">
        <v>15</v>
      </c>
      <c r="D35" t="s">
        <v>103</v>
      </c>
      <c r="E35" t="s">
        <v>17</v>
      </c>
      <c r="F35" s="1" t="s">
        <v>104</v>
      </c>
      <c r="G35" t="s">
        <v>105</v>
      </c>
      <c r="H35">
        <v>369.6</v>
      </c>
      <c r="I35" s="2">
        <v>43146</v>
      </c>
      <c r="J35" s="2">
        <v>43146</v>
      </c>
      <c r="K35">
        <v>369.6</v>
      </c>
    </row>
    <row r="36" spans="1:11" x14ac:dyDescent="0.25">
      <c r="A36" t="str">
        <f>"ZEF2275FE9"</f>
        <v>ZEF2275FE9</v>
      </c>
      <c r="B36" t="str">
        <f t="shared" si="0"/>
        <v>06363391001</v>
      </c>
      <c r="C36" t="s">
        <v>15</v>
      </c>
      <c r="D36" t="s">
        <v>106</v>
      </c>
      <c r="E36" t="s">
        <v>17</v>
      </c>
      <c r="F36" s="1" t="s">
        <v>107</v>
      </c>
      <c r="G36" t="s">
        <v>108</v>
      </c>
      <c r="H36">
        <v>413</v>
      </c>
      <c r="I36" s="2">
        <v>43159</v>
      </c>
      <c r="J36" s="2">
        <v>43187</v>
      </c>
      <c r="K36">
        <v>413</v>
      </c>
    </row>
    <row r="37" spans="1:11" x14ac:dyDescent="0.25">
      <c r="A37" t="str">
        <f>"Z7722A3287"</f>
        <v>Z7722A3287</v>
      </c>
      <c r="B37" t="str">
        <f t="shared" si="0"/>
        <v>06363391001</v>
      </c>
      <c r="C37" t="s">
        <v>15</v>
      </c>
      <c r="D37" t="s">
        <v>109</v>
      </c>
      <c r="E37" t="s">
        <v>17</v>
      </c>
      <c r="F37" s="1" t="s">
        <v>110</v>
      </c>
      <c r="G37" t="s">
        <v>111</v>
      </c>
      <c r="H37">
        <v>468</v>
      </c>
      <c r="I37" s="2">
        <v>43173</v>
      </c>
      <c r="J37" s="2">
        <v>43206</v>
      </c>
      <c r="K37">
        <v>468</v>
      </c>
    </row>
    <row r="38" spans="1:11" ht="90" x14ac:dyDescent="0.25">
      <c r="A38" t="str">
        <f>"Z772248D51"</f>
        <v>Z772248D51</v>
      </c>
      <c r="B38" t="str">
        <f t="shared" si="0"/>
        <v>06363391001</v>
      </c>
      <c r="C38" t="s">
        <v>15</v>
      </c>
      <c r="D38" t="s">
        <v>112</v>
      </c>
      <c r="E38" t="s">
        <v>17</v>
      </c>
      <c r="F38" s="1" t="s">
        <v>113</v>
      </c>
      <c r="G38" t="s">
        <v>114</v>
      </c>
      <c r="H38">
        <v>700</v>
      </c>
      <c r="I38" s="2">
        <v>43154</v>
      </c>
      <c r="J38" s="2">
        <v>43158</v>
      </c>
      <c r="K38">
        <v>700</v>
      </c>
    </row>
    <row r="39" spans="1:11" ht="105" x14ac:dyDescent="0.25">
      <c r="A39" t="str">
        <f>"ZE221C9077"</f>
        <v>ZE221C9077</v>
      </c>
      <c r="B39" t="str">
        <f t="shared" si="0"/>
        <v>06363391001</v>
      </c>
      <c r="C39" t="s">
        <v>15</v>
      </c>
      <c r="D39" t="s">
        <v>115</v>
      </c>
      <c r="E39" t="s">
        <v>17</v>
      </c>
      <c r="F39" s="1" t="s">
        <v>116</v>
      </c>
      <c r="G39" t="s">
        <v>117</v>
      </c>
      <c r="H39">
        <v>366</v>
      </c>
      <c r="I39" s="2">
        <v>43125</v>
      </c>
      <c r="J39" s="2">
        <v>43129</v>
      </c>
      <c r="K39">
        <v>355</v>
      </c>
    </row>
    <row r="40" spans="1:11" ht="120" x14ac:dyDescent="0.25">
      <c r="A40" t="str">
        <f>"Z8B2201B7B"</f>
        <v>Z8B2201B7B</v>
      </c>
      <c r="B40" t="str">
        <f t="shared" si="0"/>
        <v>06363391001</v>
      </c>
      <c r="C40" t="s">
        <v>15</v>
      </c>
      <c r="D40" t="s">
        <v>118</v>
      </c>
      <c r="E40" t="s">
        <v>17</v>
      </c>
      <c r="F40" s="1" t="s">
        <v>119</v>
      </c>
      <c r="G40" t="s">
        <v>120</v>
      </c>
      <c r="H40">
        <v>950</v>
      </c>
      <c r="I40" s="2">
        <v>43174</v>
      </c>
      <c r="J40" s="2">
        <v>43206</v>
      </c>
      <c r="K40">
        <v>950</v>
      </c>
    </row>
    <row r="41" spans="1:11" ht="75" x14ac:dyDescent="0.25">
      <c r="A41" t="str">
        <f>"ZA7229A879"</f>
        <v>ZA7229A879</v>
      </c>
      <c r="B41" t="str">
        <f t="shared" si="0"/>
        <v>06363391001</v>
      </c>
      <c r="C41" t="s">
        <v>15</v>
      </c>
      <c r="D41" t="s">
        <v>121</v>
      </c>
      <c r="E41" t="s">
        <v>17</v>
      </c>
      <c r="F41" s="1" t="s">
        <v>122</v>
      </c>
      <c r="G41" t="s">
        <v>123</v>
      </c>
      <c r="H41">
        <v>170</v>
      </c>
      <c r="I41" s="2">
        <v>43171</v>
      </c>
      <c r="J41" s="2">
        <v>43202</v>
      </c>
      <c r="K41">
        <v>170</v>
      </c>
    </row>
    <row r="42" spans="1:11" ht="120" x14ac:dyDescent="0.25">
      <c r="A42" t="str">
        <f>"ZE522FEE86"</f>
        <v>ZE522FEE86</v>
      </c>
      <c r="B42" t="str">
        <f t="shared" si="0"/>
        <v>06363391001</v>
      </c>
      <c r="C42" t="s">
        <v>15</v>
      </c>
      <c r="D42" t="s">
        <v>124</v>
      </c>
      <c r="E42" t="s">
        <v>17</v>
      </c>
      <c r="F42" s="1" t="s">
        <v>18</v>
      </c>
      <c r="G42" t="s">
        <v>19</v>
      </c>
      <c r="H42">
        <v>480</v>
      </c>
      <c r="I42" s="2">
        <v>43195</v>
      </c>
      <c r="J42" s="2">
        <v>43220</v>
      </c>
      <c r="K42">
        <v>480</v>
      </c>
    </row>
    <row r="43" spans="1:11" ht="90" x14ac:dyDescent="0.25">
      <c r="A43" t="str">
        <f>"ZE322C8D36"</f>
        <v>ZE322C8D36</v>
      </c>
      <c r="B43" t="str">
        <f t="shared" si="0"/>
        <v>06363391001</v>
      </c>
      <c r="C43" t="s">
        <v>15</v>
      </c>
      <c r="D43" t="s">
        <v>125</v>
      </c>
      <c r="E43" t="s">
        <v>17</v>
      </c>
      <c r="F43" s="1" t="s">
        <v>126</v>
      </c>
      <c r="G43" t="s">
        <v>127</v>
      </c>
      <c r="H43">
        <v>493</v>
      </c>
      <c r="I43" s="2">
        <v>43192</v>
      </c>
      <c r="J43" s="2">
        <v>43220</v>
      </c>
      <c r="K43">
        <v>493</v>
      </c>
    </row>
    <row r="44" spans="1:11" ht="105" x14ac:dyDescent="0.25">
      <c r="A44" t="str">
        <f>"Z5922E38C2"</f>
        <v>Z5922E38C2</v>
      </c>
      <c r="B44" t="str">
        <f t="shared" si="0"/>
        <v>06363391001</v>
      </c>
      <c r="C44" t="s">
        <v>15</v>
      </c>
      <c r="D44" t="s">
        <v>128</v>
      </c>
      <c r="E44" t="s">
        <v>17</v>
      </c>
      <c r="F44" s="1" t="s">
        <v>129</v>
      </c>
      <c r="G44" t="s">
        <v>130</v>
      </c>
      <c r="H44">
        <v>490</v>
      </c>
      <c r="I44" s="2">
        <v>43192</v>
      </c>
      <c r="J44" s="2">
        <v>43222</v>
      </c>
      <c r="K44">
        <v>490</v>
      </c>
    </row>
    <row r="45" spans="1:11" ht="105" x14ac:dyDescent="0.25">
      <c r="A45" t="str">
        <f>"Z2C2295C2E"</f>
        <v>Z2C2295C2E</v>
      </c>
      <c r="B45" t="str">
        <f t="shared" si="0"/>
        <v>06363391001</v>
      </c>
      <c r="C45" t="s">
        <v>15</v>
      </c>
      <c r="D45" t="s">
        <v>121</v>
      </c>
      <c r="E45" t="s">
        <v>17</v>
      </c>
      <c r="F45" s="1" t="s">
        <v>131</v>
      </c>
      <c r="G45" t="s">
        <v>132</v>
      </c>
      <c r="H45">
        <v>379</v>
      </c>
      <c r="I45" s="2">
        <v>43143</v>
      </c>
      <c r="J45" s="2">
        <v>43189</v>
      </c>
      <c r="K45">
        <v>379</v>
      </c>
    </row>
    <row r="46" spans="1:11" ht="120" x14ac:dyDescent="0.25">
      <c r="A46" t="str">
        <f>"Z85216F677"</f>
        <v>Z85216F677</v>
      </c>
      <c r="B46" t="str">
        <f t="shared" si="0"/>
        <v>06363391001</v>
      </c>
      <c r="C46" t="s">
        <v>15</v>
      </c>
      <c r="D46" t="s">
        <v>133</v>
      </c>
      <c r="E46" t="s">
        <v>17</v>
      </c>
      <c r="F46" s="1" t="s">
        <v>134</v>
      </c>
      <c r="G46" t="s">
        <v>135</v>
      </c>
      <c r="H46">
        <v>350</v>
      </c>
      <c r="I46" s="2">
        <v>43220</v>
      </c>
      <c r="J46" s="2">
        <v>43250</v>
      </c>
      <c r="K46">
        <v>350</v>
      </c>
    </row>
    <row r="47" spans="1:11" ht="120" x14ac:dyDescent="0.25">
      <c r="A47" t="str">
        <f>"Z9D2344694"</f>
        <v>Z9D2344694</v>
      </c>
      <c r="B47" t="str">
        <f t="shared" si="0"/>
        <v>06363391001</v>
      </c>
      <c r="C47" t="s">
        <v>15</v>
      </c>
      <c r="D47" t="s">
        <v>136</v>
      </c>
      <c r="E47" t="s">
        <v>17</v>
      </c>
      <c r="F47" s="1" t="s">
        <v>137</v>
      </c>
      <c r="G47" t="s">
        <v>138</v>
      </c>
      <c r="H47">
        <v>1488</v>
      </c>
      <c r="I47" s="2">
        <v>43216</v>
      </c>
      <c r="J47" s="2">
        <v>43277</v>
      </c>
      <c r="K47">
        <v>1488</v>
      </c>
    </row>
    <row r="48" spans="1:11" ht="90" x14ac:dyDescent="0.25">
      <c r="A48" t="str">
        <f>"Z572295CFC"</f>
        <v>Z572295CFC</v>
      </c>
      <c r="B48" t="str">
        <f t="shared" si="0"/>
        <v>06363391001</v>
      </c>
      <c r="C48" t="s">
        <v>15</v>
      </c>
      <c r="D48" t="s">
        <v>139</v>
      </c>
      <c r="E48" t="s">
        <v>17</v>
      </c>
      <c r="F48" s="1" t="s">
        <v>140</v>
      </c>
      <c r="G48" t="s">
        <v>141</v>
      </c>
      <c r="H48">
        <v>192</v>
      </c>
      <c r="I48" s="2">
        <v>43179</v>
      </c>
      <c r="J48" s="2">
        <v>43179</v>
      </c>
      <c r="K48">
        <v>192</v>
      </c>
    </row>
    <row r="49" spans="1:11" ht="105" x14ac:dyDescent="0.25">
      <c r="A49" t="str">
        <f>"ZD7226CD3C"</f>
        <v>ZD7226CD3C</v>
      </c>
      <c r="B49" t="str">
        <f t="shared" si="0"/>
        <v>06363391001</v>
      </c>
      <c r="C49" t="s">
        <v>15</v>
      </c>
      <c r="D49" t="s">
        <v>142</v>
      </c>
      <c r="E49" t="s">
        <v>17</v>
      </c>
      <c r="F49" s="1" t="s">
        <v>143</v>
      </c>
      <c r="G49" t="s">
        <v>144</v>
      </c>
      <c r="H49">
        <v>250</v>
      </c>
      <c r="I49" s="2">
        <v>43192</v>
      </c>
      <c r="J49" s="2">
        <v>43192</v>
      </c>
      <c r="K49">
        <v>250</v>
      </c>
    </row>
    <row r="50" spans="1:11" ht="105" x14ac:dyDescent="0.25">
      <c r="A50" t="str">
        <f>"Z6322B4A74"</f>
        <v>Z6322B4A74</v>
      </c>
      <c r="B50" t="str">
        <f t="shared" si="0"/>
        <v>06363391001</v>
      </c>
      <c r="C50" t="s">
        <v>15</v>
      </c>
      <c r="D50" t="s">
        <v>145</v>
      </c>
      <c r="E50" t="s">
        <v>17</v>
      </c>
      <c r="F50" s="1" t="s">
        <v>146</v>
      </c>
      <c r="G50" t="s">
        <v>147</v>
      </c>
      <c r="H50">
        <v>400.2</v>
      </c>
      <c r="I50" s="2">
        <v>43186</v>
      </c>
      <c r="J50" s="2">
        <v>43186</v>
      </c>
      <c r="K50">
        <v>400.2</v>
      </c>
    </row>
    <row r="51" spans="1:11" ht="135" x14ac:dyDescent="0.25">
      <c r="A51" t="str">
        <f>"ZD22289AAB"</f>
        <v>ZD22289AAB</v>
      </c>
      <c r="B51" t="str">
        <f t="shared" si="0"/>
        <v>06363391001</v>
      </c>
      <c r="C51" t="s">
        <v>15</v>
      </c>
      <c r="D51" t="s">
        <v>148</v>
      </c>
      <c r="E51" t="s">
        <v>17</v>
      </c>
      <c r="F51" s="1" t="s">
        <v>149</v>
      </c>
      <c r="G51" t="s">
        <v>150</v>
      </c>
      <c r="H51">
        <v>1030</v>
      </c>
      <c r="I51" s="2">
        <v>43172</v>
      </c>
      <c r="J51" s="2">
        <v>43233</v>
      </c>
      <c r="K51">
        <v>1030</v>
      </c>
    </row>
    <row r="52" spans="1:11" ht="90" x14ac:dyDescent="0.25">
      <c r="A52" t="str">
        <f>"Z53233E919"</f>
        <v>Z53233E919</v>
      </c>
      <c r="B52" t="str">
        <f t="shared" si="0"/>
        <v>06363391001</v>
      </c>
      <c r="C52" t="s">
        <v>15</v>
      </c>
      <c r="D52" t="s">
        <v>151</v>
      </c>
      <c r="E52" t="s">
        <v>17</v>
      </c>
      <c r="F52" s="1" t="s">
        <v>24</v>
      </c>
      <c r="G52" t="s">
        <v>25</v>
      </c>
      <c r="H52">
        <v>410</v>
      </c>
      <c r="I52" s="2">
        <v>43220</v>
      </c>
      <c r="J52" s="2">
        <v>43251</v>
      </c>
      <c r="K52">
        <v>410</v>
      </c>
    </row>
    <row r="53" spans="1:11" ht="120" x14ac:dyDescent="0.25">
      <c r="A53" t="str">
        <f>"ZF62204CE9"</f>
        <v>ZF62204CE9</v>
      </c>
      <c r="B53" t="str">
        <f t="shared" si="0"/>
        <v>06363391001</v>
      </c>
      <c r="C53" t="s">
        <v>15</v>
      </c>
      <c r="D53" t="s">
        <v>152</v>
      </c>
      <c r="E53" t="s">
        <v>17</v>
      </c>
      <c r="F53" s="1" t="s">
        <v>153</v>
      </c>
      <c r="G53" t="s">
        <v>154</v>
      </c>
      <c r="H53">
        <v>1296.5</v>
      </c>
      <c r="I53" s="2">
        <v>43146</v>
      </c>
      <c r="J53" s="2">
        <v>43146</v>
      </c>
      <c r="K53">
        <v>1296.5</v>
      </c>
    </row>
    <row r="54" spans="1:11" ht="90" x14ac:dyDescent="0.25">
      <c r="A54" t="str">
        <f>"Z5E22B6976"</f>
        <v>Z5E22B6976</v>
      </c>
      <c r="B54" t="str">
        <f t="shared" si="0"/>
        <v>06363391001</v>
      </c>
      <c r="C54" t="s">
        <v>15</v>
      </c>
      <c r="D54" t="s">
        <v>155</v>
      </c>
      <c r="E54" t="s">
        <v>17</v>
      </c>
      <c r="F54" s="1" t="s">
        <v>156</v>
      </c>
      <c r="G54" t="s">
        <v>157</v>
      </c>
      <c r="H54">
        <v>580</v>
      </c>
      <c r="I54" s="2">
        <v>43178</v>
      </c>
      <c r="J54" s="2">
        <v>43210</v>
      </c>
      <c r="K54">
        <v>580</v>
      </c>
    </row>
    <row r="55" spans="1:11" ht="90" x14ac:dyDescent="0.25">
      <c r="A55" t="str">
        <f>"Z8F2312C8C"</f>
        <v>Z8F2312C8C</v>
      </c>
      <c r="B55" t="str">
        <f t="shared" si="0"/>
        <v>06363391001</v>
      </c>
      <c r="C55" t="s">
        <v>15</v>
      </c>
      <c r="D55" t="s">
        <v>158</v>
      </c>
      <c r="E55" t="s">
        <v>17</v>
      </c>
      <c r="F55" s="1" t="s">
        <v>159</v>
      </c>
      <c r="G55" t="s">
        <v>160</v>
      </c>
      <c r="H55">
        <v>550</v>
      </c>
      <c r="I55" s="2">
        <v>43213</v>
      </c>
      <c r="J55" s="2">
        <v>43243</v>
      </c>
      <c r="K55">
        <v>550</v>
      </c>
    </row>
    <row r="56" spans="1:11" ht="105" x14ac:dyDescent="0.25">
      <c r="A56" t="str">
        <f>"Z2F2389755"</f>
        <v>Z2F2389755</v>
      </c>
      <c r="B56" t="str">
        <f t="shared" si="0"/>
        <v>06363391001</v>
      </c>
      <c r="C56" t="s">
        <v>15</v>
      </c>
      <c r="D56" t="s">
        <v>161</v>
      </c>
      <c r="E56" t="s">
        <v>17</v>
      </c>
      <c r="F56" s="1" t="s">
        <v>162</v>
      </c>
      <c r="G56" t="s">
        <v>163</v>
      </c>
      <c r="H56">
        <v>800</v>
      </c>
      <c r="I56" s="2">
        <v>43241</v>
      </c>
      <c r="J56" s="2">
        <v>43280</v>
      </c>
      <c r="K56">
        <v>800</v>
      </c>
    </row>
    <row r="57" spans="1:11" ht="90" x14ac:dyDescent="0.25">
      <c r="A57" t="str">
        <f>"ZD5233E8D7"</f>
        <v>ZD5233E8D7</v>
      </c>
      <c r="B57" t="str">
        <f t="shared" si="0"/>
        <v>06363391001</v>
      </c>
      <c r="C57" t="s">
        <v>15</v>
      </c>
      <c r="D57" t="s">
        <v>164</v>
      </c>
      <c r="E57" t="s">
        <v>17</v>
      </c>
      <c r="F57" s="1" t="s">
        <v>63</v>
      </c>
      <c r="G57" t="s">
        <v>64</v>
      </c>
      <c r="H57">
        <v>650</v>
      </c>
      <c r="I57" s="2">
        <v>43220</v>
      </c>
      <c r="J57" s="2">
        <v>43251</v>
      </c>
      <c r="K57">
        <v>650</v>
      </c>
    </row>
    <row r="58" spans="1:11" ht="120" x14ac:dyDescent="0.25">
      <c r="A58" t="str">
        <f>"ZC723A3AC3"</f>
        <v>ZC723A3AC3</v>
      </c>
      <c r="B58" t="str">
        <f t="shared" si="0"/>
        <v>06363391001</v>
      </c>
      <c r="C58" t="s">
        <v>15</v>
      </c>
      <c r="D58" t="s">
        <v>165</v>
      </c>
      <c r="E58" t="s">
        <v>17</v>
      </c>
      <c r="F58" s="1" t="s">
        <v>166</v>
      </c>
      <c r="G58" t="s">
        <v>167</v>
      </c>
      <c r="H58">
        <v>403</v>
      </c>
      <c r="I58" s="2">
        <v>43248</v>
      </c>
      <c r="J58" s="2">
        <v>43279</v>
      </c>
      <c r="K58">
        <v>403</v>
      </c>
    </row>
    <row r="59" spans="1:11" ht="120" x14ac:dyDescent="0.25">
      <c r="A59" t="str">
        <f>"Z6822566DC"</f>
        <v>Z6822566DC</v>
      </c>
      <c r="B59" t="str">
        <f t="shared" si="0"/>
        <v>06363391001</v>
      </c>
      <c r="C59" t="s">
        <v>15</v>
      </c>
      <c r="D59" t="s">
        <v>168</v>
      </c>
      <c r="E59" t="s">
        <v>17</v>
      </c>
      <c r="F59" s="1" t="s">
        <v>169</v>
      </c>
      <c r="G59" t="s">
        <v>170</v>
      </c>
      <c r="H59">
        <v>955</v>
      </c>
      <c r="I59" s="2">
        <v>43149</v>
      </c>
      <c r="J59" s="2">
        <v>43149</v>
      </c>
      <c r="K59">
        <v>955</v>
      </c>
    </row>
    <row r="60" spans="1:11" ht="105" x14ac:dyDescent="0.25">
      <c r="A60" t="str">
        <f>"Z492369A9D"</f>
        <v>Z492369A9D</v>
      </c>
      <c r="B60" t="str">
        <f t="shared" si="0"/>
        <v>06363391001</v>
      </c>
      <c r="C60" t="s">
        <v>15</v>
      </c>
      <c r="D60" t="s">
        <v>171</v>
      </c>
      <c r="E60" t="s">
        <v>17</v>
      </c>
      <c r="F60" s="1" t="s">
        <v>172</v>
      </c>
      <c r="G60" t="s">
        <v>173</v>
      </c>
      <c r="H60">
        <v>369</v>
      </c>
      <c r="I60" s="2">
        <v>43231</v>
      </c>
      <c r="J60" s="2">
        <v>43262</v>
      </c>
      <c r="K60">
        <v>0</v>
      </c>
    </row>
    <row r="61" spans="1:11" ht="90" x14ac:dyDescent="0.25">
      <c r="A61" t="str">
        <f>"Z18232424D"</f>
        <v>Z18232424D</v>
      </c>
      <c r="B61" t="str">
        <f t="shared" si="0"/>
        <v>06363391001</v>
      </c>
      <c r="C61" t="s">
        <v>15</v>
      </c>
      <c r="D61" t="s">
        <v>174</v>
      </c>
      <c r="E61" t="s">
        <v>17</v>
      </c>
      <c r="F61" s="1" t="s">
        <v>175</v>
      </c>
      <c r="G61" t="s">
        <v>176</v>
      </c>
      <c r="H61">
        <v>855</v>
      </c>
      <c r="I61" s="2">
        <v>43222</v>
      </c>
      <c r="J61" s="2">
        <v>43251</v>
      </c>
      <c r="K61">
        <v>855</v>
      </c>
    </row>
    <row r="62" spans="1:11" ht="105" x14ac:dyDescent="0.25">
      <c r="A62" t="str">
        <f>"Z322355E96"</f>
        <v>Z322355E96</v>
      </c>
      <c r="B62" t="str">
        <f t="shared" si="0"/>
        <v>06363391001</v>
      </c>
      <c r="C62" t="s">
        <v>15</v>
      </c>
      <c r="D62" t="s">
        <v>177</v>
      </c>
      <c r="E62" t="s">
        <v>17</v>
      </c>
      <c r="F62" s="1" t="s">
        <v>178</v>
      </c>
      <c r="G62" t="s">
        <v>179</v>
      </c>
      <c r="H62">
        <v>836.6</v>
      </c>
      <c r="I62" s="2">
        <v>43230</v>
      </c>
      <c r="J62" s="2">
        <v>43230</v>
      </c>
      <c r="K62">
        <v>836</v>
      </c>
    </row>
    <row r="63" spans="1:11" ht="135" x14ac:dyDescent="0.25">
      <c r="A63" t="str">
        <f>"Z0B2390E12"</f>
        <v>Z0B2390E12</v>
      </c>
      <c r="B63" t="str">
        <f t="shared" si="0"/>
        <v>06363391001</v>
      </c>
      <c r="C63" t="s">
        <v>15</v>
      </c>
      <c r="D63" t="s">
        <v>180</v>
      </c>
      <c r="E63" t="s">
        <v>17</v>
      </c>
      <c r="F63" s="1" t="s">
        <v>33</v>
      </c>
      <c r="G63" t="s">
        <v>34</v>
      </c>
      <c r="H63">
        <v>190</v>
      </c>
      <c r="I63" s="2">
        <v>43242</v>
      </c>
      <c r="J63" s="2">
        <v>43242</v>
      </c>
      <c r="K63">
        <v>189</v>
      </c>
    </row>
    <row r="64" spans="1:11" ht="409.5" x14ac:dyDescent="0.25">
      <c r="A64" t="str">
        <f>"Z1C2148800"</f>
        <v>Z1C2148800</v>
      </c>
      <c r="B64" t="str">
        <f t="shared" si="0"/>
        <v>06363391001</v>
      </c>
      <c r="C64" t="s">
        <v>15</v>
      </c>
      <c r="D64" t="s">
        <v>181</v>
      </c>
      <c r="E64" t="s">
        <v>79</v>
      </c>
      <c r="F64" s="1" t="s">
        <v>182</v>
      </c>
      <c r="G64" t="s">
        <v>183</v>
      </c>
      <c r="H64">
        <v>2778</v>
      </c>
      <c r="I64" s="2">
        <v>43227</v>
      </c>
      <c r="J64" s="2">
        <v>43245</v>
      </c>
      <c r="K64">
        <v>2778</v>
      </c>
    </row>
    <row r="65" spans="1:11" ht="409.5" x14ac:dyDescent="0.25">
      <c r="A65" t="str">
        <f>"Z2E22ED6CA"</f>
        <v>Z2E22ED6CA</v>
      </c>
      <c r="B65" t="str">
        <f t="shared" si="0"/>
        <v>06363391001</v>
      </c>
      <c r="C65" t="s">
        <v>15</v>
      </c>
      <c r="D65" t="s">
        <v>184</v>
      </c>
      <c r="E65" t="s">
        <v>17</v>
      </c>
      <c r="F65" s="1" t="s">
        <v>185</v>
      </c>
      <c r="G65" t="s">
        <v>186</v>
      </c>
      <c r="H65">
        <v>832</v>
      </c>
      <c r="I65" s="2">
        <v>43202</v>
      </c>
      <c r="J65" s="2">
        <v>43465</v>
      </c>
      <c r="K65">
        <v>0</v>
      </c>
    </row>
    <row r="66" spans="1:11" ht="90" x14ac:dyDescent="0.25">
      <c r="A66" t="str">
        <f>"ZB722B4A8B"</f>
        <v>ZB722B4A8B</v>
      </c>
      <c r="B66" t="str">
        <f t="shared" si="0"/>
        <v>06363391001</v>
      </c>
      <c r="C66" t="s">
        <v>15</v>
      </c>
      <c r="D66" t="s">
        <v>187</v>
      </c>
      <c r="E66" t="s">
        <v>17</v>
      </c>
      <c r="F66" s="1" t="s">
        <v>175</v>
      </c>
      <c r="G66" t="s">
        <v>176</v>
      </c>
      <c r="H66">
        <v>849</v>
      </c>
      <c r="I66" s="2">
        <v>43206</v>
      </c>
      <c r="J66" s="2">
        <v>43206</v>
      </c>
      <c r="K66">
        <v>849</v>
      </c>
    </row>
    <row r="67" spans="1:11" ht="90" x14ac:dyDescent="0.25">
      <c r="A67" t="str">
        <f>"Z0C2295D5C"</f>
        <v>Z0C2295D5C</v>
      </c>
      <c r="B67" t="str">
        <f t="shared" ref="B67:B130" si="1">"06363391001"</f>
        <v>06363391001</v>
      </c>
      <c r="C67" t="s">
        <v>15</v>
      </c>
      <c r="D67" t="s">
        <v>188</v>
      </c>
      <c r="E67" t="s">
        <v>17</v>
      </c>
      <c r="F67" s="1" t="s">
        <v>189</v>
      </c>
      <c r="G67" t="s">
        <v>190</v>
      </c>
      <c r="H67">
        <v>380</v>
      </c>
      <c r="I67" s="2">
        <v>43172</v>
      </c>
      <c r="J67" s="2">
        <v>43172</v>
      </c>
      <c r="K67">
        <v>380</v>
      </c>
    </row>
    <row r="68" spans="1:11" ht="90" x14ac:dyDescent="0.25">
      <c r="A68" t="str">
        <f>"Z8923A3CAE"</f>
        <v>Z8923A3CAE</v>
      </c>
      <c r="B68" t="str">
        <f t="shared" si="1"/>
        <v>06363391001</v>
      </c>
      <c r="C68" t="s">
        <v>15</v>
      </c>
      <c r="D68" t="s">
        <v>191</v>
      </c>
      <c r="E68" t="s">
        <v>17</v>
      </c>
      <c r="F68" s="1" t="s">
        <v>53</v>
      </c>
      <c r="G68" t="s">
        <v>54</v>
      </c>
      <c r="H68">
        <v>850</v>
      </c>
      <c r="I68" s="2">
        <v>43248</v>
      </c>
      <c r="J68" s="2">
        <v>43280</v>
      </c>
      <c r="K68">
        <v>850</v>
      </c>
    </row>
    <row r="69" spans="1:11" ht="135" x14ac:dyDescent="0.25">
      <c r="A69" t="str">
        <f>"ZC42380534"</f>
        <v>ZC42380534</v>
      </c>
      <c r="B69" t="str">
        <f t="shared" si="1"/>
        <v>06363391001</v>
      </c>
      <c r="C69" t="s">
        <v>15</v>
      </c>
      <c r="D69" t="s">
        <v>192</v>
      </c>
      <c r="E69" t="s">
        <v>17</v>
      </c>
      <c r="F69" s="1" t="s">
        <v>193</v>
      </c>
      <c r="G69" t="s">
        <v>194</v>
      </c>
      <c r="H69">
        <v>189</v>
      </c>
      <c r="I69" s="2">
        <v>43234</v>
      </c>
      <c r="J69" s="2">
        <v>43465</v>
      </c>
      <c r="K69">
        <v>189</v>
      </c>
    </row>
    <row r="70" spans="1:11" ht="75" x14ac:dyDescent="0.25">
      <c r="A70" t="str">
        <f>"7428821904"</f>
        <v>7428821904</v>
      </c>
      <c r="B70" t="str">
        <f t="shared" si="1"/>
        <v>06363391001</v>
      </c>
      <c r="C70" t="s">
        <v>15</v>
      </c>
      <c r="D70" t="s">
        <v>195</v>
      </c>
      <c r="E70" t="s">
        <v>36</v>
      </c>
      <c r="F70" s="1" t="s">
        <v>196</v>
      </c>
      <c r="G70" t="s">
        <v>197</v>
      </c>
      <c r="H70">
        <v>0</v>
      </c>
      <c r="I70" s="2">
        <v>43252</v>
      </c>
      <c r="J70" s="2">
        <v>43616</v>
      </c>
      <c r="K70">
        <v>520847.6</v>
      </c>
    </row>
    <row r="71" spans="1:11" ht="405" x14ac:dyDescent="0.25">
      <c r="A71" t="str">
        <f>"Z3B22EF0D8"</f>
        <v>Z3B22EF0D8</v>
      </c>
      <c r="B71" t="str">
        <f t="shared" si="1"/>
        <v>06363391001</v>
      </c>
      <c r="C71" t="s">
        <v>15</v>
      </c>
      <c r="D71" t="s">
        <v>198</v>
      </c>
      <c r="E71" t="s">
        <v>79</v>
      </c>
      <c r="F71" s="1" t="s">
        <v>199</v>
      </c>
      <c r="G71" t="s">
        <v>200</v>
      </c>
      <c r="H71">
        <v>2075.8000000000002</v>
      </c>
      <c r="I71" s="2">
        <v>43248</v>
      </c>
      <c r="J71" s="2">
        <v>43249</v>
      </c>
      <c r="K71">
        <v>1890</v>
      </c>
    </row>
    <row r="72" spans="1:11" ht="409.5" x14ac:dyDescent="0.25">
      <c r="A72" t="str">
        <f>"7072307C5A"</f>
        <v>7072307C5A</v>
      </c>
      <c r="B72" t="str">
        <f t="shared" si="1"/>
        <v>06363391001</v>
      </c>
      <c r="C72" t="s">
        <v>15</v>
      </c>
      <c r="D72" t="s">
        <v>201</v>
      </c>
      <c r="E72" t="s">
        <v>79</v>
      </c>
      <c r="F72" s="1" t="s">
        <v>202</v>
      </c>
      <c r="G72" t="s">
        <v>203</v>
      </c>
      <c r="H72">
        <v>46869.41</v>
      </c>
      <c r="I72" s="2">
        <v>43160</v>
      </c>
      <c r="J72" s="2">
        <v>43524</v>
      </c>
      <c r="K72">
        <v>44702.36</v>
      </c>
    </row>
    <row r="73" spans="1:11" ht="105" x14ac:dyDescent="0.25">
      <c r="A73" t="str">
        <f>"ZDA23241A5"</f>
        <v>ZDA23241A5</v>
      </c>
      <c r="B73" t="str">
        <f t="shared" si="1"/>
        <v>06363391001</v>
      </c>
      <c r="C73" t="s">
        <v>15</v>
      </c>
      <c r="D73" t="s">
        <v>204</v>
      </c>
      <c r="E73" t="s">
        <v>17</v>
      </c>
      <c r="F73" s="1" t="s">
        <v>205</v>
      </c>
      <c r="G73" t="s">
        <v>206</v>
      </c>
      <c r="H73">
        <v>1050</v>
      </c>
      <c r="I73" s="2">
        <v>43213</v>
      </c>
      <c r="J73" s="2">
        <v>43243</v>
      </c>
      <c r="K73">
        <v>1050</v>
      </c>
    </row>
    <row r="74" spans="1:11" ht="120" x14ac:dyDescent="0.25">
      <c r="A74" t="str">
        <f>"ZD1230105A"</f>
        <v>ZD1230105A</v>
      </c>
      <c r="B74" t="str">
        <f t="shared" si="1"/>
        <v>06363391001</v>
      </c>
      <c r="C74" t="s">
        <v>15</v>
      </c>
      <c r="D74" t="s">
        <v>207</v>
      </c>
      <c r="E74" t="s">
        <v>17</v>
      </c>
      <c r="F74" s="1" t="s">
        <v>169</v>
      </c>
      <c r="G74" t="s">
        <v>170</v>
      </c>
      <c r="H74">
        <v>955</v>
      </c>
      <c r="I74" s="2">
        <v>43197</v>
      </c>
      <c r="J74" s="2">
        <v>43198</v>
      </c>
      <c r="K74">
        <v>955</v>
      </c>
    </row>
    <row r="75" spans="1:11" ht="135" x14ac:dyDescent="0.25">
      <c r="A75" t="str">
        <f>"Z952334B62"</f>
        <v>Z952334B62</v>
      </c>
      <c r="B75" t="str">
        <f t="shared" si="1"/>
        <v>06363391001</v>
      </c>
      <c r="C75" t="s">
        <v>15</v>
      </c>
      <c r="D75" t="s">
        <v>208</v>
      </c>
      <c r="E75" t="s">
        <v>17</v>
      </c>
      <c r="F75" s="1" t="s">
        <v>209</v>
      </c>
      <c r="G75" t="s">
        <v>210</v>
      </c>
      <c r="H75">
        <v>980</v>
      </c>
      <c r="I75" s="2">
        <v>43208</v>
      </c>
      <c r="J75" s="2">
        <v>43208</v>
      </c>
      <c r="K75">
        <v>980</v>
      </c>
    </row>
    <row r="76" spans="1:11" ht="409.5" x14ac:dyDescent="0.25">
      <c r="A76" t="str">
        <f>"ZA222EC8F4"</f>
        <v>ZA222EC8F4</v>
      </c>
      <c r="B76" t="str">
        <f t="shared" si="1"/>
        <v>06363391001</v>
      </c>
      <c r="C76" t="s">
        <v>15</v>
      </c>
      <c r="D76" t="s">
        <v>211</v>
      </c>
      <c r="E76" t="s">
        <v>79</v>
      </c>
      <c r="F76" s="1" t="s">
        <v>212</v>
      </c>
      <c r="G76" t="s">
        <v>213</v>
      </c>
      <c r="H76">
        <v>1686.69</v>
      </c>
      <c r="I76" s="2">
        <v>43236</v>
      </c>
      <c r="J76" s="2">
        <v>43267</v>
      </c>
      <c r="K76">
        <v>1686.69</v>
      </c>
    </row>
    <row r="77" spans="1:11" ht="120" x14ac:dyDescent="0.25">
      <c r="A77" t="str">
        <f>"Z1723A3C59"</f>
        <v>Z1723A3C59</v>
      </c>
      <c r="B77" t="str">
        <f t="shared" si="1"/>
        <v>06363391001</v>
      </c>
      <c r="C77" t="s">
        <v>15</v>
      </c>
      <c r="D77" t="s">
        <v>214</v>
      </c>
      <c r="E77" t="s">
        <v>17</v>
      </c>
      <c r="F77" s="1" t="s">
        <v>215</v>
      </c>
      <c r="G77" t="s">
        <v>216</v>
      </c>
      <c r="H77">
        <v>1450</v>
      </c>
      <c r="I77" s="2">
        <v>43248</v>
      </c>
      <c r="J77" s="2">
        <v>43279</v>
      </c>
      <c r="K77">
        <v>1450</v>
      </c>
    </row>
    <row r="78" spans="1:11" ht="75" x14ac:dyDescent="0.25">
      <c r="A78" t="str">
        <f>"Z7322B4AD8"</f>
        <v>Z7322B4AD8</v>
      </c>
      <c r="B78" t="str">
        <f t="shared" si="1"/>
        <v>06363391001</v>
      </c>
      <c r="C78" t="s">
        <v>15</v>
      </c>
      <c r="D78" t="s">
        <v>217</v>
      </c>
      <c r="E78" t="s">
        <v>17</v>
      </c>
      <c r="F78" s="1" t="s">
        <v>218</v>
      </c>
      <c r="G78" t="s">
        <v>219</v>
      </c>
      <c r="H78">
        <v>290</v>
      </c>
      <c r="I78" s="2">
        <v>43186</v>
      </c>
      <c r="J78" s="2">
        <v>43186</v>
      </c>
      <c r="K78">
        <v>290</v>
      </c>
    </row>
    <row r="79" spans="1:11" ht="120" x14ac:dyDescent="0.25">
      <c r="A79" t="str">
        <f>"ZC223081F7"</f>
        <v>ZC223081F7</v>
      </c>
      <c r="B79" t="str">
        <f t="shared" si="1"/>
        <v>06363391001</v>
      </c>
      <c r="C79" t="s">
        <v>15</v>
      </c>
      <c r="D79" t="s">
        <v>220</v>
      </c>
      <c r="E79" t="s">
        <v>17</v>
      </c>
      <c r="F79" s="1" t="s">
        <v>72</v>
      </c>
      <c r="G79" t="s">
        <v>73</v>
      </c>
      <c r="H79">
        <v>1500</v>
      </c>
      <c r="I79" s="2">
        <v>43206</v>
      </c>
      <c r="J79" s="2">
        <v>43236</v>
      </c>
      <c r="K79">
        <v>0</v>
      </c>
    </row>
    <row r="80" spans="1:11" ht="135" x14ac:dyDescent="0.25">
      <c r="A80" t="str">
        <f>"Z5E220C7AE"</f>
        <v>Z5E220C7AE</v>
      </c>
      <c r="B80" t="str">
        <f t="shared" si="1"/>
        <v>06363391001</v>
      </c>
      <c r="C80" t="s">
        <v>15</v>
      </c>
      <c r="D80" t="s">
        <v>221</v>
      </c>
      <c r="E80" t="s">
        <v>17</v>
      </c>
      <c r="F80" s="1" t="s">
        <v>222</v>
      </c>
      <c r="G80" t="s">
        <v>223</v>
      </c>
      <c r="H80">
        <v>385</v>
      </c>
      <c r="I80" s="2">
        <v>43145</v>
      </c>
      <c r="J80" s="2">
        <v>43146</v>
      </c>
      <c r="K80">
        <v>385</v>
      </c>
    </row>
    <row r="81" spans="1:11" ht="105" x14ac:dyDescent="0.25">
      <c r="A81" t="str">
        <f>"ZAC237ED16"</f>
        <v>ZAC237ED16</v>
      </c>
      <c r="B81" t="str">
        <f t="shared" si="1"/>
        <v>06363391001</v>
      </c>
      <c r="C81" t="s">
        <v>15</v>
      </c>
      <c r="D81" t="s">
        <v>224</v>
      </c>
      <c r="E81" t="s">
        <v>17</v>
      </c>
      <c r="F81" s="1" t="s">
        <v>162</v>
      </c>
      <c r="G81" t="s">
        <v>163</v>
      </c>
      <c r="H81">
        <v>500</v>
      </c>
      <c r="I81" s="2">
        <v>43241</v>
      </c>
      <c r="J81" s="2">
        <v>43272</v>
      </c>
      <c r="K81">
        <v>500</v>
      </c>
    </row>
    <row r="82" spans="1:11" ht="90" x14ac:dyDescent="0.25">
      <c r="A82" t="str">
        <f>"ZB2237EDB9"</f>
        <v>ZB2237EDB9</v>
      </c>
      <c r="B82" t="str">
        <f t="shared" si="1"/>
        <v>06363391001</v>
      </c>
      <c r="C82" t="s">
        <v>15</v>
      </c>
      <c r="D82" t="s">
        <v>225</v>
      </c>
      <c r="E82" t="s">
        <v>17</v>
      </c>
      <c r="F82" s="1" t="s">
        <v>46</v>
      </c>
      <c r="G82" t="s">
        <v>47</v>
      </c>
      <c r="H82">
        <v>478</v>
      </c>
      <c r="I82" s="2">
        <v>43239</v>
      </c>
      <c r="J82" s="2">
        <v>43266</v>
      </c>
      <c r="K82">
        <v>478</v>
      </c>
    </row>
    <row r="83" spans="1:11" ht="90" x14ac:dyDescent="0.25">
      <c r="A83" t="str">
        <f>"ZCD232430B"</f>
        <v>ZCD232430B</v>
      </c>
      <c r="B83" t="str">
        <f t="shared" si="1"/>
        <v>06363391001</v>
      </c>
      <c r="C83" t="s">
        <v>15</v>
      </c>
      <c r="D83" t="s">
        <v>226</v>
      </c>
      <c r="E83" t="s">
        <v>17</v>
      </c>
      <c r="F83" s="1" t="s">
        <v>227</v>
      </c>
      <c r="G83" t="s">
        <v>228</v>
      </c>
      <c r="H83">
        <v>190</v>
      </c>
      <c r="I83" s="2">
        <v>43211</v>
      </c>
      <c r="J83" s="2">
        <v>43211</v>
      </c>
      <c r="K83">
        <v>190</v>
      </c>
    </row>
    <row r="84" spans="1:11" ht="90" x14ac:dyDescent="0.25">
      <c r="A84" t="str">
        <f>"Z0822455E8"</f>
        <v>Z0822455E8</v>
      </c>
      <c r="B84" t="str">
        <f t="shared" si="1"/>
        <v>06363391001</v>
      </c>
      <c r="C84" t="s">
        <v>15</v>
      </c>
      <c r="D84" t="s">
        <v>229</v>
      </c>
      <c r="E84" t="s">
        <v>17</v>
      </c>
      <c r="F84" s="1" t="s">
        <v>230</v>
      </c>
      <c r="G84" t="s">
        <v>231</v>
      </c>
      <c r="H84">
        <v>425</v>
      </c>
      <c r="I84" s="2">
        <v>43151</v>
      </c>
      <c r="J84" s="2">
        <v>43151</v>
      </c>
      <c r="K84">
        <v>425</v>
      </c>
    </row>
    <row r="85" spans="1:11" ht="285" x14ac:dyDescent="0.25">
      <c r="A85" t="str">
        <f>"72383478E6"</f>
        <v>72383478E6</v>
      </c>
      <c r="B85" t="str">
        <f t="shared" si="1"/>
        <v>06363391001</v>
      </c>
      <c r="C85" t="s">
        <v>15</v>
      </c>
      <c r="D85" t="s">
        <v>232</v>
      </c>
      <c r="E85" t="s">
        <v>79</v>
      </c>
      <c r="F85" s="1" t="s">
        <v>233</v>
      </c>
      <c r="G85" t="s">
        <v>234</v>
      </c>
      <c r="H85">
        <v>40639.32</v>
      </c>
      <c r="I85" s="2">
        <v>43221</v>
      </c>
      <c r="J85" s="2">
        <v>43311</v>
      </c>
      <c r="K85">
        <v>0</v>
      </c>
    </row>
    <row r="86" spans="1:11" ht="75" x14ac:dyDescent="0.25">
      <c r="A86" t="str">
        <f>"Z1123E1FDE"</f>
        <v>Z1123E1FDE</v>
      </c>
      <c r="B86" t="str">
        <f t="shared" si="1"/>
        <v>06363391001</v>
      </c>
      <c r="C86" t="s">
        <v>15</v>
      </c>
      <c r="D86" t="s">
        <v>235</v>
      </c>
      <c r="E86" t="s">
        <v>17</v>
      </c>
      <c r="F86" s="1" t="s">
        <v>27</v>
      </c>
      <c r="G86" t="s">
        <v>28</v>
      </c>
      <c r="H86">
        <v>580</v>
      </c>
      <c r="I86" s="2">
        <v>43264</v>
      </c>
      <c r="J86" s="2">
        <v>43266</v>
      </c>
      <c r="K86">
        <v>580</v>
      </c>
    </row>
    <row r="87" spans="1:11" ht="105" x14ac:dyDescent="0.25">
      <c r="A87" t="str">
        <f>"Z8D2295BDA"</f>
        <v>Z8D2295BDA</v>
      </c>
      <c r="B87" t="str">
        <f t="shared" si="1"/>
        <v>06363391001</v>
      </c>
      <c r="C87" t="s">
        <v>15</v>
      </c>
      <c r="D87" t="s">
        <v>161</v>
      </c>
      <c r="E87" t="s">
        <v>17</v>
      </c>
      <c r="F87" s="1" t="s">
        <v>236</v>
      </c>
      <c r="G87" t="s">
        <v>237</v>
      </c>
      <c r="H87">
        <v>1420</v>
      </c>
      <c r="I87" s="2">
        <v>43171</v>
      </c>
      <c r="J87" s="2">
        <v>43206</v>
      </c>
      <c r="K87">
        <v>1420</v>
      </c>
    </row>
    <row r="88" spans="1:11" ht="409.5" x14ac:dyDescent="0.25">
      <c r="A88" t="str">
        <f>"ZBC2324167"</f>
        <v>ZBC2324167</v>
      </c>
      <c r="B88" t="str">
        <f t="shared" si="1"/>
        <v>06363391001</v>
      </c>
      <c r="C88" t="s">
        <v>15</v>
      </c>
      <c r="D88" t="s">
        <v>238</v>
      </c>
      <c r="E88" t="s">
        <v>79</v>
      </c>
      <c r="F88" s="1" t="s">
        <v>239</v>
      </c>
      <c r="G88" t="s">
        <v>240</v>
      </c>
      <c r="H88">
        <v>19191.04</v>
      </c>
      <c r="I88" s="2">
        <v>43259</v>
      </c>
      <c r="J88" s="2">
        <v>44012</v>
      </c>
      <c r="K88">
        <v>4797.78</v>
      </c>
    </row>
    <row r="89" spans="1:11" ht="75" x14ac:dyDescent="0.25">
      <c r="A89" t="str">
        <f>"Z6D240C994"</f>
        <v>Z6D240C994</v>
      </c>
      <c r="B89" t="str">
        <f t="shared" si="1"/>
        <v>06363391001</v>
      </c>
      <c r="C89" t="s">
        <v>15</v>
      </c>
      <c r="D89" t="s">
        <v>241</v>
      </c>
      <c r="E89" t="s">
        <v>17</v>
      </c>
      <c r="F89" s="1" t="s">
        <v>27</v>
      </c>
      <c r="G89" t="s">
        <v>28</v>
      </c>
      <c r="H89">
        <v>1500</v>
      </c>
      <c r="I89" s="2">
        <v>43279</v>
      </c>
      <c r="J89" s="2">
        <v>43308</v>
      </c>
      <c r="K89">
        <v>1500</v>
      </c>
    </row>
    <row r="90" spans="1:11" ht="150" x14ac:dyDescent="0.25">
      <c r="A90" t="str">
        <f>"ZA823CD7E9"</f>
        <v>ZA823CD7E9</v>
      </c>
      <c r="B90" t="str">
        <f t="shared" si="1"/>
        <v>06363391001</v>
      </c>
      <c r="C90" t="s">
        <v>15</v>
      </c>
      <c r="D90" t="s">
        <v>242</v>
      </c>
      <c r="E90" t="s">
        <v>17</v>
      </c>
      <c r="F90" s="1" t="s">
        <v>243</v>
      </c>
      <c r="G90" t="s">
        <v>244</v>
      </c>
      <c r="H90">
        <v>175</v>
      </c>
      <c r="I90" s="2">
        <v>43271</v>
      </c>
      <c r="J90" s="2">
        <v>43287</v>
      </c>
      <c r="K90">
        <v>173.78</v>
      </c>
    </row>
    <row r="91" spans="1:11" ht="120" x14ac:dyDescent="0.25">
      <c r="A91" t="str">
        <f>"ZB523EE6FC"</f>
        <v>ZB523EE6FC</v>
      </c>
      <c r="B91" t="str">
        <f t="shared" si="1"/>
        <v>06363391001</v>
      </c>
      <c r="C91" t="s">
        <v>15</v>
      </c>
      <c r="D91" t="s">
        <v>245</v>
      </c>
      <c r="E91" t="s">
        <v>17</v>
      </c>
      <c r="F91" s="1" t="s">
        <v>137</v>
      </c>
      <c r="G91" t="s">
        <v>138</v>
      </c>
      <c r="H91">
        <v>909.5</v>
      </c>
      <c r="I91" s="2">
        <v>43269</v>
      </c>
      <c r="J91" s="2">
        <v>43280</v>
      </c>
      <c r="K91">
        <v>909.5</v>
      </c>
    </row>
    <row r="92" spans="1:11" ht="150" x14ac:dyDescent="0.25">
      <c r="A92" t="str">
        <f>"Z3923804FF"</f>
        <v>Z3923804FF</v>
      </c>
      <c r="B92" t="str">
        <f t="shared" si="1"/>
        <v>06363391001</v>
      </c>
      <c r="C92" t="s">
        <v>15</v>
      </c>
      <c r="D92" t="s">
        <v>246</v>
      </c>
      <c r="E92" t="s">
        <v>17</v>
      </c>
      <c r="F92" s="1" t="s">
        <v>247</v>
      </c>
      <c r="G92" t="s">
        <v>248</v>
      </c>
      <c r="H92">
        <v>260</v>
      </c>
      <c r="I92" s="2">
        <v>43259</v>
      </c>
      <c r="J92" s="2">
        <v>43259</v>
      </c>
      <c r="K92">
        <v>0</v>
      </c>
    </row>
    <row r="93" spans="1:11" ht="90" x14ac:dyDescent="0.25">
      <c r="A93" t="str">
        <f>"Z6423BFAA0"</f>
        <v>Z6423BFAA0</v>
      </c>
      <c r="B93" t="str">
        <f t="shared" si="1"/>
        <v>06363391001</v>
      </c>
      <c r="C93" t="s">
        <v>15</v>
      </c>
      <c r="D93" t="s">
        <v>249</v>
      </c>
      <c r="E93" t="s">
        <v>17</v>
      </c>
      <c r="F93" s="1" t="s">
        <v>250</v>
      </c>
      <c r="G93" t="s">
        <v>251</v>
      </c>
      <c r="H93">
        <v>103.6</v>
      </c>
      <c r="I93" s="2">
        <v>43249</v>
      </c>
      <c r="J93" s="2">
        <v>43249</v>
      </c>
      <c r="K93">
        <v>103.6</v>
      </c>
    </row>
    <row r="94" spans="1:11" ht="90" x14ac:dyDescent="0.25">
      <c r="A94" t="str">
        <f>"Z8E238055B"</f>
        <v>Z8E238055B</v>
      </c>
      <c r="B94" t="str">
        <f t="shared" si="1"/>
        <v>06363391001</v>
      </c>
      <c r="C94" t="s">
        <v>15</v>
      </c>
      <c r="D94" t="s">
        <v>252</v>
      </c>
      <c r="E94" t="s">
        <v>17</v>
      </c>
      <c r="F94" s="1" t="s">
        <v>230</v>
      </c>
      <c r="G94" t="s">
        <v>231</v>
      </c>
      <c r="H94">
        <v>1029</v>
      </c>
      <c r="I94" s="2">
        <v>43242</v>
      </c>
      <c r="J94" s="2">
        <v>43242</v>
      </c>
      <c r="K94">
        <v>1029</v>
      </c>
    </row>
    <row r="95" spans="1:11" ht="90" x14ac:dyDescent="0.25">
      <c r="A95" t="str">
        <f>"7415316059"</f>
        <v>7415316059</v>
      </c>
      <c r="B95" t="str">
        <f t="shared" si="1"/>
        <v>06363391001</v>
      </c>
      <c r="C95" t="s">
        <v>15</v>
      </c>
      <c r="D95" t="s">
        <v>253</v>
      </c>
      <c r="E95" t="s">
        <v>36</v>
      </c>
      <c r="F95" s="1" t="s">
        <v>254</v>
      </c>
      <c r="G95" t="s">
        <v>255</v>
      </c>
      <c r="H95">
        <v>8152.3</v>
      </c>
      <c r="I95" s="2">
        <v>43196</v>
      </c>
      <c r="J95" s="2">
        <v>43196</v>
      </c>
      <c r="K95">
        <v>8152.3</v>
      </c>
    </row>
    <row r="96" spans="1:11" ht="120" x14ac:dyDescent="0.25">
      <c r="A96" t="str">
        <f>"Z6123BFACC"</f>
        <v>Z6123BFACC</v>
      </c>
      <c r="B96" t="str">
        <f t="shared" si="1"/>
        <v>06363391001</v>
      </c>
      <c r="C96" t="s">
        <v>15</v>
      </c>
      <c r="D96" t="s">
        <v>256</v>
      </c>
      <c r="E96" t="s">
        <v>17</v>
      </c>
      <c r="F96" s="1" t="s">
        <v>153</v>
      </c>
      <c r="G96" t="s">
        <v>154</v>
      </c>
      <c r="H96">
        <v>422.4</v>
      </c>
      <c r="I96" s="2">
        <v>43273</v>
      </c>
      <c r="J96" s="2">
        <v>43273</v>
      </c>
      <c r="K96">
        <v>422.4</v>
      </c>
    </row>
    <row r="97" spans="1:11" ht="90" x14ac:dyDescent="0.25">
      <c r="A97" t="str">
        <f>"Z4F241E2BB"</f>
        <v>Z4F241E2BB</v>
      </c>
      <c r="B97" t="str">
        <f t="shared" si="1"/>
        <v>06363391001</v>
      </c>
      <c r="C97" t="s">
        <v>15</v>
      </c>
      <c r="D97" t="s">
        <v>257</v>
      </c>
      <c r="E97" t="s">
        <v>17</v>
      </c>
      <c r="F97" s="1" t="s">
        <v>53</v>
      </c>
      <c r="G97" t="s">
        <v>54</v>
      </c>
      <c r="H97">
        <v>295</v>
      </c>
      <c r="I97" s="2">
        <v>43283</v>
      </c>
      <c r="J97" s="2">
        <v>43312</v>
      </c>
      <c r="K97">
        <v>295</v>
      </c>
    </row>
    <row r="98" spans="1:11" ht="135" x14ac:dyDescent="0.25">
      <c r="A98" t="str">
        <f>"ZBC2355F81"</f>
        <v>ZBC2355F81</v>
      </c>
      <c r="B98" t="str">
        <f t="shared" si="1"/>
        <v>06363391001</v>
      </c>
      <c r="C98" t="s">
        <v>15</v>
      </c>
      <c r="D98" t="s">
        <v>258</v>
      </c>
      <c r="E98" t="s">
        <v>17</v>
      </c>
      <c r="F98" s="1" t="s">
        <v>222</v>
      </c>
      <c r="G98" t="s">
        <v>223</v>
      </c>
      <c r="H98">
        <v>1450</v>
      </c>
      <c r="I98" s="2">
        <v>43231</v>
      </c>
      <c r="J98" s="2">
        <v>43262</v>
      </c>
      <c r="K98">
        <v>0</v>
      </c>
    </row>
    <row r="99" spans="1:11" ht="90" x14ac:dyDescent="0.25">
      <c r="A99" t="str">
        <f>"Z972329493"</f>
        <v>Z972329493</v>
      </c>
      <c r="B99" t="str">
        <f t="shared" si="1"/>
        <v>06363391001</v>
      </c>
      <c r="C99" t="s">
        <v>15</v>
      </c>
      <c r="D99" t="s">
        <v>259</v>
      </c>
      <c r="E99" t="s">
        <v>17</v>
      </c>
      <c r="F99" s="1" t="s">
        <v>260</v>
      </c>
      <c r="G99" t="s">
        <v>261</v>
      </c>
      <c r="H99">
        <v>200</v>
      </c>
      <c r="I99" s="2">
        <v>43213</v>
      </c>
      <c r="J99" s="2">
        <v>43243</v>
      </c>
      <c r="K99">
        <v>200</v>
      </c>
    </row>
    <row r="100" spans="1:11" ht="120" x14ac:dyDescent="0.25">
      <c r="A100" t="str">
        <f>"Z9222B99CB"</f>
        <v>Z9222B99CB</v>
      </c>
      <c r="B100" t="str">
        <f t="shared" si="1"/>
        <v>06363391001</v>
      </c>
      <c r="C100" t="s">
        <v>15</v>
      </c>
      <c r="D100" t="s">
        <v>262</v>
      </c>
      <c r="E100" t="s">
        <v>17</v>
      </c>
      <c r="F100" s="1" t="s">
        <v>263</v>
      </c>
      <c r="G100" t="s">
        <v>264</v>
      </c>
      <c r="H100">
        <v>900</v>
      </c>
      <c r="I100" s="2">
        <v>43178</v>
      </c>
      <c r="J100" s="2">
        <v>43220</v>
      </c>
      <c r="K100">
        <v>0</v>
      </c>
    </row>
    <row r="101" spans="1:11" ht="135" x14ac:dyDescent="0.25">
      <c r="A101" t="str">
        <f>"Z422329437"</f>
        <v>Z422329437</v>
      </c>
      <c r="B101" t="str">
        <f t="shared" si="1"/>
        <v>06363391001</v>
      </c>
      <c r="C101" t="s">
        <v>15</v>
      </c>
      <c r="D101" t="s">
        <v>265</v>
      </c>
      <c r="E101" t="s">
        <v>17</v>
      </c>
      <c r="F101" s="1" t="s">
        <v>222</v>
      </c>
      <c r="G101" t="s">
        <v>223</v>
      </c>
      <c r="H101">
        <v>500</v>
      </c>
      <c r="I101" s="2">
        <v>43220</v>
      </c>
      <c r="J101" s="2">
        <v>43251</v>
      </c>
      <c r="K101">
        <v>500</v>
      </c>
    </row>
    <row r="102" spans="1:11" ht="120" x14ac:dyDescent="0.25">
      <c r="A102" t="str">
        <f>"ZEE23E1FA0"</f>
        <v>ZEE23E1FA0</v>
      </c>
      <c r="B102" t="str">
        <f t="shared" si="1"/>
        <v>06363391001</v>
      </c>
      <c r="C102" t="s">
        <v>15</v>
      </c>
      <c r="D102" t="s">
        <v>266</v>
      </c>
      <c r="E102" t="s">
        <v>17</v>
      </c>
      <c r="F102" s="1" t="s">
        <v>267</v>
      </c>
      <c r="G102" t="s">
        <v>268</v>
      </c>
      <c r="H102">
        <v>250</v>
      </c>
      <c r="I102" s="2">
        <v>43265</v>
      </c>
      <c r="J102" s="2">
        <v>43266</v>
      </c>
      <c r="K102">
        <v>249.5</v>
      </c>
    </row>
    <row r="103" spans="1:11" ht="90" x14ac:dyDescent="0.25">
      <c r="A103" t="str">
        <f>"Z6323EE47E"</f>
        <v>Z6323EE47E</v>
      </c>
      <c r="B103" t="str">
        <f t="shared" si="1"/>
        <v>06363391001</v>
      </c>
      <c r="C103" t="s">
        <v>15</v>
      </c>
      <c r="D103" t="s">
        <v>164</v>
      </c>
      <c r="E103" t="s">
        <v>17</v>
      </c>
      <c r="F103" s="1" t="s">
        <v>63</v>
      </c>
      <c r="G103" t="s">
        <v>64</v>
      </c>
      <c r="H103">
        <v>1430</v>
      </c>
      <c r="I103" s="2">
        <v>43269</v>
      </c>
      <c r="J103" s="2">
        <v>43299</v>
      </c>
      <c r="K103">
        <v>1430</v>
      </c>
    </row>
    <row r="104" spans="1:11" ht="409.5" x14ac:dyDescent="0.25">
      <c r="A104" t="str">
        <f>"745692512E"</f>
        <v>745692512E</v>
      </c>
      <c r="B104" t="str">
        <f t="shared" si="1"/>
        <v>06363391001</v>
      </c>
      <c r="C104" t="s">
        <v>15</v>
      </c>
      <c r="D104" t="s">
        <v>269</v>
      </c>
      <c r="E104" t="s">
        <v>79</v>
      </c>
      <c r="F104" s="1" t="s">
        <v>270</v>
      </c>
      <c r="G104" t="s">
        <v>271</v>
      </c>
      <c r="H104">
        <v>143257.69</v>
      </c>
      <c r="I104" s="2">
        <v>43278</v>
      </c>
      <c r="J104" s="2">
        <v>43643</v>
      </c>
      <c r="K104">
        <v>62553.3</v>
      </c>
    </row>
    <row r="105" spans="1:11" ht="90" x14ac:dyDescent="0.25">
      <c r="A105" t="str">
        <f>"Z2F2432B63"</f>
        <v>Z2F2432B63</v>
      </c>
      <c r="B105" t="str">
        <f t="shared" si="1"/>
        <v>06363391001</v>
      </c>
      <c r="C105" t="s">
        <v>15</v>
      </c>
      <c r="D105" t="s">
        <v>272</v>
      </c>
      <c r="E105" t="s">
        <v>17</v>
      </c>
      <c r="F105" s="1" t="s">
        <v>126</v>
      </c>
      <c r="G105" t="s">
        <v>127</v>
      </c>
      <c r="H105">
        <v>600</v>
      </c>
      <c r="I105" s="2">
        <v>43297</v>
      </c>
      <c r="J105" s="2">
        <v>43328</v>
      </c>
      <c r="K105">
        <v>600</v>
      </c>
    </row>
    <row r="106" spans="1:11" ht="90" x14ac:dyDescent="0.25">
      <c r="A106" t="str">
        <f>"ZD62432B4C"</f>
        <v>ZD62432B4C</v>
      </c>
      <c r="B106" t="str">
        <f t="shared" si="1"/>
        <v>06363391001</v>
      </c>
      <c r="C106" t="s">
        <v>15</v>
      </c>
      <c r="D106" t="s">
        <v>273</v>
      </c>
      <c r="E106" t="s">
        <v>17</v>
      </c>
      <c r="F106" s="1" t="s">
        <v>274</v>
      </c>
      <c r="G106" t="s">
        <v>275</v>
      </c>
      <c r="H106">
        <v>404.7</v>
      </c>
      <c r="I106" s="2">
        <v>43290</v>
      </c>
      <c r="J106" s="2">
        <v>43312</v>
      </c>
      <c r="K106">
        <v>404.7</v>
      </c>
    </row>
    <row r="107" spans="1:11" ht="90" x14ac:dyDescent="0.25">
      <c r="A107" t="str">
        <f>"Z5A2458A1F"</f>
        <v>Z5A2458A1F</v>
      </c>
      <c r="B107" t="str">
        <f t="shared" si="1"/>
        <v>06363391001</v>
      </c>
      <c r="C107" t="s">
        <v>15</v>
      </c>
      <c r="D107" t="s">
        <v>276</v>
      </c>
      <c r="E107" t="s">
        <v>17</v>
      </c>
      <c r="F107" s="1" t="s">
        <v>277</v>
      </c>
      <c r="G107" t="s">
        <v>278</v>
      </c>
      <c r="H107">
        <v>1500</v>
      </c>
      <c r="I107" s="2">
        <v>43304</v>
      </c>
      <c r="J107" s="2">
        <v>43343</v>
      </c>
      <c r="K107">
        <v>1020</v>
      </c>
    </row>
    <row r="108" spans="1:11" ht="90" x14ac:dyDescent="0.25">
      <c r="A108" t="str">
        <f>"ZB02416EB5"</f>
        <v>ZB02416EB5</v>
      </c>
      <c r="B108" t="str">
        <f t="shared" si="1"/>
        <v>06363391001</v>
      </c>
      <c r="C108" t="s">
        <v>15</v>
      </c>
      <c r="D108" t="s">
        <v>279</v>
      </c>
      <c r="E108" t="s">
        <v>17</v>
      </c>
      <c r="F108" s="1" t="s">
        <v>274</v>
      </c>
      <c r="G108" t="s">
        <v>275</v>
      </c>
      <c r="H108">
        <v>885.21</v>
      </c>
      <c r="I108" s="2">
        <v>43283</v>
      </c>
      <c r="J108" s="2">
        <v>43312</v>
      </c>
      <c r="K108">
        <v>885.21</v>
      </c>
    </row>
    <row r="109" spans="1:11" ht="120" x14ac:dyDescent="0.25">
      <c r="A109" t="str">
        <f>"Z7A240C929"</f>
        <v>Z7A240C929</v>
      </c>
      <c r="B109" t="str">
        <f t="shared" si="1"/>
        <v>06363391001</v>
      </c>
      <c r="C109" t="s">
        <v>15</v>
      </c>
      <c r="D109" t="s">
        <v>280</v>
      </c>
      <c r="E109" t="s">
        <v>17</v>
      </c>
      <c r="F109" s="1" t="s">
        <v>21</v>
      </c>
      <c r="G109" t="s">
        <v>22</v>
      </c>
      <c r="H109">
        <v>480</v>
      </c>
      <c r="I109" s="2">
        <v>43283</v>
      </c>
      <c r="J109" s="2">
        <v>43314</v>
      </c>
      <c r="K109">
        <v>480</v>
      </c>
    </row>
    <row r="110" spans="1:11" ht="120" x14ac:dyDescent="0.25">
      <c r="A110" t="str">
        <f>"Z182389704"</f>
        <v>Z182389704</v>
      </c>
      <c r="B110" t="str">
        <f t="shared" si="1"/>
        <v>06363391001</v>
      </c>
      <c r="C110" t="s">
        <v>15</v>
      </c>
      <c r="D110" t="s">
        <v>281</v>
      </c>
      <c r="E110" t="s">
        <v>17</v>
      </c>
      <c r="F110" s="1" t="s">
        <v>18</v>
      </c>
      <c r="G110" t="s">
        <v>19</v>
      </c>
      <c r="H110">
        <v>1000</v>
      </c>
      <c r="I110" s="2">
        <v>43241</v>
      </c>
      <c r="J110" s="2">
        <v>43283</v>
      </c>
      <c r="K110">
        <v>1000</v>
      </c>
    </row>
    <row r="111" spans="1:11" ht="135" x14ac:dyDescent="0.25">
      <c r="A111" t="str">
        <f>"Z1C21C768D"</f>
        <v>Z1C21C768D</v>
      </c>
      <c r="B111" t="str">
        <f t="shared" si="1"/>
        <v>06363391001</v>
      </c>
      <c r="C111" t="s">
        <v>15</v>
      </c>
      <c r="D111" t="s">
        <v>282</v>
      </c>
      <c r="E111" t="s">
        <v>17</v>
      </c>
      <c r="F111" s="1" t="s">
        <v>222</v>
      </c>
      <c r="G111" t="s">
        <v>223</v>
      </c>
      <c r="H111">
        <v>1370</v>
      </c>
      <c r="I111" s="2">
        <v>43129</v>
      </c>
      <c r="J111" s="2">
        <v>43159</v>
      </c>
      <c r="K111">
        <v>1370</v>
      </c>
    </row>
    <row r="112" spans="1:11" ht="75" x14ac:dyDescent="0.25">
      <c r="A112" t="str">
        <f>"ZA421F234C"</f>
        <v>ZA421F234C</v>
      </c>
      <c r="B112" t="str">
        <f t="shared" si="1"/>
        <v>06363391001</v>
      </c>
      <c r="C112" t="s">
        <v>15</v>
      </c>
      <c r="D112" t="s">
        <v>283</v>
      </c>
      <c r="E112" t="s">
        <v>17</v>
      </c>
      <c r="F112" s="1" t="s">
        <v>284</v>
      </c>
      <c r="G112" t="s">
        <v>285</v>
      </c>
      <c r="H112">
        <v>183.76</v>
      </c>
      <c r="I112" s="2">
        <v>43143</v>
      </c>
      <c r="J112" s="2">
        <v>43189</v>
      </c>
      <c r="K112">
        <v>183.76</v>
      </c>
    </row>
    <row r="113" spans="1:11" ht="120" x14ac:dyDescent="0.25">
      <c r="A113" t="str">
        <f>"ZE6225413F"</f>
        <v>ZE6225413F</v>
      </c>
      <c r="B113" t="str">
        <f t="shared" si="1"/>
        <v>06363391001</v>
      </c>
      <c r="C113" t="s">
        <v>15</v>
      </c>
      <c r="D113" t="s">
        <v>286</v>
      </c>
      <c r="E113" t="s">
        <v>17</v>
      </c>
      <c r="F113" s="1" t="s">
        <v>287</v>
      </c>
      <c r="G113" t="s">
        <v>288</v>
      </c>
      <c r="H113">
        <v>650</v>
      </c>
      <c r="I113" s="2">
        <v>43164</v>
      </c>
      <c r="J113" s="2">
        <v>43195</v>
      </c>
      <c r="K113">
        <v>595</v>
      </c>
    </row>
    <row r="114" spans="1:11" ht="105" x14ac:dyDescent="0.25">
      <c r="A114" t="str">
        <f>"ZCE226C8D9"</f>
        <v>ZCE226C8D9</v>
      </c>
      <c r="B114" t="str">
        <f t="shared" si="1"/>
        <v>06363391001</v>
      </c>
      <c r="C114" t="s">
        <v>15</v>
      </c>
      <c r="D114" t="s">
        <v>289</v>
      </c>
      <c r="E114" t="s">
        <v>17</v>
      </c>
      <c r="F114" s="1" t="s">
        <v>162</v>
      </c>
      <c r="G114" t="s">
        <v>163</v>
      </c>
      <c r="H114">
        <v>500</v>
      </c>
      <c r="I114" s="2">
        <v>43160</v>
      </c>
      <c r="J114" s="2">
        <v>43189</v>
      </c>
      <c r="K114">
        <v>500</v>
      </c>
    </row>
    <row r="115" spans="1:11" ht="165" x14ac:dyDescent="0.25">
      <c r="A115" t="str">
        <f>"Z742254OEA"</f>
        <v>Z742254OEA</v>
      </c>
      <c r="B115" t="str">
        <f t="shared" si="1"/>
        <v>06363391001</v>
      </c>
      <c r="C115" t="s">
        <v>15</v>
      </c>
      <c r="D115" t="s">
        <v>290</v>
      </c>
      <c r="E115" t="s">
        <v>17</v>
      </c>
      <c r="F115" s="1" t="s">
        <v>291</v>
      </c>
      <c r="G115" t="s">
        <v>292</v>
      </c>
      <c r="H115">
        <v>870</v>
      </c>
      <c r="I115" s="2">
        <v>43160</v>
      </c>
      <c r="J115" s="2">
        <v>43189</v>
      </c>
      <c r="K115">
        <v>870</v>
      </c>
    </row>
    <row r="116" spans="1:11" ht="75" x14ac:dyDescent="0.25">
      <c r="A116" t="str">
        <f>"Z6022A3236"</f>
        <v>Z6022A3236</v>
      </c>
      <c r="B116" t="str">
        <f t="shared" si="1"/>
        <v>06363391001</v>
      </c>
      <c r="C116" t="s">
        <v>15</v>
      </c>
      <c r="D116" t="s">
        <v>293</v>
      </c>
      <c r="E116" t="s">
        <v>17</v>
      </c>
      <c r="F116" s="1" t="s">
        <v>27</v>
      </c>
      <c r="G116" t="s">
        <v>28</v>
      </c>
      <c r="H116">
        <v>110</v>
      </c>
      <c r="I116" s="2">
        <v>43171</v>
      </c>
      <c r="J116" s="2">
        <v>43202</v>
      </c>
      <c r="K116">
        <v>110</v>
      </c>
    </row>
    <row r="117" spans="1:11" ht="90" x14ac:dyDescent="0.25">
      <c r="A117" t="str">
        <f>"Z4322D0EA6"</f>
        <v>Z4322D0EA6</v>
      </c>
      <c r="B117" t="str">
        <f t="shared" si="1"/>
        <v>06363391001</v>
      </c>
      <c r="C117" t="s">
        <v>15</v>
      </c>
      <c r="D117" t="s">
        <v>294</v>
      </c>
      <c r="E117" t="s">
        <v>17</v>
      </c>
      <c r="F117" s="1" t="s">
        <v>295</v>
      </c>
      <c r="G117" t="s">
        <v>296</v>
      </c>
      <c r="H117">
        <v>4766.2</v>
      </c>
      <c r="I117" s="2">
        <v>43193</v>
      </c>
      <c r="J117" s="2">
        <v>43220</v>
      </c>
      <c r="K117">
        <v>4766.2</v>
      </c>
    </row>
    <row r="118" spans="1:11" ht="105" x14ac:dyDescent="0.25">
      <c r="A118" t="str">
        <f>"Z4822ECF17"</f>
        <v>Z4822ECF17</v>
      </c>
      <c r="B118" t="str">
        <f t="shared" si="1"/>
        <v>06363391001</v>
      </c>
      <c r="C118" t="s">
        <v>15</v>
      </c>
      <c r="D118" t="s">
        <v>297</v>
      </c>
      <c r="E118" t="s">
        <v>17</v>
      </c>
      <c r="F118" s="1" t="s">
        <v>162</v>
      </c>
      <c r="G118" t="s">
        <v>163</v>
      </c>
      <c r="H118">
        <v>970</v>
      </c>
      <c r="I118" s="2">
        <v>43199</v>
      </c>
      <c r="J118" s="2">
        <v>43220</v>
      </c>
      <c r="K118">
        <v>970</v>
      </c>
    </row>
    <row r="119" spans="1:11" ht="120" x14ac:dyDescent="0.25">
      <c r="A119" t="str">
        <f>"ZEE237EE35"</f>
        <v>ZEE237EE35</v>
      </c>
      <c r="B119" t="str">
        <f t="shared" si="1"/>
        <v>06363391001</v>
      </c>
      <c r="C119" t="s">
        <v>15</v>
      </c>
      <c r="D119" t="s">
        <v>298</v>
      </c>
      <c r="E119" t="s">
        <v>17</v>
      </c>
      <c r="F119" s="1" t="s">
        <v>299</v>
      </c>
      <c r="G119" t="s">
        <v>300</v>
      </c>
      <c r="H119">
        <v>1750</v>
      </c>
      <c r="I119" s="2">
        <v>43235</v>
      </c>
      <c r="J119" s="2">
        <v>43312</v>
      </c>
      <c r="K119">
        <v>1750</v>
      </c>
    </row>
    <row r="120" spans="1:11" ht="120" x14ac:dyDescent="0.25">
      <c r="A120" t="str">
        <f>"Z42220E564"</f>
        <v>Z42220E564</v>
      </c>
      <c r="B120" t="str">
        <f t="shared" si="1"/>
        <v>06363391001</v>
      </c>
      <c r="C120" t="s">
        <v>15</v>
      </c>
      <c r="D120" t="s">
        <v>301</v>
      </c>
      <c r="E120" t="s">
        <v>17</v>
      </c>
      <c r="F120" s="1" t="s">
        <v>302</v>
      </c>
      <c r="G120" t="s">
        <v>303</v>
      </c>
      <c r="H120">
        <v>1040</v>
      </c>
      <c r="I120" s="2">
        <v>43143</v>
      </c>
      <c r="J120" s="2">
        <v>43171</v>
      </c>
      <c r="K120">
        <v>1040</v>
      </c>
    </row>
    <row r="121" spans="1:11" ht="120" x14ac:dyDescent="0.25">
      <c r="A121" t="str">
        <f>"Z0C2231273"</f>
        <v>Z0C2231273</v>
      </c>
      <c r="B121" t="str">
        <f t="shared" si="1"/>
        <v>06363391001</v>
      </c>
      <c r="C121" t="s">
        <v>15</v>
      </c>
      <c r="D121" t="s">
        <v>304</v>
      </c>
      <c r="E121" t="s">
        <v>17</v>
      </c>
      <c r="F121" s="1" t="s">
        <v>302</v>
      </c>
      <c r="G121" t="s">
        <v>303</v>
      </c>
      <c r="H121">
        <v>1183</v>
      </c>
      <c r="I121" s="2">
        <v>43150</v>
      </c>
      <c r="J121" s="2">
        <v>43179</v>
      </c>
      <c r="K121">
        <v>1179.3399999999999</v>
      </c>
    </row>
    <row r="122" spans="1:11" ht="120" x14ac:dyDescent="0.25">
      <c r="A122" t="str">
        <f>"Z7C22456C7"</f>
        <v>Z7C22456C7</v>
      </c>
      <c r="B122" t="str">
        <f t="shared" si="1"/>
        <v>06363391001</v>
      </c>
      <c r="C122" t="s">
        <v>15</v>
      </c>
      <c r="D122" t="s">
        <v>305</v>
      </c>
      <c r="E122" t="s">
        <v>17</v>
      </c>
      <c r="F122" s="1" t="s">
        <v>302</v>
      </c>
      <c r="G122" t="s">
        <v>303</v>
      </c>
      <c r="H122">
        <v>625</v>
      </c>
      <c r="I122" s="2">
        <v>43149</v>
      </c>
      <c r="J122" s="2">
        <v>43189</v>
      </c>
      <c r="K122">
        <v>625</v>
      </c>
    </row>
    <row r="123" spans="1:11" ht="90" x14ac:dyDescent="0.25">
      <c r="A123" t="str">
        <f>"ZC4241E2E4"</f>
        <v>ZC4241E2E4</v>
      </c>
      <c r="B123" t="str">
        <f t="shared" si="1"/>
        <v>06363391001</v>
      </c>
      <c r="C123" t="s">
        <v>15</v>
      </c>
      <c r="D123" t="s">
        <v>306</v>
      </c>
      <c r="E123" t="s">
        <v>17</v>
      </c>
      <c r="F123" s="1" t="s">
        <v>66</v>
      </c>
      <c r="G123" t="s">
        <v>67</v>
      </c>
      <c r="H123">
        <v>370</v>
      </c>
      <c r="I123" s="2">
        <v>43283</v>
      </c>
      <c r="J123" s="2">
        <v>43312</v>
      </c>
      <c r="K123">
        <v>370</v>
      </c>
    </row>
    <row r="124" spans="1:11" ht="105" x14ac:dyDescent="0.25">
      <c r="A124" t="str">
        <f>"ZDB240C9D0"</f>
        <v>ZDB240C9D0</v>
      </c>
      <c r="B124" t="str">
        <f t="shared" si="1"/>
        <v>06363391001</v>
      </c>
      <c r="C124" t="s">
        <v>15</v>
      </c>
      <c r="D124" t="s">
        <v>307</v>
      </c>
      <c r="E124" t="s">
        <v>17</v>
      </c>
      <c r="F124" s="1" t="s">
        <v>308</v>
      </c>
      <c r="G124" t="s">
        <v>309</v>
      </c>
      <c r="H124">
        <v>500</v>
      </c>
      <c r="I124" s="2">
        <v>43283</v>
      </c>
      <c r="J124" s="2">
        <v>43312</v>
      </c>
      <c r="K124">
        <v>500</v>
      </c>
    </row>
    <row r="125" spans="1:11" ht="120" x14ac:dyDescent="0.25">
      <c r="A125" t="str">
        <f>"ZBE23FDF82"</f>
        <v>ZBE23FDF82</v>
      </c>
      <c r="B125" t="str">
        <f t="shared" si="1"/>
        <v>06363391001</v>
      </c>
      <c r="C125" t="s">
        <v>15</v>
      </c>
      <c r="D125" t="s">
        <v>310</v>
      </c>
      <c r="E125" t="s">
        <v>17</v>
      </c>
      <c r="F125" s="1" t="s">
        <v>311</v>
      </c>
      <c r="G125" t="s">
        <v>312</v>
      </c>
      <c r="H125">
        <v>5000</v>
      </c>
      <c r="I125" s="2">
        <v>43276</v>
      </c>
      <c r="J125" s="2">
        <v>43312</v>
      </c>
      <c r="K125">
        <v>5000</v>
      </c>
    </row>
    <row r="126" spans="1:11" ht="105" x14ac:dyDescent="0.25">
      <c r="A126" t="str">
        <f>"Z96243619F"</f>
        <v>Z96243619F</v>
      </c>
      <c r="B126" t="str">
        <f t="shared" si="1"/>
        <v>06363391001</v>
      </c>
      <c r="C126" t="s">
        <v>15</v>
      </c>
      <c r="D126" t="s">
        <v>313</v>
      </c>
      <c r="E126" t="s">
        <v>17</v>
      </c>
      <c r="F126" s="1" t="s">
        <v>314</v>
      </c>
      <c r="G126" t="s">
        <v>315</v>
      </c>
      <c r="H126">
        <v>1500</v>
      </c>
      <c r="I126" s="2">
        <v>43297</v>
      </c>
      <c r="J126" s="2">
        <v>43328</v>
      </c>
      <c r="K126">
        <v>1495</v>
      </c>
    </row>
    <row r="127" spans="1:11" ht="105" x14ac:dyDescent="0.25">
      <c r="A127" t="str">
        <f>"Z8D224557A"</f>
        <v>Z8D224557A</v>
      </c>
      <c r="B127" t="str">
        <f t="shared" si="1"/>
        <v>06363391001</v>
      </c>
      <c r="C127" t="s">
        <v>15</v>
      </c>
      <c r="D127" t="s">
        <v>316</v>
      </c>
      <c r="E127" t="s">
        <v>17</v>
      </c>
      <c r="F127" s="1" t="s">
        <v>317</v>
      </c>
      <c r="G127" t="s">
        <v>318</v>
      </c>
      <c r="H127">
        <v>610</v>
      </c>
      <c r="I127" s="2">
        <v>43173</v>
      </c>
      <c r="J127" s="2">
        <v>43174</v>
      </c>
      <c r="K127">
        <v>610</v>
      </c>
    </row>
    <row r="128" spans="1:11" ht="150" x14ac:dyDescent="0.25">
      <c r="A128" t="str">
        <f>"ZF4239A618"</f>
        <v>ZF4239A618</v>
      </c>
      <c r="B128" t="str">
        <f t="shared" si="1"/>
        <v>06363391001</v>
      </c>
      <c r="C128" t="s">
        <v>15</v>
      </c>
      <c r="D128" t="s">
        <v>319</v>
      </c>
      <c r="E128" t="s">
        <v>17</v>
      </c>
      <c r="F128" s="1" t="s">
        <v>247</v>
      </c>
      <c r="G128" t="s">
        <v>248</v>
      </c>
      <c r="H128">
        <v>1500</v>
      </c>
      <c r="I128" s="2">
        <v>43263</v>
      </c>
      <c r="J128" s="2">
        <v>43264</v>
      </c>
      <c r="K128">
        <v>1500</v>
      </c>
    </row>
    <row r="129" spans="1:11" ht="135" x14ac:dyDescent="0.25">
      <c r="A129" t="str">
        <f>"ZA023F9B9D"</f>
        <v>ZA023F9B9D</v>
      </c>
      <c r="B129" t="str">
        <f t="shared" si="1"/>
        <v>06363391001</v>
      </c>
      <c r="C129" t="s">
        <v>15</v>
      </c>
      <c r="D129" t="s">
        <v>320</v>
      </c>
      <c r="E129" t="s">
        <v>17</v>
      </c>
      <c r="F129" s="1" t="s">
        <v>149</v>
      </c>
      <c r="G129" t="s">
        <v>150</v>
      </c>
      <c r="H129">
        <v>780</v>
      </c>
      <c r="I129" s="2">
        <v>43276</v>
      </c>
      <c r="J129" s="2">
        <v>43306</v>
      </c>
      <c r="K129">
        <v>780</v>
      </c>
    </row>
    <row r="130" spans="1:11" ht="90" x14ac:dyDescent="0.25">
      <c r="A130" t="str">
        <f>"Z6124214AF"</f>
        <v>Z6124214AF</v>
      </c>
      <c r="B130" t="str">
        <f t="shared" si="1"/>
        <v>06363391001</v>
      </c>
      <c r="C130" t="s">
        <v>15</v>
      </c>
      <c r="D130" t="s">
        <v>321</v>
      </c>
      <c r="E130" t="s">
        <v>17</v>
      </c>
      <c r="F130" s="1" t="s">
        <v>322</v>
      </c>
      <c r="G130" t="s">
        <v>323</v>
      </c>
      <c r="H130">
        <v>1180</v>
      </c>
      <c r="I130" s="2">
        <v>43290</v>
      </c>
      <c r="J130" s="2">
        <v>43318</v>
      </c>
      <c r="K130">
        <v>1180</v>
      </c>
    </row>
    <row r="131" spans="1:11" ht="90" x14ac:dyDescent="0.25">
      <c r="A131" t="str">
        <f>"Z1424589E2"</f>
        <v>Z1424589E2</v>
      </c>
      <c r="B131" t="str">
        <f t="shared" ref="B131:B194" si="2">"06363391001"</f>
        <v>06363391001</v>
      </c>
      <c r="C131" t="s">
        <v>15</v>
      </c>
      <c r="D131" t="s">
        <v>324</v>
      </c>
      <c r="E131" t="s">
        <v>17</v>
      </c>
      <c r="F131" s="1" t="s">
        <v>325</v>
      </c>
      <c r="G131" t="s">
        <v>326</v>
      </c>
      <c r="H131">
        <v>330</v>
      </c>
      <c r="I131" s="2">
        <v>43305</v>
      </c>
      <c r="J131" s="2">
        <v>43336</v>
      </c>
      <c r="K131">
        <v>330</v>
      </c>
    </row>
    <row r="132" spans="1:11" ht="120" x14ac:dyDescent="0.25">
      <c r="A132" t="str">
        <f>"Z81244C8B2"</f>
        <v>Z81244C8B2</v>
      </c>
      <c r="B132" t="str">
        <f t="shared" si="2"/>
        <v>06363391001</v>
      </c>
      <c r="C132" t="s">
        <v>15</v>
      </c>
      <c r="D132" t="s">
        <v>327</v>
      </c>
      <c r="E132" t="s">
        <v>17</v>
      </c>
      <c r="F132" s="1" t="s">
        <v>328</v>
      </c>
      <c r="G132" t="s">
        <v>329</v>
      </c>
      <c r="H132">
        <v>1311</v>
      </c>
      <c r="I132" s="2">
        <v>43297</v>
      </c>
      <c r="J132" s="2">
        <v>43297</v>
      </c>
      <c r="K132">
        <v>1311</v>
      </c>
    </row>
    <row r="133" spans="1:11" ht="75" x14ac:dyDescent="0.25">
      <c r="A133" t="str">
        <f>"Z80240D29F"</f>
        <v>Z80240D29F</v>
      </c>
      <c r="B133" t="str">
        <f t="shared" si="2"/>
        <v>06363391001</v>
      </c>
      <c r="C133" t="s">
        <v>15</v>
      </c>
      <c r="D133" t="s">
        <v>330</v>
      </c>
      <c r="E133" t="s">
        <v>17</v>
      </c>
      <c r="F133" s="1" t="s">
        <v>331</v>
      </c>
      <c r="G133" t="s">
        <v>332</v>
      </c>
      <c r="H133">
        <v>295</v>
      </c>
      <c r="I133" s="2">
        <v>43284</v>
      </c>
      <c r="J133" s="2">
        <v>43284</v>
      </c>
      <c r="K133">
        <v>295</v>
      </c>
    </row>
    <row r="134" spans="1:11" ht="105" x14ac:dyDescent="0.25">
      <c r="A134" t="str">
        <f>"ZCE240D213"</f>
        <v>ZCE240D213</v>
      </c>
      <c r="B134" t="str">
        <f t="shared" si="2"/>
        <v>06363391001</v>
      </c>
      <c r="C134" t="s">
        <v>15</v>
      </c>
      <c r="D134" t="s">
        <v>333</v>
      </c>
      <c r="E134" t="s">
        <v>17</v>
      </c>
      <c r="F134" s="1" t="s">
        <v>334</v>
      </c>
      <c r="G134" t="s">
        <v>335</v>
      </c>
      <c r="H134">
        <v>396</v>
      </c>
      <c r="I134" s="2">
        <v>43308</v>
      </c>
      <c r="J134" s="2">
        <v>43308</v>
      </c>
      <c r="K134">
        <v>396</v>
      </c>
    </row>
    <row r="135" spans="1:11" ht="75" x14ac:dyDescent="0.25">
      <c r="A135" t="str">
        <f>"744244109B"</f>
        <v>744244109B</v>
      </c>
      <c r="B135" t="str">
        <f t="shared" si="2"/>
        <v>06363391001</v>
      </c>
      <c r="C135" t="s">
        <v>15</v>
      </c>
      <c r="D135" t="s">
        <v>336</v>
      </c>
      <c r="E135" t="s">
        <v>36</v>
      </c>
      <c r="F135" s="1" t="s">
        <v>337</v>
      </c>
      <c r="G135" t="s">
        <v>338</v>
      </c>
      <c r="H135">
        <v>36000</v>
      </c>
      <c r="I135" s="2">
        <v>43242</v>
      </c>
      <c r="J135" s="2">
        <v>43242</v>
      </c>
      <c r="K135">
        <v>2420</v>
      </c>
    </row>
    <row r="136" spans="1:11" ht="165" x14ac:dyDescent="0.25">
      <c r="A136" t="str">
        <f>"ZCF2484460"</f>
        <v>ZCF2484460</v>
      </c>
      <c r="B136" t="str">
        <f t="shared" si="2"/>
        <v>06363391001</v>
      </c>
      <c r="C136" t="s">
        <v>15</v>
      </c>
      <c r="D136" t="s">
        <v>339</v>
      </c>
      <c r="E136" t="s">
        <v>17</v>
      </c>
      <c r="F136" s="1" t="s">
        <v>291</v>
      </c>
      <c r="G136" t="s">
        <v>292</v>
      </c>
      <c r="H136">
        <v>1305.4000000000001</v>
      </c>
      <c r="I136" s="2">
        <v>43318</v>
      </c>
      <c r="J136" s="2">
        <v>43343</v>
      </c>
      <c r="K136">
        <v>748.01</v>
      </c>
    </row>
    <row r="137" spans="1:11" ht="165" x14ac:dyDescent="0.25">
      <c r="A137" t="str">
        <f>"Z05246FF52"</f>
        <v>Z05246FF52</v>
      </c>
      <c r="B137" t="str">
        <f t="shared" si="2"/>
        <v>06363391001</v>
      </c>
      <c r="C137" t="s">
        <v>15</v>
      </c>
      <c r="D137" t="s">
        <v>340</v>
      </c>
      <c r="E137" t="s">
        <v>17</v>
      </c>
      <c r="F137" s="1" t="s">
        <v>291</v>
      </c>
      <c r="G137" t="s">
        <v>292</v>
      </c>
      <c r="H137">
        <v>680</v>
      </c>
      <c r="I137" s="2">
        <v>43313</v>
      </c>
      <c r="J137" s="2">
        <v>43343</v>
      </c>
      <c r="K137">
        <v>680</v>
      </c>
    </row>
    <row r="138" spans="1:11" ht="90" x14ac:dyDescent="0.25">
      <c r="A138" t="str">
        <f>"ZE024270C3"</f>
        <v>ZE024270C3</v>
      </c>
      <c r="B138" t="str">
        <f t="shared" si="2"/>
        <v>06363391001</v>
      </c>
      <c r="C138" t="s">
        <v>15</v>
      </c>
      <c r="D138" t="s">
        <v>341</v>
      </c>
      <c r="E138" t="s">
        <v>17</v>
      </c>
      <c r="F138" s="1" t="s">
        <v>230</v>
      </c>
      <c r="G138" t="s">
        <v>231</v>
      </c>
      <c r="H138">
        <v>127.5</v>
      </c>
      <c r="I138" s="2">
        <v>43279</v>
      </c>
      <c r="J138" s="2">
        <v>43299</v>
      </c>
      <c r="K138">
        <v>127.5</v>
      </c>
    </row>
    <row r="139" spans="1:11" ht="90" x14ac:dyDescent="0.25">
      <c r="A139" t="str">
        <f>"Z37245CA39"</f>
        <v>Z37245CA39</v>
      </c>
      <c r="B139" t="str">
        <f t="shared" si="2"/>
        <v>06363391001</v>
      </c>
      <c r="C139" t="s">
        <v>15</v>
      </c>
      <c r="D139" t="s">
        <v>342</v>
      </c>
      <c r="E139" t="s">
        <v>17</v>
      </c>
      <c r="F139" s="1" t="s">
        <v>76</v>
      </c>
      <c r="G139" t="s">
        <v>77</v>
      </c>
      <c r="H139">
        <v>529.41999999999996</v>
      </c>
      <c r="I139" s="2">
        <v>43304</v>
      </c>
      <c r="J139" s="2">
        <v>43335</v>
      </c>
      <c r="K139">
        <v>529.41999999999996</v>
      </c>
    </row>
    <row r="140" spans="1:11" ht="90" x14ac:dyDescent="0.25">
      <c r="A140" t="str">
        <f>"ZE6245CA54"</f>
        <v>ZE6245CA54</v>
      </c>
      <c r="B140" t="str">
        <f t="shared" si="2"/>
        <v>06363391001</v>
      </c>
      <c r="C140" t="s">
        <v>15</v>
      </c>
      <c r="D140" t="s">
        <v>343</v>
      </c>
      <c r="E140" t="s">
        <v>17</v>
      </c>
      <c r="F140" s="1" t="s">
        <v>76</v>
      </c>
      <c r="G140" t="s">
        <v>77</v>
      </c>
      <c r="H140">
        <v>1203.83</v>
      </c>
      <c r="I140" s="2">
        <v>43304</v>
      </c>
      <c r="J140" s="2">
        <v>43335</v>
      </c>
      <c r="K140">
        <v>1203.83</v>
      </c>
    </row>
    <row r="141" spans="1:11" ht="105" x14ac:dyDescent="0.25">
      <c r="A141" t="str">
        <f>"Z9D247B86B"</f>
        <v>Z9D247B86B</v>
      </c>
      <c r="B141" t="str">
        <f t="shared" si="2"/>
        <v>06363391001</v>
      </c>
      <c r="C141" t="s">
        <v>15</v>
      </c>
      <c r="D141" t="s">
        <v>344</v>
      </c>
      <c r="E141" t="s">
        <v>17</v>
      </c>
      <c r="F141" s="1" t="s">
        <v>69</v>
      </c>
      <c r="G141" t="s">
        <v>70</v>
      </c>
      <c r="H141">
        <v>1247</v>
      </c>
      <c r="I141" s="2">
        <v>43318</v>
      </c>
      <c r="J141" s="2">
        <v>43343</v>
      </c>
      <c r="K141">
        <v>1247</v>
      </c>
    </row>
    <row r="142" spans="1:11" ht="105" x14ac:dyDescent="0.25">
      <c r="A142" t="str">
        <f>"Z7C2486DBC"</f>
        <v>Z7C2486DBC</v>
      </c>
      <c r="B142" t="str">
        <f t="shared" si="2"/>
        <v>06363391001</v>
      </c>
      <c r="C142" t="s">
        <v>15</v>
      </c>
      <c r="D142" t="s">
        <v>345</v>
      </c>
      <c r="E142" t="s">
        <v>17</v>
      </c>
      <c r="F142" s="1" t="s">
        <v>69</v>
      </c>
      <c r="G142" t="s">
        <v>70</v>
      </c>
      <c r="H142">
        <v>1365.5</v>
      </c>
      <c r="I142" s="2">
        <v>43325</v>
      </c>
      <c r="J142" s="2">
        <v>43356</v>
      </c>
      <c r="K142">
        <v>1365.5</v>
      </c>
    </row>
    <row r="143" spans="1:11" ht="409.5" x14ac:dyDescent="0.25">
      <c r="A143" t="str">
        <f>"7070335105"</f>
        <v>7070335105</v>
      </c>
      <c r="B143" t="str">
        <f t="shared" si="2"/>
        <v>06363391001</v>
      </c>
      <c r="C143" t="s">
        <v>15</v>
      </c>
      <c r="D143" t="s">
        <v>346</v>
      </c>
      <c r="E143" t="s">
        <v>79</v>
      </c>
      <c r="F143" s="1" t="s">
        <v>347</v>
      </c>
      <c r="G143" t="s">
        <v>348</v>
      </c>
      <c r="H143">
        <v>46309.41</v>
      </c>
      <c r="I143" s="2">
        <v>43199</v>
      </c>
      <c r="J143" s="2">
        <v>43285</v>
      </c>
      <c r="K143">
        <v>46077.52</v>
      </c>
    </row>
    <row r="144" spans="1:11" ht="105" x14ac:dyDescent="0.25">
      <c r="A144" t="str">
        <f>"ZD3245CA1C"</f>
        <v>ZD3245CA1C</v>
      </c>
      <c r="B144" t="str">
        <f t="shared" si="2"/>
        <v>06363391001</v>
      </c>
      <c r="C144" t="s">
        <v>15</v>
      </c>
      <c r="D144" t="s">
        <v>349</v>
      </c>
      <c r="E144" t="s">
        <v>17</v>
      </c>
      <c r="F144" s="1" t="s">
        <v>350</v>
      </c>
      <c r="G144" t="s">
        <v>351</v>
      </c>
      <c r="H144">
        <v>1200</v>
      </c>
      <c r="I144" s="2">
        <v>43313</v>
      </c>
      <c r="J144" s="2">
        <v>43346</v>
      </c>
      <c r="K144">
        <v>1200</v>
      </c>
    </row>
    <row r="145" spans="1:11" ht="165" x14ac:dyDescent="0.25">
      <c r="A145" t="str">
        <f>"Z6423446E7"</f>
        <v>Z6423446E7</v>
      </c>
      <c r="B145" t="str">
        <f t="shared" si="2"/>
        <v>06363391001</v>
      </c>
      <c r="C145" t="s">
        <v>15</v>
      </c>
      <c r="D145" t="s">
        <v>352</v>
      </c>
      <c r="E145" t="s">
        <v>17</v>
      </c>
      <c r="F145" s="1" t="s">
        <v>353</v>
      </c>
      <c r="G145" t="s">
        <v>354</v>
      </c>
      <c r="H145">
        <v>1063</v>
      </c>
      <c r="I145" s="2">
        <v>43215</v>
      </c>
      <c r="J145" s="2">
        <v>43251</v>
      </c>
      <c r="K145">
        <v>0</v>
      </c>
    </row>
    <row r="146" spans="1:11" ht="120" x14ac:dyDescent="0.25">
      <c r="A146" t="str">
        <f>"Z0324C0B0A"</f>
        <v>Z0324C0B0A</v>
      </c>
      <c r="B146" t="str">
        <f t="shared" si="2"/>
        <v>06363391001</v>
      </c>
      <c r="C146" t="s">
        <v>15</v>
      </c>
      <c r="D146" t="s">
        <v>355</v>
      </c>
      <c r="E146" t="s">
        <v>17</v>
      </c>
      <c r="F146" s="1" t="s">
        <v>21</v>
      </c>
      <c r="G146" t="s">
        <v>22</v>
      </c>
      <c r="H146">
        <v>1400</v>
      </c>
      <c r="I146" s="2">
        <v>43353</v>
      </c>
      <c r="J146" s="2">
        <v>43371</v>
      </c>
      <c r="K146">
        <v>1400</v>
      </c>
    </row>
    <row r="147" spans="1:11" ht="90" x14ac:dyDescent="0.25">
      <c r="A147" t="str">
        <f>"ZCC2490F81"</f>
        <v>ZCC2490F81</v>
      </c>
      <c r="B147" t="str">
        <f t="shared" si="2"/>
        <v>06363391001</v>
      </c>
      <c r="C147" t="s">
        <v>15</v>
      </c>
      <c r="D147" t="s">
        <v>356</v>
      </c>
      <c r="E147" t="s">
        <v>17</v>
      </c>
      <c r="F147" s="1" t="s">
        <v>357</v>
      </c>
      <c r="G147" t="s">
        <v>358</v>
      </c>
      <c r="H147">
        <v>1400</v>
      </c>
      <c r="I147" s="2">
        <v>43339</v>
      </c>
      <c r="J147" s="2">
        <v>43370</v>
      </c>
      <c r="K147">
        <v>1400</v>
      </c>
    </row>
    <row r="148" spans="1:11" ht="90" x14ac:dyDescent="0.25">
      <c r="A148" t="str">
        <f>"ZD32436165"</f>
        <v>ZD32436165</v>
      </c>
      <c r="B148" t="str">
        <f t="shared" si="2"/>
        <v>06363391001</v>
      </c>
      <c r="C148" t="s">
        <v>15</v>
      </c>
      <c r="D148" t="s">
        <v>359</v>
      </c>
      <c r="E148" t="s">
        <v>17</v>
      </c>
      <c r="F148" s="1" t="s">
        <v>360</v>
      </c>
      <c r="G148" t="s">
        <v>361</v>
      </c>
      <c r="H148">
        <v>305</v>
      </c>
      <c r="I148" s="2">
        <v>43297</v>
      </c>
      <c r="J148" s="2">
        <v>43339</v>
      </c>
      <c r="K148">
        <v>270</v>
      </c>
    </row>
    <row r="149" spans="1:11" ht="105" x14ac:dyDescent="0.25">
      <c r="A149" t="str">
        <f>"Z0523EE69C"</f>
        <v>Z0523EE69C</v>
      </c>
      <c r="B149" t="str">
        <f t="shared" si="2"/>
        <v>06363391001</v>
      </c>
      <c r="C149" t="s">
        <v>15</v>
      </c>
      <c r="D149" t="s">
        <v>362</v>
      </c>
      <c r="E149" t="s">
        <v>17</v>
      </c>
      <c r="F149" s="1" t="s">
        <v>205</v>
      </c>
      <c r="G149" t="s">
        <v>206</v>
      </c>
      <c r="H149">
        <v>960</v>
      </c>
      <c r="I149" s="2">
        <v>43269</v>
      </c>
      <c r="J149" s="2">
        <v>43312</v>
      </c>
      <c r="K149">
        <v>0</v>
      </c>
    </row>
    <row r="150" spans="1:11" ht="90" x14ac:dyDescent="0.25">
      <c r="A150" t="str">
        <f>"ZB52436127"</f>
        <v>ZB52436127</v>
      </c>
      <c r="B150" t="str">
        <f t="shared" si="2"/>
        <v>06363391001</v>
      </c>
      <c r="C150" t="s">
        <v>15</v>
      </c>
      <c r="D150" t="s">
        <v>363</v>
      </c>
      <c r="E150" t="s">
        <v>17</v>
      </c>
      <c r="F150" s="1" t="s">
        <v>360</v>
      </c>
      <c r="G150" t="s">
        <v>361</v>
      </c>
      <c r="H150">
        <v>250</v>
      </c>
      <c r="I150" s="2">
        <v>43297</v>
      </c>
      <c r="J150" s="2">
        <v>43346</v>
      </c>
      <c r="K150">
        <v>0</v>
      </c>
    </row>
    <row r="151" spans="1:11" ht="105" x14ac:dyDescent="0.25">
      <c r="A151" t="str">
        <f>"ZD3248DE68"</f>
        <v>ZD3248DE68</v>
      </c>
      <c r="B151" t="str">
        <f t="shared" si="2"/>
        <v>06363391001</v>
      </c>
      <c r="C151" t="s">
        <v>15</v>
      </c>
      <c r="D151" t="s">
        <v>364</v>
      </c>
      <c r="E151" t="s">
        <v>17</v>
      </c>
      <c r="F151" s="1" t="s">
        <v>365</v>
      </c>
      <c r="G151" t="s">
        <v>366</v>
      </c>
      <c r="H151">
        <v>400</v>
      </c>
      <c r="I151" s="2">
        <v>43318</v>
      </c>
      <c r="J151" s="2">
        <v>43349</v>
      </c>
      <c r="K151">
        <v>400</v>
      </c>
    </row>
    <row r="152" spans="1:11" ht="105" x14ac:dyDescent="0.25">
      <c r="A152" t="str">
        <f>"ZD42427A46"</f>
        <v>ZD42427A46</v>
      </c>
      <c r="B152" t="str">
        <f t="shared" si="2"/>
        <v>06363391001</v>
      </c>
      <c r="C152" t="s">
        <v>15</v>
      </c>
      <c r="D152" t="s">
        <v>364</v>
      </c>
      <c r="E152" t="s">
        <v>17</v>
      </c>
      <c r="F152" s="1" t="s">
        <v>365</v>
      </c>
      <c r="G152" t="s">
        <v>366</v>
      </c>
      <c r="H152">
        <v>1398</v>
      </c>
      <c r="I152" s="2">
        <v>43283</v>
      </c>
      <c r="J152" s="2">
        <v>43346</v>
      </c>
      <c r="K152">
        <v>1398</v>
      </c>
    </row>
    <row r="153" spans="1:11" ht="90" x14ac:dyDescent="0.25">
      <c r="A153" t="str">
        <f>"ZB024B2EFB"</f>
        <v>ZB024B2EFB</v>
      </c>
      <c r="B153" t="str">
        <f t="shared" si="2"/>
        <v>06363391001</v>
      </c>
      <c r="C153" t="s">
        <v>15</v>
      </c>
      <c r="D153" t="s">
        <v>367</v>
      </c>
      <c r="E153" t="s">
        <v>17</v>
      </c>
      <c r="F153" s="1" t="s">
        <v>325</v>
      </c>
      <c r="G153" t="s">
        <v>326</v>
      </c>
      <c r="H153">
        <v>1137</v>
      </c>
      <c r="I153" s="2">
        <v>43350</v>
      </c>
      <c r="J153" s="2">
        <v>43371</v>
      </c>
      <c r="K153">
        <v>1137</v>
      </c>
    </row>
    <row r="154" spans="1:11" ht="90" x14ac:dyDescent="0.25">
      <c r="A154" t="str">
        <f>"Z9224C0B58"</f>
        <v>Z9224C0B58</v>
      </c>
      <c r="B154" t="str">
        <f t="shared" si="2"/>
        <v>06363391001</v>
      </c>
      <c r="C154" t="s">
        <v>15</v>
      </c>
      <c r="D154" t="s">
        <v>368</v>
      </c>
      <c r="E154" t="s">
        <v>17</v>
      </c>
      <c r="F154" s="1" t="s">
        <v>369</v>
      </c>
      <c r="G154" t="s">
        <v>370</v>
      </c>
      <c r="H154">
        <v>1500</v>
      </c>
      <c r="I154" s="2">
        <v>43350</v>
      </c>
      <c r="J154" s="2">
        <v>43371</v>
      </c>
      <c r="K154">
        <v>1480</v>
      </c>
    </row>
    <row r="155" spans="1:11" ht="90" x14ac:dyDescent="0.25">
      <c r="A155" t="str">
        <f>"Z1D247FFCF"</f>
        <v>Z1D247FFCF</v>
      </c>
      <c r="B155" t="str">
        <f t="shared" si="2"/>
        <v>06363391001</v>
      </c>
      <c r="C155" t="s">
        <v>15</v>
      </c>
      <c r="D155" t="s">
        <v>371</v>
      </c>
      <c r="E155" t="s">
        <v>17</v>
      </c>
      <c r="F155" s="1" t="s">
        <v>230</v>
      </c>
      <c r="G155" t="s">
        <v>231</v>
      </c>
      <c r="H155">
        <v>8565</v>
      </c>
      <c r="I155" s="2">
        <v>43311</v>
      </c>
      <c r="J155" s="2">
        <v>43343</v>
      </c>
      <c r="K155">
        <v>4250</v>
      </c>
    </row>
    <row r="156" spans="1:11" ht="105" x14ac:dyDescent="0.25">
      <c r="A156" t="str">
        <f>"ZA22432B02"</f>
        <v>ZA22432B02</v>
      </c>
      <c r="B156" t="str">
        <f t="shared" si="2"/>
        <v>06363391001</v>
      </c>
      <c r="C156" t="s">
        <v>15</v>
      </c>
      <c r="D156" t="s">
        <v>372</v>
      </c>
      <c r="E156" t="s">
        <v>17</v>
      </c>
      <c r="F156" s="1" t="s">
        <v>162</v>
      </c>
      <c r="G156" t="s">
        <v>163</v>
      </c>
      <c r="H156">
        <v>300</v>
      </c>
      <c r="I156" s="2">
        <v>43297</v>
      </c>
      <c r="J156" s="2">
        <v>43346</v>
      </c>
      <c r="K156">
        <v>300</v>
      </c>
    </row>
    <row r="157" spans="1:11" ht="90" x14ac:dyDescent="0.25">
      <c r="A157" t="str">
        <f>"ZBA24C8004"</f>
        <v>ZBA24C8004</v>
      </c>
      <c r="B157" t="str">
        <f t="shared" si="2"/>
        <v>06363391001</v>
      </c>
      <c r="C157" t="s">
        <v>15</v>
      </c>
      <c r="D157" t="s">
        <v>373</v>
      </c>
      <c r="E157" t="s">
        <v>17</v>
      </c>
      <c r="F157" s="1" t="s">
        <v>374</v>
      </c>
      <c r="G157" t="s">
        <v>375</v>
      </c>
      <c r="H157">
        <v>200</v>
      </c>
      <c r="I157" s="2">
        <v>43353</v>
      </c>
      <c r="J157" s="2">
        <v>43374</v>
      </c>
      <c r="K157">
        <v>200</v>
      </c>
    </row>
    <row r="158" spans="1:11" ht="90" x14ac:dyDescent="0.25">
      <c r="A158" t="str">
        <f>"ZD1247655E"</f>
        <v>ZD1247655E</v>
      </c>
      <c r="B158" t="str">
        <f t="shared" si="2"/>
        <v>06363391001</v>
      </c>
      <c r="C158" t="s">
        <v>15</v>
      </c>
      <c r="D158" t="s">
        <v>376</v>
      </c>
      <c r="E158" t="s">
        <v>17</v>
      </c>
      <c r="F158" s="1" t="s">
        <v>374</v>
      </c>
      <c r="G158" t="s">
        <v>375</v>
      </c>
      <c r="H158">
        <v>450</v>
      </c>
      <c r="I158" s="2">
        <v>43313</v>
      </c>
      <c r="J158" s="2">
        <v>43346</v>
      </c>
      <c r="K158">
        <v>450</v>
      </c>
    </row>
    <row r="159" spans="1:11" ht="105" x14ac:dyDescent="0.25">
      <c r="A159" t="str">
        <f>"ZBB2369AF2"</f>
        <v>ZBB2369AF2</v>
      </c>
      <c r="B159" t="str">
        <f t="shared" si="2"/>
        <v>06363391001</v>
      </c>
      <c r="C159" t="s">
        <v>15</v>
      </c>
      <c r="D159" t="s">
        <v>377</v>
      </c>
      <c r="E159" t="s">
        <v>17</v>
      </c>
      <c r="F159" s="1" t="s">
        <v>378</v>
      </c>
      <c r="G159" t="s">
        <v>379</v>
      </c>
      <c r="H159">
        <v>200</v>
      </c>
      <c r="I159" s="2">
        <v>43241</v>
      </c>
      <c r="J159" s="2">
        <v>43272</v>
      </c>
      <c r="K159">
        <v>200</v>
      </c>
    </row>
    <row r="160" spans="1:11" ht="105" x14ac:dyDescent="0.25">
      <c r="A160" t="str">
        <f>"ZDF24907E1"</f>
        <v>ZDF24907E1</v>
      </c>
      <c r="B160" t="str">
        <f t="shared" si="2"/>
        <v>06363391001</v>
      </c>
      <c r="C160" t="s">
        <v>15</v>
      </c>
      <c r="D160" t="s">
        <v>161</v>
      </c>
      <c r="E160" t="s">
        <v>17</v>
      </c>
      <c r="F160" s="1" t="s">
        <v>143</v>
      </c>
      <c r="G160" t="s">
        <v>144</v>
      </c>
      <c r="H160">
        <v>1370</v>
      </c>
      <c r="I160" s="2">
        <v>43332</v>
      </c>
      <c r="J160" s="2">
        <v>43363</v>
      </c>
      <c r="K160">
        <v>1370</v>
      </c>
    </row>
    <row r="161" spans="1:11" ht="105" x14ac:dyDescent="0.25">
      <c r="A161" t="str">
        <f>"ZB3238FAA4"</f>
        <v>ZB3238FAA4</v>
      </c>
      <c r="B161" t="str">
        <f t="shared" si="2"/>
        <v>06363391001</v>
      </c>
      <c r="C161" t="s">
        <v>15</v>
      </c>
      <c r="D161" t="s">
        <v>380</v>
      </c>
      <c r="E161" t="s">
        <v>17</v>
      </c>
      <c r="F161" s="1" t="s">
        <v>381</v>
      </c>
      <c r="G161" t="s">
        <v>382</v>
      </c>
      <c r="H161">
        <v>736</v>
      </c>
      <c r="I161" s="2">
        <v>43283</v>
      </c>
      <c r="J161" s="2">
        <v>43353</v>
      </c>
      <c r="K161">
        <v>0</v>
      </c>
    </row>
    <row r="162" spans="1:11" ht="90" x14ac:dyDescent="0.25">
      <c r="A162" t="str">
        <f>"ZE6246FF2D"</f>
        <v>ZE6246FF2D</v>
      </c>
      <c r="B162" t="str">
        <f t="shared" si="2"/>
        <v>06363391001</v>
      </c>
      <c r="C162" t="s">
        <v>15</v>
      </c>
      <c r="D162" t="s">
        <v>383</v>
      </c>
      <c r="E162" t="s">
        <v>17</v>
      </c>
      <c r="F162" s="1" t="s">
        <v>274</v>
      </c>
      <c r="G162" t="s">
        <v>275</v>
      </c>
      <c r="H162">
        <v>833.22</v>
      </c>
      <c r="I162" s="2">
        <v>43318</v>
      </c>
      <c r="J162" s="2">
        <v>43318</v>
      </c>
      <c r="K162">
        <v>833.22</v>
      </c>
    </row>
    <row r="163" spans="1:11" ht="120" x14ac:dyDescent="0.25">
      <c r="A163" t="str">
        <f>"Z6324FFB58"</f>
        <v>Z6324FFB58</v>
      </c>
      <c r="B163" t="str">
        <f t="shared" si="2"/>
        <v>06363391001</v>
      </c>
      <c r="C163" t="s">
        <v>15</v>
      </c>
      <c r="D163" t="s">
        <v>384</v>
      </c>
      <c r="E163" t="s">
        <v>17</v>
      </c>
      <c r="F163" s="1" t="s">
        <v>385</v>
      </c>
      <c r="G163" t="s">
        <v>386</v>
      </c>
      <c r="H163">
        <v>1100</v>
      </c>
      <c r="I163" s="2">
        <v>43376</v>
      </c>
      <c r="J163" s="2">
        <v>43404</v>
      </c>
      <c r="K163">
        <v>1100</v>
      </c>
    </row>
    <row r="164" spans="1:11" ht="90" x14ac:dyDescent="0.25">
      <c r="A164" t="str">
        <f>"ZF924FFB93"</f>
        <v>ZF924FFB93</v>
      </c>
      <c r="B164" t="str">
        <f t="shared" si="2"/>
        <v>06363391001</v>
      </c>
      <c r="C164" t="s">
        <v>15</v>
      </c>
      <c r="D164" t="s">
        <v>387</v>
      </c>
      <c r="E164" t="s">
        <v>17</v>
      </c>
      <c r="F164" s="1" t="s">
        <v>374</v>
      </c>
      <c r="G164" t="s">
        <v>375</v>
      </c>
      <c r="H164">
        <v>1490</v>
      </c>
      <c r="I164" s="2">
        <v>43376</v>
      </c>
      <c r="J164" s="2">
        <v>43404</v>
      </c>
      <c r="K164">
        <v>1490</v>
      </c>
    </row>
    <row r="165" spans="1:11" ht="105" x14ac:dyDescent="0.25">
      <c r="A165" t="str">
        <f>"Z5E24FFAFA"</f>
        <v>Z5E24FFAFA</v>
      </c>
      <c r="B165" t="str">
        <f t="shared" si="2"/>
        <v>06363391001</v>
      </c>
      <c r="C165" t="s">
        <v>15</v>
      </c>
      <c r="D165" t="s">
        <v>388</v>
      </c>
      <c r="E165" t="s">
        <v>17</v>
      </c>
      <c r="F165" s="1" t="s">
        <v>107</v>
      </c>
      <c r="G165" t="s">
        <v>108</v>
      </c>
      <c r="H165">
        <v>600</v>
      </c>
      <c r="I165" s="2">
        <v>43376</v>
      </c>
      <c r="J165" s="2">
        <v>43404</v>
      </c>
      <c r="K165">
        <v>600</v>
      </c>
    </row>
    <row r="166" spans="1:11" ht="120" x14ac:dyDescent="0.25">
      <c r="A166" t="str">
        <f>"ZA72AFFB0B"</f>
        <v>ZA72AFFB0B</v>
      </c>
      <c r="B166" t="str">
        <f t="shared" si="2"/>
        <v>06363391001</v>
      </c>
      <c r="C166" t="s">
        <v>15</v>
      </c>
      <c r="D166" t="s">
        <v>363</v>
      </c>
      <c r="E166" t="s">
        <v>17</v>
      </c>
      <c r="F166" s="1" t="s">
        <v>119</v>
      </c>
      <c r="G166" t="s">
        <v>120</v>
      </c>
      <c r="H166">
        <v>250</v>
      </c>
      <c r="I166" s="2">
        <v>43376</v>
      </c>
      <c r="J166" s="2">
        <v>43404</v>
      </c>
      <c r="K166">
        <v>250</v>
      </c>
    </row>
    <row r="167" spans="1:11" ht="105" x14ac:dyDescent="0.25">
      <c r="A167" t="str">
        <f>"ZDE24FFB29"</f>
        <v>ZDE24FFB29</v>
      </c>
      <c r="B167" t="str">
        <f t="shared" si="2"/>
        <v>06363391001</v>
      </c>
      <c r="C167" t="s">
        <v>15</v>
      </c>
      <c r="D167" t="s">
        <v>389</v>
      </c>
      <c r="E167" t="s">
        <v>17</v>
      </c>
      <c r="F167" s="1" t="s">
        <v>381</v>
      </c>
      <c r="G167" t="s">
        <v>382</v>
      </c>
      <c r="H167">
        <v>485</v>
      </c>
      <c r="I167" s="2">
        <v>43376</v>
      </c>
      <c r="J167" s="2">
        <v>43404</v>
      </c>
      <c r="K167">
        <v>484</v>
      </c>
    </row>
    <row r="168" spans="1:11" ht="105" x14ac:dyDescent="0.25">
      <c r="A168" t="str">
        <f>"ZBA24FFB43"</f>
        <v>ZBA24FFB43</v>
      </c>
      <c r="B168" t="str">
        <f t="shared" si="2"/>
        <v>06363391001</v>
      </c>
      <c r="C168" t="s">
        <v>15</v>
      </c>
      <c r="D168" t="s">
        <v>390</v>
      </c>
      <c r="E168" t="s">
        <v>17</v>
      </c>
      <c r="F168" s="1" t="s">
        <v>381</v>
      </c>
      <c r="G168" t="s">
        <v>382</v>
      </c>
      <c r="H168">
        <v>624</v>
      </c>
      <c r="I168" s="2">
        <v>43376</v>
      </c>
      <c r="J168" s="2">
        <v>43404</v>
      </c>
      <c r="K168">
        <v>623</v>
      </c>
    </row>
    <row r="169" spans="1:11" ht="120" x14ac:dyDescent="0.25">
      <c r="A169" t="str">
        <f>"Z3D24FFAE8"</f>
        <v>Z3D24FFAE8</v>
      </c>
      <c r="B169" t="str">
        <f t="shared" si="2"/>
        <v>06363391001</v>
      </c>
      <c r="C169" t="s">
        <v>15</v>
      </c>
      <c r="D169" t="s">
        <v>391</v>
      </c>
      <c r="E169" t="s">
        <v>17</v>
      </c>
      <c r="F169" s="1" t="s">
        <v>18</v>
      </c>
      <c r="G169" t="s">
        <v>19</v>
      </c>
      <c r="H169">
        <v>300</v>
      </c>
      <c r="I169" s="2">
        <v>43376</v>
      </c>
      <c r="J169" s="2">
        <v>43404</v>
      </c>
      <c r="K169">
        <v>300</v>
      </c>
    </row>
    <row r="170" spans="1:11" ht="90" x14ac:dyDescent="0.25">
      <c r="A170" t="str">
        <f>"Z9024FFBB5"</f>
        <v>Z9024FFBB5</v>
      </c>
      <c r="B170" t="str">
        <f t="shared" si="2"/>
        <v>06363391001</v>
      </c>
      <c r="C170" t="s">
        <v>15</v>
      </c>
      <c r="D170" t="s">
        <v>392</v>
      </c>
      <c r="E170" t="s">
        <v>17</v>
      </c>
      <c r="F170" s="1" t="s">
        <v>126</v>
      </c>
      <c r="G170" t="s">
        <v>127</v>
      </c>
      <c r="H170">
        <v>1320</v>
      </c>
      <c r="I170" s="2">
        <v>43376</v>
      </c>
      <c r="J170" s="2">
        <v>43404</v>
      </c>
      <c r="K170">
        <v>1300</v>
      </c>
    </row>
    <row r="171" spans="1:11" ht="90" x14ac:dyDescent="0.25">
      <c r="A171" t="str">
        <f>"ZD025436BA"</f>
        <v>ZD025436BA</v>
      </c>
      <c r="B171" t="str">
        <f t="shared" si="2"/>
        <v>06363391001</v>
      </c>
      <c r="C171" t="s">
        <v>15</v>
      </c>
      <c r="D171" t="s">
        <v>393</v>
      </c>
      <c r="E171" t="s">
        <v>17</v>
      </c>
      <c r="F171" s="1" t="s">
        <v>175</v>
      </c>
      <c r="G171" t="s">
        <v>176</v>
      </c>
      <c r="H171">
        <v>480</v>
      </c>
      <c r="I171" s="2">
        <v>43396</v>
      </c>
      <c r="J171" s="2">
        <v>43430</v>
      </c>
      <c r="K171">
        <v>479</v>
      </c>
    </row>
    <row r="172" spans="1:11" ht="90" x14ac:dyDescent="0.25">
      <c r="A172" t="str">
        <f>"Z1D24C7FDC"</f>
        <v>Z1D24C7FDC</v>
      </c>
      <c r="B172" t="str">
        <f t="shared" si="2"/>
        <v>06363391001</v>
      </c>
      <c r="C172" t="s">
        <v>15</v>
      </c>
      <c r="D172" t="s">
        <v>394</v>
      </c>
      <c r="E172" t="s">
        <v>17</v>
      </c>
      <c r="F172" s="1" t="s">
        <v>395</v>
      </c>
      <c r="G172" t="s">
        <v>396</v>
      </c>
      <c r="H172">
        <v>332.84</v>
      </c>
      <c r="I172" s="2">
        <v>43353</v>
      </c>
      <c r="J172" s="2">
        <v>43371</v>
      </c>
      <c r="K172">
        <v>332.84</v>
      </c>
    </row>
    <row r="173" spans="1:11" ht="90" x14ac:dyDescent="0.25">
      <c r="A173" t="str">
        <f>"ZB424BE66D"</f>
        <v>ZB424BE66D</v>
      </c>
      <c r="B173" t="str">
        <f t="shared" si="2"/>
        <v>06363391001</v>
      </c>
      <c r="C173" t="s">
        <v>15</v>
      </c>
      <c r="D173" t="s">
        <v>397</v>
      </c>
      <c r="E173" t="s">
        <v>36</v>
      </c>
      <c r="F173" s="1" t="s">
        <v>398</v>
      </c>
      <c r="G173" t="s">
        <v>399</v>
      </c>
      <c r="H173">
        <v>2100</v>
      </c>
      <c r="I173" s="2">
        <v>43346</v>
      </c>
      <c r="J173" s="2">
        <v>43370</v>
      </c>
      <c r="K173">
        <v>1465.19</v>
      </c>
    </row>
    <row r="174" spans="1:11" ht="105" x14ac:dyDescent="0.25">
      <c r="A174" t="str">
        <f>"Z7524D25BF"</f>
        <v>Z7524D25BF</v>
      </c>
      <c r="B174" t="str">
        <f t="shared" si="2"/>
        <v>06363391001</v>
      </c>
      <c r="C174" t="s">
        <v>15</v>
      </c>
      <c r="D174" t="s">
        <v>400</v>
      </c>
      <c r="E174" t="s">
        <v>17</v>
      </c>
      <c r="F174" s="1" t="s">
        <v>178</v>
      </c>
      <c r="G174" t="s">
        <v>179</v>
      </c>
      <c r="H174">
        <v>424</v>
      </c>
      <c r="I174" s="2">
        <v>43354</v>
      </c>
      <c r="J174" s="2">
        <v>43371</v>
      </c>
      <c r="K174">
        <v>424</v>
      </c>
    </row>
    <row r="175" spans="1:11" ht="105" x14ac:dyDescent="0.25">
      <c r="A175" t="str">
        <f>"Z5A23EE5FD"</f>
        <v>Z5A23EE5FD</v>
      </c>
      <c r="B175" t="str">
        <f t="shared" si="2"/>
        <v>06363391001</v>
      </c>
      <c r="C175" t="s">
        <v>15</v>
      </c>
      <c r="D175" t="s">
        <v>401</v>
      </c>
      <c r="E175" t="s">
        <v>17</v>
      </c>
      <c r="F175" s="1" t="s">
        <v>236</v>
      </c>
      <c r="G175" t="s">
        <v>237</v>
      </c>
      <c r="H175">
        <v>180</v>
      </c>
      <c r="I175" s="2">
        <v>43276</v>
      </c>
      <c r="J175" s="2">
        <v>43312</v>
      </c>
      <c r="K175">
        <v>0</v>
      </c>
    </row>
    <row r="176" spans="1:11" ht="105" x14ac:dyDescent="0.25">
      <c r="A176" t="str">
        <f>"Z6C247FF88"</f>
        <v>Z6C247FF88</v>
      </c>
      <c r="B176" t="str">
        <f t="shared" si="2"/>
        <v>06363391001</v>
      </c>
      <c r="C176" t="s">
        <v>15</v>
      </c>
      <c r="D176" t="s">
        <v>402</v>
      </c>
      <c r="E176" t="s">
        <v>17</v>
      </c>
      <c r="F176" s="1" t="s">
        <v>205</v>
      </c>
      <c r="G176" t="s">
        <v>206</v>
      </c>
      <c r="H176">
        <v>600</v>
      </c>
      <c r="I176" s="2">
        <v>43347</v>
      </c>
      <c r="J176" s="2">
        <v>43349</v>
      </c>
      <c r="K176">
        <v>600</v>
      </c>
    </row>
    <row r="177" spans="1:11" ht="120" x14ac:dyDescent="0.25">
      <c r="A177" t="str">
        <f>"Z6824FFABB"</f>
        <v>Z6824FFABB</v>
      </c>
      <c r="B177" t="str">
        <f t="shared" si="2"/>
        <v>06363391001</v>
      </c>
      <c r="C177" t="s">
        <v>15</v>
      </c>
      <c r="D177" t="s">
        <v>403</v>
      </c>
      <c r="E177" t="s">
        <v>17</v>
      </c>
      <c r="F177" s="1" t="s">
        <v>267</v>
      </c>
      <c r="G177" t="s">
        <v>268</v>
      </c>
      <c r="H177">
        <v>1406</v>
      </c>
      <c r="I177" s="2">
        <v>43376</v>
      </c>
      <c r="J177" s="2">
        <v>43404</v>
      </c>
      <c r="K177">
        <v>1406</v>
      </c>
    </row>
    <row r="178" spans="1:11" ht="105" x14ac:dyDescent="0.25">
      <c r="A178" t="str">
        <f>"Z292493EC1"</f>
        <v>Z292493EC1</v>
      </c>
      <c r="B178" t="str">
        <f t="shared" si="2"/>
        <v>06363391001</v>
      </c>
      <c r="C178" t="s">
        <v>15</v>
      </c>
      <c r="D178" t="s">
        <v>404</v>
      </c>
      <c r="E178" t="s">
        <v>17</v>
      </c>
      <c r="F178" s="1" t="s">
        <v>405</v>
      </c>
      <c r="G178" t="s">
        <v>406</v>
      </c>
      <c r="H178">
        <v>1500</v>
      </c>
      <c r="I178" s="2">
        <v>43350</v>
      </c>
      <c r="J178" s="2">
        <v>43371</v>
      </c>
      <c r="K178">
        <v>0</v>
      </c>
    </row>
    <row r="179" spans="1:11" ht="120" x14ac:dyDescent="0.25">
      <c r="A179" t="str">
        <f>"Z822432B35"</f>
        <v>Z822432B35</v>
      </c>
      <c r="B179" t="str">
        <f t="shared" si="2"/>
        <v>06363391001</v>
      </c>
      <c r="C179" t="s">
        <v>15</v>
      </c>
      <c r="D179" t="s">
        <v>407</v>
      </c>
      <c r="E179" t="s">
        <v>17</v>
      </c>
      <c r="F179" s="1" t="s">
        <v>72</v>
      </c>
      <c r="G179" t="s">
        <v>73</v>
      </c>
      <c r="H179">
        <v>1300</v>
      </c>
      <c r="I179" s="2">
        <v>43297</v>
      </c>
      <c r="J179" s="2">
        <v>43328</v>
      </c>
      <c r="K179">
        <v>0</v>
      </c>
    </row>
    <row r="180" spans="1:11" ht="135" x14ac:dyDescent="0.25">
      <c r="A180" t="str">
        <f>"7442454B52"</f>
        <v>7442454B52</v>
      </c>
      <c r="B180" t="str">
        <f t="shared" si="2"/>
        <v>06363391001</v>
      </c>
      <c r="C180" t="s">
        <v>15</v>
      </c>
      <c r="D180" t="s">
        <v>408</v>
      </c>
      <c r="E180" t="s">
        <v>36</v>
      </c>
      <c r="F180" s="1" t="s">
        <v>409</v>
      </c>
      <c r="G180" t="s">
        <v>410</v>
      </c>
      <c r="H180">
        <v>31764.2</v>
      </c>
      <c r="I180" s="2">
        <v>43232</v>
      </c>
      <c r="J180" s="2">
        <v>45021</v>
      </c>
      <c r="K180">
        <v>1588.21</v>
      </c>
    </row>
    <row r="181" spans="1:11" ht="90" x14ac:dyDescent="0.25">
      <c r="A181" t="str">
        <f>"ZDA251FECA"</f>
        <v>ZDA251FECA</v>
      </c>
      <c r="B181" t="str">
        <f t="shared" si="2"/>
        <v>06363391001</v>
      </c>
      <c r="C181" t="s">
        <v>15</v>
      </c>
      <c r="D181" t="s">
        <v>411</v>
      </c>
      <c r="E181" t="s">
        <v>17</v>
      </c>
      <c r="F181" s="1" t="s">
        <v>395</v>
      </c>
      <c r="G181" t="s">
        <v>396</v>
      </c>
      <c r="H181">
        <v>934.47</v>
      </c>
      <c r="I181" s="2">
        <v>43378</v>
      </c>
      <c r="J181" s="2">
        <v>43404</v>
      </c>
      <c r="K181">
        <v>902.84</v>
      </c>
    </row>
    <row r="182" spans="1:11" ht="90" x14ac:dyDescent="0.25">
      <c r="A182" t="str">
        <f>"Z2725DDC14"</f>
        <v>Z2725DDC14</v>
      </c>
      <c r="B182" t="str">
        <f t="shared" si="2"/>
        <v>06363391001</v>
      </c>
      <c r="C182" t="s">
        <v>15</v>
      </c>
      <c r="D182" t="s">
        <v>412</v>
      </c>
      <c r="E182" t="s">
        <v>17</v>
      </c>
      <c r="F182" s="1" t="s">
        <v>53</v>
      </c>
      <c r="G182" t="s">
        <v>54</v>
      </c>
      <c r="H182">
        <v>550</v>
      </c>
      <c r="I182" s="2">
        <v>43434</v>
      </c>
      <c r="J182" s="2">
        <v>43434</v>
      </c>
      <c r="K182">
        <v>550</v>
      </c>
    </row>
    <row r="183" spans="1:11" ht="165" x14ac:dyDescent="0.25">
      <c r="A183" t="str">
        <f>"Z83252F302"</f>
        <v>Z83252F302</v>
      </c>
      <c r="B183" t="str">
        <f t="shared" si="2"/>
        <v>06363391001</v>
      </c>
      <c r="C183" t="s">
        <v>15</v>
      </c>
      <c r="D183" t="s">
        <v>413</v>
      </c>
      <c r="E183" t="s">
        <v>17</v>
      </c>
      <c r="F183" s="1" t="s">
        <v>291</v>
      </c>
      <c r="G183" t="s">
        <v>292</v>
      </c>
      <c r="H183">
        <v>600</v>
      </c>
      <c r="I183" s="2">
        <v>43384</v>
      </c>
      <c r="J183" s="2">
        <v>43434</v>
      </c>
      <c r="K183">
        <v>600</v>
      </c>
    </row>
    <row r="184" spans="1:11" ht="90" x14ac:dyDescent="0.25">
      <c r="A184" t="str">
        <f>"ZE8253AB1B"</f>
        <v>ZE8253AB1B</v>
      </c>
      <c r="B184" t="str">
        <f t="shared" si="2"/>
        <v>06363391001</v>
      </c>
      <c r="C184" t="s">
        <v>15</v>
      </c>
      <c r="D184" t="s">
        <v>414</v>
      </c>
      <c r="E184" t="s">
        <v>17</v>
      </c>
      <c r="F184" s="1" t="s">
        <v>415</v>
      </c>
      <c r="G184" t="s">
        <v>416</v>
      </c>
      <c r="H184">
        <v>400</v>
      </c>
      <c r="I184" s="2">
        <v>43384</v>
      </c>
      <c r="J184" s="2">
        <v>43404</v>
      </c>
      <c r="K184">
        <v>400</v>
      </c>
    </row>
    <row r="185" spans="1:11" ht="90" x14ac:dyDescent="0.25">
      <c r="A185" t="str">
        <f>"ZAF2357035"</f>
        <v>ZAF2357035</v>
      </c>
      <c r="B185" t="str">
        <f t="shared" si="2"/>
        <v>06363391001</v>
      </c>
      <c r="C185" t="s">
        <v>15</v>
      </c>
      <c r="D185" t="s">
        <v>417</v>
      </c>
      <c r="E185" t="s">
        <v>17</v>
      </c>
      <c r="F185" s="1" t="s">
        <v>418</v>
      </c>
      <c r="G185" t="s">
        <v>419</v>
      </c>
      <c r="H185">
        <v>153.06</v>
      </c>
      <c r="I185" s="2">
        <v>43269</v>
      </c>
      <c r="J185" s="2">
        <v>43269</v>
      </c>
      <c r="K185">
        <v>153.06</v>
      </c>
    </row>
    <row r="186" spans="1:11" ht="75" x14ac:dyDescent="0.25">
      <c r="A186" t="str">
        <f>"Z7F2552A9A"</f>
        <v>Z7F2552A9A</v>
      </c>
      <c r="B186" t="str">
        <f t="shared" si="2"/>
        <v>06363391001</v>
      </c>
      <c r="C186" t="s">
        <v>15</v>
      </c>
      <c r="D186" t="s">
        <v>420</v>
      </c>
      <c r="E186" t="s">
        <v>17</v>
      </c>
      <c r="F186" s="1" t="s">
        <v>27</v>
      </c>
      <c r="G186" t="s">
        <v>28</v>
      </c>
      <c r="H186">
        <v>1170</v>
      </c>
      <c r="I186" s="2">
        <v>43390</v>
      </c>
      <c r="J186" s="2">
        <v>43423</v>
      </c>
      <c r="K186">
        <v>1170</v>
      </c>
    </row>
    <row r="187" spans="1:11" ht="90" x14ac:dyDescent="0.25">
      <c r="A187" t="str">
        <f>"Z8F252EF61"</f>
        <v>Z8F252EF61</v>
      </c>
      <c r="B187" t="str">
        <f t="shared" si="2"/>
        <v>06363391001</v>
      </c>
      <c r="C187" t="s">
        <v>15</v>
      </c>
      <c r="D187" t="s">
        <v>421</v>
      </c>
      <c r="E187" t="s">
        <v>17</v>
      </c>
      <c r="F187" s="1" t="s">
        <v>175</v>
      </c>
      <c r="G187" t="s">
        <v>176</v>
      </c>
      <c r="H187">
        <v>950</v>
      </c>
      <c r="I187" s="2">
        <v>43390</v>
      </c>
      <c r="J187" s="2">
        <v>43423</v>
      </c>
      <c r="K187">
        <v>945</v>
      </c>
    </row>
    <row r="188" spans="1:11" ht="105" x14ac:dyDescent="0.25">
      <c r="A188" t="str">
        <f>"Z6A252F031"</f>
        <v>Z6A252F031</v>
      </c>
      <c r="B188" t="str">
        <f t="shared" si="2"/>
        <v>06363391001</v>
      </c>
      <c r="C188" t="s">
        <v>15</v>
      </c>
      <c r="D188" t="s">
        <v>422</v>
      </c>
      <c r="E188" t="s">
        <v>17</v>
      </c>
      <c r="F188" s="1" t="s">
        <v>131</v>
      </c>
      <c r="G188" t="s">
        <v>132</v>
      </c>
      <c r="H188">
        <v>1448</v>
      </c>
      <c r="I188" s="2">
        <v>43390</v>
      </c>
      <c r="J188" s="2">
        <v>43423</v>
      </c>
      <c r="K188">
        <v>1447.5</v>
      </c>
    </row>
    <row r="189" spans="1:11" ht="90" x14ac:dyDescent="0.25">
      <c r="A189" t="str">
        <f>"Z46240D1B2"</f>
        <v>Z46240D1B2</v>
      </c>
      <c r="B189" t="str">
        <f t="shared" si="2"/>
        <v>06363391001</v>
      </c>
      <c r="C189" t="s">
        <v>15</v>
      </c>
      <c r="D189" t="s">
        <v>423</v>
      </c>
      <c r="E189" t="s">
        <v>36</v>
      </c>
      <c r="F189" s="1" t="s">
        <v>254</v>
      </c>
      <c r="G189" t="s">
        <v>255</v>
      </c>
      <c r="H189">
        <v>971.56</v>
      </c>
      <c r="I189" s="2">
        <v>43328</v>
      </c>
      <c r="J189" s="2">
        <v>43328</v>
      </c>
      <c r="K189">
        <v>971.56</v>
      </c>
    </row>
    <row r="190" spans="1:11" ht="105" x14ac:dyDescent="0.25">
      <c r="A190" t="str">
        <f>"ZC2252F352"</f>
        <v>ZC2252F352</v>
      </c>
      <c r="B190" t="str">
        <f t="shared" si="2"/>
        <v>06363391001</v>
      </c>
      <c r="C190" t="s">
        <v>15</v>
      </c>
      <c r="D190" t="s">
        <v>424</v>
      </c>
      <c r="E190" t="s">
        <v>17</v>
      </c>
      <c r="F190" s="1" t="s">
        <v>162</v>
      </c>
      <c r="G190" t="s">
        <v>163</v>
      </c>
      <c r="H190">
        <v>1350</v>
      </c>
      <c r="I190" s="2">
        <v>43390</v>
      </c>
      <c r="J190" s="2">
        <v>43416</v>
      </c>
      <c r="K190">
        <v>1350</v>
      </c>
    </row>
    <row r="191" spans="1:11" ht="90" x14ac:dyDescent="0.25">
      <c r="A191" t="str">
        <f>"ZB5249FD71"</f>
        <v>ZB5249FD71</v>
      </c>
      <c r="B191" t="str">
        <f t="shared" si="2"/>
        <v>06363391001</v>
      </c>
      <c r="C191" t="s">
        <v>15</v>
      </c>
      <c r="D191" t="s">
        <v>425</v>
      </c>
      <c r="E191" t="s">
        <v>17</v>
      </c>
      <c r="F191" s="1" t="s">
        <v>230</v>
      </c>
      <c r="G191" t="s">
        <v>231</v>
      </c>
      <c r="H191">
        <v>2500</v>
      </c>
      <c r="I191" s="2">
        <v>43339</v>
      </c>
      <c r="J191" s="2">
        <v>43339</v>
      </c>
      <c r="K191">
        <v>2500</v>
      </c>
    </row>
    <row r="192" spans="1:11" ht="405" x14ac:dyDescent="0.25">
      <c r="A192" t="str">
        <f>"ZA022EF09D"</f>
        <v>ZA022EF09D</v>
      </c>
      <c r="B192" t="str">
        <f t="shared" si="2"/>
        <v>06363391001</v>
      </c>
      <c r="C192" t="s">
        <v>15</v>
      </c>
      <c r="D192" t="s">
        <v>426</v>
      </c>
      <c r="E192" t="s">
        <v>79</v>
      </c>
      <c r="F192" s="1" t="s">
        <v>427</v>
      </c>
      <c r="G192" t="s">
        <v>428</v>
      </c>
      <c r="H192">
        <v>3189.78</v>
      </c>
      <c r="I192" s="2">
        <v>43365</v>
      </c>
      <c r="J192" s="2">
        <v>43365</v>
      </c>
      <c r="K192">
        <v>3189.78</v>
      </c>
    </row>
    <row r="193" spans="1:11" ht="120" x14ac:dyDescent="0.25">
      <c r="A193" t="str">
        <f>"ZE424FFFB8"</f>
        <v>ZE424FFFB8</v>
      </c>
      <c r="B193" t="str">
        <f t="shared" si="2"/>
        <v>06363391001</v>
      </c>
      <c r="C193" t="s">
        <v>15</v>
      </c>
      <c r="D193" t="s">
        <v>429</v>
      </c>
      <c r="E193" t="s">
        <v>17</v>
      </c>
      <c r="F193" s="1" t="s">
        <v>153</v>
      </c>
      <c r="G193" t="s">
        <v>154</v>
      </c>
      <c r="H193">
        <v>2991.5</v>
      </c>
      <c r="I193" s="2">
        <v>43370</v>
      </c>
      <c r="J193" s="2">
        <v>43374</v>
      </c>
      <c r="K193">
        <v>2991.5</v>
      </c>
    </row>
    <row r="194" spans="1:11" ht="75" x14ac:dyDescent="0.25">
      <c r="A194" t="str">
        <f>"Z512427075"</f>
        <v>Z512427075</v>
      </c>
      <c r="B194" t="str">
        <f t="shared" si="2"/>
        <v>06363391001</v>
      </c>
      <c r="C194" t="s">
        <v>15</v>
      </c>
      <c r="D194" t="s">
        <v>430</v>
      </c>
      <c r="E194" t="s">
        <v>17</v>
      </c>
      <c r="F194" s="1" t="s">
        <v>431</v>
      </c>
      <c r="G194" t="s">
        <v>432</v>
      </c>
      <c r="H194">
        <v>1330</v>
      </c>
      <c r="I194" s="2">
        <v>43363</v>
      </c>
      <c r="J194" s="2">
        <v>43364</v>
      </c>
      <c r="K194">
        <v>1300</v>
      </c>
    </row>
    <row r="195" spans="1:11" ht="90" x14ac:dyDescent="0.25">
      <c r="A195" t="str">
        <f>"Z9A2552B04"</f>
        <v>Z9A2552B04</v>
      </c>
      <c r="B195" t="str">
        <f t="shared" ref="B195:B258" si="3">"06363391001"</f>
        <v>06363391001</v>
      </c>
      <c r="C195" t="s">
        <v>15</v>
      </c>
      <c r="D195" t="s">
        <v>433</v>
      </c>
      <c r="E195" t="s">
        <v>17</v>
      </c>
      <c r="F195" s="1" t="s">
        <v>374</v>
      </c>
      <c r="G195" t="s">
        <v>375</v>
      </c>
      <c r="H195">
        <v>1250</v>
      </c>
      <c r="I195" s="2">
        <v>43396</v>
      </c>
      <c r="J195" s="2">
        <v>43424</v>
      </c>
      <c r="K195">
        <v>1250</v>
      </c>
    </row>
    <row r="196" spans="1:11" ht="105" x14ac:dyDescent="0.25">
      <c r="A196" t="str">
        <f>"ZEE25798B9"</f>
        <v>ZEE25798B9</v>
      </c>
      <c r="B196" t="str">
        <f t="shared" si="3"/>
        <v>06363391001</v>
      </c>
      <c r="C196" t="s">
        <v>15</v>
      </c>
      <c r="D196" t="s">
        <v>434</v>
      </c>
      <c r="E196" t="s">
        <v>17</v>
      </c>
      <c r="F196" s="1" t="s">
        <v>131</v>
      </c>
      <c r="G196" t="s">
        <v>132</v>
      </c>
      <c r="H196">
        <v>630</v>
      </c>
      <c r="I196" s="2">
        <v>43403</v>
      </c>
      <c r="J196" s="2">
        <v>43434</v>
      </c>
      <c r="K196">
        <v>629</v>
      </c>
    </row>
    <row r="197" spans="1:11" ht="90" x14ac:dyDescent="0.25">
      <c r="A197" t="str">
        <f>"ZE2256F2BB"</f>
        <v>ZE2256F2BB</v>
      </c>
      <c r="B197" t="str">
        <f t="shared" si="3"/>
        <v>06363391001</v>
      </c>
      <c r="C197" t="s">
        <v>15</v>
      </c>
      <c r="D197" t="s">
        <v>435</v>
      </c>
      <c r="E197" t="s">
        <v>17</v>
      </c>
      <c r="F197" s="1" t="s">
        <v>175</v>
      </c>
      <c r="G197" t="s">
        <v>176</v>
      </c>
      <c r="H197">
        <v>500</v>
      </c>
      <c r="I197" s="2">
        <v>43403</v>
      </c>
      <c r="J197" s="2">
        <v>43434</v>
      </c>
      <c r="K197">
        <v>480</v>
      </c>
    </row>
    <row r="198" spans="1:11" ht="120" x14ac:dyDescent="0.25">
      <c r="A198" t="str">
        <f>"Z8925798F4"</f>
        <v>Z8925798F4</v>
      </c>
      <c r="B198" t="str">
        <f t="shared" si="3"/>
        <v>06363391001</v>
      </c>
      <c r="C198" t="s">
        <v>15</v>
      </c>
      <c r="D198" t="s">
        <v>436</v>
      </c>
      <c r="E198" t="s">
        <v>17</v>
      </c>
      <c r="F198" s="1" t="s">
        <v>137</v>
      </c>
      <c r="G198" t="s">
        <v>138</v>
      </c>
      <c r="H198">
        <v>1100</v>
      </c>
      <c r="I198" s="2">
        <v>43403</v>
      </c>
      <c r="J198" s="2">
        <v>43434</v>
      </c>
      <c r="K198">
        <v>1100</v>
      </c>
    </row>
    <row r="199" spans="1:11" ht="75" x14ac:dyDescent="0.25">
      <c r="A199" t="str">
        <f>"ZF524D88F5"</f>
        <v>ZF524D88F5</v>
      </c>
      <c r="B199" t="str">
        <f t="shared" si="3"/>
        <v>06363391001</v>
      </c>
      <c r="C199" t="s">
        <v>15</v>
      </c>
      <c r="D199" t="s">
        <v>437</v>
      </c>
      <c r="E199" t="s">
        <v>17</v>
      </c>
      <c r="F199" s="1" t="s">
        <v>438</v>
      </c>
      <c r="G199" t="s">
        <v>439</v>
      </c>
      <c r="H199">
        <v>870</v>
      </c>
      <c r="I199" s="2">
        <v>43368</v>
      </c>
      <c r="J199" s="2">
        <v>43368</v>
      </c>
      <c r="K199">
        <v>865</v>
      </c>
    </row>
    <row r="200" spans="1:11" ht="390" x14ac:dyDescent="0.25">
      <c r="A200" t="str">
        <f>"Z872050D5A"</f>
        <v>Z872050D5A</v>
      </c>
      <c r="B200" t="str">
        <f t="shared" si="3"/>
        <v>06363391001</v>
      </c>
      <c r="C200" t="s">
        <v>15</v>
      </c>
      <c r="D200" t="s">
        <v>440</v>
      </c>
      <c r="E200" t="s">
        <v>79</v>
      </c>
      <c r="F200" s="1" t="s">
        <v>441</v>
      </c>
      <c r="G200" t="s">
        <v>28</v>
      </c>
      <c r="H200">
        <v>6626</v>
      </c>
      <c r="I200" s="2">
        <v>43117</v>
      </c>
      <c r="J200" s="2">
        <v>43080</v>
      </c>
      <c r="K200">
        <v>6626</v>
      </c>
    </row>
    <row r="201" spans="1:11" ht="150" x14ac:dyDescent="0.25">
      <c r="A201" t="str">
        <f>"Z61251FE88"</f>
        <v>Z61251FE88</v>
      </c>
      <c r="B201" t="str">
        <f t="shared" si="3"/>
        <v>06363391001</v>
      </c>
      <c r="C201" t="s">
        <v>15</v>
      </c>
      <c r="D201" t="s">
        <v>442</v>
      </c>
      <c r="E201" t="s">
        <v>17</v>
      </c>
      <c r="F201" s="1" t="s">
        <v>247</v>
      </c>
      <c r="G201" t="s">
        <v>248</v>
      </c>
      <c r="H201">
        <v>200</v>
      </c>
      <c r="I201" s="2">
        <v>43381</v>
      </c>
      <c r="J201" s="2">
        <v>43381</v>
      </c>
      <c r="K201">
        <v>200</v>
      </c>
    </row>
    <row r="202" spans="1:11" ht="75" x14ac:dyDescent="0.25">
      <c r="A202" t="str">
        <f>"ZD1251FE53"</f>
        <v>ZD1251FE53</v>
      </c>
      <c r="B202" t="str">
        <f t="shared" si="3"/>
        <v>06363391001</v>
      </c>
      <c r="C202" t="s">
        <v>15</v>
      </c>
      <c r="D202" t="s">
        <v>443</v>
      </c>
      <c r="E202" t="s">
        <v>17</v>
      </c>
      <c r="F202" s="1" t="s">
        <v>27</v>
      </c>
      <c r="G202" t="s">
        <v>28</v>
      </c>
      <c r="H202">
        <v>910</v>
      </c>
      <c r="I202" s="2">
        <v>43381</v>
      </c>
      <c r="J202" s="2">
        <v>43381</v>
      </c>
      <c r="K202">
        <v>910</v>
      </c>
    </row>
    <row r="203" spans="1:11" ht="135" x14ac:dyDescent="0.25">
      <c r="A203" t="str">
        <f>"ZE925874F6"</f>
        <v>ZE925874F6</v>
      </c>
      <c r="B203" t="str">
        <f t="shared" si="3"/>
        <v>06363391001</v>
      </c>
      <c r="C203" t="s">
        <v>15</v>
      </c>
      <c r="D203" t="s">
        <v>411</v>
      </c>
      <c r="E203" t="s">
        <v>17</v>
      </c>
      <c r="F203" s="1" t="s">
        <v>444</v>
      </c>
      <c r="G203" t="s">
        <v>445</v>
      </c>
      <c r="H203">
        <v>1357</v>
      </c>
      <c r="I203" s="2">
        <v>43410</v>
      </c>
      <c r="J203" s="2">
        <v>43434</v>
      </c>
      <c r="K203">
        <v>1357</v>
      </c>
    </row>
    <row r="204" spans="1:11" ht="105" x14ac:dyDescent="0.25">
      <c r="A204" t="str">
        <f>"Z97258746E"</f>
        <v>Z97258746E</v>
      </c>
      <c r="B204" t="str">
        <f t="shared" si="3"/>
        <v>06363391001</v>
      </c>
      <c r="C204" t="s">
        <v>15</v>
      </c>
      <c r="D204" t="s">
        <v>446</v>
      </c>
      <c r="E204" t="s">
        <v>17</v>
      </c>
      <c r="F204" s="1" t="s">
        <v>131</v>
      </c>
      <c r="G204" t="s">
        <v>132</v>
      </c>
      <c r="H204">
        <v>940</v>
      </c>
      <c r="I204" s="2">
        <v>43410</v>
      </c>
      <c r="J204" s="2">
        <v>43434</v>
      </c>
      <c r="K204">
        <v>0</v>
      </c>
    </row>
    <row r="205" spans="1:11" ht="90" x14ac:dyDescent="0.25">
      <c r="A205" t="str">
        <f>"Z6C259F8DF"</f>
        <v>Z6C259F8DF</v>
      </c>
      <c r="B205" t="str">
        <f t="shared" si="3"/>
        <v>06363391001</v>
      </c>
      <c r="C205" t="s">
        <v>15</v>
      </c>
      <c r="D205" t="s">
        <v>447</v>
      </c>
      <c r="E205" t="s">
        <v>17</v>
      </c>
      <c r="F205" s="1" t="s">
        <v>395</v>
      </c>
      <c r="G205" t="s">
        <v>396</v>
      </c>
      <c r="H205">
        <v>1278</v>
      </c>
      <c r="I205" s="2">
        <v>43412</v>
      </c>
      <c r="J205" s="2">
        <v>43434</v>
      </c>
      <c r="K205">
        <v>1278</v>
      </c>
    </row>
    <row r="206" spans="1:11" ht="270" x14ac:dyDescent="0.25">
      <c r="A206" t="str">
        <f>"Z9C20513FE"</f>
        <v>Z9C20513FE</v>
      </c>
      <c r="B206" t="str">
        <f t="shared" si="3"/>
        <v>06363391001</v>
      </c>
      <c r="C206" t="s">
        <v>15</v>
      </c>
      <c r="D206" t="s">
        <v>448</v>
      </c>
      <c r="E206" t="s">
        <v>79</v>
      </c>
      <c r="F206" s="1" t="s">
        <v>449</v>
      </c>
      <c r="G206" t="s">
        <v>386</v>
      </c>
      <c r="H206">
        <v>2648.65</v>
      </c>
      <c r="I206" s="2">
        <v>43209</v>
      </c>
      <c r="J206" s="2">
        <v>43214</v>
      </c>
      <c r="K206">
        <v>2648.65</v>
      </c>
    </row>
    <row r="207" spans="1:11" ht="150" x14ac:dyDescent="0.25">
      <c r="A207" t="str">
        <f>"ZAF259C93D"</f>
        <v>ZAF259C93D</v>
      </c>
      <c r="B207" t="str">
        <f t="shared" si="3"/>
        <v>06363391001</v>
      </c>
      <c r="C207" t="s">
        <v>15</v>
      </c>
      <c r="D207" t="s">
        <v>450</v>
      </c>
      <c r="E207" t="s">
        <v>17</v>
      </c>
      <c r="F207" s="1" t="s">
        <v>247</v>
      </c>
      <c r="G207" t="s">
        <v>248</v>
      </c>
      <c r="H207">
        <v>146</v>
      </c>
      <c r="I207" s="2">
        <v>43417</v>
      </c>
      <c r="J207" s="2">
        <v>43434</v>
      </c>
      <c r="K207">
        <v>146</v>
      </c>
    </row>
    <row r="208" spans="1:11" ht="105" x14ac:dyDescent="0.25">
      <c r="A208" t="str">
        <f>"Z262594D0D"</f>
        <v>Z262594D0D</v>
      </c>
      <c r="B208" t="str">
        <f t="shared" si="3"/>
        <v>06363391001</v>
      </c>
      <c r="C208" t="s">
        <v>15</v>
      </c>
      <c r="D208" t="s">
        <v>451</v>
      </c>
      <c r="E208" t="s">
        <v>17</v>
      </c>
      <c r="F208" s="1" t="s">
        <v>381</v>
      </c>
      <c r="G208" t="s">
        <v>382</v>
      </c>
      <c r="H208">
        <v>960</v>
      </c>
      <c r="I208" s="2">
        <v>43417</v>
      </c>
      <c r="J208" s="2">
        <v>43434</v>
      </c>
      <c r="K208">
        <v>0</v>
      </c>
    </row>
    <row r="209" spans="1:11" ht="90" x14ac:dyDescent="0.25">
      <c r="A209" t="str">
        <f>"Z2125AE19E"</f>
        <v>Z2125AE19E</v>
      </c>
      <c r="B209" t="str">
        <f t="shared" si="3"/>
        <v>06363391001</v>
      </c>
      <c r="C209" t="s">
        <v>15</v>
      </c>
      <c r="D209" t="s">
        <v>452</v>
      </c>
      <c r="E209" t="s">
        <v>17</v>
      </c>
      <c r="F209" s="1" t="s">
        <v>322</v>
      </c>
      <c r="G209" t="s">
        <v>323</v>
      </c>
      <c r="H209">
        <v>400</v>
      </c>
      <c r="I209" s="2">
        <v>43418</v>
      </c>
      <c r="J209" s="2">
        <v>43465</v>
      </c>
      <c r="K209">
        <v>400</v>
      </c>
    </row>
    <row r="210" spans="1:11" ht="105" x14ac:dyDescent="0.25">
      <c r="A210" t="str">
        <f>"ZF625AE229"</f>
        <v>ZF625AE229</v>
      </c>
      <c r="B210" t="str">
        <f t="shared" si="3"/>
        <v>06363391001</v>
      </c>
      <c r="C210" t="s">
        <v>15</v>
      </c>
      <c r="D210" t="s">
        <v>453</v>
      </c>
      <c r="E210" t="s">
        <v>17</v>
      </c>
      <c r="F210" s="1" t="s">
        <v>143</v>
      </c>
      <c r="G210" t="s">
        <v>144</v>
      </c>
      <c r="H210">
        <v>470</v>
      </c>
      <c r="I210" s="2">
        <v>43418</v>
      </c>
      <c r="J210" s="2">
        <v>43465</v>
      </c>
      <c r="K210">
        <v>470</v>
      </c>
    </row>
    <row r="211" spans="1:11" ht="105" x14ac:dyDescent="0.25">
      <c r="A211" t="str">
        <f>"Z3A257993B"</f>
        <v>Z3A257993B</v>
      </c>
      <c r="B211" t="str">
        <f t="shared" si="3"/>
        <v>06363391001</v>
      </c>
      <c r="C211" t="s">
        <v>15</v>
      </c>
      <c r="D211" t="s">
        <v>454</v>
      </c>
      <c r="E211" t="s">
        <v>17</v>
      </c>
      <c r="F211" s="1" t="s">
        <v>334</v>
      </c>
      <c r="G211" t="s">
        <v>335</v>
      </c>
      <c r="H211">
        <v>395</v>
      </c>
      <c r="I211" s="2">
        <v>43402</v>
      </c>
      <c r="J211" s="2">
        <v>43402</v>
      </c>
      <c r="K211">
        <v>395</v>
      </c>
    </row>
    <row r="212" spans="1:11" ht="120" x14ac:dyDescent="0.25">
      <c r="A212" t="str">
        <f>"Z172513533"</f>
        <v>Z172513533</v>
      </c>
      <c r="B212" t="str">
        <f t="shared" si="3"/>
        <v>06363391001</v>
      </c>
      <c r="C212" t="s">
        <v>15</v>
      </c>
      <c r="D212" t="s">
        <v>455</v>
      </c>
      <c r="E212" t="s">
        <v>17</v>
      </c>
      <c r="F212" s="1" t="s">
        <v>328</v>
      </c>
      <c r="G212" t="s">
        <v>329</v>
      </c>
      <c r="H212">
        <v>560.70000000000005</v>
      </c>
      <c r="I212" s="2">
        <v>43389</v>
      </c>
      <c r="J212" s="2">
        <v>43389</v>
      </c>
      <c r="K212">
        <v>560.70000000000005</v>
      </c>
    </row>
    <row r="213" spans="1:11" ht="390" x14ac:dyDescent="0.25">
      <c r="A213" t="str">
        <f>"ZF0212361C"</f>
        <v>ZF0212361C</v>
      </c>
      <c r="B213" t="str">
        <f t="shared" si="3"/>
        <v>06363391001</v>
      </c>
      <c r="C213" t="s">
        <v>15</v>
      </c>
      <c r="D213" t="s">
        <v>456</v>
      </c>
      <c r="E213" t="s">
        <v>79</v>
      </c>
      <c r="F213" s="1" t="s">
        <v>457</v>
      </c>
      <c r="G213" t="s">
        <v>366</v>
      </c>
      <c r="H213">
        <v>2341.3000000000002</v>
      </c>
      <c r="I213" s="2">
        <v>43143</v>
      </c>
      <c r="J213" s="2">
        <v>43202</v>
      </c>
      <c r="K213">
        <v>0</v>
      </c>
    </row>
    <row r="214" spans="1:11" ht="90" x14ac:dyDescent="0.25">
      <c r="A214" t="str">
        <f>"ZC62513453"</f>
        <v>ZC62513453</v>
      </c>
      <c r="B214" t="str">
        <f t="shared" si="3"/>
        <v>06363391001</v>
      </c>
      <c r="C214" t="s">
        <v>15</v>
      </c>
      <c r="D214" t="s">
        <v>458</v>
      </c>
      <c r="E214" t="s">
        <v>17</v>
      </c>
      <c r="F214" s="1" t="s">
        <v>395</v>
      </c>
      <c r="G214" t="s">
        <v>396</v>
      </c>
      <c r="H214">
        <v>999</v>
      </c>
      <c r="I214" s="2">
        <v>43381</v>
      </c>
      <c r="J214" s="2">
        <v>43404</v>
      </c>
      <c r="K214">
        <v>999</v>
      </c>
    </row>
    <row r="215" spans="1:11" ht="90" x14ac:dyDescent="0.25">
      <c r="A215" t="str">
        <f>"Z2E252EFB5"</f>
        <v>Z2E252EFB5</v>
      </c>
      <c r="B215" t="str">
        <f t="shared" si="3"/>
        <v>06363391001</v>
      </c>
      <c r="C215" t="s">
        <v>15</v>
      </c>
      <c r="D215" t="s">
        <v>459</v>
      </c>
      <c r="E215" t="s">
        <v>17</v>
      </c>
      <c r="F215" s="1" t="s">
        <v>175</v>
      </c>
      <c r="G215" t="s">
        <v>176</v>
      </c>
      <c r="H215">
        <v>1050</v>
      </c>
      <c r="I215" s="2">
        <v>43390</v>
      </c>
      <c r="J215" s="2">
        <v>43423</v>
      </c>
      <c r="K215">
        <v>1045</v>
      </c>
    </row>
    <row r="216" spans="1:11" ht="75" x14ac:dyDescent="0.25">
      <c r="A216" t="str">
        <f>"Z5025133E5"</f>
        <v>Z5025133E5</v>
      </c>
      <c r="B216" t="str">
        <f t="shared" si="3"/>
        <v>06363391001</v>
      </c>
      <c r="C216" t="s">
        <v>15</v>
      </c>
      <c r="D216" t="s">
        <v>460</v>
      </c>
      <c r="E216" t="s">
        <v>17</v>
      </c>
      <c r="F216" s="1" t="s">
        <v>27</v>
      </c>
      <c r="G216" t="s">
        <v>28</v>
      </c>
      <c r="H216">
        <v>160</v>
      </c>
      <c r="I216" s="2">
        <v>43381</v>
      </c>
      <c r="J216" s="2">
        <v>43404</v>
      </c>
      <c r="K216">
        <v>160</v>
      </c>
    </row>
    <row r="217" spans="1:11" ht="105" x14ac:dyDescent="0.25">
      <c r="A217" t="str">
        <f>"ZA7251FFC0"</f>
        <v>ZA7251FFC0</v>
      </c>
      <c r="B217" t="str">
        <f t="shared" si="3"/>
        <v>06363391001</v>
      </c>
      <c r="C217" t="s">
        <v>15</v>
      </c>
      <c r="D217" t="s">
        <v>461</v>
      </c>
      <c r="E217" t="s">
        <v>17</v>
      </c>
      <c r="F217" s="1" t="s">
        <v>69</v>
      </c>
      <c r="G217" t="s">
        <v>70</v>
      </c>
      <c r="H217">
        <v>1324</v>
      </c>
      <c r="I217" s="2">
        <v>43378</v>
      </c>
      <c r="J217" s="2">
        <v>43404</v>
      </c>
      <c r="K217">
        <v>1324</v>
      </c>
    </row>
    <row r="218" spans="1:11" ht="90" x14ac:dyDescent="0.25">
      <c r="A218" t="str">
        <f>"Z2E24FFAC9"</f>
        <v>Z2E24FFAC9</v>
      </c>
      <c r="B218" t="str">
        <f t="shared" si="3"/>
        <v>06363391001</v>
      </c>
      <c r="C218" t="s">
        <v>15</v>
      </c>
      <c r="D218" t="s">
        <v>462</v>
      </c>
      <c r="E218" t="s">
        <v>17</v>
      </c>
      <c r="F218" s="1" t="s">
        <v>274</v>
      </c>
      <c r="G218" t="s">
        <v>275</v>
      </c>
      <c r="H218">
        <v>269.8</v>
      </c>
      <c r="I218" s="2">
        <v>43374</v>
      </c>
      <c r="J218" s="2">
        <v>43404</v>
      </c>
      <c r="K218">
        <v>269.8</v>
      </c>
    </row>
    <row r="219" spans="1:11" ht="120" x14ac:dyDescent="0.25">
      <c r="A219" t="str">
        <f>"Z0B254A84F"</f>
        <v>Z0B254A84F</v>
      </c>
      <c r="B219" t="str">
        <f t="shared" si="3"/>
        <v>06363391001</v>
      </c>
      <c r="C219" t="s">
        <v>15</v>
      </c>
      <c r="D219" t="s">
        <v>463</v>
      </c>
      <c r="E219" t="s">
        <v>17</v>
      </c>
      <c r="F219" s="1" t="s">
        <v>385</v>
      </c>
      <c r="G219" t="s">
        <v>386</v>
      </c>
      <c r="H219">
        <v>700</v>
      </c>
      <c r="I219" s="2">
        <v>43390</v>
      </c>
      <c r="J219" s="2">
        <v>43404</v>
      </c>
      <c r="K219">
        <v>0</v>
      </c>
    </row>
    <row r="220" spans="1:11" ht="90" x14ac:dyDescent="0.25">
      <c r="A220" t="str">
        <f>"Z10256408D"</f>
        <v>Z10256408D</v>
      </c>
      <c r="B220" t="str">
        <f t="shared" si="3"/>
        <v>06363391001</v>
      </c>
      <c r="C220" t="s">
        <v>15</v>
      </c>
      <c r="D220" t="s">
        <v>464</v>
      </c>
      <c r="E220" t="s">
        <v>17</v>
      </c>
      <c r="F220" s="1" t="s">
        <v>465</v>
      </c>
      <c r="G220" t="s">
        <v>466</v>
      </c>
      <c r="H220">
        <v>350</v>
      </c>
      <c r="I220" s="2">
        <v>43403</v>
      </c>
      <c r="J220" s="2">
        <v>43434</v>
      </c>
      <c r="K220">
        <v>350</v>
      </c>
    </row>
    <row r="221" spans="1:11" ht="90" x14ac:dyDescent="0.25">
      <c r="A221" t="str">
        <f>"Z97256F02A"</f>
        <v>Z97256F02A</v>
      </c>
      <c r="B221" t="str">
        <f t="shared" si="3"/>
        <v>06363391001</v>
      </c>
      <c r="C221" t="s">
        <v>15</v>
      </c>
      <c r="D221" t="s">
        <v>467</v>
      </c>
      <c r="E221" t="s">
        <v>17</v>
      </c>
      <c r="F221" s="1" t="s">
        <v>46</v>
      </c>
      <c r="G221" t="s">
        <v>47</v>
      </c>
      <c r="H221">
        <v>440</v>
      </c>
      <c r="I221" s="2">
        <v>43402</v>
      </c>
      <c r="J221" s="2">
        <v>43402</v>
      </c>
      <c r="K221">
        <v>440</v>
      </c>
    </row>
    <row r="222" spans="1:11" ht="90" x14ac:dyDescent="0.25">
      <c r="A222" t="str">
        <f>"Z152594D5F"</f>
        <v>Z152594D5F</v>
      </c>
      <c r="B222" t="str">
        <f t="shared" si="3"/>
        <v>06363391001</v>
      </c>
      <c r="C222" t="s">
        <v>15</v>
      </c>
      <c r="D222" t="s">
        <v>468</v>
      </c>
      <c r="E222" t="s">
        <v>17</v>
      </c>
      <c r="F222" s="1" t="s">
        <v>369</v>
      </c>
      <c r="G222" t="s">
        <v>370</v>
      </c>
      <c r="H222">
        <v>1180</v>
      </c>
      <c r="I222" s="2">
        <v>43416</v>
      </c>
      <c r="J222" s="2">
        <v>43416</v>
      </c>
      <c r="K222">
        <v>1160</v>
      </c>
    </row>
    <row r="223" spans="1:11" ht="105" x14ac:dyDescent="0.25">
      <c r="A223" t="str">
        <f>"ZE3244C8A3"</f>
        <v>ZE3244C8A3</v>
      </c>
      <c r="B223" t="str">
        <f t="shared" si="3"/>
        <v>06363391001</v>
      </c>
      <c r="C223" t="s">
        <v>15</v>
      </c>
      <c r="D223" t="s">
        <v>469</v>
      </c>
      <c r="E223" t="s">
        <v>17</v>
      </c>
      <c r="F223" s="1" t="s">
        <v>470</v>
      </c>
      <c r="G223" t="s">
        <v>471</v>
      </c>
      <c r="H223">
        <v>800</v>
      </c>
      <c r="I223" s="2">
        <v>43346</v>
      </c>
      <c r="J223" s="2">
        <v>43348</v>
      </c>
      <c r="K223">
        <v>800</v>
      </c>
    </row>
    <row r="224" spans="1:11" ht="150" x14ac:dyDescent="0.25">
      <c r="A224" t="str">
        <f>"Z2E24DAC8B"</f>
        <v>Z2E24DAC8B</v>
      </c>
      <c r="B224" t="str">
        <f t="shared" si="3"/>
        <v>06363391001</v>
      </c>
      <c r="C224" t="s">
        <v>15</v>
      </c>
      <c r="D224" t="s">
        <v>472</v>
      </c>
      <c r="E224" t="s">
        <v>17</v>
      </c>
      <c r="F224" s="1" t="s">
        <v>473</v>
      </c>
      <c r="G224" t="s">
        <v>474</v>
      </c>
      <c r="H224">
        <v>645</v>
      </c>
      <c r="I224" s="2">
        <v>43367</v>
      </c>
      <c r="J224" s="2">
        <v>43367</v>
      </c>
      <c r="K224">
        <v>645</v>
      </c>
    </row>
    <row r="225" spans="1:11" ht="105" x14ac:dyDescent="0.25">
      <c r="A225" t="str">
        <f>"Z8A252EF03"</f>
        <v>Z8A252EF03</v>
      </c>
      <c r="B225" t="str">
        <f t="shared" si="3"/>
        <v>06363391001</v>
      </c>
      <c r="C225" t="s">
        <v>15</v>
      </c>
      <c r="D225" t="s">
        <v>475</v>
      </c>
      <c r="E225" t="s">
        <v>17</v>
      </c>
      <c r="F225" s="1" t="s">
        <v>178</v>
      </c>
      <c r="G225" t="s">
        <v>179</v>
      </c>
      <c r="H225">
        <v>197</v>
      </c>
      <c r="I225" s="2">
        <v>43381</v>
      </c>
      <c r="J225" s="2">
        <v>43404</v>
      </c>
      <c r="K225">
        <v>197</v>
      </c>
    </row>
    <row r="226" spans="1:11" ht="90" x14ac:dyDescent="0.25">
      <c r="A226" t="str">
        <f>"ZCD240CCE7"</f>
        <v>ZCD240CCE7</v>
      </c>
      <c r="B226" t="str">
        <f t="shared" si="3"/>
        <v>06363391001</v>
      </c>
      <c r="C226" t="s">
        <v>15</v>
      </c>
      <c r="D226" t="s">
        <v>476</v>
      </c>
      <c r="E226" t="s">
        <v>36</v>
      </c>
      <c r="F226" s="1" t="s">
        <v>254</v>
      </c>
      <c r="G226" t="s">
        <v>255</v>
      </c>
      <c r="H226">
        <v>803.9</v>
      </c>
      <c r="I226" s="2">
        <v>43326</v>
      </c>
      <c r="J226" s="2">
        <v>43326</v>
      </c>
      <c r="K226">
        <v>803.9</v>
      </c>
    </row>
    <row r="227" spans="1:11" ht="409.5" x14ac:dyDescent="0.25">
      <c r="A227" t="str">
        <f>"7408465AB6"</f>
        <v>7408465AB6</v>
      </c>
      <c r="B227" t="str">
        <f t="shared" si="3"/>
        <v>06363391001</v>
      </c>
      <c r="C227" t="s">
        <v>15</v>
      </c>
      <c r="D227" t="s">
        <v>477</v>
      </c>
      <c r="E227" t="s">
        <v>478</v>
      </c>
      <c r="F227" s="1" t="s">
        <v>479</v>
      </c>
      <c r="G227" s="1" t="s">
        <v>480</v>
      </c>
      <c r="H227">
        <v>305781.07</v>
      </c>
      <c r="I227" s="2">
        <v>43374</v>
      </c>
      <c r="J227" s="2">
        <v>43738</v>
      </c>
      <c r="K227">
        <v>27173.23</v>
      </c>
    </row>
    <row r="228" spans="1:11" ht="90" x14ac:dyDescent="0.25">
      <c r="A228" t="str">
        <f>"ZEF2563FDE"</f>
        <v>ZEF2563FDE</v>
      </c>
      <c r="B228" t="str">
        <f t="shared" si="3"/>
        <v>06363391001</v>
      </c>
      <c r="C228" t="s">
        <v>15</v>
      </c>
      <c r="D228" t="s">
        <v>481</v>
      </c>
      <c r="E228" t="s">
        <v>17</v>
      </c>
      <c r="F228" s="1" t="s">
        <v>63</v>
      </c>
      <c r="G228" t="s">
        <v>64</v>
      </c>
      <c r="H228">
        <v>150</v>
      </c>
      <c r="I228" s="2">
        <v>43409</v>
      </c>
      <c r="J228" s="2">
        <v>43409</v>
      </c>
      <c r="K228">
        <v>150</v>
      </c>
    </row>
    <row r="229" spans="1:11" ht="90" x14ac:dyDescent="0.25">
      <c r="A229" t="str">
        <f>"ZB925B6CA2"</f>
        <v>ZB925B6CA2</v>
      </c>
      <c r="B229" t="str">
        <f t="shared" si="3"/>
        <v>06363391001</v>
      </c>
      <c r="C229" t="s">
        <v>15</v>
      </c>
      <c r="D229" t="s">
        <v>482</v>
      </c>
      <c r="E229" t="s">
        <v>17</v>
      </c>
      <c r="F229" s="1" t="s">
        <v>465</v>
      </c>
      <c r="G229" t="s">
        <v>466</v>
      </c>
      <c r="H229">
        <v>900</v>
      </c>
      <c r="I229" s="2">
        <v>43425</v>
      </c>
      <c r="J229" s="2">
        <v>43465</v>
      </c>
      <c r="K229">
        <v>900</v>
      </c>
    </row>
    <row r="230" spans="1:11" ht="150" x14ac:dyDescent="0.25">
      <c r="A230" t="str">
        <f>"Z8325DD580"</f>
        <v>Z8325DD580</v>
      </c>
      <c r="B230" t="str">
        <f t="shared" si="3"/>
        <v>06363391001</v>
      </c>
      <c r="C230" t="s">
        <v>15</v>
      </c>
      <c r="D230" t="s">
        <v>483</v>
      </c>
      <c r="E230" t="s">
        <v>17</v>
      </c>
      <c r="F230" s="1" t="s">
        <v>484</v>
      </c>
      <c r="G230" t="s">
        <v>485</v>
      </c>
      <c r="H230">
        <v>1474.27</v>
      </c>
      <c r="I230" s="2">
        <v>43427</v>
      </c>
      <c r="J230" s="2">
        <v>43465</v>
      </c>
      <c r="K230">
        <v>267.39999999999998</v>
      </c>
    </row>
    <row r="231" spans="1:11" ht="330" x14ac:dyDescent="0.25">
      <c r="A231" t="str">
        <f>"ZB523C5DEA"</f>
        <v>ZB523C5DEA</v>
      </c>
      <c r="B231" t="str">
        <f t="shared" si="3"/>
        <v>06363391001</v>
      </c>
      <c r="C231" t="s">
        <v>15</v>
      </c>
      <c r="D231" t="s">
        <v>486</v>
      </c>
      <c r="E231" t="s">
        <v>79</v>
      </c>
      <c r="F231" s="1" t="s">
        <v>487</v>
      </c>
      <c r="G231" t="s">
        <v>488</v>
      </c>
      <c r="H231">
        <v>8900</v>
      </c>
      <c r="I231" s="2">
        <v>43419</v>
      </c>
      <c r="J231" s="2">
        <v>43419</v>
      </c>
      <c r="K231">
        <v>8900</v>
      </c>
    </row>
    <row r="232" spans="1:11" ht="409.5" x14ac:dyDescent="0.25">
      <c r="A232" t="str">
        <f>"ZB224DB6A1"</f>
        <v>ZB224DB6A1</v>
      </c>
      <c r="B232" t="str">
        <f t="shared" si="3"/>
        <v>06363391001</v>
      </c>
      <c r="C232" t="s">
        <v>15</v>
      </c>
      <c r="D232" t="s">
        <v>489</v>
      </c>
      <c r="E232" t="s">
        <v>79</v>
      </c>
      <c r="F232" s="1" t="s">
        <v>490</v>
      </c>
      <c r="G232" t="s">
        <v>491</v>
      </c>
      <c r="H232">
        <v>1635.52</v>
      </c>
      <c r="I232" s="2">
        <v>43430</v>
      </c>
      <c r="K232">
        <v>0</v>
      </c>
    </row>
    <row r="233" spans="1:11" ht="75" x14ac:dyDescent="0.25">
      <c r="A233" t="str">
        <f>"Z15256F06C"</f>
        <v>Z15256F06C</v>
      </c>
      <c r="B233" t="str">
        <f t="shared" si="3"/>
        <v>06363391001</v>
      </c>
      <c r="C233" t="s">
        <v>15</v>
      </c>
      <c r="D233" t="s">
        <v>492</v>
      </c>
      <c r="E233" t="s">
        <v>17</v>
      </c>
      <c r="F233" s="1" t="s">
        <v>493</v>
      </c>
      <c r="G233" t="s">
        <v>494</v>
      </c>
      <c r="H233">
        <v>370</v>
      </c>
      <c r="I233" s="2">
        <v>43404</v>
      </c>
      <c r="J233" s="2">
        <v>43404</v>
      </c>
      <c r="K233">
        <v>370</v>
      </c>
    </row>
    <row r="234" spans="1:11" ht="90" x14ac:dyDescent="0.25">
      <c r="A234" t="str">
        <f>"Z5425F95A7"</f>
        <v>Z5425F95A7</v>
      </c>
      <c r="B234" t="str">
        <f t="shared" si="3"/>
        <v>06363391001</v>
      </c>
      <c r="C234" t="s">
        <v>15</v>
      </c>
      <c r="D234" t="s">
        <v>495</v>
      </c>
      <c r="E234" t="s">
        <v>17</v>
      </c>
      <c r="F234" s="1" t="s">
        <v>369</v>
      </c>
      <c r="G234" t="s">
        <v>370</v>
      </c>
      <c r="H234">
        <v>895</v>
      </c>
      <c r="I234" s="2">
        <v>43438</v>
      </c>
      <c r="J234" s="2">
        <v>43465</v>
      </c>
      <c r="K234">
        <v>895</v>
      </c>
    </row>
    <row r="235" spans="1:11" ht="135" x14ac:dyDescent="0.25">
      <c r="A235" t="str">
        <f>"Z7D25DD6D3"</f>
        <v>Z7D25DD6D3</v>
      </c>
      <c r="B235" t="str">
        <f t="shared" si="3"/>
        <v>06363391001</v>
      </c>
      <c r="C235" t="s">
        <v>15</v>
      </c>
      <c r="D235" t="s">
        <v>496</v>
      </c>
      <c r="E235" t="s">
        <v>17</v>
      </c>
      <c r="F235" s="1" t="s">
        <v>444</v>
      </c>
      <c r="G235" t="s">
        <v>445</v>
      </c>
      <c r="H235">
        <v>503.3</v>
      </c>
      <c r="I235" s="2">
        <v>43438</v>
      </c>
      <c r="J235" s="2">
        <v>43465</v>
      </c>
      <c r="K235">
        <v>0</v>
      </c>
    </row>
    <row r="236" spans="1:11" ht="135" x14ac:dyDescent="0.25">
      <c r="A236" t="str">
        <f>"Z7D25DD6D3"</f>
        <v>Z7D25DD6D3</v>
      </c>
      <c r="B236" t="str">
        <f t="shared" si="3"/>
        <v>06363391001</v>
      </c>
      <c r="C236" t="s">
        <v>15</v>
      </c>
      <c r="D236" t="s">
        <v>497</v>
      </c>
      <c r="E236" t="s">
        <v>17</v>
      </c>
      <c r="F236" s="1" t="s">
        <v>444</v>
      </c>
      <c r="G236" t="s">
        <v>445</v>
      </c>
      <c r="H236">
        <v>517.84</v>
      </c>
      <c r="I236" s="2">
        <v>43438</v>
      </c>
      <c r="J236" s="2">
        <v>43465</v>
      </c>
      <c r="K236">
        <v>0</v>
      </c>
    </row>
    <row r="237" spans="1:11" ht="75" x14ac:dyDescent="0.25">
      <c r="A237" t="str">
        <f>"ZE725F09D9"</f>
        <v>ZE725F09D9</v>
      </c>
      <c r="B237" t="str">
        <f t="shared" si="3"/>
        <v>06363391001</v>
      </c>
      <c r="C237" t="s">
        <v>15</v>
      </c>
      <c r="D237" t="s">
        <v>498</v>
      </c>
      <c r="E237" t="s">
        <v>17</v>
      </c>
      <c r="F237" s="1" t="s">
        <v>27</v>
      </c>
      <c r="G237" t="s">
        <v>28</v>
      </c>
      <c r="H237">
        <v>135</v>
      </c>
      <c r="I237" s="2">
        <v>43438</v>
      </c>
      <c r="J237" s="2">
        <v>43465</v>
      </c>
      <c r="K237">
        <v>135</v>
      </c>
    </row>
    <row r="238" spans="1:11" ht="90" x14ac:dyDescent="0.25">
      <c r="A238" t="str">
        <f>"ZC425F093D"</f>
        <v>ZC425F093D</v>
      </c>
      <c r="B238" t="str">
        <f t="shared" si="3"/>
        <v>06363391001</v>
      </c>
      <c r="C238" t="s">
        <v>15</v>
      </c>
      <c r="D238" t="s">
        <v>499</v>
      </c>
      <c r="E238" t="s">
        <v>17</v>
      </c>
      <c r="F238" s="1" t="s">
        <v>53</v>
      </c>
      <c r="G238" t="s">
        <v>54</v>
      </c>
      <c r="H238">
        <v>480</v>
      </c>
      <c r="I238" s="2">
        <v>43438</v>
      </c>
      <c r="J238" s="2">
        <v>43465</v>
      </c>
      <c r="K238">
        <v>480</v>
      </c>
    </row>
    <row r="239" spans="1:11" ht="120" x14ac:dyDescent="0.25">
      <c r="A239" t="str">
        <f>"ZD025F0988"</f>
        <v>ZD025F0988</v>
      </c>
      <c r="B239" t="str">
        <f t="shared" si="3"/>
        <v>06363391001</v>
      </c>
      <c r="C239" t="s">
        <v>15</v>
      </c>
      <c r="D239" t="s">
        <v>500</v>
      </c>
      <c r="E239" t="s">
        <v>17</v>
      </c>
      <c r="F239" s="1" t="s">
        <v>287</v>
      </c>
      <c r="G239" t="s">
        <v>288</v>
      </c>
      <c r="H239">
        <v>250</v>
      </c>
      <c r="I239" s="2">
        <v>43438</v>
      </c>
      <c r="J239" s="2">
        <v>43465</v>
      </c>
      <c r="K239">
        <v>250</v>
      </c>
    </row>
    <row r="240" spans="1:11" ht="105" x14ac:dyDescent="0.25">
      <c r="A240" t="str">
        <f>"Z1425F960D"</f>
        <v>Z1425F960D</v>
      </c>
      <c r="B240" t="str">
        <f t="shared" si="3"/>
        <v>06363391001</v>
      </c>
      <c r="C240" t="s">
        <v>15</v>
      </c>
      <c r="D240" t="s">
        <v>501</v>
      </c>
      <c r="E240" t="s">
        <v>17</v>
      </c>
      <c r="F240" s="1" t="s">
        <v>162</v>
      </c>
      <c r="G240" t="s">
        <v>163</v>
      </c>
      <c r="H240">
        <v>650</v>
      </c>
      <c r="I240" s="2">
        <v>43438</v>
      </c>
      <c r="J240" s="2">
        <v>43465</v>
      </c>
      <c r="K240">
        <v>650</v>
      </c>
    </row>
    <row r="241" spans="1:11" ht="90" x14ac:dyDescent="0.25">
      <c r="A241" t="str">
        <f>"Z1A25A80A0"</f>
        <v>Z1A25A80A0</v>
      </c>
      <c r="B241" t="str">
        <f t="shared" si="3"/>
        <v>06363391001</v>
      </c>
      <c r="C241" t="s">
        <v>15</v>
      </c>
      <c r="D241" t="s">
        <v>502</v>
      </c>
      <c r="E241" t="s">
        <v>17</v>
      </c>
      <c r="F241" s="1" t="s">
        <v>159</v>
      </c>
      <c r="G241" t="s">
        <v>160</v>
      </c>
      <c r="H241">
        <v>1210</v>
      </c>
      <c r="I241" s="2">
        <v>43418</v>
      </c>
      <c r="J241" s="2">
        <v>43434</v>
      </c>
      <c r="K241">
        <v>1200</v>
      </c>
    </row>
    <row r="242" spans="1:11" ht="120" x14ac:dyDescent="0.25">
      <c r="A242" t="str">
        <f>"Z9025AE125"</f>
        <v>Z9025AE125</v>
      </c>
      <c r="B242" t="str">
        <f t="shared" si="3"/>
        <v>06363391001</v>
      </c>
      <c r="C242" t="s">
        <v>15</v>
      </c>
      <c r="D242" t="s">
        <v>503</v>
      </c>
      <c r="E242" t="s">
        <v>17</v>
      </c>
      <c r="F242" s="1" t="s">
        <v>504</v>
      </c>
      <c r="G242" t="s">
        <v>505</v>
      </c>
      <c r="H242">
        <v>1400</v>
      </c>
      <c r="I242" s="2">
        <v>43418</v>
      </c>
      <c r="J242" s="2">
        <v>43465</v>
      </c>
      <c r="K242">
        <v>0</v>
      </c>
    </row>
    <row r="243" spans="1:11" ht="75" x14ac:dyDescent="0.25">
      <c r="A243" t="str">
        <f>"Z46259F96A"</f>
        <v>Z46259F96A</v>
      </c>
      <c r="B243" t="str">
        <f t="shared" si="3"/>
        <v>06363391001</v>
      </c>
      <c r="C243" t="s">
        <v>15</v>
      </c>
      <c r="D243" t="s">
        <v>506</v>
      </c>
      <c r="E243" t="s">
        <v>17</v>
      </c>
      <c r="F243" s="1" t="s">
        <v>507</v>
      </c>
      <c r="G243" t="s">
        <v>508</v>
      </c>
      <c r="H243">
        <v>1440</v>
      </c>
      <c r="I243" s="2">
        <v>43412</v>
      </c>
      <c r="J243" s="2">
        <v>43444</v>
      </c>
      <c r="K243">
        <v>0</v>
      </c>
    </row>
    <row r="244" spans="1:11" ht="90" x14ac:dyDescent="0.25">
      <c r="A244" t="str">
        <f>"ZC925373B0"</f>
        <v>ZC925373B0</v>
      </c>
      <c r="B244" t="str">
        <f t="shared" si="3"/>
        <v>06363391001</v>
      </c>
      <c r="C244" t="s">
        <v>15</v>
      </c>
      <c r="D244" t="s">
        <v>509</v>
      </c>
      <c r="E244" t="s">
        <v>17</v>
      </c>
      <c r="F244" s="1" t="s">
        <v>510</v>
      </c>
      <c r="G244" t="s">
        <v>511</v>
      </c>
      <c r="H244">
        <v>300</v>
      </c>
      <c r="I244" s="2">
        <v>43398</v>
      </c>
      <c r="J244" s="2">
        <v>43398</v>
      </c>
      <c r="K244">
        <v>300</v>
      </c>
    </row>
    <row r="245" spans="1:11" ht="90" x14ac:dyDescent="0.25">
      <c r="A245" t="str">
        <f>"ZCF25B6DA9"</f>
        <v>ZCF25B6DA9</v>
      </c>
      <c r="B245" t="str">
        <f t="shared" si="3"/>
        <v>06363391001</v>
      </c>
      <c r="C245" t="s">
        <v>15</v>
      </c>
      <c r="D245" t="s">
        <v>512</v>
      </c>
      <c r="E245" t="s">
        <v>17</v>
      </c>
      <c r="F245" s="1" t="s">
        <v>274</v>
      </c>
      <c r="G245" t="s">
        <v>275</v>
      </c>
      <c r="H245">
        <v>774.5</v>
      </c>
      <c r="I245" s="2">
        <v>43418</v>
      </c>
      <c r="J245" s="2">
        <v>43434</v>
      </c>
      <c r="K245">
        <v>774.5</v>
      </c>
    </row>
    <row r="246" spans="1:11" ht="90" x14ac:dyDescent="0.25">
      <c r="A246" t="str">
        <f>"ZBF259C9A1"</f>
        <v>ZBF259C9A1</v>
      </c>
      <c r="B246" t="str">
        <f t="shared" si="3"/>
        <v>06363391001</v>
      </c>
      <c r="C246" t="s">
        <v>15</v>
      </c>
      <c r="D246" t="s">
        <v>513</v>
      </c>
      <c r="E246" t="s">
        <v>17</v>
      </c>
      <c r="F246" s="1" t="s">
        <v>514</v>
      </c>
      <c r="G246" t="s">
        <v>81</v>
      </c>
      <c r="H246">
        <v>1450</v>
      </c>
      <c r="I246" s="2">
        <v>43417</v>
      </c>
      <c r="J246" s="2">
        <v>43434</v>
      </c>
      <c r="K246">
        <v>0</v>
      </c>
    </row>
    <row r="247" spans="1:11" ht="90" x14ac:dyDescent="0.25">
      <c r="A247" t="str">
        <f>"Z85244C8CB"</f>
        <v>Z85244C8CB</v>
      </c>
      <c r="B247" t="str">
        <f t="shared" si="3"/>
        <v>06363391001</v>
      </c>
      <c r="C247" t="s">
        <v>15</v>
      </c>
      <c r="D247" t="s">
        <v>515</v>
      </c>
      <c r="E247" t="s">
        <v>17</v>
      </c>
      <c r="F247" s="1" t="s">
        <v>360</v>
      </c>
      <c r="G247" t="s">
        <v>361</v>
      </c>
      <c r="H247">
        <v>330</v>
      </c>
      <c r="I247" s="2">
        <v>43399</v>
      </c>
      <c r="J247" s="2">
        <v>43399</v>
      </c>
      <c r="K247">
        <v>330</v>
      </c>
    </row>
    <row r="248" spans="1:11" ht="105" x14ac:dyDescent="0.25">
      <c r="A248" t="str">
        <f>"Z3B24994FC"</f>
        <v>Z3B24994FC</v>
      </c>
      <c r="B248" t="str">
        <f t="shared" si="3"/>
        <v>06363391001</v>
      </c>
      <c r="C248" t="s">
        <v>15</v>
      </c>
      <c r="D248" t="s">
        <v>516</v>
      </c>
      <c r="E248" t="s">
        <v>17</v>
      </c>
      <c r="F248" s="1" t="s">
        <v>517</v>
      </c>
      <c r="G248" t="s">
        <v>518</v>
      </c>
      <c r="H248">
        <v>590</v>
      </c>
      <c r="I248" s="2">
        <v>43332</v>
      </c>
      <c r="J248" s="2">
        <v>43332</v>
      </c>
      <c r="K248">
        <v>590</v>
      </c>
    </row>
    <row r="249" spans="1:11" ht="90" x14ac:dyDescent="0.25">
      <c r="A249" t="str">
        <f>"ZB6260D43F"</f>
        <v>ZB6260D43F</v>
      </c>
      <c r="B249" t="str">
        <f t="shared" si="3"/>
        <v>06363391001</v>
      </c>
      <c r="C249" t="s">
        <v>15</v>
      </c>
      <c r="D249" t="s">
        <v>519</v>
      </c>
      <c r="E249" t="s">
        <v>17</v>
      </c>
      <c r="F249" s="1" t="s">
        <v>63</v>
      </c>
      <c r="G249" t="s">
        <v>64</v>
      </c>
      <c r="H249">
        <v>510</v>
      </c>
      <c r="I249" s="2">
        <v>43441</v>
      </c>
      <c r="J249" s="2">
        <v>43496</v>
      </c>
      <c r="K249">
        <v>510</v>
      </c>
    </row>
    <row r="250" spans="1:11" ht="75" x14ac:dyDescent="0.25">
      <c r="A250" t="str">
        <f>"ZEA2629C74"</f>
        <v>ZEA2629C74</v>
      </c>
      <c r="B250" t="str">
        <f t="shared" si="3"/>
        <v>06363391001</v>
      </c>
      <c r="C250" t="s">
        <v>15</v>
      </c>
      <c r="D250" t="s">
        <v>128</v>
      </c>
      <c r="E250" t="s">
        <v>17</v>
      </c>
      <c r="F250" s="1" t="s">
        <v>27</v>
      </c>
      <c r="G250" t="s">
        <v>28</v>
      </c>
      <c r="H250">
        <v>255</v>
      </c>
      <c r="I250" s="2">
        <v>43445</v>
      </c>
      <c r="J250" s="2">
        <v>43476</v>
      </c>
      <c r="K250">
        <v>255</v>
      </c>
    </row>
    <row r="251" spans="1:11" ht="90" x14ac:dyDescent="0.25">
      <c r="A251" t="str">
        <f>"ZB42622016"</f>
        <v>ZB42622016</v>
      </c>
      <c r="B251" t="str">
        <f t="shared" si="3"/>
        <v>06363391001</v>
      </c>
      <c r="C251" t="s">
        <v>15</v>
      </c>
      <c r="D251" t="s">
        <v>499</v>
      </c>
      <c r="E251" t="s">
        <v>17</v>
      </c>
      <c r="F251" s="1" t="s">
        <v>514</v>
      </c>
      <c r="G251" t="s">
        <v>81</v>
      </c>
      <c r="H251">
        <v>1500</v>
      </c>
      <c r="I251" s="2">
        <v>43445</v>
      </c>
      <c r="J251" s="2">
        <v>43475</v>
      </c>
      <c r="K251">
        <v>0</v>
      </c>
    </row>
    <row r="252" spans="1:11" ht="105" x14ac:dyDescent="0.25">
      <c r="A252" t="str">
        <f>"Z1F260D4BA"</f>
        <v>Z1F260D4BA</v>
      </c>
      <c r="B252" t="str">
        <f t="shared" si="3"/>
        <v>06363391001</v>
      </c>
      <c r="C252" t="s">
        <v>15</v>
      </c>
      <c r="D252" t="s">
        <v>520</v>
      </c>
      <c r="E252" t="s">
        <v>17</v>
      </c>
      <c r="F252" s="1" t="s">
        <v>381</v>
      </c>
      <c r="G252" t="s">
        <v>382</v>
      </c>
      <c r="H252">
        <v>1498</v>
      </c>
      <c r="I252" s="2">
        <v>43445</v>
      </c>
      <c r="J252" s="2">
        <v>43476</v>
      </c>
      <c r="K252">
        <v>0</v>
      </c>
    </row>
    <row r="253" spans="1:11" ht="360" x14ac:dyDescent="0.25">
      <c r="A253" t="str">
        <f>"ZAB25BEC3E"</f>
        <v>ZAB25BEC3E</v>
      </c>
      <c r="B253" t="str">
        <f t="shared" si="3"/>
        <v>06363391001</v>
      </c>
      <c r="C253" t="s">
        <v>15</v>
      </c>
      <c r="D253" t="s">
        <v>521</v>
      </c>
      <c r="E253" t="s">
        <v>79</v>
      </c>
      <c r="F253" s="1" t="s">
        <v>522</v>
      </c>
      <c r="G253" t="s">
        <v>523</v>
      </c>
      <c r="H253">
        <v>2498.25</v>
      </c>
      <c r="I253" s="2">
        <v>43447</v>
      </c>
      <c r="J253" s="2">
        <v>43478</v>
      </c>
      <c r="K253">
        <v>0</v>
      </c>
    </row>
    <row r="254" spans="1:11" ht="165" x14ac:dyDescent="0.25">
      <c r="A254" t="str">
        <f>"Z6D26377B9"</f>
        <v>Z6D26377B9</v>
      </c>
      <c r="B254" t="str">
        <f t="shared" si="3"/>
        <v>06363391001</v>
      </c>
      <c r="C254" t="s">
        <v>15</v>
      </c>
      <c r="D254" t="s">
        <v>524</v>
      </c>
      <c r="E254" t="s">
        <v>17</v>
      </c>
      <c r="F254" s="1" t="s">
        <v>291</v>
      </c>
      <c r="G254" t="s">
        <v>292</v>
      </c>
      <c r="H254">
        <v>236.88</v>
      </c>
      <c r="I254" s="2">
        <v>43448</v>
      </c>
      <c r="J254" s="2">
        <v>43479</v>
      </c>
      <c r="K254">
        <v>236.88</v>
      </c>
    </row>
    <row r="255" spans="1:11" ht="105" x14ac:dyDescent="0.25">
      <c r="A255" t="str">
        <f>"ZD2263FECC"</f>
        <v>ZD2263FECC</v>
      </c>
      <c r="B255" t="str">
        <f t="shared" si="3"/>
        <v>06363391001</v>
      </c>
      <c r="C255" t="s">
        <v>15</v>
      </c>
      <c r="D255" t="s">
        <v>525</v>
      </c>
      <c r="E255" t="s">
        <v>17</v>
      </c>
      <c r="F255" s="1" t="s">
        <v>381</v>
      </c>
      <c r="G255" t="s">
        <v>382</v>
      </c>
      <c r="H255">
        <v>2384.5300000000002</v>
      </c>
      <c r="I255" s="2">
        <v>43448</v>
      </c>
      <c r="J255" s="2">
        <v>43479</v>
      </c>
      <c r="K255">
        <v>0</v>
      </c>
    </row>
    <row r="256" spans="1:11" ht="375" x14ac:dyDescent="0.25">
      <c r="A256" t="str">
        <f>"72342736EE"</f>
        <v>72342736EE</v>
      </c>
      <c r="B256" t="str">
        <f t="shared" si="3"/>
        <v>06363391001</v>
      </c>
      <c r="C256" t="s">
        <v>15</v>
      </c>
      <c r="D256" t="s">
        <v>526</v>
      </c>
      <c r="E256" t="s">
        <v>79</v>
      </c>
      <c r="F256" s="1" t="s">
        <v>527</v>
      </c>
      <c r="G256" t="s">
        <v>528</v>
      </c>
      <c r="H256">
        <v>34423.68</v>
      </c>
      <c r="I256" s="2">
        <v>43193</v>
      </c>
      <c r="J256" s="2">
        <v>43437</v>
      </c>
      <c r="K256">
        <v>34251.550000000003</v>
      </c>
    </row>
    <row r="257" spans="1:11" ht="90" x14ac:dyDescent="0.25">
      <c r="A257" t="str">
        <f>"Z3126548F6"</f>
        <v>Z3126548F6</v>
      </c>
      <c r="B257" t="str">
        <f t="shared" si="3"/>
        <v>06363391001</v>
      </c>
      <c r="C257" t="s">
        <v>15</v>
      </c>
      <c r="D257" t="s">
        <v>529</v>
      </c>
      <c r="E257" t="s">
        <v>17</v>
      </c>
      <c r="F257" s="1" t="s">
        <v>465</v>
      </c>
      <c r="G257" t="s">
        <v>466</v>
      </c>
      <c r="H257">
        <v>300</v>
      </c>
      <c r="I257" s="2">
        <v>43453</v>
      </c>
      <c r="J257" s="2">
        <v>43119</v>
      </c>
      <c r="K257">
        <v>0</v>
      </c>
    </row>
    <row r="258" spans="1:11" ht="90" x14ac:dyDescent="0.25">
      <c r="A258" t="str">
        <f>"Z8426548C8"</f>
        <v>Z8426548C8</v>
      </c>
      <c r="B258" t="str">
        <f t="shared" si="3"/>
        <v>06363391001</v>
      </c>
      <c r="C258" t="s">
        <v>15</v>
      </c>
      <c r="D258" t="s">
        <v>530</v>
      </c>
      <c r="E258" t="s">
        <v>17</v>
      </c>
      <c r="F258" s="1" t="s">
        <v>465</v>
      </c>
      <c r="G258" t="s">
        <v>466</v>
      </c>
      <c r="H258">
        <v>650</v>
      </c>
      <c r="I258" s="2">
        <v>43453</v>
      </c>
      <c r="J258" s="2">
        <v>43486</v>
      </c>
      <c r="K258">
        <v>0</v>
      </c>
    </row>
    <row r="259" spans="1:11" ht="90" x14ac:dyDescent="0.25">
      <c r="A259" t="str">
        <f>"Z2F26690E1"</f>
        <v>Z2F26690E1</v>
      </c>
      <c r="B259" t="str">
        <f t="shared" ref="B259:B324" si="4">"06363391001"</f>
        <v>06363391001</v>
      </c>
      <c r="C259" t="s">
        <v>15</v>
      </c>
      <c r="D259" t="s">
        <v>531</v>
      </c>
      <c r="E259" t="s">
        <v>17</v>
      </c>
      <c r="F259" s="1" t="s">
        <v>274</v>
      </c>
      <c r="G259" t="s">
        <v>275</v>
      </c>
      <c r="H259">
        <v>401.68</v>
      </c>
      <c r="I259" s="2">
        <v>43454</v>
      </c>
      <c r="J259" s="2">
        <v>43115</v>
      </c>
      <c r="K259">
        <v>0</v>
      </c>
    </row>
    <row r="260" spans="1:11" ht="75" x14ac:dyDescent="0.25">
      <c r="A260" t="str">
        <f>"Z37235709A"</f>
        <v>Z37235709A</v>
      </c>
      <c r="B260" t="str">
        <f t="shared" si="4"/>
        <v>06363391001</v>
      </c>
      <c r="C260" t="s">
        <v>15</v>
      </c>
      <c r="D260" t="s">
        <v>532</v>
      </c>
      <c r="E260" t="s">
        <v>17</v>
      </c>
      <c r="F260" s="1" t="s">
        <v>533</v>
      </c>
      <c r="G260" t="s">
        <v>534</v>
      </c>
      <c r="H260">
        <v>120</v>
      </c>
      <c r="I260" s="2">
        <v>43434</v>
      </c>
      <c r="J260" s="2">
        <v>43434</v>
      </c>
      <c r="K260">
        <v>120</v>
      </c>
    </row>
    <row r="261" spans="1:11" ht="90" x14ac:dyDescent="0.25">
      <c r="A261" t="str">
        <f>"Z8026378EC"</f>
        <v>Z8026378EC</v>
      </c>
      <c r="B261" t="str">
        <f t="shared" si="4"/>
        <v>06363391001</v>
      </c>
      <c r="C261" t="s">
        <v>15</v>
      </c>
      <c r="D261" t="s">
        <v>535</v>
      </c>
      <c r="E261" t="s">
        <v>17</v>
      </c>
      <c r="F261" s="1" t="s">
        <v>250</v>
      </c>
      <c r="G261" t="s">
        <v>251</v>
      </c>
      <c r="H261">
        <v>1466.28</v>
      </c>
      <c r="I261" s="2">
        <v>43454</v>
      </c>
      <c r="J261" s="2">
        <v>43454</v>
      </c>
      <c r="K261">
        <v>1466.28</v>
      </c>
    </row>
    <row r="262" spans="1:11" ht="75" x14ac:dyDescent="0.25">
      <c r="A262" t="str">
        <f>"Z9F2637874"</f>
        <v>Z9F2637874</v>
      </c>
      <c r="B262" t="str">
        <f t="shared" si="4"/>
        <v>06363391001</v>
      </c>
      <c r="C262" t="s">
        <v>15</v>
      </c>
      <c r="D262" t="s">
        <v>536</v>
      </c>
      <c r="E262" t="s">
        <v>17</v>
      </c>
      <c r="F262" s="1" t="s">
        <v>537</v>
      </c>
      <c r="G262" t="s">
        <v>538</v>
      </c>
      <c r="H262">
        <v>1454.35</v>
      </c>
      <c r="I262" s="2">
        <v>43454</v>
      </c>
      <c r="J262" s="2">
        <v>43472</v>
      </c>
      <c r="K262">
        <v>0</v>
      </c>
    </row>
    <row r="263" spans="1:11" ht="90" x14ac:dyDescent="0.25">
      <c r="A263" t="str">
        <f>"ZC0248F6B3"</f>
        <v>ZC0248F6B3</v>
      </c>
      <c r="B263" t="str">
        <f t="shared" si="4"/>
        <v>06363391001</v>
      </c>
      <c r="C263" t="s">
        <v>15</v>
      </c>
      <c r="D263" t="s">
        <v>539</v>
      </c>
      <c r="E263" t="s">
        <v>36</v>
      </c>
      <c r="F263" s="1" t="s">
        <v>254</v>
      </c>
      <c r="G263" t="s">
        <v>255</v>
      </c>
      <c r="H263">
        <v>1368.93</v>
      </c>
      <c r="I263" s="2">
        <v>43375</v>
      </c>
      <c r="J263" s="2">
        <v>43375</v>
      </c>
      <c r="K263">
        <v>1368.93</v>
      </c>
    </row>
    <row r="264" spans="1:11" ht="90" x14ac:dyDescent="0.25">
      <c r="A264" t="str">
        <f>"Z1A257996E"</f>
        <v>Z1A257996E</v>
      </c>
      <c r="B264" t="str">
        <f t="shared" si="4"/>
        <v>06363391001</v>
      </c>
      <c r="C264" t="s">
        <v>15</v>
      </c>
      <c r="D264" t="s">
        <v>540</v>
      </c>
      <c r="E264" t="s">
        <v>36</v>
      </c>
      <c r="F264" s="1" t="s">
        <v>254</v>
      </c>
      <c r="G264" t="s">
        <v>255</v>
      </c>
      <c r="H264">
        <v>1312.66</v>
      </c>
      <c r="I264" s="2">
        <v>43452</v>
      </c>
      <c r="J264" s="2">
        <v>43452</v>
      </c>
      <c r="K264">
        <v>1312.66</v>
      </c>
    </row>
    <row r="265" spans="1:11" ht="135" x14ac:dyDescent="0.25">
      <c r="A265" t="str">
        <f>"Z602654205"</f>
        <v>Z602654205</v>
      </c>
      <c r="B265" t="str">
        <f t="shared" si="4"/>
        <v>06363391001</v>
      </c>
      <c r="C265" t="s">
        <v>15</v>
      </c>
      <c r="D265" t="s">
        <v>541</v>
      </c>
      <c r="E265" t="s">
        <v>17</v>
      </c>
      <c r="F265" s="1" t="s">
        <v>444</v>
      </c>
      <c r="G265" t="s">
        <v>445</v>
      </c>
      <c r="H265">
        <v>936.16</v>
      </c>
      <c r="I265" s="2">
        <v>43453</v>
      </c>
      <c r="J265" s="2">
        <v>43483</v>
      </c>
      <c r="K265">
        <v>935.08</v>
      </c>
    </row>
    <row r="266" spans="1:11" ht="90" x14ac:dyDescent="0.25">
      <c r="A266" t="str">
        <f>"ZF225F08E4"</f>
        <v>ZF225F08E4</v>
      </c>
      <c r="B266" t="str">
        <f t="shared" si="4"/>
        <v>06363391001</v>
      </c>
      <c r="C266" t="s">
        <v>15</v>
      </c>
      <c r="D266" t="s">
        <v>542</v>
      </c>
      <c r="E266" t="s">
        <v>17</v>
      </c>
      <c r="F266" s="1" t="s">
        <v>53</v>
      </c>
      <c r="G266" t="s">
        <v>54</v>
      </c>
      <c r="H266">
        <v>750</v>
      </c>
      <c r="I266" s="2">
        <v>43438</v>
      </c>
      <c r="J266" s="2">
        <v>43465</v>
      </c>
      <c r="K266">
        <v>750</v>
      </c>
    </row>
    <row r="267" spans="1:11" ht="90" x14ac:dyDescent="0.25">
      <c r="A267" t="str">
        <f>"ZF225DD8F2"</f>
        <v>ZF225DD8F2</v>
      </c>
      <c r="B267" t="str">
        <f t="shared" si="4"/>
        <v>06363391001</v>
      </c>
      <c r="C267" t="s">
        <v>15</v>
      </c>
      <c r="D267" t="s">
        <v>543</v>
      </c>
      <c r="E267" t="s">
        <v>17</v>
      </c>
      <c r="F267" s="1" t="s">
        <v>175</v>
      </c>
      <c r="G267" t="s">
        <v>176</v>
      </c>
      <c r="H267">
        <v>280</v>
      </c>
      <c r="I267" s="2">
        <v>43438</v>
      </c>
      <c r="J267" s="2">
        <v>43465</v>
      </c>
      <c r="K267">
        <v>275</v>
      </c>
    </row>
    <row r="268" spans="1:11" ht="90" x14ac:dyDescent="0.25">
      <c r="A268" t="str">
        <f>"Z0C260D482"</f>
        <v>Z0C260D482</v>
      </c>
      <c r="B268" t="str">
        <f t="shared" si="4"/>
        <v>06363391001</v>
      </c>
      <c r="C268" t="s">
        <v>15</v>
      </c>
      <c r="D268" t="s">
        <v>544</v>
      </c>
      <c r="E268" t="s">
        <v>17</v>
      </c>
      <c r="F268" s="1" t="s">
        <v>545</v>
      </c>
      <c r="G268" t="s">
        <v>546</v>
      </c>
      <c r="H268">
        <v>900</v>
      </c>
      <c r="I268" s="2">
        <v>43441</v>
      </c>
      <c r="J268" s="2">
        <v>43496</v>
      </c>
      <c r="K268">
        <v>897.6</v>
      </c>
    </row>
    <row r="269" spans="1:11" ht="135" x14ac:dyDescent="0.25">
      <c r="A269" t="str">
        <f>"ZDA2594D86"</f>
        <v>ZDA2594D86</v>
      </c>
      <c r="B269" t="str">
        <f t="shared" si="4"/>
        <v>06363391001</v>
      </c>
      <c r="C269" t="s">
        <v>15</v>
      </c>
      <c r="D269" t="s">
        <v>547</v>
      </c>
      <c r="E269" t="s">
        <v>17</v>
      </c>
      <c r="F269" s="1" t="s">
        <v>548</v>
      </c>
      <c r="G269" t="s">
        <v>549</v>
      </c>
      <c r="H269">
        <v>1100</v>
      </c>
      <c r="I269" s="2">
        <v>43424</v>
      </c>
      <c r="J269" s="2">
        <v>43424</v>
      </c>
      <c r="K269">
        <v>1090</v>
      </c>
    </row>
    <row r="270" spans="1:11" ht="409.5" x14ac:dyDescent="0.25">
      <c r="A270" t="str">
        <f>"Z142312BCO"</f>
        <v>Z142312BCO</v>
      </c>
      <c r="B270" t="str">
        <f t="shared" si="4"/>
        <v>06363391001</v>
      </c>
      <c r="C270" t="s">
        <v>15</v>
      </c>
      <c r="D270" t="s">
        <v>550</v>
      </c>
      <c r="E270" t="s">
        <v>79</v>
      </c>
      <c r="F270" s="1" t="s">
        <v>551</v>
      </c>
      <c r="G270" t="s">
        <v>552</v>
      </c>
      <c r="H270">
        <v>10201.450000000001</v>
      </c>
      <c r="I270" s="2">
        <v>43384</v>
      </c>
      <c r="J270" s="2">
        <v>43555</v>
      </c>
      <c r="K270">
        <v>0</v>
      </c>
    </row>
    <row r="271" spans="1:11" ht="409.5" x14ac:dyDescent="0.25">
      <c r="A271" t="str">
        <f>"Z3321BB9A3"</f>
        <v>Z3321BB9A3</v>
      </c>
      <c r="B271" t="str">
        <f t="shared" si="4"/>
        <v>06363391001</v>
      </c>
      <c r="C271" t="s">
        <v>15</v>
      </c>
      <c r="D271" t="s">
        <v>553</v>
      </c>
      <c r="E271" t="s">
        <v>79</v>
      </c>
      <c r="F271" s="1" t="s">
        <v>554</v>
      </c>
      <c r="G271" t="s">
        <v>555</v>
      </c>
      <c r="H271">
        <v>10800</v>
      </c>
      <c r="I271" s="2">
        <v>43221</v>
      </c>
      <c r="J271" s="2">
        <v>43951</v>
      </c>
      <c r="K271">
        <v>2700</v>
      </c>
    </row>
    <row r="272" spans="1:11" ht="405" x14ac:dyDescent="0.25">
      <c r="A272" t="str">
        <f>"ZAA24DB66F"</f>
        <v>ZAA24DB66F</v>
      </c>
      <c r="B272" t="str">
        <f t="shared" si="4"/>
        <v>06363391001</v>
      </c>
      <c r="C272" t="s">
        <v>15</v>
      </c>
      <c r="D272" t="s">
        <v>556</v>
      </c>
      <c r="E272" t="s">
        <v>79</v>
      </c>
      <c r="F272" s="1" t="s">
        <v>557</v>
      </c>
      <c r="G272" t="s">
        <v>558</v>
      </c>
      <c r="H272">
        <v>2916.54</v>
      </c>
      <c r="I272" s="2">
        <v>43445</v>
      </c>
      <c r="J272" s="2">
        <v>43448</v>
      </c>
      <c r="K272">
        <v>0</v>
      </c>
    </row>
    <row r="273" spans="1:11" ht="409.5" x14ac:dyDescent="0.25">
      <c r="A273" t="str">
        <f>"ZF123C6157"</f>
        <v>ZF123C6157</v>
      </c>
      <c r="B273" t="str">
        <f t="shared" si="4"/>
        <v>06363391001</v>
      </c>
      <c r="C273" t="s">
        <v>15</v>
      </c>
      <c r="D273" t="s">
        <v>559</v>
      </c>
      <c r="E273" t="s">
        <v>79</v>
      </c>
      <c r="F273" s="1" t="s">
        <v>560</v>
      </c>
      <c r="G273" t="s">
        <v>561</v>
      </c>
      <c r="H273">
        <v>19936.759999999998</v>
      </c>
      <c r="I273" s="2">
        <v>43817</v>
      </c>
      <c r="J273" s="2">
        <v>43481</v>
      </c>
      <c r="K273">
        <v>0</v>
      </c>
    </row>
    <row r="274" spans="1:11" ht="90" x14ac:dyDescent="0.25">
      <c r="A274" t="str">
        <f>"Z69260D415"</f>
        <v>Z69260D415</v>
      </c>
      <c r="B274" t="str">
        <f t="shared" si="4"/>
        <v>06363391001</v>
      </c>
      <c r="C274" t="s">
        <v>15</v>
      </c>
      <c r="D274" t="s">
        <v>562</v>
      </c>
      <c r="E274" t="s">
        <v>17</v>
      </c>
      <c r="F274" s="1" t="s">
        <v>415</v>
      </c>
      <c r="G274" t="s">
        <v>416</v>
      </c>
      <c r="H274">
        <v>190</v>
      </c>
      <c r="I274" s="2">
        <v>43461</v>
      </c>
      <c r="J274" s="2">
        <v>43461</v>
      </c>
      <c r="K274">
        <v>0</v>
      </c>
    </row>
    <row r="275" spans="1:11" ht="75" x14ac:dyDescent="0.25">
      <c r="A275" t="str">
        <f>"Z0D25DDDE5"</f>
        <v>Z0D25DDDE5</v>
      </c>
      <c r="B275" t="str">
        <f t="shared" si="4"/>
        <v>06363391001</v>
      </c>
      <c r="C275" t="s">
        <v>15</v>
      </c>
      <c r="D275" t="s">
        <v>563</v>
      </c>
      <c r="E275" t="s">
        <v>17</v>
      </c>
      <c r="F275" s="1" t="s">
        <v>27</v>
      </c>
      <c r="G275" t="s">
        <v>28</v>
      </c>
      <c r="H275">
        <v>635</v>
      </c>
      <c r="I275" s="2">
        <v>43430</v>
      </c>
      <c r="J275" s="2">
        <v>43430</v>
      </c>
      <c r="K275">
        <v>0</v>
      </c>
    </row>
    <row r="276" spans="1:11" ht="105" x14ac:dyDescent="0.25">
      <c r="A276" t="str">
        <f>"ZCE2537313"</f>
        <v>ZCE2537313</v>
      </c>
      <c r="B276" t="str">
        <f t="shared" si="4"/>
        <v>06363391001</v>
      </c>
      <c r="C276" t="s">
        <v>15</v>
      </c>
      <c r="D276" t="s">
        <v>564</v>
      </c>
      <c r="E276" t="s">
        <v>17</v>
      </c>
      <c r="F276" s="1" t="s">
        <v>565</v>
      </c>
      <c r="G276" t="s">
        <v>566</v>
      </c>
      <c r="H276">
        <v>460</v>
      </c>
      <c r="I276" s="2">
        <v>43402</v>
      </c>
      <c r="J276" s="2">
        <v>43432</v>
      </c>
      <c r="K276">
        <v>0</v>
      </c>
    </row>
    <row r="277" spans="1:11" ht="105" x14ac:dyDescent="0.25">
      <c r="A277" t="str">
        <f>"Z6624B57D3"</f>
        <v>Z6624B57D3</v>
      </c>
      <c r="B277" t="str">
        <f t="shared" si="4"/>
        <v>06363391001</v>
      </c>
      <c r="C277" t="s">
        <v>15</v>
      </c>
      <c r="D277" t="s">
        <v>567</v>
      </c>
      <c r="E277" t="s">
        <v>17</v>
      </c>
      <c r="F277" s="1" t="s">
        <v>69</v>
      </c>
      <c r="G277" t="s">
        <v>70</v>
      </c>
      <c r="H277">
        <v>888</v>
      </c>
      <c r="I277" s="2">
        <v>43350</v>
      </c>
      <c r="J277" s="2">
        <v>43371</v>
      </c>
      <c r="K277">
        <v>888</v>
      </c>
    </row>
    <row r="278" spans="1:11" ht="240" x14ac:dyDescent="0.25">
      <c r="A278" t="str">
        <f>"Z9320A20C4"</f>
        <v>Z9320A20C4</v>
      </c>
      <c r="B278" t="str">
        <f t="shared" si="4"/>
        <v>06363391001</v>
      </c>
      <c r="C278" t="s">
        <v>15</v>
      </c>
      <c r="D278" t="s">
        <v>568</v>
      </c>
      <c r="E278" t="s">
        <v>79</v>
      </c>
      <c r="F278" s="1" t="s">
        <v>569</v>
      </c>
      <c r="G278" t="s">
        <v>570</v>
      </c>
      <c r="H278">
        <v>25034.14</v>
      </c>
      <c r="I278" s="2">
        <v>43160</v>
      </c>
      <c r="J278" s="2">
        <v>43465</v>
      </c>
      <c r="K278">
        <v>12480.84</v>
      </c>
    </row>
    <row r="279" spans="1:11" ht="90" x14ac:dyDescent="0.25">
      <c r="A279" t="str">
        <f>"Z6B23570E4"</f>
        <v>Z6B23570E4</v>
      </c>
      <c r="B279" t="str">
        <f t="shared" si="4"/>
        <v>06363391001</v>
      </c>
      <c r="C279" t="s">
        <v>15</v>
      </c>
      <c r="D279" t="s">
        <v>571</v>
      </c>
      <c r="E279" t="s">
        <v>17</v>
      </c>
      <c r="F279" s="1" t="s">
        <v>572</v>
      </c>
      <c r="G279" t="s">
        <v>573</v>
      </c>
      <c r="H279">
        <v>212.85</v>
      </c>
      <c r="I279" s="2">
        <v>43121</v>
      </c>
      <c r="J279" s="2">
        <v>43220</v>
      </c>
      <c r="K279">
        <v>0</v>
      </c>
    </row>
    <row r="280" spans="1:11" ht="90" x14ac:dyDescent="0.25">
      <c r="A280" t="str">
        <f>"Z1225687AF"</f>
        <v>Z1225687AF</v>
      </c>
      <c r="B280" t="str">
        <f t="shared" si="4"/>
        <v>06363391001</v>
      </c>
      <c r="C280" t="s">
        <v>15</v>
      </c>
      <c r="D280" t="s">
        <v>574</v>
      </c>
      <c r="E280" t="s">
        <v>17</v>
      </c>
      <c r="F280" s="1" t="s">
        <v>575</v>
      </c>
      <c r="G280" t="s">
        <v>576</v>
      </c>
      <c r="H280">
        <v>89.53</v>
      </c>
      <c r="I280" s="2">
        <v>43130</v>
      </c>
      <c r="J280" s="2">
        <v>43130</v>
      </c>
      <c r="K280">
        <v>0</v>
      </c>
    </row>
    <row r="281" spans="1:11" ht="90" x14ac:dyDescent="0.25">
      <c r="A281" t="str">
        <f>"Z202568884"</f>
        <v>Z202568884</v>
      </c>
      <c r="B281" t="str">
        <f t="shared" si="4"/>
        <v>06363391001</v>
      </c>
      <c r="C281" t="s">
        <v>15</v>
      </c>
      <c r="D281" t="s">
        <v>577</v>
      </c>
      <c r="E281" t="s">
        <v>17</v>
      </c>
      <c r="F281" s="1" t="s">
        <v>418</v>
      </c>
      <c r="G281" t="s">
        <v>419</v>
      </c>
      <c r="H281">
        <v>84.67</v>
      </c>
      <c r="I281" s="2">
        <v>43392</v>
      </c>
      <c r="J281" s="2">
        <v>43830</v>
      </c>
      <c r="K281">
        <v>0</v>
      </c>
    </row>
    <row r="282" spans="1:11" ht="90" x14ac:dyDescent="0.25">
      <c r="A282" t="str">
        <f>"ZB72568809"</f>
        <v>ZB72568809</v>
      </c>
      <c r="B282" t="str">
        <f t="shared" si="4"/>
        <v>06363391001</v>
      </c>
      <c r="C282" t="s">
        <v>15</v>
      </c>
      <c r="D282" t="s">
        <v>578</v>
      </c>
      <c r="E282" t="s">
        <v>17</v>
      </c>
      <c r="F282" s="1" t="s">
        <v>418</v>
      </c>
      <c r="G282" t="s">
        <v>419</v>
      </c>
      <c r="H282">
        <v>169.34</v>
      </c>
      <c r="I282" s="2">
        <v>43392</v>
      </c>
      <c r="J282" s="2">
        <v>43830</v>
      </c>
      <c r="K282">
        <v>0</v>
      </c>
    </row>
    <row r="283" spans="1:11" ht="375" x14ac:dyDescent="0.25">
      <c r="A283" t="str">
        <f>"7305850225"</f>
        <v>7305850225</v>
      </c>
      <c r="B283" t="str">
        <f t="shared" si="4"/>
        <v>06363391001</v>
      </c>
      <c r="C283" t="s">
        <v>15</v>
      </c>
      <c r="D283" t="s">
        <v>579</v>
      </c>
      <c r="E283" t="s">
        <v>79</v>
      </c>
      <c r="F283" s="1" t="s">
        <v>580</v>
      </c>
      <c r="H283">
        <v>0</v>
      </c>
      <c r="K283">
        <v>0</v>
      </c>
    </row>
    <row r="284" spans="1:11" ht="345" x14ac:dyDescent="0.25">
      <c r="A284" t="str">
        <f>"Z1C2148800"</f>
        <v>Z1C2148800</v>
      </c>
      <c r="B284" t="str">
        <f t="shared" si="4"/>
        <v>06363391001</v>
      </c>
      <c r="C284" t="s">
        <v>15</v>
      </c>
      <c r="D284" t="s">
        <v>581</v>
      </c>
      <c r="E284" t="s">
        <v>79</v>
      </c>
      <c r="F284" s="1" t="s">
        <v>582</v>
      </c>
      <c r="H284">
        <v>0</v>
      </c>
      <c r="K284">
        <v>0</v>
      </c>
    </row>
    <row r="285" spans="1:11" ht="375" x14ac:dyDescent="0.25">
      <c r="A285" t="str">
        <f>"Z3321BB9A3"</f>
        <v>Z3321BB9A3</v>
      </c>
      <c r="B285" t="str">
        <f t="shared" si="4"/>
        <v>06363391001</v>
      </c>
      <c r="C285" t="s">
        <v>15</v>
      </c>
      <c r="D285" t="s">
        <v>583</v>
      </c>
      <c r="E285" t="s">
        <v>79</v>
      </c>
      <c r="F285" s="1" t="s">
        <v>584</v>
      </c>
      <c r="H285">
        <v>0</v>
      </c>
      <c r="K285">
        <v>0</v>
      </c>
    </row>
    <row r="286" spans="1:11" ht="375" x14ac:dyDescent="0.25">
      <c r="A286" t="str">
        <f>"ZD4220E586"</f>
        <v>ZD4220E586</v>
      </c>
      <c r="B286" t="str">
        <f t="shared" si="4"/>
        <v>06363391001</v>
      </c>
      <c r="C286" t="s">
        <v>15</v>
      </c>
      <c r="D286" t="s">
        <v>585</v>
      </c>
      <c r="E286" t="s">
        <v>79</v>
      </c>
      <c r="F286" s="1" t="s">
        <v>586</v>
      </c>
      <c r="H286">
        <v>0</v>
      </c>
      <c r="K286">
        <v>0</v>
      </c>
    </row>
    <row r="287" spans="1:11" x14ac:dyDescent="0.25">
      <c r="A287" t="str">
        <f>"Z0222500DA"</f>
        <v>Z0222500DA</v>
      </c>
      <c r="B287" t="str">
        <f t="shared" si="4"/>
        <v>06363391001</v>
      </c>
      <c r="C287" t="s">
        <v>15</v>
      </c>
      <c r="D287" t="s">
        <v>587</v>
      </c>
      <c r="E287" t="s">
        <v>79</v>
      </c>
      <c r="H287">
        <v>0</v>
      </c>
      <c r="K287">
        <v>0</v>
      </c>
    </row>
    <row r="288" spans="1:11" ht="270" x14ac:dyDescent="0.25">
      <c r="A288" t="str">
        <f>"73449761F1"</f>
        <v>73449761F1</v>
      </c>
      <c r="B288" t="str">
        <f t="shared" si="4"/>
        <v>06363391001</v>
      </c>
      <c r="C288" t="s">
        <v>15</v>
      </c>
      <c r="D288" t="s">
        <v>588</v>
      </c>
      <c r="E288" t="s">
        <v>79</v>
      </c>
      <c r="F288" s="1" t="s">
        <v>589</v>
      </c>
      <c r="G288" t="s">
        <v>590</v>
      </c>
      <c r="H288">
        <v>127137.83</v>
      </c>
      <c r="I288" s="2">
        <v>43137</v>
      </c>
      <c r="J288" s="2">
        <v>43281</v>
      </c>
      <c r="K288">
        <v>111306.77</v>
      </c>
    </row>
    <row r="289" spans="1:11" ht="405" x14ac:dyDescent="0.25">
      <c r="A289" t="str">
        <f>"Z67224FCB3"</f>
        <v>Z67224FCB3</v>
      </c>
      <c r="B289" t="str">
        <f t="shared" si="4"/>
        <v>06363391001</v>
      </c>
      <c r="C289" t="s">
        <v>15</v>
      </c>
      <c r="D289" t="s">
        <v>591</v>
      </c>
      <c r="E289" t="s">
        <v>79</v>
      </c>
      <c r="F289" s="1" t="s">
        <v>592</v>
      </c>
      <c r="H289">
        <v>0</v>
      </c>
      <c r="K289">
        <v>0</v>
      </c>
    </row>
    <row r="290" spans="1:11" ht="345" x14ac:dyDescent="0.25">
      <c r="A290" t="str">
        <f>"ZE82255951"</f>
        <v>ZE82255951</v>
      </c>
      <c r="B290" t="str">
        <f t="shared" si="4"/>
        <v>06363391001</v>
      </c>
      <c r="C290" t="s">
        <v>15</v>
      </c>
      <c r="D290" t="s">
        <v>593</v>
      </c>
      <c r="E290" t="s">
        <v>79</v>
      </c>
      <c r="F290" s="1" t="s">
        <v>594</v>
      </c>
      <c r="H290">
        <v>0</v>
      </c>
      <c r="K290">
        <v>0</v>
      </c>
    </row>
    <row r="291" spans="1:11" ht="345" x14ac:dyDescent="0.25">
      <c r="A291" t="str">
        <f>"Z4B22B5798"</f>
        <v>Z4B22B5798</v>
      </c>
      <c r="B291" t="str">
        <f t="shared" si="4"/>
        <v>06363391001</v>
      </c>
      <c r="C291" t="s">
        <v>15</v>
      </c>
      <c r="D291" t="s">
        <v>595</v>
      </c>
      <c r="E291" t="s">
        <v>79</v>
      </c>
      <c r="F291" s="1" t="s">
        <v>596</v>
      </c>
      <c r="H291">
        <v>0</v>
      </c>
      <c r="K291">
        <v>0</v>
      </c>
    </row>
    <row r="292" spans="1:11" ht="390" x14ac:dyDescent="0.25">
      <c r="A292" t="str">
        <f>"744043485E"</f>
        <v>744043485E</v>
      </c>
      <c r="B292" t="str">
        <f t="shared" si="4"/>
        <v>06363391001</v>
      </c>
      <c r="C292" t="s">
        <v>15</v>
      </c>
      <c r="D292" t="s">
        <v>597</v>
      </c>
      <c r="E292" t="s">
        <v>79</v>
      </c>
      <c r="F292" s="1" t="s">
        <v>598</v>
      </c>
      <c r="H292">
        <v>0</v>
      </c>
      <c r="K292">
        <v>0</v>
      </c>
    </row>
    <row r="293" spans="1:11" ht="409.5" x14ac:dyDescent="0.25">
      <c r="A293" t="str">
        <f>"0000000000"</f>
        <v>0000000000</v>
      </c>
      <c r="B293" t="str">
        <f t="shared" si="4"/>
        <v>06363391001</v>
      </c>
      <c r="C293" t="s">
        <v>15</v>
      </c>
      <c r="D293" t="s">
        <v>599</v>
      </c>
      <c r="E293" t="s">
        <v>79</v>
      </c>
      <c r="F293" s="1" t="s">
        <v>600</v>
      </c>
      <c r="H293">
        <v>0</v>
      </c>
      <c r="K293">
        <v>0</v>
      </c>
    </row>
    <row r="294" spans="1:11" ht="360" x14ac:dyDescent="0.25">
      <c r="A294" t="str">
        <f>"ZB523C5DEA"</f>
        <v>ZB523C5DEA</v>
      </c>
      <c r="B294" t="str">
        <f t="shared" si="4"/>
        <v>06363391001</v>
      </c>
      <c r="C294" t="s">
        <v>15</v>
      </c>
      <c r="D294" t="s">
        <v>601</v>
      </c>
      <c r="E294" t="s">
        <v>79</v>
      </c>
      <c r="F294" s="1" t="s">
        <v>602</v>
      </c>
      <c r="H294">
        <v>0</v>
      </c>
      <c r="K294">
        <v>0</v>
      </c>
    </row>
    <row r="295" spans="1:11" x14ac:dyDescent="0.25">
      <c r="A295" t="str">
        <f>"Z3E2432B82"</f>
        <v>Z3E2432B82</v>
      </c>
      <c r="B295" t="str">
        <f t="shared" si="4"/>
        <v>06363391001</v>
      </c>
      <c r="C295" t="s">
        <v>15</v>
      </c>
      <c r="D295" t="s">
        <v>603</v>
      </c>
      <c r="E295" t="s">
        <v>79</v>
      </c>
      <c r="H295">
        <v>0</v>
      </c>
      <c r="K295">
        <v>0</v>
      </c>
    </row>
    <row r="296" spans="1:11" ht="375" x14ac:dyDescent="0.25">
      <c r="A296" t="str">
        <f>"Z5F2476509"</f>
        <v>Z5F2476509</v>
      </c>
      <c r="B296" t="str">
        <f t="shared" si="4"/>
        <v>06363391001</v>
      </c>
      <c r="C296" t="s">
        <v>15</v>
      </c>
      <c r="D296" t="s">
        <v>604</v>
      </c>
      <c r="E296" t="s">
        <v>79</v>
      </c>
      <c r="F296" s="1" t="s">
        <v>605</v>
      </c>
      <c r="H296">
        <v>0</v>
      </c>
      <c r="K296">
        <v>0</v>
      </c>
    </row>
    <row r="297" spans="1:11" ht="409.5" x14ac:dyDescent="0.25">
      <c r="A297" t="str">
        <f>"Z23247648D"</f>
        <v>Z23247648D</v>
      </c>
      <c r="B297" t="str">
        <f t="shared" si="4"/>
        <v>06363391001</v>
      </c>
      <c r="C297" t="s">
        <v>15</v>
      </c>
      <c r="D297" t="s">
        <v>606</v>
      </c>
      <c r="E297" t="s">
        <v>79</v>
      </c>
      <c r="F297" s="1" t="s">
        <v>607</v>
      </c>
      <c r="H297">
        <v>0</v>
      </c>
      <c r="K297">
        <v>0</v>
      </c>
    </row>
    <row r="298" spans="1:11" ht="375" x14ac:dyDescent="0.25">
      <c r="A298" t="str">
        <f>"758940819C"</f>
        <v>758940819C</v>
      </c>
      <c r="B298" t="str">
        <f t="shared" si="4"/>
        <v>06363391001</v>
      </c>
      <c r="C298" t="s">
        <v>15</v>
      </c>
      <c r="D298" t="s">
        <v>608</v>
      </c>
      <c r="E298" t="s">
        <v>79</v>
      </c>
      <c r="F298" s="1" t="s">
        <v>609</v>
      </c>
      <c r="H298">
        <v>0</v>
      </c>
      <c r="K298">
        <v>0</v>
      </c>
    </row>
    <row r="299" spans="1:11" ht="360" x14ac:dyDescent="0.25">
      <c r="A299" t="str">
        <f>"ZC8249DC53"</f>
        <v>ZC8249DC53</v>
      </c>
      <c r="B299" t="str">
        <f t="shared" si="4"/>
        <v>06363391001</v>
      </c>
      <c r="C299" t="s">
        <v>15</v>
      </c>
      <c r="D299" t="s">
        <v>610</v>
      </c>
      <c r="E299" t="s">
        <v>79</v>
      </c>
      <c r="F299" s="1" t="s">
        <v>611</v>
      </c>
      <c r="H299">
        <v>0</v>
      </c>
      <c r="K299">
        <v>0</v>
      </c>
    </row>
    <row r="300" spans="1:11" x14ac:dyDescent="0.25">
      <c r="A300" t="str">
        <f>"Z7D24B39BF"</f>
        <v>Z7D24B39BF</v>
      </c>
      <c r="B300" t="str">
        <f t="shared" si="4"/>
        <v>06363391001</v>
      </c>
      <c r="C300" t="s">
        <v>15</v>
      </c>
      <c r="D300" t="s">
        <v>612</v>
      </c>
      <c r="E300" t="s">
        <v>79</v>
      </c>
      <c r="H300">
        <v>0</v>
      </c>
      <c r="K300">
        <v>0</v>
      </c>
    </row>
    <row r="301" spans="1:11" x14ac:dyDescent="0.25">
      <c r="A301" t="str">
        <f>"76192861B7"</f>
        <v>76192861B7</v>
      </c>
      <c r="B301" t="str">
        <f t="shared" si="4"/>
        <v>06363391001</v>
      </c>
      <c r="C301" t="s">
        <v>15</v>
      </c>
      <c r="D301" t="s">
        <v>613</v>
      </c>
      <c r="E301" t="s">
        <v>79</v>
      </c>
      <c r="H301">
        <v>0</v>
      </c>
      <c r="K301">
        <v>0</v>
      </c>
    </row>
    <row r="302" spans="1:11" x14ac:dyDescent="0.25">
      <c r="A302" t="str">
        <f>"Z2C24DB6CA"</f>
        <v>Z2C24DB6CA</v>
      </c>
      <c r="B302" t="str">
        <f t="shared" si="4"/>
        <v>06363391001</v>
      </c>
      <c r="C302" t="s">
        <v>15</v>
      </c>
      <c r="D302" t="s">
        <v>610</v>
      </c>
      <c r="E302" t="s">
        <v>79</v>
      </c>
      <c r="H302">
        <v>0</v>
      </c>
      <c r="K302">
        <v>0</v>
      </c>
    </row>
    <row r="303" spans="1:11" ht="405" x14ac:dyDescent="0.25">
      <c r="A303" t="str">
        <f>"Z7A24FB9F8"</f>
        <v>Z7A24FB9F8</v>
      </c>
      <c r="B303" t="str">
        <f t="shared" si="4"/>
        <v>06363391001</v>
      </c>
      <c r="C303" t="s">
        <v>15</v>
      </c>
      <c r="D303" t="s">
        <v>614</v>
      </c>
      <c r="E303" t="s">
        <v>79</v>
      </c>
      <c r="F303" s="1" t="s">
        <v>615</v>
      </c>
      <c r="H303">
        <v>0</v>
      </c>
      <c r="K303">
        <v>0</v>
      </c>
    </row>
    <row r="304" spans="1:11" ht="409.5" x14ac:dyDescent="0.25">
      <c r="A304" t="str">
        <f>"Z0B24FB977"</f>
        <v>Z0B24FB977</v>
      </c>
      <c r="B304" t="str">
        <f t="shared" si="4"/>
        <v>06363391001</v>
      </c>
      <c r="C304" t="s">
        <v>15</v>
      </c>
      <c r="D304" t="s">
        <v>616</v>
      </c>
      <c r="E304" t="s">
        <v>79</v>
      </c>
      <c r="F304" s="1" t="s">
        <v>617</v>
      </c>
      <c r="H304">
        <v>0</v>
      </c>
      <c r="K304">
        <v>0</v>
      </c>
    </row>
    <row r="305" spans="1:11" ht="360" x14ac:dyDescent="0.25">
      <c r="A305" t="str">
        <f>"ZE4252D449"</f>
        <v>ZE4252D449</v>
      </c>
      <c r="B305" t="str">
        <f t="shared" si="4"/>
        <v>06363391001</v>
      </c>
      <c r="C305" t="s">
        <v>15</v>
      </c>
      <c r="D305" t="s">
        <v>618</v>
      </c>
      <c r="E305" t="s">
        <v>79</v>
      </c>
      <c r="F305" s="1" t="s">
        <v>619</v>
      </c>
      <c r="H305">
        <v>0</v>
      </c>
      <c r="K305">
        <v>0</v>
      </c>
    </row>
    <row r="306" spans="1:11" x14ac:dyDescent="0.25">
      <c r="A306" t="str">
        <f>"ZF625C703B"</f>
        <v>ZF625C703B</v>
      </c>
      <c r="B306" t="str">
        <f t="shared" si="4"/>
        <v>06363391001</v>
      </c>
      <c r="C306" t="s">
        <v>15</v>
      </c>
      <c r="D306" t="s">
        <v>620</v>
      </c>
      <c r="E306" t="s">
        <v>79</v>
      </c>
      <c r="H306">
        <v>0</v>
      </c>
      <c r="K306">
        <v>0</v>
      </c>
    </row>
    <row r="307" spans="1:11" ht="409.5" x14ac:dyDescent="0.25">
      <c r="A307" t="str">
        <f>"Z9525C6E99"</f>
        <v>Z9525C6E99</v>
      </c>
      <c r="B307" t="str">
        <f t="shared" si="4"/>
        <v>06363391001</v>
      </c>
      <c r="C307" t="s">
        <v>15</v>
      </c>
      <c r="D307" t="s">
        <v>621</v>
      </c>
      <c r="E307" t="s">
        <v>79</v>
      </c>
      <c r="F307" s="1" t="s">
        <v>622</v>
      </c>
      <c r="H307">
        <v>0</v>
      </c>
      <c r="K307">
        <v>0</v>
      </c>
    </row>
    <row r="308" spans="1:11" x14ac:dyDescent="0.25">
      <c r="A308" t="str">
        <f>"77202686B1"</f>
        <v>77202686B1</v>
      </c>
      <c r="B308" t="str">
        <f t="shared" si="4"/>
        <v>06363391001</v>
      </c>
      <c r="C308" t="s">
        <v>15</v>
      </c>
      <c r="D308" t="s">
        <v>623</v>
      </c>
      <c r="E308" t="s">
        <v>79</v>
      </c>
      <c r="H308">
        <v>0</v>
      </c>
      <c r="K308">
        <v>0</v>
      </c>
    </row>
    <row r="309" spans="1:11" x14ac:dyDescent="0.25">
      <c r="A309" t="str">
        <f>"ZE926574AC"</f>
        <v>ZE926574AC</v>
      </c>
      <c r="B309" t="str">
        <f t="shared" si="4"/>
        <v>06363391001</v>
      </c>
      <c r="C309" t="s">
        <v>15</v>
      </c>
      <c r="D309" t="s">
        <v>624</v>
      </c>
      <c r="E309" t="s">
        <v>79</v>
      </c>
      <c r="H309">
        <v>0</v>
      </c>
      <c r="K309">
        <v>0</v>
      </c>
    </row>
    <row r="310" spans="1:11" x14ac:dyDescent="0.25">
      <c r="A310" t="str">
        <f>"ZE0265733A"</f>
        <v>ZE0265733A</v>
      </c>
      <c r="B310" t="str">
        <f t="shared" si="4"/>
        <v>06363391001</v>
      </c>
      <c r="C310" t="s">
        <v>15</v>
      </c>
      <c r="D310" t="s">
        <v>625</v>
      </c>
      <c r="E310" t="s">
        <v>79</v>
      </c>
      <c r="H310">
        <v>0</v>
      </c>
      <c r="K310">
        <v>0</v>
      </c>
    </row>
    <row r="311" spans="1:11" ht="345" x14ac:dyDescent="0.25">
      <c r="A311" t="str">
        <f>"76947260C6"</f>
        <v>76947260C6</v>
      </c>
      <c r="B311" t="str">
        <f t="shared" si="4"/>
        <v>06363391001</v>
      </c>
      <c r="C311" t="s">
        <v>15</v>
      </c>
      <c r="D311" t="s">
        <v>626</v>
      </c>
      <c r="E311" t="s">
        <v>79</v>
      </c>
      <c r="F311" s="1" t="s">
        <v>627</v>
      </c>
      <c r="H311">
        <v>0</v>
      </c>
      <c r="K311">
        <v>0</v>
      </c>
    </row>
    <row r="312" spans="1:11" ht="90" x14ac:dyDescent="0.25">
      <c r="A312" t="str">
        <f>"ZAB264DCA8"</f>
        <v>ZAB264DCA8</v>
      </c>
      <c r="B312" t="str">
        <f t="shared" si="4"/>
        <v>06363391001</v>
      </c>
      <c r="C312" t="s">
        <v>15</v>
      </c>
      <c r="D312" t="s">
        <v>628</v>
      </c>
      <c r="E312" t="s">
        <v>36</v>
      </c>
      <c r="F312" s="1" t="s">
        <v>629</v>
      </c>
      <c r="G312" t="s">
        <v>630</v>
      </c>
      <c r="H312">
        <v>7000</v>
      </c>
      <c r="I312" s="2">
        <v>43451</v>
      </c>
      <c r="J312" s="2">
        <v>43451</v>
      </c>
      <c r="K312">
        <v>0</v>
      </c>
    </row>
    <row r="313" spans="1:11" ht="135" x14ac:dyDescent="0.25">
      <c r="A313" t="str">
        <f>"Z1C25DDB13"</f>
        <v>Z1C25DDB13</v>
      </c>
      <c r="B313" t="str">
        <f t="shared" si="4"/>
        <v>06363391001</v>
      </c>
      <c r="C313" t="s">
        <v>15</v>
      </c>
      <c r="D313" t="s">
        <v>631</v>
      </c>
      <c r="E313" t="s">
        <v>17</v>
      </c>
      <c r="F313" s="1" t="s">
        <v>632</v>
      </c>
      <c r="G313" t="s">
        <v>633</v>
      </c>
      <c r="H313">
        <v>1380</v>
      </c>
      <c r="I313" s="2">
        <v>43454</v>
      </c>
      <c r="J313" s="2">
        <v>43454</v>
      </c>
      <c r="K313">
        <v>0</v>
      </c>
    </row>
    <row r="314" spans="1:11" ht="120" x14ac:dyDescent="0.25">
      <c r="A314" t="str">
        <f>"Z5C23AD931"</f>
        <v>Z5C23AD931</v>
      </c>
      <c r="B314" t="str">
        <f t="shared" si="4"/>
        <v>06363391001</v>
      </c>
      <c r="C314" t="s">
        <v>15</v>
      </c>
      <c r="D314" t="s">
        <v>634</v>
      </c>
      <c r="E314" t="s">
        <v>17</v>
      </c>
      <c r="F314" s="1" t="s">
        <v>635</v>
      </c>
      <c r="G314" t="s">
        <v>636</v>
      </c>
      <c r="H314">
        <v>173.08</v>
      </c>
      <c r="I314" s="2">
        <v>43249</v>
      </c>
      <c r="J314" s="2">
        <v>43613</v>
      </c>
      <c r="K314">
        <v>173.08</v>
      </c>
    </row>
    <row r="315" spans="1:11" ht="120" x14ac:dyDescent="0.25">
      <c r="A315" t="str">
        <f>"Z39260D3E4"</f>
        <v>Z39260D3E4</v>
      </c>
      <c r="B315" t="str">
        <f t="shared" si="4"/>
        <v>06363391001</v>
      </c>
      <c r="C315" t="s">
        <v>15</v>
      </c>
      <c r="D315" t="s">
        <v>637</v>
      </c>
      <c r="E315" t="s">
        <v>17</v>
      </c>
      <c r="F315" s="1" t="s">
        <v>153</v>
      </c>
      <c r="G315" t="s">
        <v>154</v>
      </c>
      <c r="H315">
        <v>255</v>
      </c>
      <c r="I315" s="2">
        <v>43438</v>
      </c>
      <c r="J315" s="2">
        <v>43469</v>
      </c>
      <c r="K315">
        <v>0</v>
      </c>
    </row>
    <row r="316" spans="1:11" ht="255" x14ac:dyDescent="0.25">
      <c r="A316" t="str">
        <f>"ZEF2625058"</f>
        <v>ZEF2625058</v>
      </c>
      <c r="B316" t="str">
        <f t="shared" si="4"/>
        <v>06363391001</v>
      </c>
      <c r="C316" t="s">
        <v>15</v>
      </c>
      <c r="D316" t="s">
        <v>638</v>
      </c>
      <c r="E316" t="s">
        <v>17</v>
      </c>
      <c r="F316" s="1" t="s">
        <v>639</v>
      </c>
      <c r="G316" t="s">
        <v>640</v>
      </c>
      <c r="H316">
        <v>10900</v>
      </c>
      <c r="I316" s="2">
        <v>43454</v>
      </c>
      <c r="J316" s="2">
        <v>43819</v>
      </c>
      <c r="K316">
        <v>0</v>
      </c>
    </row>
    <row r="317" spans="1:11" ht="255" x14ac:dyDescent="0.25">
      <c r="A317" t="str">
        <f>"ZE92594DA5"</f>
        <v>ZE92594DA5</v>
      </c>
      <c r="B317" t="str">
        <f t="shared" si="4"/>
        <v>06363391001</v>
      </c>
      <c r="C317" t="s">
        <v>15</v>
      </c>
      <c r="D317" t="s">
        <v>641</v>
      </c>
      <c r="E317" t="s">
        <v>17</v>
      </c>
      <c r="F317" s="1" t="s">
        <v>639</v>
      </c>
      <c r="G317" t="s">
        <v>642</v>
      </c>
      <c r="H317">
        <v>880</v>
      </c>
      <c r="I317" s="2">
        <v>43437</v>
      </c>
      <c r="J317" s="2">
        <v>43777</v>
      </c>
      <c r="K317">
        <v>0</v>
      </c>
    </row>
    <row r="318" spans="1:11" ht="195" x14ac:dyDescent="0.25">
      <c r="A318" t="str">
        <f>"ZDC2473F27"</f>
        <v>ZDC2473F27</v>
      </c>
      <c r="B318" t="str">
        <f t="shared" si="4"/>
        <v>06363391001</v>
      </c>
      <c r="C318" t="s">
        <v>15</v>
      </c>
      <c r="D318" t="s">
        <v>643</v>
      </c>
      <c r="E318" t="s">
        <v>17</v>
      </c>
      <c r="F318" s="1" t="s">
        <v>644</v>
      </c>
      <c r="G318" t="s">
        <v>206</v>
      </c>
      <c r="H318">
        <v>800</v>
      </c>
      <c r="I318" s="2">
        <v>43305</v>
      </c>
      <c r="J318" s="2">
        <v>43336</v>
      </c>
      <c r="K318">
        <v>0</v>
      </c>
    </row>
    <row r="319" spans="1:11" ht="75" x14ac:dyDescent="0.25">
      <c r="A319" t="str">
        <f>"ZF224D3AB1"</f>
        <v>ZF224D3AB1</v>
      </c>
      <c r="B319" t="str">
        <f t="shared" si="4"/>
        <v>06363391001</v>
      </c>
      <c r="C319" t="s">
        <v>15</v>
      </c>
      <c r="D319" t="s">
        <v>645</v>
      </c>
      <c r="E319" t="s">
        <v>17</v>
      </c>
      <c r="F319" s="1" t="s">
        <v>646</v>
      </c>
      <c r="G319" t="s">
        <v>647</v>
      </c>
      <c r="H319">
        <v>700</v>
      </c>
      <c r="I319" s="2">
        <v>43350</v>
      </c>
      <c r="J319" s="2">
        <v>43441</v>
      </c>
      <c r="K319">
        <v>0</v>
      </c>
    </row>
    <row r="320" spans="1:11" ht="180" x14ac:dyDescent="0.25">
      <c r="A320" t="str">
        <f>"Z292416F94"</f>
        <v>Z292416F94</v>
      </c>
      <c r="B320" t="str">
        <f t="shared" si="4"/>
        <v>06363391001</v>
      </c>
      <c r="C320" t="s">
        <v>15</v>
      </c>
      <c r="D320" t="s">
        <v>648</v>
      </c>
      <c r="E320" t="s">
        <v>17</v>
      </c>
      <c r="F320" s="1" t="s">
        <v>649</v>
      </c>
      <c r="G320" t="s">
        <v>650</v>
      </c>
      <c r="H320">
        <v>743.44</v>
      </c>
      <c r="I320" s="2">
        <v>43277</v>
      </c>
      <c r="J320" s="2">
        <v>43368</v>
      </c>
      <c r="K320">
        <v>0</v>
      </c>
    </row>
    <row r="321" spans="1:11" ht="409.5" x14ac:dyDescent="0.25">
      <c r="A321" t="str">
        <f>"Z462368828"</f>
        <v>Z462368828</v>
      </c>
      <c r="B321" t="str">
        <f t="shared" si="4"/>
        <v>06363391001</v>
      </c>
      <c r="C321" t="s">
        <v>15</v>
      </c>
      <c r="D321" t="s">
        <v>651</v>
      </c>
      <c r="E321" t="s">
        <v>17</v>
      </c>
      <c r="F321" s="1" t="s">
        <v>652</v>
      </c>
      <c r="G321" t="s">
        <v>653</v>
      </c>
      <c r="H321">
        <v>1000</v>
      </c>
      <c r="I321" s="2">
        <v>43229</v>
      </c>
      <c r="J321" s="2">
        <v>43465</v>
      </c>
      <c r="K321">
        <v>0</v>
      </c>
    </row>
    <row r="322" spans="1:11" ht="90" x14ac:dyDescent="0.25">
      <c r="A322" t="str">
        <f>"ZEC23A3BE9"</f>
        <v>ZEC23A3BE9</v>
      </c>
      <c r="B322" t="str">
        <f t="shared" si="4"/>
        <v>06363391001</v>
      </c>
      <c r="C322" t="s">
        <v>15</v>
      </c>
      <c r="D322" t="s">
        <v>654</v>
      </c>
      <c r="E322" t="s">
        <v>17</v>
      </c>
      <c r="F322" s="1" t="s">
        <v>325</v>
      </c>
      <c r="G322" t="s">
        <v>326</v>
      </c>
      <c r="H322">
        <v>128</v>
      </c>
      <c r="I322" s="2">
        <v>43243</v>
      </c>
      <c r="J322" s="2">
        <v>43283</v>
      </c>
      <c r="K322">
        <v>128</v>
      </c>
    </row>
    <row r="323" spans="1:11" ht="105" x14ac:dyDescent="0.25">
      <c r="A323" t="str">
        <f>"Z79253AB95"</f>
        <v>Z79253AB95</v>
      </c>
      <c r="B323" t="str">
        <f t="shared" si="4"/>
        <v>06363391001</v>
      </c>
      <c r="C323" t="s">
        <v>15</v>
      </c>
      <c r="D323" t="s">
        <v>655</v>
      </c>
      <c r="E323" t="s">
        <v>17</v>
      </c>
      <c r="F323" s="1" t="s">
        <v>656</v>
      </c>
      <c r="G323" t="s">
        <v>657</v>
      </c>
      <c r="H323">
        <v>500</v>
      </c>
      <c r="I323" s="2">
        <v>43384</v>
      </c>
      <c r="J323" s="2">
        <v>43404</v>
      </c>
      <c r="K323">
        <v>0</v>
      </c>
    </row>
    <row r="324" spans="1:11" ht="75" x14ac:dyDescent="0.25">
      <c r="A324" t="str">
        <f>"Z0425B2742"</f>
        <v>Z0425B2742</v>
      </c>
      <c r="B324" t="str">
        <f t="shared" si="4"/>
        <v>06363391001</v>
      </c>
      <c r="C324" t="s">
        <v>15</v>
      </c>
      <c r="D324" t="s">
        <v>658</v>
      </c>
      <c r="E324" t="s">
        <v>17</v>
      </c>
      <c r="F324" s="1" t="s">
        <v>659</v>
      </c>
      <c r="G324" t="s">
        <v>660</v>
      </c>
      <c r="H324">
        <v>500</v>
      </c>
      <c r="I324" s="2">
        <v>43417</v>
      </c>
      <c r="J324" s="2">
        <v>43477</v>
      </c>
      <c r="K32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sicilia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2019-01-29T14:51:47Z</dcterms:created>
  <dcterms:modified xsi:type="dcterms:W3CDTF">2019-01-29T15:15:26Z</dcterms:modified>
</cp:coreProperties>
</file>