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310"/>
  </bookViews>
  <sheets>
    <sheet name="umbria" sheetId="1" r:id="rId1"/>
  </sheets>
  <calcPr calcId="145621"/>
</workbook>
</file>

<file path=xl/calcChain.xml><?xml version="1.0" encoding="utf-8"?>
<calcChain xmlns="http://schemas.openxmlformats.org/spreadsheetml/2006/main">
  <c r="A3" i="1" l="1"/>
  <c r="B3" i="1"/>
  <c r="A4" i="1"/>
  <c r="B4" i="1"/>
  <c r="A5" i="1"/>
  <c r="B5" i="1"/>
  <c r="A6" i="1"/>
  <c r="B6" i="1"/>
  <c r="A7" i="1"/>
  <c r="B7" i="1"/>
  <c r="A8" i="1"/>
  <c r="B8" i="1"/>
  <c r="A9" i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  <c r="A36" i="1"/>
  <c r="B36" i="1"/>
  <c r="A37" i="1"/>
  <c r="B37" i="1"/>
  <c r="A38" i="1"/>
  <c r="B38" i="1"/>
  <c r="A39" i="1"/>
  <c r="B39" i="1"/>
  <c r="A40" i="1"/>
  <c r="B40" i="1"/>
  <c r="A41" i="1"/>
  <c r="B41" i="1"/>
  <c r="A42" i="1"/>
  <c r="B42" i="1"/>
  <c r="A43" i="1"/>
  <c r="B43" i="1"/>
  <c r="A44" i="1"/>
  <c r="B44" i="1"/>
  <c r="A45" i="1"/>
  <c r="B45" i="1"/>
  <c r="A46" i="1"/>
  <c r="B46" i="1"/>
  <c r="A47" i="1"/>
  <c r="B47" i="1"/>
  <c r="A48" i="1"/>
  <c r="B48" i="1"/>
  <c r="A49" i="1"/>
  <c r="B49" i="1"/>
  <c r="A50" i="1"/>
  <c r="B50" i="1"/>
  <c r="A51" i="1"/>
  <c r="B51" i="1"/>
  <c r="A52" i="1"/>
  <c r="B52" i="1"/>
  <c r="A53" i="1"/>
  <c r="B53" i="1"/>
  <c r="A54" i="1"/>
  <c r="B54" i="1"/>
  <c r="A55" i="1"/>
  <c r="B55" i="1"/>
  <c r="A56" i="1"/>
  <c r="B56" i="1"/>
  <c r="A57" i="1"/>
  <c r="B57" i="1"/>
  <c r="A58" i="1"/>
  <c r="B58" i="1"/>
  <c r="A59" i="1"/>
  <c r="B59" i="1"/>
  <c r="A60" i="1"/>
  <c r="B60" i="1"/>
  <c r="A61" i="1"/>
  <c r="B61" i="1"/>
  <c r="A62" i="1"/>
  <c r="B62" i="1"/>
  <c r="A63" i="1"/>
  <c r="B63" i="1"/>
  <c r="A64" i="1"/>
  <c r="B64" i="1"/>
  <c r="A65" i="1"/>
  <c r="B65" i="1"/>
  <c r="A66" i="1"/>
  <c r="B66" i="1"/>
  <c r="A67" i="1"/>
  <c r="B67" i="1"/>
  <c r="A68" i="1"/>
  <c r="B68" i="1"/>
  <c r="A69" i="1"/>
  <c r="B69" i="1"/>
  <c r="A70" i="1"/>
  <c r="B70" i="1"/>
  <c r="A71" i="1"/>
  <c r="B71" i="1"/>
  <c r="A72" i="1"/>
  <c r="B72" i="1"/>
  <c r="A73" i="1"/>
  <c r="B73" i="1"/>
  <c r="A74" i="1"/>
  <c r="B74" i="1"/>
  <c r="A75" i="1"/>
  <c r="B75" i="1"/>
  <c r="A76" i="1"/>
  <c r="B76" i="1"/>
  <c r="A77" i="1"/>
  <c r="B77" i="1"/>
  <c r="A78" i="1"/>
  <c r="B78" i="1"/>
  <c r="A79" i="1"/>
  <c r="B79" i="1"/>
  <c r="A80" i="1"/>
  <c r="B80" i="1"/>
  <c r="A81" i="1"/>
  <c r="B81" i="1"/>
  <c r="A82" i="1"/>
  <c r="B82" i="1"/>
  <c r="A83" i="1"/>
  <c r="B83" i="1"/>
  <c r="A84" i="1"/>
  <c r="B84" i="1"/>
  <c r="A85" i="1"/>
  <c r="B85" i="1"/>
  <c r="A86" i="1"/>
  <c r="B86" i="1"/>
</calcChain>
</file>

<file path=xl/sharedStrings.xml><?xml version="1.0" encoding="utf-8"?>
<sst xmlns="http://schemas.openxmlformats.org/spreadsheetml/2006/main" count="430" uniqueCount="216">
  <si>
    <t>Agenzia delle Entrate</t>
  </si>
  <si>
    <t>CF 06363391001</t>
  </si>
  <si>
    <t>Contratti di forniture, beni e servizi</t>
  </si>
  <si>
    <t>Anno 2018</t>
  </si>
  <si>
    <t>CIG</t>
  </si>
  <si>
    <t>Codice Fiscale</t>
  </si>
  <si>
    <t>Denominazione</t>
  </si>
  <si>
    <t>Oggetto</t>
  </si>
  <si>
    <t>Procedura di scelta del contraente</t>
  </si>
  <si>
    <t>Elenco operatori invitati a presentare offerte</t>
  </si>
  <si>
    <t>Aggiudicatario</t>
  </si>
  <si>
    <t>Importo di aggiudicazione</t>
  </si>
  <si>
    <t>Data Inizio</t>
  </si>
  <si>
    <t>Data Ultimazione</t>
  </si>
  <si>
    <t>Somme liquidate (al netto dell'IVA)</t>
  </si>
  <si>
    <t>DR Umbria</t>
  </si>
  <si>
    <t>Manutenzione impianto antintrusione DP Terni</t>
  </si>
  <si>
    <t>23-AFFIDAMENTO IN ECONOMIA - AFFIDAMENTO DIRETTO</t>
  </si>
  <si>
    <t xml:space="preserve">Vivilux Snc (CF: 00250330552)
</t>
  </si>
  <si>
    <t>Vivilux Snc (CF: 00250330552)</t>
  </si>
  <si>
    <t>Lavori di manutenzione e riparazione</t>
  </si>
  <si>
    <t xml:space="preserve">Metal Edile Artigiana Snc (CF: 01150150546)
</t>
  </si>
  <si>
    <t>Metal Edile Artigiana Snc (CF: 01150150546)</t>
  </si>
  <si>
    <t>Pubblicazione di estratto di avviso di indagine di mercato immobiliare</t>
  </si>
  <si>
    <t xml:space="preserve">A. MANZONI &amp; C. S.p.a. (CF: 04705810150)
</t>
  </si>
  <si>
    <t>A. MANZONI &amp; C. S.p.a. (CF: 04705810150)</t>
  </si>
  <si>
    <t>Corso di formazione in materia di prevenzione incendi</t>
  </si>
  <si>
    <t xml:space="preserve">FONDAZIONE ORDINE DEGLI INGEGNERI DI PERUGIA (CF: 94139270543)
</t>
  </si>
  <si>
    <t>FONDAZIONE ORDINE DEGLI INGEGNERI DI PERUGIA (CF: 94139270543)</t>
  </si>
  <si>
    <t>Manutenzione straordinaria impianti di videosorveglianza</t>
  </si>
  <si>
    <t xml:space="preserve">Sabatini srl (CF: 02696470547)
</t>
  </si>
  <si>
    <t>Sabatini srl (CF: 02696470547)</t>
  </si>
  <si>
    <t>Sostituzione porta di accesso ai locali front-uffice UT Spoleto</t>
  </si>
  <si>
    <t xml:space="preserve">Metal Edile Artigiana Snc (CF: 01150150546)
Metal Infissi Srl (CF: 02309250542)
TACCHI Giampaolo (CF: TCCGPL63A21D653O)
</t>
  </si>
  <si>
    <t>Metal Infissi Srl (CF: 02309250542)</t>
  </si>
  <si>
    <t>Servizio di vigilanza armata presso l'Immobile FIP di Perugia e l'UT di Perugia</t>
  </si>
  <si>
    <t>22-PROCEDURA NEGOZIATA DERIVANTE DA AVVISI CON CUI SI INDICE LA GARA</t>
  </si>
  <si>
    <t xml:space="preserve">CESAR GROUP SRL (CF: 00510170558)
CUSTOS SRL (CF: 02882630540)
S.S.D. SRL (CF: 04511310650)
SICUREZZA GLOBALE 1972 S.R.L. (CF: 13115671003)
VIGILANZA UMBRA MONDIALPOL SPA (CF: 00623720547)
</t>
  </si>
  <si>
    <t>CUSTOS SRL (CF: 02882630540)</t>
  </si>
  <si>
    <t>Fornitura di arredi a norma per operativi</t>
  </si>
  <si>
    <t xml:space="preserve">Area Sistema Srl (CF: 01398620540)
Centritalia Furniture Srls (CF: 01557640552)
Comitalia srl (CF: 01525700546)
LORETI ARREDAMENTI SNC (CF: 03140210547)
UMBRIA UFFICIO 2000 SRL (CF: 01864150543)
</t>
  </si>
  <si>
    <t>Comitalia srl (CF: 01525700546)</t>
  </si>
  <si>
    <t>Buoni pasto elettronici</t>
  </si>
  <si>
    <t>26-AFFIDAMENTO DIRETTO IN ADESIONE AD ACCORDO QUADRO/CONVENZIONE</t>
  </si>
  <si>
    <t xml:space="preserve">SODEXO MOTIVATION SOLUTION ITALIA SRL (CF: 05892970152)
</t>
  </si>
  <si>
    <t>SODEXO MOTIVATION SOLUTION ITALIA SRL (CF: 05892970152)</t>
  </si>
  <si>
    <t>Manutenzione impianto antintrusione UT Gualdo Tadino</t>
  </si>
  <si>
    <t xml:space="preserve">Umbra Control srl  (CF: 03173250543)
</t>
  </si>
  <si>
    <t>Umbra Control srl  (CF: 03173250543)</t>
  </si>
  <si>
    <t>Manutenzione straordinaria impianto videosorveglianza UT CittÃ  di Castello</t>
  </si>
  <si>
    <t>Servizio di manutenzione aree esterne</t>
  </si>
  <si>
    <t xml:space="preserve">BACCHIO Settimio (CF: BCCSTM57H17A949W)
CUORE VERDE SocietÃ  Cooperativa (CF: 02914800541)
GARDENLAND di Bocci Novello (CF: BCCNLL46P28I921B)
GREEN SERVICE S.R.L. (CF: 03045840547)
LUIGI CARLI Soc. Coop: Sociale (CF: 00688620558)
SERVIZI ASSOCIATI SocietÃ  Cooperativa (CF: 00311400543)
SOPRA IL MURO Soc. Coop. Sociale (CF: 01990920546)
TECNOSERVICE COSTRUZIONI GENERALI SRL (CF: 01896978242)
UMBRA SERVIZI SRL (CF: 02043590542)
</t>
  </si>
  <si>
    <t>SERVIZI ASSOCIATI SocietÃ  Cooperativa (CF: 00311400543)</t>
  </si>
  <si>
    <t>Servizio di prelievo, trasporto e consegna della corrispondenza</t>
  </si>
  <si>
    <t xml:space="preserve">SDA Express courier Spa (CF: 02335990541)
</t>
  </si>
  <si>
    <t>SDA Express courier Spa (CF: 02335990541)</t>
  </si>
  <si>
    <t>Fornitura di Energia Elettrica 15</t>
  </si>
  <si>
    <t xml:space="preserve">ENEL ENERGIA SPA (CF: 06655971007)
</t>
  </si>
  <si>
    <t>ENEL ENERGIA SPA (CF: 06655971007)</t>
  </si>
  <si>
    <t>Sostituzione di una finestra a bilico</t>
  </si>
  <si>
    <t xml:space="preserve">IN.CA.ME SRL (CF: 00189180540)
</t>
  </si>
  <si>
    <t>IN.CA.ME SRL (CF: 00189180540)</t>
  </si>
  <si>
    <t>Servizio di disinfestazione e derattizzazione</t>
  </si>
  <si>
    <t xml:space="preserve">Dinamica Centro Servizi Soc. Coop. (CF: 00615810546)
ECODRAGO di Cipiccia Ferrero (CF: CPCFRR62A22L117F)
IL FLAUTO MAGICO SRL (CF: 00645610544)
INFEST CONTROL SRL (CF: 02119750541)
S.I.C.A.F. Soc. Coop. Soc (CF: 01291110540)
Salus Ambiente Srl (CF: 01387490558)
SocietÃ  Cooperativa Sociale La Perla (CF: 01247350554)
</t>
  </si>
  <si>
    <t>IL FLAUTO MAGICO SRL (CF: 00645610544)</t>
  </si>
  <si>
    <t>Fornitura di carta riciclata formato A4</t>
  </si>
  <si>
    <t xml:space="preserve">LYRECO ITALIA S.P.A. (CF: 11582010150)
</t>
  </si>
  <si>
    <t>LYRECO ITALIA S.P.A. (CF: 11582010150)</t>
  </si>
  <si>
    <t>Fornitura di carta naturale formato A4 e A3</t>
  </si>
  <si>
    <t xml:space="preserve">MAESTRIPIERI SRL (CF: 03804230104)
</t>
  </si>
  <si>
    <t>MAESTRIPIERI SRL (CF: 03804230104)</t>
  </si>
  <si>
    <t>Manutenzione porte DP Terni</t>
  </si>
  <si>
    <t xml:space="preserve">LA CASA DELL'INFISSO SNC (CF: 01244240550)
</t>
  </si>
  <si>
    <t>LA CASA DELL'INFISSO SNC (CF: 01244240550)</t>
  </si>
  <si>
    <t>Lavori edili e di tinteggiatura</t>
  </si>
  <si>
    <t xml:space="preserve">Edil AEnne (CF: 03370760542)
</t>
  </si>
  <si>
    <t>Edil AEnne (CF: 03370760542)</t>
  </si>
  <si>
    <t>Servizio di pulizia della parte esterna delle finestre e delle vetrate</t>
  </si>
  <si>
    <t xml:space="preserve">C.R. APPALTI SRL (CF: 04622851006)
Dinamica Centro Servizi Soc. Coop. (CF: 00615810546)
PULIUMBRIA (CF: 00749310546)
SERVIZI ASSOCIATI SocietÃ  Cooperativa (CF: 00311400543)
TOURCOOP SOCIETA' COOPERATIVA (CF: 94000340540)
</t>
  </si>
  <si>
    <t>Fornitura di circolatori gemellari</t>
  </si>
  <si>
    <t xml:space="preserve">BUZI ANGELO SRL (CF: 01438980557)
EDILTERMICA DIVISIONE IMPIANTI SRL (CF: 02501580548)
GLOBAL SERVICE  SRL (CF: 03006540540)
GSA Global Service srl (CF: 02318420540)
Liberati Erminio fu Enrico (CF: LBRRMN47D17L117B)
STEB SRL (CF: 02925320547)
Systems Worldwide Srl (CF: 03391610544)
Tamagnini Impianti Srl (CF: 00499220549)
Termoidraulica Angelana Snc (CF: 01836140549)
</t>
  </si>
  <si>
    <t>EDILTERMICA DIVISIONE IMPIANTI SRL (CF: 02501580548)</t>
  </si>
  <si>
    <t>Realizzazione impianto di alimentazione condizionatore UT Foligno</t>
  </si>
  <si>
    <t xml:space="preserve">Ottavi srl Unipersonale (CF: 03122890548)
</t>
  </si>
  <si>
    <t>Ottavi srl Unipersonale (CF: 03122890548)</t>
  </si>
  <si>
    <t>Abbonamento digitale al quotidiano La Nazione</t>
  </si>
  <si>
    <t xml:space="preserve">MONRIF NET SRL (CF: 12741650159)
</t>
  </si>
  <si>
    <t>MONRIF NET SRL (CF: 12741650159)</t>
  </si>
  <si>
    <t>Fornitura di fogli fustellati</t>
  </si>
  <si>
    <t xml:space="preserve">GRAPHICMASTERS SNC (CF: 01830890545)
</t>
  </si>
  <si>
    <t>GRAPHICMASTERS SNC (CF: 01830890545)</t>
  </si>
  <si>
    <t>Manutenzione impianto antincendio SPI Spoleto</t>
  </si>
  <si>
    <t xml:space="preserve">SICUR VIDEO di Conversini Mirko (CF: CNVMRK74M15D653L)
</t>
  </si>
  <si>
    <t>SICUR VIDEO di Conversini Mirko (CF: CNVMRK74M15D653L)</t>
  </si>
  <si>
    <t xml:space="preserve">Carta termica per sistemi eliminacode </t>
  </si>
  <si>
    <t xml:space="preserve">SIGMA S.P.A. (CF: 01590580443)
</t>
  </si>
  <si>
    <t>SIGMA S.P.A. (CF: 01590580443)</t>
  </si>
  <si>
    <t>Manutenzione e riparazione sedie UT Spoleto</t>
  </si>
  <si>
    <t xml:space="preserve">Leoni Adriano (CF: LNEDRN64M03I921V)
</t>
  </si>
  <si>
    <t>Leoni Adriano (CF: LNEDRN64M03I921V)</t>
  </si>
  <si>
    <t>Manutenzione impianto antintrusione DP Perugia</t>
  </si>
  <si>
    <t>Lavori elettrici</t>
  </si>
  <si>
    <t>Fornitura toner per stampanti Kyocera Ecosys P7040cdn</t>
  </si>
  <si>
    <t xml:space="preserve">KYOCERA DOCUMENT SOLUTION ITALIA SPA (CF: 01788080156)
</t>
  </si>
  <si>
    <t>KYOCERA DOCUMENT SOLUTION ITALIA SPA (CF: 01788080156)</t>
  </si>
  <si>
    <t>Fornitura toner per stampanti Xerox Phaser 7500dts</t>
  </si>
  <si>
    <t xml:space="preserve">ITALWARE  SRL  (CF: 08619670584)
</t>
  </si>
  <si>
    <t>ITALWARE  SRL  (CF: 08619670584)</t>
  </si>
  <si>
    <t>Bacheche e cassette raccolta segnalazioni</t>
  </si>
  <si>
    <t xml:space="preserve">2M UFFICIO (CF: 07350840638)
All Office di Perrone Patrizia (CF: PRRPRZ71B66C352E)
Comitalia srl (CF: 01525700546)
DA.MA SRLS (CF: 12633141002)
TOP LEVEL DI MINOIA GRAZIELLA (CF: MNIGZL54M67E840U)
</t>
  </si>
  <si>
    <t>DA.MA SRLS (CF: 12633141002)</t>
  </si>
  <si>
    <t>Abbonamento annuale al Bollettino Tributario d'Informazioni</t>
  </si>
  <si>
    <t xml:space="preserve">BOLLETTINO TRIBUTARIO SNC DI G. SALVATORES E C.  (CF: 00882700156)
</t>
  </si>
  <si>
    <t>BOLLETTINO TRIBUTARIO SNC DI G. SALVATORES E C.  (CF: 00882700156)</t>
  </si>
  <si>
    <t>Fornitura di libri</t>
  </si>
  <si>
    <t xml:space="preserve">WOLTERS KLUWER ITALIA SRL (CF: 10209790152)
</t>
  </si>
  <si>
    <t>WOLTERS KLUWER ITALIA SRL (CF: 10209790152)</t>
  </si>
  <si>
    <t>Installazione programmatore orario su centrali antintrusione Spoleto</t>
  </si>
  <si>
    <t>Servizio di smaltimento rifiuti ingombranti ed elettrici</t>
  </si>
  <si>
    <t xml:space="preserve">BIONDI RECUPERI ECOLOGIA SRL (CF: 03338920543)
GESENU SPA (CF: 01162430548)
</t>
  </si>
  <si>
    <t>GESENU SPA (CF: 01162430548)</t>
  </si>
  <si>
    <t>Fornitura di componenti aggiuntivi per sistemi eliminacode</t>
  </si>
  <si>
    <t>Lavori di manutenzione e riparazione presso le parti comuni dell'immobile FIP Perugia</t>
  </si>
  <si>
    <t>Fornitura di cucitrici alti spessori</t>
  </si>
  <si>
    <t>Fornitura unitÃ  immagine per stampanti Lexmark MS610DN</t>
  </si>
  <si>
    <t xml:space="preserve">STEMA SRL (CF: 04160880243)
</t>
  </si>
  <si>
    <t>STEMA SRL (CF: 04160880243)</t>
  </si>
  <si>
    <t>Lampade da tavolo</t>
  </si>
  <si>
    <t xml:space="preserve">PAPER-INGROS di Frega Davide (CF: FRGDVD45L24E745Y)
</t>
  </si>
  <si>
    <t>PAPER-INGROS di Frega Davide (CF: FRGDVD45L24E745Y)</t>
  </si>
  <si>
    <t>Lavori di razionalizzazione spazi e realizzazione front-office integrato - DP Terni</t>
  </si>
  <si>
    <t xml:space="preserve">BONOMI SRL (CF: 01439760552)
Flussacqua Nuova Srl Unipersonale (CF: 03370200549)
GBM SocietÃ  Cooperativa (CF: 03384260547)
LA DUE BC SRL (CF: 01198310540)
New Edil di Cupi Begtash (CF: CPUBTS73B20Z100O)
Vitale Francesco Srl (CF: 01323010551)
</t>
  </si>
  <si>
    <t>Vitale Francesco Srl (CF: 01323010551)</t>
  </si>
  <si>
    <t>Fornitura di tende per l'Ufficio Territoriale di Gualdo Tadino</t>
  </si>
  <si>
    <t xml:space="preserve"> LIBRERIA SCIENTIFICA DI RAGNI SUSANNA (CF: RGNSNN54A41A271P)
BRACONI E PAPPALARDO (CF: 02094190549)
G.M. Tendaggi Snc (CF: 02192620421)
PUNTO COMUNE S.R.L. (CF: 01494210410)
SICOM SAS DI BATTISTELLI S. &amp; C. (CF: 02808440545)
</t>
  </si>
  <si>
    <t>SICOM SAS DI BATTISTELLI S. &amp; C. (CF: 02808440545)</t>
  </si>
  <si>
    <t>Fornitura di toner per stampanti HP officejet Pro x451dw</t>
  </si>
  <si>
    <t>Fornitura di targhe fuori porta DP Terni</t>
  </si>
  <si>
    <t xml:space="preserve">timbrificio Grifo snc (CF: 02133060547)
</t>
  </si>
  <si>
    <t>timbrificio Grifo snc (CF: 02133060547)</t>
  </si>
  <si>
    <t>Manutenzione e riparazione porta di accesso DP Terni</t>
  </si>
  <si>
    <t>Fornitura di gas naturale</t>
  </si>
  <si>
    <t xml:space="preserve">ESTRA ENERGIE SRL (CF: 01219980529)
</t>
  </si>
  <si>
    <t>ESTRA ENERGIE SRL (CF: 01219980529)</t>
  </si>
  <si>
    <t>Fornitura e posa in opera di lampade di emergenza Immobile FIP Perugia</t>
  </si>
  <si>
    <t xml:space="preserve">GBM SocietÃ  Cooperativa (CF: 03384260547)
</t>
  </si>
  <si>
    <t>GBM SocietÃ  Cooperativa (CF: 03384260547)</t>
  </si>
  <si>
    <t>Fornitura e posa in opera di lampade di emergenza e soccorritore Auditorium</t>
  </si>
  <si>
    <t>Fornitura di raccoglitori in cartone</t>
  </si>
  <si>
    <t xml:space="preserve">CM STUDIO SRL (CF: 01407100559)
</t>
  </si>
  <si>
    <t>CM STUDIO SRL (CF: 01407100559)</t>
  </si>
  <si>
    <t>Fornitura materiale di consumo stampante Xerox Phaser 5550</t>
  </si>
  <si>
    <t>Spostamento centralino telefonico Ufficio Provinciale Territorio Terni</t>
  </si>
  <si>
    <t>Fornitura di arredi a norma per il front office della DP di Terni</t>
  </si>
  <si>
    <t xml:space="preserve">PM4 ARREDAMENTI DI MENICHINI PAOLO (CF: MNCPLA51S18L117A)
</t>
  </si>
  <si>
    <t>PM4 ARREDAMENTI DI MENICHINI PAOLO (CF: MNCPLA51S18L117A)</t>
  </si>
  <si>
    <t>Fornitura di armadio rack per lo Sportello di Amelia</t>
  </si>
  <si>
    <t xml:space="preserve">FULL SRL (CF: 07079280728)
</t>
  </si>
  <si>
    <t>FULL SRL (CF: 07079280728)</t>
  </si>
  <si>
    <t>Fornitura di calcolatrici</t>
  </si>
  <si>
    <t xml:space="preserve">DEBA SRL (CF: 08458520155)
</t>
  </si>
  <si>
    <t>DEBA SRL (CF: 08458520155)</t>
  </si>
  <si>
    <t>Servizio di manutenzione tende</t>
  </si>
  <si>
    <t xml:space="preserve">SICOM SAS DI BATTISTELLI S. &amp; C. (CF: 02808440545)
</t>
  </si>
  <si>
    <t>Fornitura di sedie a norma per sala ristorazione</t>
  </si>
  <si>
    <t xml:space="preserve">EDILKOM ddel Dott. Emanule Maugeri (CF: MGRMNL73T23C351C)
</t>
  </si>
  <si>
    <t>EDILKOM ddel Dott. Emanule Maugeri (CF: MGRMNL73T23C351C)</t>
  </si>
  <si>
    <t>Fornitura e posa in opera lampade di emergenza DP Terni</t>
  </si>
  <si>
    <t xml:space="preserve">EUROLUX 2001 SAS (CF: 01251060552)
</t>
  </si>
  <si>
    <t>EUROLUX 2001 SAS (CF: 01251060552)</t>
  </si>
  <si>
    <t>Fornitura di materiale di cancelleria</t>
  </si>
  <si>
    <t xml:space="preserve">BRAGIOLA SPA (CF: 00149520546)
CARTO COPY SERVICE (CF: 04864781002)
Comitalia srl (CF: 01525700546)
DE.DA. UFFICIO (CF: 11803631008)
ECO LASER INFORMATICA SRL  (CF: 04427081007)
EUROUFFICIO di De Virgilio Alexander (CF: DVRLND78R26L117T)
NADA 2008 SRL (CF: 09234221001)
</t>
  </si>
  <si>
    <t>Fornitura e posa in opera di filtri per ventilconvettori</t>
  </si>
  <si>
    <t xml:space="preserve">GSA Global Service srl (CF: 02318420540)
</t>
  </si>
  <si>
    <t>GSA Global Service srl (CF: 02318420540)</t>
  </si>
  <si>
    <t>Manutenzione straordinaria impianto videosorveglianza Immobile FIP</t>
  </si>
  <si>
    <t>Noleggio apparecchiature multifunzione UPT Terni</t>
  </si>
  <si>
    <t>Fornitura di estintori</t>
  </si>
  <si>
    <t xml:space="preserve">COMETA DISTRIBUZIONE SRL Unipersonale (CF: 03349640544)
S.A.R.I. Servizio Antincendio Ramiro Infortunistica  (CF: TMSRMR66L13D653X)
Salus Ambiente Srl (CF: 01387490558)
Sekuritalia (CF: 02812080543)
Trasimeno Sistemi Antincendio Srl (CF: 03533490540)
</t>
  </si>
  <si>
    <t>S.A.R.I. Servizio Antincendio Ramiro Infortunistica  (CF: TMSRMR66L13D653X)</t>
  </si>
  <si>
    <t>Manutenzione impianti antintrusione</t>
  </si>
  <si>
    <t>Toner per stampanti Lexmark MS610DN</t>
  </si>
  <si>
    <t xml:space="preserve">INFORDATA (CF: 00929440592)
</t>
  </si>
  <si>
    <t>INFORDATA (CF: 00929440592)</t>
  </si>
  <si>
    <t>Fornitura di carta</t>
  </si>
  <si>
    <t xml:space="preserve">Comitalia srl (CF: 01525700546)
CORPORATE EXPRESS SRL (CF: 00936630151)
LA PITAGORA DI MACRELLI GIANCARLO (CF: MCRGCR46H14Z130X)
PARTNER UNO SAS (CF: 04696421009)
SI.EL.CO SRL (CF: 00614130128)
</t>
  </si>
  <si>
    <t>PARTNER UNO SAS (CF: 04696421009)</t>
  </si>
  <si>
    <t>Fornitura e posa in opera di zerbini</t>
  </si>
  <si>
    <t xml:space="preserve">Nuova Parati Srl (CF: 03514620545)
</t>
  </si>
  <si>
    <t>Nuova Parati Srl (CF: 03514620545)</t>
  </si>
  <si>
    <t>Fornitura e posa in opera lampade di emergenza immobile FIP Perugia</t>
  </si>
  <si>
    <t>Fornitura e installazione di apparato apriporta presso DP Perugia</t>
  </si>
  <si>
    <t xml:space="preserve">SOLARI DI UDINE S.P.A. (CF: 01847860309)
</t>
  </si>
  <si>
    <t>SOLARI DI UDINE S.P.A. (CF: 01847860309)</t>
  </si>
  <si>
    <t xml:space="preserve">Servizio di conduzione e manutenzione ordinaria degli impianti elevatori </t>
  </si>
  <si>
    <t xml:space="preserve">Simalift (CF: 09321941008)
tecno ascensori (CF: 14185641009)
Termoidraulica Angelana Snc (CF: 01836140549)
vega tecno service (CF: 03416280547)
viterbo elevatori srl (CF: 02030430561)
</t>
  </si>
  <si>
    <t>Servizio di conduzione e manutenzione ordinaria degli impianti antincendio</t>
  </si>
  <si>
    <t xml:space="preserve">Antincendi Marche (CF: 01186110423)
Bea srl (CF: 00695240549)
BUZI ANGELO SRL (CF: 01438980557)
CASTELLANI IMPIANTI SRL (CF: 03010690547)
GBM SocietÃ  Cooperativa (CF: 03384260547)
</t>
  </si>
  <si>
    <t>Servizio di conduzione e manutenzione degli impianti termoidraulici, di condizionamento e idrico sanitari</t>
  </si>
  <si>
    <t xml:space="preserve">AERMAG S.R.L. (CF: 01280350552)
Bea srl (CF: 00695240549)
BUZI ANGELO SRL (CF: 01438980557)
CAB SRL (CF: 01661000545)
ECOKLIMA SRL (CF: 01273940559)
</t>
  </si>
  <si>
    <t>Servizio di conduzione e manutenzione degli impianti elettrici</t>
  </si>
  <si>
    <t xml:space="preserve">Bea srl (CF: 00695240549)
Tamagnini Impianti Srl (CF: 00499220549)
TESI SRL (CF: 02994490544)
Umbra Control srl  (CF: 03173250543)
VANGHETTI SRL (CF: 01900370543)
</t>
  </si>
  <si>
    <t>Lavori di ripristino del calcestruzzo ammalorato e dei parapetti posti in corrispondenza delle aree di pertinenza esterne del palazzo degli Uffici Finanziari di Perugia</t>
  </si>
  <si>
    <t xml:space="preserve">L.E.S.A. SRL (CF: 01487390542)
LUPINI SRL (CF: 03143380545)
PREFAB SRL (CF: 00509700548)
TECNOSTRADE SRL (CF: 01170840548)
Termoidraulica Angelana Snc (CF: 01836140549)
</t>
  </si>
  <si>
    <t>Fornitura di carta A4 e A3 naturale e riciclata</t>
  </si>
  <si>
    <t xml:space="preserve">AGROSTAMPA SRL (CF: 02039260845)
ALFA SISTEMI SRL (CF: 05323560481)
BLUET (CF: 10462070011)
Comitalia srl (CF: 01525700546)
ERREBIAN SPA (CF: 08397890586)
</t>
  </si>
  <si>
    <t>buoni pasto elettronici - personale centrale delocalizzato</t>
  </si>
  <si>
    <t>Fornitura di millesimi per timbri finanziari a calendario</t>
  </si>
  <si>
    <t xml:space="preserve">Istituto Poligrafico e Zecca dello Stato  (CF: 00399810589)
</t>
  </si>
  <si>
    <t>Istituto Poligrafico e Zecca dello Stato  (CF: 00399810589)</t>
  </si>
  <si>
    <t>Lavori di manutenzione impianto idrico</t>
  </si>
  <si>
    <t xml:space="preserve">Termosanitaria Srl (CF: 00304230543)
</t>
  </si>
  <si>
    <t>Termosanitaria Srl (CF: 00304230543)</t>
  </si>
  <si>
    <t>Fornitura materiale di consumo per stampanti</t>
  </si>
  <si>
    <t xml:space="preserve">Comitalia srl (CF: 01525700546)
</t>
  </si>
  <si>
    <t>Dati aggiornati al 31-12-2018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</si>
</sst>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6"/>
  <sheetViews>
    <sheetView tabSelected="1" workbookViewId="0">
      <selection activeCell="E1" sqref="E1"/>
    </sheetView>
  </sheetViews>
  <sheetFormatPr defaultRowHeight="15" x14ac:dyDescent="0.25"/>
  <cols>
    <col min="9" max="9" width="10.7109375" bestFit="1" customWidth="1"/>
    <col min="10" max="10" width="16.28515625" bestFit="1" customWidth="1"/>
  </cols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215</v>
      </c>
    </row>
    <row r="2" spans="1:11" x14ac:dyDescent="0.25">
      <c r="A2" t="s">
        <v>4</v>
      </c>
      <c r="B2" t="s">
        <v>5</v>
      </c>
      <c r="C2" t="s">
        <v>6</v>
      </c>
      <c r="D2" t="s">
        <v>7</v>
      </c>
      <c r="E2" t="s">
        <v>8</v>
      </c>
      <c r="F2" t="s">
        <v>9</v>
      </c>
      <c r="G2" t="s">
        <v>10</v>
      </c>
      <c r="H2" t="s">
        <v>11</v>
      </c>
      <c r="I2" t="s">
        <v>12</v>
      </c>
      <c r="J2" t="s">
        <v>13</v>
      </c>
      <c r="K2" t="s">
        <v>14</v>
      </c>
    </row>
    <row r="3" spans="1:11" x14ac:dyDescent="0.25">
      <c r="A3" t="str">
        <f>"Z4321CC0CB"</f>
        <v>Z4321CC0CB</v>
      </c>
      <c r="B3" t="str">
        <f t="shared" ref="B3:B34" si="0">"06363391001"</f>
        <v>06363391001</v>
      </c>
      <c r="C3" t="s">
        <v>15</v>
      </c>
      <c r="D3" t="s">
        <v>16</v>
      </c>
      <c r="E3" t="s">
        <v>17</v>
      </c>
      <c r="F3" s="1" t="s">
        <v>18</v>
      </c>
      <c r="G3" t="s">
        <v>19</v>
      </c>
      <c r="H3">
        <v>75</v>
      </c>
      <c r="I3" s="2">
        <v>43122</v>
      </c>
      <c r="J3" s="2">
        <v>43132</v>
      </c>
      <c r="K3">
        <v>75</v>
      </c>
    </row>
    <row r="4" spans="1:11" x14ac:dyDescent="0.25">
      <c r="A4" t="str">
        <f>"ZE6225B2FB"</f>
        <v>ZE6225B2FB</v>
      </c>
      <c r="B4" t="str">
        <f t="shared" si="0"/>
        <v>06363391001</v>
      </c>
      <c r="C4" t="s">
        <v>15</v>
      </c>
      <c r="D4" t="s">
        <v>20</v>
      </c>
      <c r="E4" t="s">
        <v>17</v>
      </c>
      <c r="F4" s="1" t="s">
        <v>21</v>
      </c>
      <c r="G4" t="s">
        <v>22</v>
      </c>
      <c r="H4">
        <v>2827</v>
      </c>
      <c r="I4" s="2">
        <v>43152</v>
      </c>
      <c r="J4" s="2">
        <v>43171</v>
      </c>
      <c r="K4">
        <v>2827</v>
      </c>
    </row>
    <row r="5" spans="1:11" x14ac:dyDescent="0.25">
      <c r="A5" t="str">
        <f>"ZEB2287935"</f>
        <v>ZEB2287935</v>
      </c>
      <c r="B5" t="str">
        <f t="shared" si="0"/>
        <v>06363391001</v>
      </c>
      <c r="C5" t="s">
        <v>15</v>
      </c>
      <c r="D5" t="s">
        <v>23</v>
      </c>
      <c r="E5" t="s">
        <v>17</v>
      </c>
      <c r="F5" s="1" t="s">
        <v>24</v>
      </c>
      <c r="G5" t="s">
        <v>25</v>
      </c>
      <c r="H5">
        <v>726.7</v>
      </c>
      <c r="I5" s="2">
        <v>43158</v>
      </c>
      <c r="J5" s="2">
        <v>43163</v>
      </c>
      <c r="K5">
        <v>720</v>
      </c>
    </row>
    <row r="6" spans="1:11" x14ac:dyDescent="0.25">
      <c r="A6" t="str">
        <f>"Z0C22C0AB5"</f>
        <v>Z0C22C0AB5</v>
      </c>
      <c r="B6" t="str">
        <f t="shared" si="0"/>
        <v>06363391001</v>
      </c>
      <c r="C6" t="s">
        <v>15</v>
      </c>
      <c r="D6" t="s">
        <v>26</v>
      </c>
      <c r="E6" t="s">
        <v>17</v>
      </c>
      <c r="F6" s="1" t="s">
        <v>27</v>
      </c>
      <c r="G6" t="s">
        <v>28</v>
      </c>
      <c r="H6">
        <v>240</v>
      </c>
      <c r="I6" s="2">
        <v>43182</v>
      </c>
      <c r="J6" s="2">
        <v>43204</v>
      </c>
      <c r="K6">
        <v>240</v>
      </c>
    </row>
    <row r="7" spans="1:11" x14ac:dyDescent="0.25">
      <c r="A7" t="str">
        <f>"ZC622F3D87"</f>
        <v>ZC622F3D87</v>
      </c>
      <c r="B7" t="str">
        <f t="shared" si="0"/>
        <v>06363391001</v>
      </c>
      <c r="C7" t="s">
        <v>15</v>
      </c>
      <c r="D7" t="s">
        <v>29</v>
      </c>
      <c r="E7" t="s">
        <v>17</v>
      </c>
      <c r="F7" s="1" t="s">
        <v>30</v>
      </c>
      <c r="G7" t="s">
        <v>31</v>
      </c>
      <c r="H7">
        <v>910</v>
      </c>
      <c r="I7" s="2">
        <v>43186</v>
      </c>
      <c r="J7" s="2">
        <v>43196</v>
      </c>
      <c r="K7">
        <v>910</v>
      </c>
    </row>
    <row r="8" spans="1:11" x14ac:dyDescent="0.25">
      <c r="A8" t="str">
        <f>"Z21232D4DB"</f>
        <v>Z21232D4DB</v>
      </c>
      <c r="B8" t="str">
        <f t="shared" si="0"/>
        <v>06363391001</v>
      </c>
      <c r="C8" t="s">
        <v>15</v>
      </c>
      <c r="D8" t="s">
        <v>32</v>
      </c>
      <c r="E8" t="s">
        <v>17</v>
      </c>
      <c r="F8" s="1" t="s">
        <v>33</v>
      </c>
      <c r="G8" t="s">
        <v>34</v>
      </c>
      <c r="H8">
        <v>1201</v>
      </c>
      <c r="I8" s="2">
        <v>43207</v>
      </c>
      <c r="J8" s="2">
        <v>43247</v>
      </c>
      <c r="K8">
        <v>1201</v>
      </c>
    </row>
    <row r="9" spans="1:11" x14ac:dyDescent="0.25">
      <c r="A9" t="str">
        <f>"7255441352"</f>
        <v>7255441352</v>
      </c>
      <c r="B9" t="str">
        <f t="shared" si="0"/>
        <v>06363391001</v>
      </c>
      <c r="C9" t="s">
        <v>15</v>
      </c>
      <c r="D9" t="s">
        <v>35</v>
      </c>
      <c r="E9" t="s">
        <v>36</v>
      </c>
      <c r="F9" s="1" t="s">
        <v>37</v>
      </c>
      <c r="G9" t="s">
        <v>38</v>
      </c>
      <c r="H9">
        <v>114044.4</v>
      </c>
      <c r="I9" s="2">
        <v>43116</v>
      </c>
      <c r="J9" s="2">
        <v>43845</v>
      </c>
      <c r="K9">
        <v>49181.98</v>
      </c>
    </row>
    <row r="10" spans="1:11" x14ac:dyDescent="0.25">
      <c r="A10" t="str">
        <f>"7289301978"</f>
        <v>7289301978</v>
      </c>
      <c r="B10" t="str">
        <f t="shared" si="0"/>
        <v>06363391001</v>
      </c>
      <c r="C10" t="s">
        <v>15</v>
      </c>
      <c r="D10" t="s">
        <v>39</v>
      </c>
      <c r="E10" t="s">
        <v>36</v>
      </c>
      <c r="F10" s="1" t="s">
        <v>40</v>
      </c>
      <c r="G10" t="s">
        <v>41</v>
      </c>
      <c r="H10">
        <v>50910.84</v>
      </c>
      <c r="I10" s="2">
        <v>43145</v>
      </c>
      <c r="J10" s="2">
        <v>43203</v>
      </c>
      <c r="K10">
        <v>50910.34</v>
      </c>
    </row>
    <row r="11" spans="1:11" x14ac:dyDescent="0.25">
      <c r="A11" t="str">
        <f>"7348076025"</f>
        <v>7348076025</v>
      </c>
      <c r="B11" t="str">
        <f t="shared" si="0"/>
        <v>06363391001</v>
      </c>
      <c r="C11" t="s">
        <v>15</v>
      </c>
      <c r="D11" t="s">
        <v>42</v>
      </c>
      <c r="E11" t="s">
        <v>43</v>
      </c>
      <c r="F11" s="1" t="s">
        <v>44</v>
      </c>
      <c r="G11" t="s">
        <v>45</v>
      </c>
      <c r="H11">
        <v>1139018.3999999999</v>
      </c>
      <c r="I11" s="2">
        <v>43111</v>
      </c>
      <c r="J11" s="2">
        <v>44206</v>
      </c>
      <c r="K11">
        <v>332026.90000000002</v>
      </c>
    </row>
    <row r="12" spans="1:11" x14ac:dyDescent="0.25">
      <c r="A12" t="str">
        <f>"ZD52250E95"</f>
        <v>ZD52250E95</v>
      </c>
      <c r="B12" t="str">
        <f t="shared" si="0"/>
        <v>06363391001</v>
      </c>
      <c r="C12" t="s">
        <v>15</v>
      </c>
      <c r="D12" t="s">
        <v>46</v>
      </c>
      <c r="E12" t="s">
        <v>17</v>
      </c>
      <c r="F12" s="1" t="s">
        <v>47</v>
      </c>
      <c r="G12" t="s">
        <v>48</v>
      </c>
      <c r="H12">
        <v>196</v>
      </c>
      <c r="I12" s="2">
        <v>43146</v>
      </c>
      <c r="J12" s="2">
        <v>43155</v>
      </c>
      <c r="K12">
        <v>196</v>
      </c>
    </row>
    <row r="13" spans="1:11" ht="75" x14ac:dyDescent="0.25">
      <c r="A13" t="str">
        <f>"Z77239CA04"</f>
        <v>Z77239CA04</v>
      </c>
      <c r="B13" t="str">
        <f t="shared" si="0"/>
        <v>06363391001</v>
      </c>
      <c r="C13" t="s">
        <v>15</v>
      </c>
      <c r="D13" t="s">
        <v>49</v>
      </c>
      <c r="E13" t="s">
        <v>17</v>
      </c>
      <c r="F13" s="1" t="s">
        <v>30</v>
      </c>
      <c r="G13" t="s">
        <v>31</v>
      </c>
      <c r="H13">
        <v>357</v>
      </c>
      <c r="I13" s="2">
        <v>43237</v>
      </c>
      <c r="J13" s="2">
        <v>43247</v>
      </c>
      <c r="K13">
        <v>357</v>
      </c>
    </row>
    <row r="14" spans="1:11" ht="409.5" x14ac:dyDescent="0.25">
      <c r="A14" t="str">
        <f>"Z8423118EA"</f>
        <v>Z8423118EA</v>
      </c>
      <c r="B14" t="str">
        <f t="shared" si="0"/>
        <v>06363391001</v>
      </c>
      <c r="C14" t="s">
        <v>15</v>
      </c>
      <c r="D14" t="s">
        <v>50</v>
      </c>
      <c r="E14" t="s">
        <v>36</v>
      </c>
      <c r="F14" s="1" t="s">
        <v>51</v>
      </c>
      <c r="G14" t="s">
        <v>52</v>
      </c>
      <c r="H14">
        <v>16180</v>
      </c>
      <c r="I14" s="2">
        <v>43238</v>
      </c>
      <c r="J14" s="2">
        <v>43968</v>
      </c>
      <c r="K14">
        <v>4045</v>
      </c>
    </row>
    <row r="15" spans="1:11" x14ac:dyDescent="0.25">
      <c r="A15" t="str">
        <f>"Z1E240FBDC"</f>
        <v>Z1E240FBDC</v>
      </c>
      <c r="B15" t="str">
        <f t="shared" si="0"/>
        <v>06363391001</v>
      </c>
      <c r="C15" t="s">
        <v>15</v>
      </c>
      <c r="D15" t="s">
        <v>53</v>
      </c>
      <c r="E15" t="s">
        <v>17</v>
      </c>
      <c r="F15" s="1" t="s">
        <v>54</v>
      </c>
      <c r="G15" t="s">
        <v>55</v>
      </c>
      <c r="H15">
        <v>0</v>
      </c>
      <c r="I15" s="2">
        <v>43270</v>
      </c>
      <c r="J15" s="2">
        <v>43634</v>
      </c>
      <c r="K15">
        <v>765</v>
      </c>
    </row>
    <row r="16" spans="1:11" x14ac:dyDescent="0.25">
      <c r="A16" t="str">
        <f>"7381515ADE"</f>
        <v>7381515ADE</v>
      </c>
      <c r="B16" t="str">
        <f t="shared" si="0"/>
        <v>06363391001</v>
      </c>
      <c r="C16" t="s">
        <v>15</v>
      </c>
      <c r="D16" t="s">
        <v>56</v>
      </c>
      <c r="E16" t="s">
        <v>43</v>
      </c>
      <c r="F16" s="1" t="s">
        <v>57</v>
      </c>
      <c r="G16" t="s">
        <v>58</v>
      </c>
      <c r="H16">
        <v>0</v>
      </c>
      <c r="I16" s="2">
        <v>43221</v>
      </c>
      <c r="J16" s="2">
        <v>43585</v>
      </c>
      <c r="K16">
        <v>145205.92000000001</v>
      </c>
    </row>
    <row r="17" spans="1:11" x14ac:dyDescent="0.25">
      <c r="A17" t="str">
        <f>"Z90240313C"</f>
        <v>Z90240313C</v>
      </c>
      <c r="B17" t="str">
        <f t="shared" si="0"/>
        <v>06363391001</v>
      </c>
      <c r="C17" t="s">
        <v>15</v>
      </c>
      <c r="D17" t="s">
        <v>59</v>
      </c>
      <c r="E17" t="s">
        <v>17</v>
      </c>
      <c r="F17" s="1" t="s">
        <v>60</v>
      </c>
      <c r="G17" t="s">
        <v>61</v>
      </c>
      <c r="H17">
        <v>1684</v>
      </c>
      <c r="I17" s="2">
        <v>43277</v>
      </c>
      <c r="J17" s="2">
        <v>43277</v>
      </c>
      <c r="K17">
        <v>1684</v>
      </c>
    </row>
    <row r="18" spans="1:11" ht="409.5" x14ac:dyDescent="0.25">
      <c r="A18" t="str">
        <f>"ZE9229544B"</f>
        <v>ZE9229544B</v>
      </c>
      <c r="B18" t="str">
        <f t="shared" si="0"/>
        <v>06363391001</v>
      </c>
      <c r="C18" t="s">
        <v>15</v>
      </c>
      <c r="D18" t="s">
        <v>62</v>
      </c>
      <c r="E18" t="s">
        <v>36</v>
      </c>
      <c r="F18" s="1" t="s">
        <v>63</v>
      </c>
      <c r="G18" t="s">
        <v>64</v>
      </c>
      <c r="H18">
        <v>2698</v>
      </c>
      <c r="I18" s="2">
        <v>43179</v>
      </c>
      <c r="J18" s="2">
        <v>43909</v>
      </c>
      <c r="K18">
        <v>1349.01</v>
      </c>
    </row>
    <row r="19" spans="1:11" x14ac:dyDescent="0.25">
      <c r="A19" t="str">
        <f>"Z2122C7D33"</f>
        <v>Z2122C7D33</v>
      </c>
      <c r="B19" t="str">
        <f t="shared" si="0"/>
        <v>06363391001</v>
      </c>
      <c r="C19" t="s">
        <v>15</v>
      </c>
      <c r="D19" t="s">
        <v>65</v>
      </c>
      <c r="E19" t="s">
        <v>17</v>
      </c>
      <c r="F19" s="1" t="s">
        <v>66</v>
      </c>
      <c r="G19" t="s">
        <v>67</v>
      </c>
      <c r="H19">
        <v>5088</v>
      </c>
      <c r="I19" s="2">
        <v>43174</v>
      </c>
      <c r="J19" s="2">
        <v>43179</v>
      </c>
      <c r="K19">
        <v>5088</v>
      </c>
    </row>
    <row r="20" spans="1:11" x14ac:dyDescent="0.25">
      <c r="A20" t="str">
        <f>"Z2822C7C25"</f>
        <v>Z2822C7C25</v>
      </c>
      <c r="B20" t="str">
        <f t="shared" si="0"/>
        <v>06363391001</v>
      </c>
      <c r="C20" t="s">
        <v>15</v>
      </c>
      <c r="D20" t="s">
        <v>68</v>
      </c>
      <c r="E20" t="s">
        <v>17</v>
      </c>
      <c r="F20" s="1" t="s">
        <v>69</v>
      </c>
      <c r="G20" t="s">
        <v>70</v>
      </c>
      <c r="H20">
        <v>10674</v>
      </c>
      <c r="I20" s="2">
        <v>43174</v>
      </c>
      <c r="J20" s="2">
        <v>43181</v>
      </c>
      <c r="K20">
        <v>10674</v>
      </c>
    </row>
    <row r="21" spans="1:11" x14ac:dyDescent="0.25">
      <c r="A21" t="str">
        <f>"Z0922E30EC"</f>
        <v>Z0922E30EC</v>
      </c>
      <c r="B21" t="str">
        <f t="shared" si="0"/>
        <v>06363391001</v>
      </c>
      <c r="C21" t="s">
        <v>15</v>
      </c>
      <c r="D21" t="s">
        <v>71</v>
      </c>
      <c r="E21" t="s">
        <v>17</v>
      </c>
      <c r="F21" s="1" t="s">
        <v>72</v>
      </c>
      <c r="G21" t="s">
        <v>73</v>
      </c>
      <c r="H21">
        <v>300</v>
      </c>
      <c r="I21" s="2">
        <v>43182</v>
      </c>
      <c r="J21" s="2">
        <v>43192</v>
      </c>
      <c r="K21">
        <v>300</v>
      </c>
    </row>
    <row r="22" spans="1:11" x14ac:dyDescent="0.25">
      <c r="A22" t="str">
        <f>"Z0722E75FF"</f>
        <v>Z0722E75FF</v>
      </c>
      <c r="B22" t="str">
        <f t="shared" si="0"/>
        <v>06363391001</v>
      </c>
      <c r="C22" t="s">
        <v>15</v>
      </c>
      <c r="D22" t="s">
        <v>74</v>
      </c>
      <c r="E22" t="s">
        <v>17</v>
      </c>
      <c r="F22" s="1" t="s">
        <v>75</v>
      </c>
      <c r="G22" t="s">
        <v>76</v>
      </c>
      <c r="H22">
        <v>1750</v>
      </c>
      <c r="I22" s="2">
        <v>43186</v>
      </c>
      <c r="J22" s="2">
        <v>43216</v>
      </c>
      <c r="K22">
        <v>1750</v>
      </c>
    </row>
    <row r="23" spans="1:11" ht="409.5" x14ac:dyDescent="0.25">
      <c r="A23" t="str">
        <f>"ZB42209D2B"</f>
        <v>ZB42209D2B</v>
      </c>
      <c r="B23" t="str">
        <f t="shared" si="0"/>
        <v>06363391001</v>
      </c>
      <c r="C23" t="s">
        <v>15</v>
      </c>
      <c r="D23" t="s">
        <v>77</v>
      </c>
      <c r="E23" t="s">
        <v>36</v>
      </c>
      <c r="F23" s="1" t="s">
        <v>78</v>
      </c>
      <c r="G23" t="s">
        <v>52</v>
      </c>
      <c r="H23">
        <v>20700</v>
      </c>
      <c r="I23" s="2">
        <v>43194</v>
      </c>
      <c r="J23" s="2">
        <v>43924</v>
      </c>
      <c r="K23">
        <v>5174.99</v>
      </c>
    </row>
    <row r="24" spans="1:11" x14ac:dyDescent="0.25">
      <c r="A24" t="str">
        <f>"Z912220078"</f>
        <v>Z912220078</v>
      </c>
      <c r="B24" t="str">
        <f t="shared" si="0"/>
        <v>06363391001</v>
      </c>
      <c r="C24" t="s">
        <v>15</v>
      </c>
      <c r="D24" t="s">
        <v>79</v>
      </c>
      <c r="E24" t="s">
        <v>36</v>
      </c>
      <c r="F24" s="1" t="s">
        <v>80</v>
      </c>
      <c r="G24" t="s">
        <v>81</v>
      </c>
      <c r="H24">
        <v>6100</v>
      </c>
      <c r="I24" s="2">
        <v>43196</v>
      </c>
      <c r="J24" s="2">
        <v>43211</v>
      </c>
      <c r="K24">
        <v>6100</v>
      </c>
    </row>
    <row r="25" spans="1:11" x14ac:dyDescent="0.25">
      <c r="A25" t="str">
        <f>"ZAB232244F"</f>
        <v>ZAB232244F</v>
      </c>
      <c r="B25" t="str">
        <f t="shared" si="0"/>
        <v>06363391001</v>
      </c>
      <c r="C25" t="s">
        <v>15</v>
      </c>
      <c r="D25" t="s">
        <v>82</v>
      </c>
      <c r="E25" t="s">
        <v>17</v>
      </c>
      <c r="F25" s="1" t="s">
        <v>83</v>
      </c>
      <c r="G25" t="s">
        <v>84</v>
      </c>
      <c r="H25">
        <v>455</v>
      </c>
      <c r="I25" s="2">
        <v>43202</v>
      </c>
      <c r="J25" s="2">
        <v>43217</v>
      </c>
      <c r="K25">
        <v>455</v>
      </c>
    </row>
    <row r="26" spans="1:11" x14ac:dyDescent="0.25">
      <c r="A26" t="str">
        <f>"ZD4231F67E"</f>
        <v>ZD4231F67E</v>
      </c>
      <c r="B26" t="str">
        <f t="shared" si="0"/>
        <v>06363391001</v>
      </c>
      <c r="C26" t="s">
        <v>15</v>
      </c>
      <c r="D26" t="s">
        <v>85</v>
      </c>
      <c r="E26" t="s">
        <v>17</v>
      </c>
      <c r="F26" s="1" t="s">
        <v>86</v>
      </c>
      <c r="G26" t="s">
        <v>87</v>
      </c>
      <c r="H26">
        <v>179.99</v>
      </c>
      <c r="I26" s="2">
        <v>43201</v>
      </c>
      <c r="J26" s="2">
        <v>43566</v>
      </c>
      <c r="K26">
        <v>173.07</v>
      </c>
    </row>
    <row r="27" spans="1:11" x14ac:dyDescent="0.25">
      <c r="A27" t="str">
        <f>"Z3B232D30A"</f>
        <v>Z3B232D30A</v>
      </c>
      <c r="B27" t="str">
        <f t="shared" si="0"/>
        <v>06363391001</v>
      </c>
      <c r="C27" t="s">
        <v>15</v>
      </c>
      <c r="D27" t="s">
        <v>88</v>
      </c>
      <c r="E27" t="s">
        <v>17</v>
      </c>
      <c r="F27" s="1" t="s">
        <v>89</v>
      </c>
      <c r="G27" t="s">
        <v>90</v>
      </c>
      <c r="H27">
        <v>450</v>
      </c>
      <c r="I27" s="2">
        <v>43206</v>
      </c>
      <c r="J27" s="2">
        <v>43226</v>
      </c>
      <c r="K27">
        <v>450</v>
      </c>
    </row>
    <row r="28" spans="1:11" x14ac:dyDescent="0.25">
      <c r="A28" t="str">
        <f>"Z25232FD27"</f>
        <v>Z25232FD27</v>
      </c>
      <c r="B28" t="str">
        <f t="shared" si="0"/>
        <v>06363391001</v>
      </c>
      <c r="C28" t="s">
        <v>15</v>
      </c>
      <c r="D28" t="s">
        <v>91</v>
      </c>
      <c r="E28" t="s">
        <v>17</v>
      </c>
      <c r="F28" s="1" t="s">
        <v>92</v>
      </c>
      <c r="G28" t="s">
        <v>93</v>
      </c>
      <c r="H28">
        <v>180</v>
      </c>
      <c r="I28" s="2">
        <v>43207</v>
      </c>
      <c r="J28" s="2">
        <v>43217</v>
      </c>
      <c r="K28">
        <v>179.88</v>
      </c>
    </row>
    <row r="29" spans="1:11" x14ac:dyDescent="0.25">
      <c r="A29" t="str">
        <f>"Z51233B1A7"</f>
        <v>Z51233B1A7</v>
      </c>
      <c r="B29" t="str">
        <f t="shared" si="0"/>
        <v>06363391001</v>
      </c>
      <c r="C29" t="s">
        <v>15</v>
      </c>
      <c r="D29" t="s">
        <v>94</v>
      </c>
      <c r="E29" t="s">
        <v>17</v>
      </c>
      <c r="F29" s="1" t="s">
        <v>95</v>
      </c>
      <c r="G29" t="s">
        <v>96</v>
      </c>
      <c r="H29">
        <v>1000</v>
      </c>
      <c r="I29" s="2">
        <v>43208</v>
      </c>
      <c r="J29" s="2">
        <v>43231</v>
      </c>
      <c r="K29">
        <v>1000</v>
      </c>
    </row>
    <row r="30" spans="1:11" x14ac:dyDescent="0.25">
      <c r="A30" t="str">
        <f>"Z6323E2939"</f>
        <v>Z6323E2939</v>
      </c>
      <c r="B30" t="str">
        <f t="shared" si="0"/>
        <v>06363391001</v>
      </c>
      <c r="C30" t="s">
        <v>15</v>
      </c>
      <c r="D30" t="s">
        <v>97</v>
      </c>
      <c r="E30" t="s">
        <v>17</v>
      </c>
      <c r="F30" s="1" t="s">
        <v>98</v>
      </c>
      <c r="G30" t="s">
        <v>99</v>
      </c>
      <c r="H30">
        <v>210</v>
      </c>
      <c r="I30" s="2">
        <v>43258</v>
      </c>
      <c r="J30" s="2">
        <v>43286</v>
      </c>
      <c r="K30">
        <v>210</v>
      </c>
    </row>
    <row r="31" spans="1:11" x14ac:dyDescent="0.25">
      <c r="A31" t="str">
        <f>"Z0F23E40AA"</f>
        <v>Z0F23E40AA</v>
      </c>
      <c r="B31" t="str">
        <f t="shared" si="0"/>
        <v>06363391001</v>
      </c>
      <c r="C31" t="s">
        <v>15</v>
      </c>
      <c r="D31" t="s">
        <v>100</v>
      </c>
      <c r="E31" t="s">
        <v>17</v>
      </c>
      <c r="F31" s="1" t="s">
        <v>47</v>
      </c>
      <c r="G31" t="s">
        <v>48</v>
      </c>
      <c r="H31">
        <v>120</v>
      </c>
      <c r="I31" s="2">
        <v>43257</v>
      </c>
      <c r="J31" s="2">
        <v>43266</v>
      </c>
      <c r="K31">
        <v>120</v>
      </c>
    </row>
    <row r="32" spans="1:11" x14ac:dyDescent="0.25">
      <c r="A32" t="str">
        <f>"Z0623EC781"</f>
        <v>Z0623EC781</v>
      </c>
      <c r="B32" t="str">
        <f t="shared" si="0"/>
        <v>06363391001</v>
      </c>
      <c r="C32" t="s">
        <v>15</v>
      </c>
      <c r="D32" t="s">
        <v>101</v>
      </c>
      <c r="E32" t="s">
        <v>17</v>
      </c>
      <c r="F32" s="1" t="s">
        <v>83</v>
      </c>
      <c r="G32" t="s">
        <v>84</v>
      </c>
      <c r="H32">
        <v>805</v>
      </c>
      <c r="I32" s="2">
        <v>43259</v>
      </c>
      <c r="J32" s="2">
        <v>43273</v>
      </c>
      <c r="K32">
        <v>805</v>
      </c>
    </row>
    <row r="33" spans="1:11" x14ac:dyDescent="0.25">
      <c r="A33" t="str">
        <f>"75473416D1"</f>
        <v>75473416D1</v>
      </c>
      <c r="B33" t="str">
        <f t="shared" si="0"/>
        <v>06363391001</v>
      </c>
      <c r="C33" t="s">
        <v>15</v>
      </c>
      <c r="D33" t="s">
        <v>102</v>
      </c>
      <c r="E33" t="s">
        <v>43</v>
      </c>
      <c r="F33" s="1" t="s">
        <v>103</v>
      </c>
      <c r="G33" t="s">
        <v>104</v>
      </c>
      <c r="H33">
        <v>6169.5</v>
      </c>
      <c r="I33" s="2">
        <v>43276</v>
      </c>
      <c r="J33" s="2">
        <v>43312</v>
      </c>
      <c r="K33">
        <v>6169.5</v>
      </c>
    </row>
    <row r="34" spans="1:11" x14ac:dyDescent="0.25">
      <c r="A34" t="str">
        <f>"75504268A3"</f>
        <v>75504268A3</v>
      </c>
      <c r="B34" t="str">
        <f t="shared" si="0"/>
        <v>06363391001</v>
      </c>
      <c r="C34" t="s">
        <v>15</v>
      </c>
      <c r="D34" t="s">
        <v>105</v>
      </c>
      <c r="E34" t="s">
        <v>43</v>
      </c>
      <c r="F34" s="1" t="s">
        <v>106</v>
      </c>
      <c r="G34" t="s">
        <v>107</v>
      </c>
      <c r="H34">
        <v>3480.38</v>
      </c>
      <c r="I34" s="2">
        <v>43278</v>
      </c>
      <c r="J34" s="2">
        <v>43312</v>
      </c>
      <c r="K34">
        <v>3480.36</v>
      </c>
    </row>
    <row r="35" spans="1:11" x14ac:dyDescent="0.25">
      <c r="A35" t="str">
        <f>"ZF8207A240"</f>
        <v>ZF8207A240</v>
      </c>
      <c r="B35" t="str">
        <f t="shared" ref="B35:B66" si="1">"06363391001"</f>
        <v>06363391001</v>
      </c>
      <c r="C35" t="s">
        <v>15</v>
      </c>
      <c r="D35" t="s">
        <v>108</v>
      </c>
      <c r="E35" t="s">
        <v>36</v>
      </c>
      <c r="F35" s="1" t="s">
        <v>109</v>
      </c>
      <c r="G35" t="s">
        <v>110</v>
      </c>
      <c r="H35">
        <v>1240</v>
      </c>
      <c r="I35" s="2">
        <v>43229</v>
      </c>
      <c r="J35" s="2">
        <v>43259</v>
      </c>
      <c r="K35">
        <v>1240</v>
      </c>
    </row>
    <row r="36" spans="1:11" x14ac:dyDescent="0.25">
      <c r="A36" t="str">
        <f>"Z4E238CCCA"</f>
        <v>Z4E238CCCA</v>
      </c>
      <c r="B36" t="str">
        <f t="shared" si="1"/>
        <v>06363391001</v>
      </c>
      <c r="C36" t="s">
        <v>15</v>
      </c>
      <c r="D36" t="s">
        <v>111</v>
      </c>
      <c r="E36" t="s">
        <v>17</v>
      </c>
      <c r="F36" s="1" t="s">
        <v>112</v>
      </c>
      <c r="G36" t="s">
        <v>113</v>
      </c>
      <c r="H36">
        <v>230</v>
      </c>
      <c r="I36" s="2">
        <v>43235</v>
      </c>
      <c r="J36" s="2">
        <v>43599</v>
      </c>
      <c r="K36">
        <v>230</v>
      </c>
    </row>
    <row r="37" spans="1:11" x14ac:dyDescent="0.25">
      <c r="A37" t="str">
        <f>"Z18239844A"</f>
        <v>Z18239844A</v>
      </c>
      <c r="B37" t="str">
        <f t="shared" si="1"/>
        <v>06363391001</v>
      </c>
      <c r="C37" t="s">
        <v>15</v>
      </c>
      <c r="D37" t="s">
        <v>114</v>
      </c>
      <c r="E37" t="s">
        <v>17</v>
      </c>
      <c r="F37" s="1" t="s">
        <v>115</v>
      </c>
      <c r="G37" t="s">
        <v>116</v>
      </c>
      <c r="H37">
        <v>1807</v>
      </c>
      <c r="I37" s="2">
        <v>43242</v>
      </c>
      <c r="J37" s="2">
        <v>43302</v>
      </c>
      <c r="K37">
        <v>1807</v>
      </c>
    </row>
    <row r="38" spans="1:11" ht="135" x14ac:dyDescent="0.25">
      <c r="A38" t="str">
        <f>"ZC7239DD9E"</f>
        <v>ZC7239DD9E</v>
      </c>
      <c r="B38" t="str">
        <f t="shared" si="1"/>
        <v>06363391001</v>
      </c>
      <c r="C38" t="s">
        <v>15</v>
      </c>
      <c r="D38" t="s">
        <v>117</v>
      </c>
      <c r="E38" t="s">
        <v>17</v>
      </c>
      <c r="F38" s="1" t="s">
        <v>92</v>
      </c>
      <c r="G38" t="s">
        <v>93</v>
      </c>
      <c r="H38">
        <v>1460</v>
      </c>
      <c r="I38" s="2">
        <v>43243</v>
      </c>
      <c r="J38" s="2">
        <v>43273</v>
      </c>
      <c r="K38">
        <v>1460</v>
      </c>
    </row>
    <row r="39" spans="1:11" ht="195" x14ac:dyDescent="0.25">
      <c r="A39" t="str">
        <f>"ZA323D717A"</f>
        <v>ZA323D717A</v>
      </c>
      <c r="B39" t="str">
        <f t="shared" si="1"/>
        <v>06363391001</v>
      </c>
      <c r="C39" t="s">
        <v>15</v>
      </c>
      <c r="D39" t="s">
        <v>118</v>
      </c>
      <c r="E39" t="s">
        <v>17</v>
      </c>
      <c r="F39" s="1" t="s">
        <v>119</v>
      </c>
      <c r="G39" t="s">
        <v>120</v>
      </c>
      <c r="H39">
        <v>5808.28</v>
      </c>
      <c r="I39" s="2">
        <v>43271</v>
      </c>
      <c r="J39" s="2">
        <v>43278</v>
      </c>
      <c r="K39">
        <v>5808.28</v>
      </c>
    </row>
    <row r="40" spans="1:11" ht="90" x14ac:dyDescent="0.25">
      <c r="A40" t="str">
        <f>"ZA924B4696"</f>
        <v>ZA924B4696</v>
      </c>
      <c r="B40" t="str">
        <f t="shared" si="1"/>
        <v>06363391001</v>
      </c>
      <c r="C40" t="s">
        <v>15</v>
      </c>
      <c r="D40" t="s">
        <v>121</v>
      </c>
      <c r="E40" t="s">
        <v>17</v>
      </c>
      <c r="F40" s="1" t="s">
        <v>95</v>
      </c>
      <c r="G40" t="s">
        <v>96</v>
      </c>
      <c r="H40">
        <v>2240</v>
      </c>
      <c r="I40" s="2">
        <v>43340</v>
      </c>
      <c r="J40" s="2">
        <v>43361</v>
      </c>
      <c r="K40">
        <v>2240</v>
      </c>
    </row>
    <row r="41" spans="1:11" ht="105" x14ac:dyDescent="0.25">
      <c r="A41" t="str">
        <f>"ZB824E1A4B"</f>
        <v>ZB824E1A4B</v>
      </c>
      <c r="B41" t="str">
        <f t="shared" si="1"/>
        <v>06363391001</v>
      </c>
      <c r="C41" t="s">
        <v>15</v>
      </c>
      <c r="D41" t="s">
        <v>122</v>
      </c>
      <c r="E41" t="s">
        <v>17</v>
      </c>
      <c r="F41" s="1" t="s">
        <v>21</v>
      </c>
      <c r="G41" t="s">
        <v>22</v>
      </c>
      <c r="H41">
        <v>1241.4000000000001</v>
      </c>
      <c r="I41" s="2">
        <v>43355</v>
      </c>
      <c r="J41" s="2">
        <v>43375</v>
      </c>
      <c r="K41">
        <v>1241.4000000000001</v>
      </c>
    </row>
    <row r="42" spans="1:11" ht="90" x14ac:dyDescent="0.25">
      <c r="A42" t="str">
        <f>"Z1025AEFAA"</f>
        <v>Z1025AEFAA</v>
      </c>
      <c r="B42" t="str">
        <f t="shared" si="1"/>
        <v>06363391001</v>
      </c>
      <c r="C42" t="s">
        <v>15</v>
      </c>
      <c r="D42" t="s">
        <v>123</v>
      </c>
      <c r="E42" t="s">
        <v>17</v>
      </c>
      <c r="F42" s="1" t="s">
        <v>69</v>
      </c>
      <c r="G42" t="s">
        <v>70</v>
      </c>
      <c r="H42">
        <v>779</v>
      </c>
      <c r="I42" s="2">
        <v>43417</v>
      </c>
      <c r="J42" s="2">
        <v>43425</v>
      </c>
      <c r="K42">
        <v>779</v>
      </c>
    </row>
    <row r="43" spans="1:11" ht="75" x14ac:dyDescent="0.25">
      <c r="A43" t="str">
        <f>"Z7625F1688"</f>
        <v>Z7625F1688</v>
      </c>
      <c r="B43" t="str">
        <f t="shared" si="1"/>
        <v>06363391001</v>
      </c>
      <c r="C43" t="s">
        <v>15</v>
      </c>
      <c r="D43" t="s">
        <v>124</v>
      </c>
      <c r="E43" t="s">
        <v>17</v>
      </c>
      <c r="F43" s="1" t="s">
        <v>125</v>
      </c>
      <c r="G43" t="s">
        <v>126</v>
      </c>
      <c r="H43">
        <v>1382</v>
      </c>
      <c r="I43" s="2">
        <v>43431</v>
      </c>
      <c r="J43" s="2">
        <v>43446</v>
      </c>
      <c r="K43">
        <v>1382</v>
      </c>
    </row>
    <row r="44" spans="1:11" ht="135" x14ac:dyDescent="0.25">
      <c r="A44" t="str">
        <f>"ZE02563205"</f>
        <v>ZE02563205</v>
      </c>
      <c r="B44" t="str">
        <f t="shared" si="1"/>
        <v>06363391001</v>
      </c>
      <c r="C44" t="s">
        <v>15</v>
      </c>
      <c r="D44" t="s">
        <v>127</v>
      </c>
      <c r="E44" t="s">
        <v>17</v>
      </c>
      <c r="F44" s="1" t="s">
        <v>128</v>
      </c>
      <c r="G44" t="s">
        <v>129</v>
      </c>
      <c r="H44">
        <v>774.02</v>
      </c>
      <c r="I44" s="2">
        <v>43391</v>
      </c>
      <c r="J44" s="2">
        <v>43401</v>
      </c>
      <c r="K44">
        <v>774.02</v>
      </c>
    </row>
    <row r="45" spans="1:11" ht="409.5" x14ac:dyDescent="0.25">
      <c r="A45" t="str">
        <f>"731954686F"</f>
        <v>731954686F</v>
      </c>
      <c r="B45" t="str">
        <f t="shared" si="1"/>
        <v>06363391001</v>
      </c>
      <c r="C45" t="s">
        <v>15</v>
      </c>
      <c r="D45" t="s">
        <v>130</v>
      </c>
      <c r="E45" t="s">
        <v>36</v>
      </c>
      <c r="F45" s="1" t="s">
        <v>131</v>
      </c>
      <c r="G45" t="s">
        <v>132</v>
      </c>
      <c r="H45">
        <v>61761.279999999999</v>
      </c>
      <c r="I45" s="2">
        <v>43286</v>
      </c>
      <c r="J45" s="2">
        <v>43370</v>
      </c>
      <c r="K45">
        <v>53269.13</v>
      </c>
    </row>
    <row r="46" spans="1:11" ht="409.5" x14ac:dyDescent="0.25">
      <c r="A46" t="str">
        <f>"Z4B2415D4A"</f>
        <v>Z4B2415D4A</v>
      </c>
      <c r="B46" t="str">
        <f t="shared" si="1"/>
        <v>06363391001</v>
      </c>
      <c r="C46" t="s">
        <v>15</v>
      </c>
      <c r="D46" t="s">
        <v>133</v>
      </c>
      <c r="E46" t="s">
        <v>36</v>
      </c>
      <c r="F46" s="1" t="s">
        <v>134</v>
      </c>
      <c r="G46" t="s">
        <v>135</v>
      </c>
      <c r="H46">
        <v>2095</v>
      </c>
      <c r="I46" s="2">
        <v>43293</v>
      </c>
      <c r="J46" s="2">
        <v>43323</v>
      </c>
      <c r="K46">
        <v>2095</v>
      </c>
    </row>
    <row r="47" spans="1:11" ht="90" x14ac:dyDescent="0.25">
      <c r="A47" t="str">
        <f>"7555301F9B"</f>
        <v>7555301F9B</v>
      </c>
      <c r="B47" t="str">
        <f t="shared" si="1"/>
        <v>06363391001</v>
      </c>
      <c r="C47" t="s">
        <v>15</v>
      </c>
      <c r="D47" t="s">
        <v>136</v>
      </c>
      <c r="E47" t="s">
        <v>43</v>
      </c>
      <c r="F47" s="1" t="s">
        <v>106</v>
      </c>
      <c r="G47" t="s">
        <v>107</v>
      </c>
      <c r="H47">
        <v>2105.9</v>
      </c>
      <c r="I47" s="2">
        <v>43301</v>
      </c>
      <c r="J47" s="2">
        <v>43315</v>
      </c>
      <c r="K47">
        <v>2105.9</v>
      </c>
    </row>
    <row r="48" spans="1:11" ht="90" x14ac:dyDescent="0.25">
      <c r="A48" t="str">
        <f>"Z86243EE6B"</f>
        <v>Z86243EE6B</v>
      </c>
      <c r="B48" t="str">
        <f t="shared" si="1"/>
        <v>06363391001</v>
      </c>
      <c r="C48" t="s">
        <v>15</v>
      </c>
      <c r="D48" t="s">
        <v>137</v>
      </c>
      <c r="E48" t="s">
        <v>17</v>
      </c>
      <c r="F48" s="1" t="s">
        <v>138</v>
      </c>
      <c r="G48" t="s">
        <v>139</v>
      </c>
      <c r="H48">
        <v>640</v>
      </c>
      <c r="I48" s="2">
        <v>43286</v>
      </c>
      <c r="J48" s="2">
        <v>43300</v>
      </c>
      <c r="K48">
        <v>640</v>
      </c>
    </row>
    <row r="49" spans="1:11" ht="105" x14ac:dyDescent="0.25">
      <c r="A49" t="str">
        <f>"Z0D24490EB"</f>
        <v>Z0D24490EB</v>
      </c>
      <c r="B49" t="str">
        <f t="shared" si="1"/>
        <v>06363391001</v>
      </c>
      <c r="C49" t="s">
        <v>15</v>
      </c>
      <c r="D49" t="s">
        <v>140</v>
      </c>
      <c r="E49" t="s">
        <v>17</v>
      </c>
      <c r="F49" s="1" t="s">
        <v>72</v>
      </c>
      <c r="G49" t="s">
        <v>73</v>
      </c>
      <c r="H49">
        <v>300</v>
      </c>
      <c r="I49" s="2">
        <v>43290</v>
      </c>
      <c r="J49" s="2">
        <v>43300</v>
      </c>
      <c r="K49">
        <v>300</v>
      </c>
    </row>
    <row r="50" spans="1:11" ht="90" x14ac:dyDescent="0.25">
      <c r="A50" t="str">
        <f>"74749972AA"</f>
        <v>74749972AA</v>
      </c>
      <c r="B50" t="str">
        <f t="shared" si="1"/>
        <v>06363391001</v>
      </c>
      <c r="C50" t="s">
        <v>15</v>
      </c>
      <c r="D50" t="s">
        <v>141</v>
      </c>
      <c r="E50" t="s">
        <v>43</v>
      </c>
      <c r="F50" s="1" t="s">
        <v>142</v>
      </c>
      <c r="G50" t="s">
        <v>143</v>
      </c>
      <c r="H50">
        <v>0</v>
      </c>
      <c r="I50" s="2">
        <v>43282</v>
      </c>
      <c r="J50" s="2">
        <v>43646</v>
      </c>
      <c r="K50">
        <v>18006.13</v>
      </c>
    </row>
    <row r="51" spans="1:11" ht="105" x14ac:dyDescent="0.25">
      <c r="A51" t="str">
        <f>"ZE32463755"</f>
        <v>ZE32463755</v>
      </c>
      <c r="B51" t="str">
        <f t="shared" si="1"/>
        <v>06363391001</v>
      </c>
      <c r="C51" t="s">
        <v>15</v>
      </c>
      <c r="D51" t="s">
        <v>144</v>
      </c>
      <c r="E51" t="s">
        <v>17</v>
      </c>
      <c r="F51" s="1" t="s">
        <v>145</v>
      </c>
      <c r="G51" t="s">
        <v>146</v>
      </c>
      <c r="H51">
        <v>21712.48</v>
      </c>
      <c r="I51" s="2">
        <v>43339</v>
      </c>
      <c r="J51" s="2">
        <v>43355</v>
      </c>
      <c r="K51">
        <v>0</v>
      </c>
    </row>
    <row r="52" spans="1:11" ht="105" x14ac:dyDescent="0.25">
      <c r="A52" t="str">
        <f>"Z48249E301"</f>
        <v>Z48249E301</v>
      </c>
      <c r="B52" t="str">
        <f t="shared" si="1"/>
        <v>06363391001</v>
      </c>
      <c r="C52" t="s">
        <v>15</v>
      </c>
      <c r="D52" t="s">
        <v>147</v>
      </c>
      <c r="E52" t="s">
        <v>17</v>
      </c>
      <c r="F52" s="1" t="s">
        <v>145</v>
      </c>
      <c r="G52" t="s">
        <v>146</v>
      </c>
      <c r="H52">
        <v>2813.59</v>
      </c>
      <c r="I52" s="2">
        <v>43322</v>
      </c>
      <c r="J52" s="2">
        <v>43353</v>
      </c>
      <c r="K52">
        <v>0</v>
      </c>
    </row>
    <row r="53" spans="1:11" ht="75" x14ac:dyDescent="0.25">
      <c r="A53" t="str">
        <f>"Z68249CD3C"</f>
        <v>Z68249CD3C</v>
      </c>
      <c r="B53" t="str">
        <f t="shared" si="1"/>
        <v>06363391001</v>
      </c>
      <c r="C53" t="s">
        <v>15</v>
      </c>
      <c r="D53" t="s">
        <v>29</v>
      </c>
      <c r="E53" t="s">
        <v>17</v>
      </c>
      <c r="F53" s="1" t="s">
        <v>30</v>
      </c>
      <c r="G53" t="s">
        <v>31</v>
      </c>
      <c r="H53">
        <v>559</v>
      </c>
      <c r="I53" s="2">
        <v>43321</v>
      </c>
      <c r="J53" s="2">
        <v>43330</v>
      </c>
      <c r="K53">
        <v>559</v>
      </c>
    </row>
    <row r="54" spans="1:11" ht="90" x14ac:dyDescent="0.25">
      <c r="A54" t="str">
        <f>"Z4224A1B3C"</f>
        <v>Z4224A1B3C</v>
      </c>
      <c r="B54" t="str">
        <f t="shared" si="1"/>
        <v>06363391001</v>
      </c>
      <c r="C54" t="s">
        <v>15</v>
      </c>
      <c r="D54" t="s">
        <v>148</v>
      </c>
      <c r="E54" t="s">
        <v>17</v>
      </c>
      <c r="F54" s="1" t="s">
        <v>149</v>
      </c>
      <c r="G54" t="s">
        <v>150</v>
      </c>
      <c r="H54">
        <v>680</v>
      </c>
      <c r="I54" s="2">
        <v>43322</v>
      </c>
      <c r="J54" s="2">
        <v>43342</v>
      </c>
      <c r="K54">
        <v>680</v>
      </c>
    </row>
    <row r="55" spans="1:11" ht="90" x14ac:dyDescent="0.25">
      <c r="A55" t="str">
        <f>"76065660D7"</f>
        <v>76065660D7</v>
      </c>
      <c r="B55" t="str">
        <f t="shared" si="1"/>
        <v>06363391001</v>
      </c>
      <c r="C55" t="s">
        <v>15</v>
      </c>
      <c r="D55" t="s">
        <v>151</v>
      </c>
      <c r="E55" t="s">
        <v>43</v>
      </c>
      <c r="F55" s="1" t="s">
        <v>106</v>
      </c>
      <c r="G55" t="s">
        <v>107</v>
      </c>
      <c r="H55">
        <v>2323.6799999999998</v>
      </c>
      <c r="I55" s="2">
        <v>43340</v>
      </c>
      <c r="J55" s="2">
        <v>43371</v>
      </c>
      <c r="K55">
        <v>2323.6799999999998</v>
      </c>
    </row>
    <row r="56" spans="1:11" ht="75" x14ac:dyDescent="0.25">
      <c r="A56" t="str">
        <f>"Z9924B4632"</f>
        <v>Z9924B4632</v>
      </c>
      <c r="B56" t="str">
        <f t="shared" si="1"/>
        <v>06363391001</v>
      </c>
      <c r="C56" t="s">
        <v>15</v>
      </c>
      <c r="D56" t="s">
        <v>152</v>
      </c>
      <c r="E56" t="s">
        <v>17</v>
      </c>
      <c r="F56" s="1" t="s">
        <v>18</v>
      </c>
      <c r="G56" t="s">
        <v>19</v>
      </c>
      <c r="H56">
        <v>540</v>
      </c>
      <c r="I56" s="2">
        <v>43339</v>
      </c>
      <c r="J56" s="2">
        <v>43358</v>
      </c>
      <c r="K56">
        <v>540</v>
      </c>
    </row>
    <row r="57" spans="1:11" ht="165" x14ac:dyDescent="0.25">
      <c r="A57" t="str">
        <f>"Z5224C0DB4"</f>
        <v>Z5224C0DB4</v>
      </c>
      <c r="B57" t="str">
        <f t="shared" si="1"/>
        <v>06363391001</v>
      </c>
      <c r="C57" t="s">
        <v>15</v>
      </c>
      <c r="D57" t="s">
        <v>153</v>
      </c>
      <c r="E57" t="s">
        <v>17</v>
      </c>
      <c r="F57" s="1" t="s">
        <v>154</v>
      </c>
      <c r="G57" t="s">
        <v>155</v>
      </c>
      <c r="H57">
        <v>10138.040000000001</v>
      </c>
      <c r="I57" s="2">
        <v>43342</v>
      </c>
      <c r="J57" s="2">
        <v>43371</v>
      </c>
      <c r="K57">
        <v>10138.040000000001</v>
      </c>
    </row>
    <row r="58" spans="1:11" ht="75" x14ac:dyDescent="0.25">
      <c r="A58" t="str">
        <f>"Z8024CBCDC"</f>
        <v>Z8024CBCDC</v>
      </c>
      <c r="B58" t="str">
        <f t="shared" si="1"/>
        <v>06363391001</v>
      </c>
      <c r="C58" t="s">
        <v>15</v>
      </c>
      <c r="D58" t="s">
        <v>156</v>
      </c>
      <c r="E58" t="s">
        <v>17</v>
      </c>
      <c r="F58" s="1" t="s">
        <v>157</v>
      </c>
      <c r="G58" t="s">
        <v>158</v>
      </c>
      <c r="H58">
        <v>306.89</v>
      </c>
      <c r="I58" s="2">
        <v>43347</v>
      </c>
      <c r="J58" s="2">
        <v>43354</v>
      </c>
      <c r="K58">
        <v>306.89</v>
      </c>
    </row>
    <row r="59" spans="1:11" ht="75" x14ac:dyDescent="0.25">
      <c r="A59" t="str">
        <f>"Z3424D0A6C"</f>
        <v>Z3424D0A6C</v>
      </c>
      <c r="B59" t="str">
        <f t="shared" si="1"/>
        <v>06363391001</v>
      </c>
      <c r="C59" t="s">
        <v>15</v>
      </c>
      <c r="D59" t="s">
        <v>159</v>
      </c>
      <c r="E59" t="s">
        <v>17</v>
      </c>
      <c r="F59" s="1" t="s">
        <v>160</v>
      </c>
      <c r="G59" t="s">
        <v>161</v>
      </c>
      <c r="H59">
        <v>1490.7</v>
      </c>
      <c r="I59" s="2">
        <v>43349</v>
      </c>
      <c r="J59" s="2">
        <v>43357</v>
      </c>
      <c r="K59">
        <v>1490.7</v>
      </c>
    </row>
    <row r="60" spans="1:11" ht="120" x14ac:dyDescent="0.25">
      <c r="A60" t="str">
        <f>"Z4424D950F"</f>
        <v>Z4424D950F</v>
      </c>
      <c r="B60" t="str">
        <f t="shared" si="1"/>
        <v>06363391001</v>
      </c>
      <c r="C60" t="s">
        <v>15</v>
      </c>
      <c r="D60" t="s">
        <v>162</v>
      </c>
      <c r="E60" t="s">
        <v>17</v>
      </c>
      <c r="F60" s="1" t="s">
        <v>163</v>
      </c>
      <c r="G60" t="s">
        <v>135</v>
      </c>
      <c r="H60">
        <v>597</v>
      </c>
      <c r="I60" s="2">
        <v>43353</v>
      </c>
      <c r="J60" s="2">
        <v>43373</v>
      </c>
      <c r="K60">
        <v>597</v>
      </c>
    </row>
    <row r="61" spans="1:11" ht="150" x14ac:dyDescent="0.25">
      <c r="A61" t="str">
        <f>"ZD624F7890"</f>
        <v>ZD624F7890</v>
      </c>
      <c r="B61" t="str">
        <f t="shared" si="1"/>
        <v>06363391001</v>
      </c>
      <c r="C61" t="s">
        <v>15</v>
      </c>
      <c r="D61" t="s">
        <v>164</v>
      </c>
      <c r="E61" t="s">
        <v>17</v>
      </c>
      <c r="F61" s="1" t="s">
        <v>165</v>
      </c>
      <c r="G61" t="s">
        <v>166</v>
      </c>
      <c r="H61">
        <v>2160</v>
      </c>
      <c r="I61" s="2">
        <v>43363</v>
      </c>
      <c r="J61" s="2">
        <v>43391</v>
      </c>
      <c r="K61">
        <v>2160</v>
      </c>
    </row>
    <row r="62" spans="1:11" ht="90" x14ac:dyDescent="0.25">
      <c r="A62" t="str">
        <f>"ZC124FF162"</f>
        <v>ZC124FF162</v>
      </c>
      <c r="B62" t="str">
        <f t="shared" si="1"/>
        <v>06363391001</v>
      </c>
      <c r="C62" t="s">
        <v>15</v>
      </c>
      <c r="D62" t="s">
        <v>167</v>
      </c>
      <c r="E62" t="s">
        <v>17</v>
      </c>
      <c r="F62" s="1" t="s">
        <v>168</v>
      </c>
      <c r="G62" t="s">
        <v>169</v>
      </c>
      <c r="H62">
        <v>1572.2</v>
      </c>
      <c r="I62" s="2">
        <v>43369</v>
      </c>
      <c r="J62" s="2">
        <v>43398</v>
      </c>
      <c r="K62">
        <v>1572.2</v>
      </c>
    </row>
    <row r="63" spans="1:11" ht="409.5" x14ac:dyDescent="0.25">
      <c r="A63" t="str">
        <f>"Z5824E19E9"</f>
        <v>Z5824E19E9</v>
      </c>
      <c r="B63" t="str">
        <f t="shared" si="1"/>
        <v>06363391001</v>
      </c>
      <c r="C63" t="s">
        <v>15</v>
      </c>
      <c r="D63" t="s">
        <v>170</v>
      </c>
      <c r="E63" t="s">
        <v>36</v>
      </c>
      <c r="F63" s="1" t="s">
        <v>171</v>
      </c>
      <c r="G63" t="s">
        <v>41</v>
      </c>
      <c r="H63">
        <v>8479.6299999999992</v>
      </c>
      <c r="I63" s="2">
        <v>43398</v>
      </c>
      <c r="J63" s="2">
        <v>43418</v>
      </c>
      <c r="K63">
        <v>8479.6200000000008</v>
      </c>
    </row>
    <row r="64" spans="1:11" ht="90" x14ac:dyDescent="0.25">
      <c r="A64" t="str">
        <f>"Z382546CDD"</f>
        <v>Z382546CDD</v>
      </c>
      <c r="B64" t="str">
        <f t="shared" si="1"/>
        <v>06363391001</v>
      </c>
      <c r="C64" t="s">
        <v>15</v>
      </c>
      <c r="D64" t="s">
        <v>101</v>
      </c>
      <c r="E64" t="s">
        <v>17</v>
      </c>
      <c r="F64" s="1" t="s">
        <v>83</v>
      </c>
      <c r="G64" t="s">
        <v>84</v>
      </c>
      <c r="H64">
        <v>805</v>
      </c>
      <c r="I64" s="2">
        <v>43388</v>
      </c>
      <c r="J64" s="2">
        <v>43403</v>
      </c>
      <c r="K64">
        <v>805</v>
      </c>
    </row>
    <row r="65" spans="1:11" ht="105" x14ac:dyDescent="0.25">
      <c r="A65" t="str">
        <f>"Z962545628"</f>
        <v>Z962545628</v>
      </c>
      <c r="B65" t="str">
        <f t="shared" si="1"/>
        <v>06363391001</v>
      </c>
      <c r="C65" t="s">
        <v>15</v>
      </c>
      <c r="D65" t="s">
        <v>172</v>
      </c>
      <c r="E65" t="s">
        <v>17</v>
      </c>
      <c r="F65" s="1" t="s">
        <v>173</v>
      </c>
      <c r="G65" t="s">
        <v>174</v>
      </c>
      <c r="H65">
        <v>5032</v>
      </c>
      <c r="I65" s="2">
        <v>43391</v>
      </c>
      <c r="J65" s="2">
        <v>43421</v>
      </c>
      <c r="K65">
        <v>5032</v>
      </c>
    </row>
    <row r="66" spans="1:11" ht="105" x14ac:dyDescent="0.25">
      <c r="A66" t="str">
        <f>"Z7C2561A02"</f>
        <v>Z7C2561A02</v>
      </c>
      <c r="B66" t="str">
        <f t="shared" si="1"/>
        <v>06363391001</v>
      </c>
      <c r="C66" t="s">
        <v>15</v>
      </c>
      <c r="D66" t="s">
        <v>20</v>
      </c>
      <c r="E66" t="s">
        <v>17</v>
      </c>
      <c r="F66" s="1" t="s">
        <v>21</v>
      </c>
      <c r="G66" t="s">
        <v>22</v>
      </c>
      <c r="H66">
        <v>1468.03</v>
      </c>
      <c r="I66" s="2">
        <v>43397</v>
      </c>
      <c r="J66" s="2">
        <v>43417</v>
      </c>
      <c r="K66">
        <v>1468.03</v>
      </c>
    </row>
    <row r="67" spans="1:11" ht="75" x14ac:dyDescent="0.25">
      <c r="A67" t="str">
        <f>"ZDA2565995"</f>
        <v>ZDA2565995</v>
      </c>
      <c r="B67" t="str">
        <f t="shared" ref="B67:B86" si="2">"06363391001"</f>
        <v>06363391001</v>
      </c>
      <c r="C67" t="s">
        <v>15</v>
      </c>
      <c r="D67" t="s">
        <v>175</v>
      </c>
      <c r="E67" t="s">
        <v>17</v>
      </c>
      <c r="F67" s="1" t="s">
        <v>30</v>
      </c>
      <c r="G67" t="s">
        <v>31</v>
      </c>
      <c r="H67">
        <v>380</v>
      </c>
      <c r="I67" s="2">
        <v>43397</v>
      </c>
      <c r="J67" s="2">
        <v>43407</v>
      </c>
      <c r="K67">
        <v>380</v>
      </c>
    </row>
    <row r="68" spans="1:11" ht="135" x14ac:dyDescent="0.25">
      <c r="A68" t="str">
        <f>"7590713686"</f>
        <v>7590713686</v>
      </c>
      <c r="B68" t="str">
        <f t="shared" si="2"/>
        <v>06363391001</v>
      </c>
      <c r="C68" t="s">
        <v>15</v>
      </c>
      <c r="D68" t="s">
        <v>176</v>
      </c>
      <c r="E68" t="s">
        <v>43</v>
      </c>
      <c r="F68" s="1" t="s">
        <v>103</v>
      </c>
      <c r="G68" t="s">
        <v>104</v>
      </c>
      <c r="H68">
        <v>7212</v>
      </c>
      <c r="I68" s="2">
        <v>43398</v>
      </c>
      <c r="J68" s="2">
        <v>44858</v>
      </c>
      <c r="K68">
        <v>0</v>
      </c>
    </row>
    <row r="69" spans="1:11" ht="409.5" x14ac:dyDescent="0.25">
      <c r="A69" t="str">
        <f>"ZD52556514"</f>
        <v>ZD52556514</v>
      </c>
      <c r="B69" t="str">
        <f t="shared" si="2"/>
        <v>06363391001</v>
      </c>
      <c r="C69" t="s">
        <v>15</v>
      </c>
      <c r="D69" t="s">
        <v>177</v>
      </c>
      <c r="E69" t="s">
        <v>36</v>
      </c>
      <c r="F69" s="1" t="s">
        <v>178</v>
      </c>
      <c r="G69" t="s">
        <v>179</v>
      </c>
      <c r="H69">
        <v>2472</v>
      </c>
      <c r="I69" s="2">
        <v>43404</v>
      </c>
      <c r="J69" s="2">
        <v>43424</v>
      </c>
      <c r="K69">
        <v>2472</v>
      </c>
    </row>
    <row r="70" spans="1:11" ht="90" x14ac:dyDescent="0.25">
      <c r="A70" t="str">
        <f>"Z2225BD11F"</f>
        <v>Z2225BD11F</v>
      </c>
      <c r="B70" t="str">
        <f t="shared" si="2"/>
        <v>06363391001</v>
      </c>
      <c r="C70" t="s">
        <v>15</v>
      </c>
      <c r="D70" t="s">
        <v>180</v>
      </c>
      <c r="E70" t="s">
        <v>17</v>
      </c>
      <c r="F70" s="1" t="s">
        <v>47</v>
      </c>
      <c r="G70" t="s">
        <v>48</v>
      </c>
      <c r="H70">
        <v>697</v>
      </c>
      <c r="I70" s="2">
        <v>43418</v>
      </c>
      <c r="J70" s="2">
        <v>43428</v>
      </c>
      <c r="K70">
        <v>697</v>
      </c>
    </row>
    <row r="71" spans="1:11" ht="75" x14ac:dyDescent="0.25">
      <c r="A71" t="str">
        <f>"7706837B13"</f>
        <v>7706837B13</v>
      </c>
      <c r="B71" t="str">
        <f t="shared" si="2"/>
        <v>06363391001</v>
      </c>
      <c r="C71" t="s">
        <v>15</v>
      </c>
      <c r="D71" t="s">
        <v>181</v>
      </c>
      <c r="E71" t="s">
        <v>43</v>
      </c>
      <c r="F71" s="1" t="s">
        <v>182</v>
      </c>
      <c r="G71" t="s">
        <v>183</v>
      </c>
      <c r="H71">
        <v>2025</v>
      </c>
      <c r="I71" s="2">
        <v>43431</v>
      </c>
      <c r="J71" s="2">
        <v>43461</v>
      </c>
      <c r="K71">
        <v>2025</v>
      </c>
    </row>
    <row r="72" spans="1:11" ht="409.5" x14ac:dyDescent="0.25">
      <c r="A72" t="str">
        <f>"Z6E25723DD"</f>
        <v>Z6E25723DD</v>
      </c>
      <c r="B72" t="str">
        <f t="shared" si="2"/>
        <v>06363391001</v>
      </c>
      <c r="C72" t="s">
        <v>15</v>
      </c>
      <c r="D72" t="s">
        <v>184</v>
      </c>
      <c r="E72" t="s">
        <v>36</v>
      </c>
      <c r="F72" s="1" t="s">
        <v>185</v>
      </c>
      <c r="G72" t="s">
        <v>186</v>
      </c>
      <c r="H72">
        <v>15272.2</v>
      </c>
      <c r="I72" s="2">
        <v>43439</v>
      </c>
      <c r="J72" s="2">
        <v>43449</v>
      </c>
      <c r="K72">
        <v>15272.2</v>
      </c>
    </row>
    <row r="73" spans="1:11" ht="90" x14ac:dyDescent="0.25">
      <c r="A73" t="str">
        <f>"Z56262CCCE"</f>
        <v>Z56262CCCE</v>
      </c>
      <c r="B73" t="str">
        <f t="shared" si="2"/>
        <v>06363391001</v>
      </c>
      <c r="C73" t="s">
        <v>15</v>
      </c>
      <c r="D73" t="s">
        <v>187</v>
      </c>
      <c r="E73" t="s">
        <v>17</v>
      </c>
      <c r="F73" s="1" t="s">
        <v>188</v>
      </c>
      <c r="G73" t="s">
        <v>189</v>
      </c>
      <c r="H73">
        <v>1225.8</v>
      </c>
      <c r="I73" s="2">
        <v>43448</v>
      </c>
      <c r="J73" s="2">
        <v>43479</v>
      </c>
      <c r="K73">
        <v>0</v>
      </c>
    </row>
    <row r="74" spans="1:11" ht="120" x14ac:dyDescent="0.25">
      <c r="A74" t="str">
        <f>"ZA5266080B"</f>
        <v>ZA5266080B</v>
      </c>
      <c r="B74" t="str">
        <f t="shared" si="2"/>
        <v>06363391001</v>
      </c>
      <c r="C74" t="s">
        <v>15</v>
      </c>
      <c r="D74" t="s">
        <v>114</v>
      </c>
      <c r="E74" t="s">
        <v>17</v>
      </c>
      <c r="F74" s="1" t="s">
        <v>115</v>
      </c>
      <c r="G74" t="s">
        <v>116</v>
      </c>
      <c r="H74">
        <v>394.5</v>
      </c>
      <c r="I74" s="2">
        <v>43452</v>
      </c>
      <c r="J74" s="2">
        <v>43472</v>
      </c>
      <c r="K74">
        <v>394.5</v>
      </c>
    </row>
    <row r="75" spans="1:11" ht="105" x14ac:dyDescent="0.25">
      <c r="A75" t="str">
        <f>"Z1326609DF"</f>
        <v>Z1326609DF</v>
      </c>
      <c r="B75" t="str">
        <f t="shared" si="2"/>
        <v>06363391001</v>
      </c>
      <c r="C75" t="s">
        <v>15</v>
      </c>
      <c r="D75" t="s">
        <v>190</v>
      </c>
      <c r="E75" t="s">
        <v>17</v>
      </c>
      <c r="F75" s="1" t="s">
        <v>145</v>
      </c>
      <c r="G75" t="s">
        <v>146</v>
      </c>
      <c r="H75">
        <v>11865.38</v>
      </c>
      <c r="I75" s="2">
        <v>43455</v>
      </c>
      <c r="J75" s="2">
        <v>43484</v>
      </c>
      <c r="K75">
        <v>0</v>
      </c>
    </row>
    <row r="76" spans="1:11" ht="105" x14ac:dyDescent="0.25">
      <c r="A76" t="str">
        <f>"Z422674581"</f>
        <v>Z422674581</v>
      </c>
      <c r="B76" t="str">
        <f t="shared" si="2"/>
        <v>06363391001</v>
      </c>
      <c r="C76" t="s">
        <v>15</v>
      </c>
      <c r="D76" t="s">
        <v>191</v>
      </c>
      <c r="E76" t="s">
        <v>17</v>
      </c>
      <c r="F76" s="1" t="s">
        <v>192</v>
      </c>
      <c r="G76" t="s">
        <v>193</v>
      </c>
      <c r="H76">
        <v>780</v>
      </c>
      <c r="I76" s="2">
        <v>43455</v>
      </c>
      <c r="J76" s="2">
        <v>43485</v>
      </c>
      <c r="K76">
        <v>0</v>
      </c>
    </row>
    <row r="77" spans="1:11" ht="409.5" x14ac:dyDescent="0.25">
      <c r="A77" t="str">
        <f>"Z47259C7AE"</f>
        <v>Z47259C7AE</v>
      </c>
      <c r="B77" t="str">
        <f t="shared" si="2"/>
        <v>06363391001</v>
      </c>
      <c r="C77" t="s">
        <v>15</v>
      </c>
      <c r="D77" t="s">
        <v>194</v>
      </c>
      <c r="E77" t="s">
        <v>36</v>
      </c>
      <c r="F77" s="1" t="s">
        <v>195</v>
      </c>
      <c r="H77">
        <v>0</v>
      </c>
      <c r="K77">
        <v>0</v>
      </c>
    </row>
    <row r="78" spans="1:11" ht="409.5" x14ac:dyDescent="0.25">
      <c r="A78" t="str">
        <f>"Z5125BD206"</f>
        <v>Z5125BD206</v>
      </c>
      <c r="B78" t="str">
        <f t="shared" si="2"/>
        <v>06363391001</v>
      </c>
      <c r="C78" t="s">
        <v>15</v>
      </c>
      <c r="D78" t="s">
        <v>196</v>
      </c>
      <c r="E78" t="s">
        <v>36</v>
      </c>
      <c r="F78" s="1" t="s">
        <v>197</v>
      </c>
      <c r="H78">
        <v>0</v>
      </c>
      <c r="K78">
        <v>0</v>
      </c>
    </row>
    <row r="79" spans="1:11" ht="360" x14ac:dyDescent="0.25">
      <c r="A79" t="str">
        <f>"770793445B"</f>
        <v>770793445B</v>
      </c>
      <c r="B79" t="str">
        <f t="shared" si="2"/>
        <v>06363391001</v>
      </c>
      <c r="C79" t="s">
        <v>15</v>
      </c>
      <c r="D79" t="s">
        <v>198</v>
      </c>
      <c r="E79" t="s">
        <v>36</v>
      </c>
      <c r="F79" s="1" t="s">
        <v>199</v>
      </c>
      <c r="H79">
        <v>0</v>
      </c>
      <c r="K79">
        <v>0</v>
      </c>
    </row>
    <row r="80" spans="1:11" ht="375" x14ac:dyDescent="0.25">
      <c r="A80" t="str">
        <f>"7721979AA6"</f>
        <v>7721979AA6</v>
      </c>
      <c r="B80" t="str">
        <f t="shared" si="2"/>
        <v>06363391001</v>
      </c>
      <c r="C80" t="s">
        <v>15</v>
      </c>
      <c r="D80" t="s">
        <v>200</v>
      </c>
      <c r="E80" t="s">
        <v>36</v>
      </c>
      <c r="F80" s="1" t="s">
        <v>201</v>
      </c>
      <c r="H80">
        <v>0</v>
      </c>
      <c r="K80">
        <v>0</v>
      </c>
    </row>
    <row r="81" spans="1:11" ht="375" x14ac:dyDescent="0.25">
      <c r="A81" t="str">
        <f>"Z79264D60B"</f>
        <v>Z79264D60B</v>
      </c>
      <c r="B81" t="str">
        <f t="shared" si="2"/>
        <v>06363391001</v>
      </c>
      <c r="C81" t="s">
        <v>15</v>
      </c>
      <c r="D81" t="s">
        <v>202</v>
      </c>
      <c r="E81" t="s">
        <v>36</v>
      </c>
      <c r="F81" s="1" t="s">
        <v>203</v>
      </c>
      <c r="H81">
        <v>0</v>
      </c>
      <c r="K81">
        <v>0</v>
      </c>
    </row>
    <row r="82" spans="1:11" ht="360" x14ac:dyDescent="0.25">
      <c r="A82" t="str">
        <f>"Z522249017"</f>
        <v>Z522249017</v>
      </c>
      <c r="B82" t="str">
        <f t="shared" si="2"/>
        <v>06363391001</v>
      </c>
      <c r="C82" t="s">
        <v>15</v>
      </c>
      <c r="D82" t="s">
        <v>204</v>
      </c>
      <c r="E82" t="s">
        <v>36</v>
      </c>
      <c r="F82" s="1" t="s">
        <v>205</v>
      </c>
      <c r="H82">
        <v>0</v>
      </c>
      <c r="K82">
        <v>0</v>
      </c>
    </row>
    <row r="83" spans="1:11" ht="135" x14ac:dyDescent="0.25">
      <c r="A83" t="str">
        <f>"738950084D"</f>
        <v>738950084D</v>
      </c>
      <c r="B83" t="str">
        <f t="shared" si="2"/>
        <v>06363391001</v>
      </c>
      <c r="C83" t="s">
        <v>15</v>
      </c>
      <c r="D83" t="s">
        <v>206</v>
      </c>
      <c r="E83" t="s">
        <v>43</v>
      </c>
      <c r="F83" s="1" t="s">
        <v>44</v>
      </c>
      <c r="G83" t="s">
        <v>45</v>
      </c>
      <c r="H83">
        <v>3962</v>
      </c>
      <c r="I83" s="2">
        <v>43153</v>
      </c>
      <c r="J83" s="2">
        <v>44248</v>
      </c>
      <c r="K83">
        <v>775.42</v>
      </c>
    </row>
    <row r="84" spans="1:11" ht="150" x14ac:dyDescent="0.25">
      <c r="A84" t="str">
        <f>"ZF325BD482"</f>
        <v>ZF325BD482</v>
      </c>
      <c r="B84" t="str">
        <f t="shared" si="2"/>
        <v>06363391001</v>
      </c>
      <c r="C84" t="s">
        <v>15</v>
      </c>
      <c r="D84" t="s">
        <v>207</v>
      </c>
      <c r="E84" t="s">
        <v>17</v>
      </c>
      <c r="F84" s="1" t="s">
        <v>208</v>
      </c>
      <c r="G84" t="s">
        <v>209</v>
      </c>
      <c r="H84">
        <v>132.80000000000001</v>
      </c>
      <c r="I84" s="2">
        <v>43398</v>
      </c>
      <c r="J84" s="2">
        <v>43465</v>
      </c>
      <c r="K84">
        <v>0</v>
      </c>
    </row>
    <row r="85" spans="1:11" ht="90" x14ac:dyDescent="0.25">
      <c r="A85" t="str">
        <f>"ZC9240A0AF"</f>
        <v>ZC9240A0AF</v>
      </c>
      <c r="B85" t="str">
        <f t="shared" si="2"/>
        <v>06363391001</v>
      </c>
      <c r="C85" t="s">
        <v>15</v>
      </c>
      <c r="D85" t="s">
        <v>210</v>
      </c>
      <c r="E85" t="s">
        <v>17</v>
      </c>
      <c r="F85" s="1" t="s">
        <v>211</v>
      </c>
      <c r="G85" t="s">
        <v>212</v>
      </c>
      <c r="H85">
        <v>3300</v>
      </c>
      <c r="I85" s="2">
        <v>43271</v>
      </c>
      <c r="J85" s="2">
        <v>43291</v>
      </c>
      <c r="K85">
        <v>3300</v>
      </c>
    </row>
    <row r="86" spans="1:11" ht="75" x14ac:dyDescent="0.25">
      <c r="A86" t="str">
        <f>"Z3622B59C7"</f>
        <v>Z3622B59C7</v>
      </c>
      <c r="B86" t="str">
        <f t="shared" si="2"/>
        <v>06363391001</v>
      </c>
      <c r="C86" t="s">
        <v>15</v>
      </c>
      <c r="D86" t="s">
        <v>213</v>
      </c>
      <c r="E86" t="s">
        <v>17</v>
      </c>
      <c r="F86" s="1" t="s">
        <v>214</v>
      </c>
      <c r="G86" t="s">
        <v>41</v>
      </c>
      <c r="H86">
        <v>242</v>
      </c>
      <c r="I86" s="2">
        <v>43172</v>
      </c>
      <c r="J86" s="2">
        <v>43181</v>
      </c>
      <c r="K86">
        <v>242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umbria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CAPPABIANCA GABRIELE</dc:creator>
  <cp:lastModifiedBy>CAPPABIANCA GABRIELE</cp:lastModifiedBy>
  <dcterms:created xsi:type="dcterms:W3CDTF">2019-01-29T14:52:26Z</dcterms:created>
  <dcterms:modified xsi:type="dcterms:W3CDTF">2019-01-29T15:15:54Z</dcterms:modified>
</cp:coreProperties>
</file>