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bruzz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</calcChain>
</file>

<file path=xl/sharedStrings.xml><?xml version="1.0" encoding="utf-8"?>
<sst xmlns="http://schemas.openxmlformats.org/spreadsheetml/2006/main" count="770" uniqueCount="354">
  <si>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</si>
  <si>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</si>
  <si>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</si>
  <si>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</si>
  <si>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</si>
  <si>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</si>
  <si>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</si>
  <si>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</si>
  <si>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</si>
  <si>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</si>
  <si>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</si>
  <si>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</si>
  <si>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</si>
  <si>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</si>
  <si>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</si>
  <si>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</si>
  <si>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Abruzzo</t>
  </si>
  <si>
    <t>UUPP TERRITORIO ABRUZZO - Noleggio n. 6 fotocopiatrici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</si>
  <si>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</si>
  <si>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</si>
  <si>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</si>
  <si>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ABRUZZO - Noleggio n. 18 fotocopiatrici</t>
  </si>
  <si>
    <t xml:space="preserve">Fornitura di Toner vari per stampati pc - UFF. Vari </t>
  </si>
  <si>
    <t>22-PROCEDURA NEGOZIATA DERIVANTE DA AVVISI CON CUI SI INDICE LA GARA</t>
  </si>
  <si>
    <t xml:space="preserve">CARTO COPY SERVICE (CF: 04864781002)
ECOREFILL S.R.L.  (CF: 02279000489)
GBR ROSSETTO SPA (CF: 00304720287)
MISSIONE UFFICIO SRL (CF: 01006250573)
MYO S.r.l. (CF: 03222970406)
</t>
  </si>
  <si>
    <t>CARTO COPY SERVICE (CF: 04864781002)</t>
  </si>
  <si>
    <t>DR ABRUZZO Noleggio n. 28 fotocopiatrici</t>
  </si>
  <si>
    <t>Affidamento del servizio di gestione arch.-C.O.Pescara -Sulmona Reggio Calabria</t>
  </si>
  <si>
    <t xml:space="preserve">ARCHIVIANDO DI ROSA ANNA ABELA &amp; C. S.A.S (CF: 03294090786)
</t>
  </si>
  <si>
    <t>ARCHIVIANDO DI ROSA ANNA ABELA &amp; C. S.A.S (CF: 03294090786)</t>
  </si>
  <si>
    <t>ABRUZZO - Fornitura consumabili per Lexmark MS610DN</t>
  </si>
  <si>
    <t xml:space="preserve">INFORDATA (CF: 00929440592)
</t>
  </si>
  <si>
    <t>INFORDATA (CF: 00929440592)</t>
  </si>
  <si>
    <t>Contratto esecutivo -Affidamento servizio ritiro e riscossione valori</t>
  </si>
  <si>
    <t xml:space="preserve">BANCA NAZIONALE DEL LAVORO SPA (CF: 09339391006)
</t>
  </si>
  <si>
    <t>BANCA NAZIONALE DEL LAVORO SPA (CF: 09339391006)</t>
  </si>
  <si>
    <t>DR e UPT AQ - Lotto- 4 - Manutenzioni aree verdi e accessi- contratto biennale</t>
  </si>
  <si>
    <t xml:space="preserve">Compagnia Generale Servizi Integrati SRL (CF: 10848981006)
CSS SERVIZI S.R.L. (CF: 08546921001)
D.A.C. DI VOLPI ROSELLA (CF: VLPRLL60C57G482W)
Dea Srls (CF: 01960550661)
E.M.A. GARDEN di Marinucci Nicola   (CF: MNRNCL75M06L113C)
Puli Service S.R.L. (CF: 01469360661)
</t>
  </si>
  <si>
    <t>Puli Service S.R.L. (CF: 01469360661)</t>
  </si>
  <si>
    <t>Servizio di vigilanza Lotto 4 Uffici provincia di Teramo</t>
  </si>
  <si>
    <t xml:space="preserve">Aquila S.r.l. (CF: 02058080694)
EUROPOL Istituto di vigilanza srl (CF: 01790150666)
FEDERALPOL SRL (CF: 01626530693)
I.V.R.I.- Istituto di vigilanza  (CF: 03169660150)
Italpol s.r.l.  (CF: 01734860685)
SICURAQUILA SRL (CF: 01819680669)
SPEE SRL (CF: 00187450663)
Telecentral s.p.a. (CF: 01389830660)
Vigilantes Group s.r.l. (CF: 01674300676)
</t>
  </si>
  <si>
    <t>Vigilantes Group s.r.l. (CF: 01674300676)</t>
  </si>
  <si>
    <t>DR Abruzzo Servizio di portierato</t>
  </si>
  <si>
    <t xml:space="preserve">Aquila S.r.l. (CF: 02058080694)
CONSORZIO PROGETTO MULTISERVIZI (CF: 02226920599)
CoopsaticcietÃ  Cooperativa Sociale a r.l. (CF: 01698860663)
EUROPOL Istituto di vigilanza srl (CF: 01790150666)
FEDERALPOL SRL (CF: 01626530693)
I.V.R.I.- Istituto di vigilanza  (CF: 03169660150)
Italpol s.r.l.  (CF: 01734860685)
La Veneta Servizi Spa (CF: 05185201000)
LUX srl (CF: 00323050690)
SICURAQUILA SRL (CF: 01819680669)
Telecentral s.p.a. (CF: 01389830660)
Vigilantes Group s.r.l. (CF: 01674300676)
</t>
  </si>
  <si>
    <t>CONSORZIO PROGETTO MULTISERVIZI (CF: 02226920599)</t>
  </si>
  <si>
    <t>DR Abruzzo - abbonamento a periodici anno 2018</t>
  </si>
  <si>
    <t>23-AFFIDAMENTO IN ECONOMIA - AFFIDAMENTO DIRETTO</t>
  </si>
  <si>
    <t xml:space="preserve">WOLTERS KLUWER ITALIA SRL (CF: 10209790152)
</t>
  </si>
  <si>
    <t>WOLTERS KLUWER ITALIA SRL (CF: 10209790152)</t>
  </si>
  <si>
    <t>Contratto esecutivo - Lotto 7 Servizio rilegatura atti Conservatorie</t>
  </si>
  <si>
    <t xml:space="preserve">Sud Stampa di G. Morisco &amp; C. snc (CF: 05000430727)
</t>
  </si>
  <si>
    <t>Sud Stampa di G. Morisco &amp; C. snc (CF: 05000430727)</t>
  </si>
  <si>
    <t>Fornitura gas naturale 9 - Lotto 5 Abruzzo</t>
  </si>
  <si>
    <t xml:space="preserve">ESTRA ENERGIE SRL (CF: 01219980529)
</t>
  </si>
  <si>
    <t>ESTRA ENERGIE SRL (CF: 01219980529)</t>
  </si>
  <si>
    <t>Abruzzo Fornitura buoni pasto elettronici</t>
  </si>
  <si>
    <t xml:space="preserve">SODEXO MOTIVATION SOLUTION ITALIA SRL (CF: 05892970152)
</t>
  </si>
  <si>
    <t>SODEXO MOTIVATION SOLUTION ITALIA SRL (CF: 05892970152)</t>
  </si>
  <si>
    <t>Carte di credito - Lotto 4</t>
  </si>
  <si>
    <t xml:space="preserve">NEXI PAYMENTS S.P.A. (giÃ  CARTASI SPA) (CF: 04107060966)
</t>
  </si>
  <si>
    <t>NEXI PAYMENTS S.P.A. (giÃ  CARTASI SPA) (CF: 04107060966)</t>
  </si>
  <si>
    <t>ENERGIA ELETTRICA 15 LOTTO 12</t>
  </si>
  <si>
    <t xml:space="preserve">A2A ENERGIA (CF: 12883420155)
</t>
  </si>
  <si>
    <t>A2A ENERGIA (CF: 12883420155)</t>
  </si>
  <si>
    <t>Attrezzature per ufficio</t>
  </si>
  <si>
    <t xml:space="preserve">SIGMA S.P.A. (CF: 01590580443)
</t>
  </si>
  <si>
    <t>SIGMA S.P.A. (CF: 01590580443)</t>
  </si>
  <si>
    <t>Contratto esecutivo per la fornitura di carta uso ufficio</t>
  </si>
  <si>
    <t xml:space="preserve">LYRECO ITALIA S.P.A. (CF: 11582010150)
</t>
  </si>
  <si>
    <t>LYRECO ITALIA S.P.A. (CF: 11582010150)</t>
  </si>
  <si>
    <t>Fornitura di arredi per gli uffici dell'Agenzia delle Entrate in Abruzzo</t>
  </si>
  <si>
    <t xml:space="preserve">Betafence Italia Spa (CF: 08060100156)
Euro Impianti Srl (CF: 01520110691)
Genial Srl (CF: 00980800676)
L. T. FORM 2 SRL (CF: 00728510678)
moschella sedute srl (CF: 01991400670)
SOFFARREDO (CF: 01155250663)
VASTARREDO (CF: 02029130693)
vip medical vet srl (CF: 02058520681)
</t>
  </si>
  <si>
    <t>moschella sedute srl (CF: 01991400670)</t>
  </si>
  <si>
    <t>Abbonamenti BIG SUIT GOLD e Corriere Tributario</t>
  </si>
  <si>
    <t>Uffici Regione Abruzzo - manut. impianti idrico-sanitario</t>
  </si>
  <si>
    <t xml:space="preserve">Amorosi Impianti Srl (CF: 01712450665)
ARDENTE IMPIANTI SRL (CF: 01963980683)
Calor House SAS (CF: 00619590664)
D.F.D. Termoidraulica di Di Filippo Domenico (CF: 01762080669)
Due C Impianti Tecnologici Srl (CF: 02049410695)
</t>
  </si>
  <si>
    <t>Calor House SAS (CF: 00619590664)</t>
  </si>
  <si>
    <t>Abbonamento anno 2019 rivista "Ratio Non Profit"</t>
  </si>
  <si>
    <t xml:space="preserve">Centro Studi Castelli S.r.l. (CF: 01392340202)
</t>
  </si>
  <si>
    <t>Centro Studi Castelli S.r.l. (CF: 01392340202)</t>
  </si>
  <si>
    <t>DP TERAMO - verifiche biennali impianti elevatori</t>
  </si>
  <si>
    <t xml:space="preserve">BUREAU VERITAS ITALIA SPA (CF: 11498640157)
</t>
  </si>
  <si>
    <t>BUREAU VERITAS ITALIA SPA (CF: 11498640157)</t>
  </si>
  <si>
    <t>DR Abruzzo - abbonamenti a periodici anno 2019</t>
  </si>
  <si>
    <t>RIPARAZIONE E RIPRISTINO SEDUTE DRE ABRUZZO</t>
  </si>
  <si>
    <t xml:space="preserve">moschella sedute srl (CF: 01991400670)
</t>
  </si>
  <si>
    <t>Toner originali per Xerox Phaser 7500DTS- DP CH - DP PE - UPT CH</t>
  </si>
  <si>
    <t xml:space="preserve">ITALWARE  SRL  (CF: 08619670584)
</t>
  </si>
  <si>
    <t>ITALWARE  SRL  (CF: 08619670584)</t>
  </si>
  <si>
    <t>Uffici Regione Abruzzo - manutenzione impianti elevatori</t>
  </si>
  <si>
    <t xml:space="preserve">ACCORD ASCENSORI SRL (CF: 02337000695)
ASCENSORI IACHIZI SRL (CF: 01855310668)
DELTA PIU' SRL (CF: 02094100688)
DG Group Srl (CF: 02115350692)
Master Snc di Piermattei &amp; Leone (CF: 01821260682)
</t>
  </si>
  <si>
    <t>Master Snc di Piermattei &amp; Leone (CF: 01821260682)</t>
  </si>
  <si>
    <t>Uffici Regione Abruzzo - manut. impianti elettrici</t>
  </si>
  <si>
    <t xml:space="preserve">Cicchini Impianti Srl (CF: 02343400699)
CLEA SRL (CF: 01722820667)
Del Signore Srl (CF: 01679140663)
Electra System di De Donno Roberto (CF: DDNRRT65H22C632N)
GEICO LENDER SPA (CF: 11205571000)
</t>
  </si>
  <si>
    <t>GEICO LENDER SPA (CF: 11205571000)</t>
  </si>
  <si>
    <t>Abruzzo Uffici vari - Fornitura cartucce per Lexmark MS610DN</t>
  </si>
  <si>
    <t>GAS NATURALE 10 - LOTTO 5</t>
  </si>
  <si>
    <t>Servizio di Sorveglianza Sanitaria (subentro GI ONE spa)</t>
  </si>
  <si>
    <t xml:space="preserve">EXITONE S.P.A. (CF: 07874490019)
</t>
  </si>
  <si>
    <t>EXITONE S.P.A. (CF: 07874490019)</t>
  </si>
  <si>
    <t>Servizio di vigilanza Lotto 1 Uffici provincia di AQ</t>
  </si>
  <si>
    <t>UT LANCIANO - fornitura e posa in opera impianto di allarme</t>
  </si>
  <si>
    <t xml:space="preserve">AUTELCOM spa (CF: 01345390684)
</t>
  </si>
  <si>
    <t>AUTELCOM spa (CF: 01345390684)</t>
  </si>
  <si>
    <t>Immobile Teramo - lavori di adeguamento copertura e del Front Office</t>
  </si>
  <si>
    <t xml:space="preserve">ARS NOVA DI D'ARTISTA G. SRL (CF: 01766160681)
C. G. Costruzioni Srl (CF: 01850110667)
CAPRIOTTI &amp; C. SRL (CF: 00692810674)
CO.GE.V SRL (CF: 01671410676)
SIPROS SRL (CF: 01267310660)
</t>
  </si>
  <si>
    <t>SIPROS SRL (CF: 01267310660)</t>
  </si>
  <si>
    <t>Direzione Regionale L'Aquila - fornitura 4 ricetrasmittenti e 20 gilet alta visibilitÃ </t>
  </si>
  <si>
    <t xml:space="preserve">Valerio Giuliani &amp; C. SRL (CF: 01652220664)
</t>
  </si>
  <si>
    <t>Valerio Giuliani &amp; C. SRL (CF: 01652220664)</t>
  </si>
  <si>
    <t>Fornitura cancelleria e articoli per ufficio</t>
  </si>
  <si>
    <t xml:space="preserve">A. DI PAOLO SRL (CF: 01805450689)
BLU PAPER SRL (CF: 01972420697)
CENTRUFFICIO SRL (CF: 00830890679)
COSTA VERDE SNC (CF: 00248050676)
ERREBIAN SPA (CF: 08397890586)
GBR ROSSETTO SPA (CF: 00304720287)
GIMAR ITALIA SRL (CF: 01426370670)
ICR - SOCIETA' PER AZIONI  (CF: 05466391009)
INGROSCART SRL (CF: 01469840662)
KRATOS SPA (CF: 02683390401)
MYO S.r.l. (CF: 03222970406)
ORESTINI SRL (CF: 01392870588)
PINI R. F.LLI (CF: 00158660365)
RE.BI.CART (CF: RSTFNC39B05A345Q)
</t>
  </si>
  <si>
    <t>MYO S.r.l. (CF: 03222970406)</t>
  </si>
  <si>
    <t>Servizio di vigilanza Lotto 3 Uffici provincia di Pescara</t>
  </si>
  <si>
    <t>C.O. PE- Servizio di Facchinaggio Interno Lotto 2</t>
  </si>
  <si>
    <t xml:space="preserve">COOPSERVICE S.COOP.P.A.  (CF: 00310180351)
Dea Srls (CF: 01960550661)
Il Risveglio Soc Coop.Sociale arl (CF: 12018841002)
MARA SOCIETA' COOPERATIVA SPA (CF: 13226021007)
Puli Service S.R.L. (CF: 01469360661)
</t>
  </si>
  <si>
    <t>Il Risveglio Soc Coop.Sociale arl (CF: 12018841002)</t>
  </si>
  <si>
    <t>Facchinaggio Uffici Abruzzo</t>
  </si>
  <si>
    <t xml:space="preserve">ABRUZZO TRASLOCHI SNC (CF: 01445970674)
Dea Srls (CF: 01960550661)
MULTI SERVIZI SRLS UNIPERSONALE (CF: 02093850689)
Puli Service S.R.L. (CF: 01469360661)
ULTIMA SRL (CF: 01971770670)
</t>
  </si>
  <si>
    <t>Dea Srls (CF: 01960550661)</t>
  </si>
  <si>
    <t>Lavori di manutenzione impianti antincendio dell'Agenzia delle Entrate</t>
  </si>
  <si>
    <t xml:space="preserve">CLEA SRL (CF: 01722820667)
FRASCARELLI ANTINCENDIO S.R.L. (CF: 01918730662)
GEICO LENDER SPA (CF: 11205571000)
Imp.e servizi elettrici Presutti e Cirillo (CF: 01467230668)
SIEM IMPIANTI SRL (CF: 01983840685)
SIPROS SRL (CF: 01267310660)
</t>
  </si>
  <si>
    <t>Lavori di manutenzione impianti elettrici dell'Agenzia delle Entrate</t>
  </si>
  <si>
    <t xml:space="preserve">3T di Tatoni Valerio (CF: TTNVLR54D16G482H)
ARCOBALENO IMPIANTI SRL (CF: 01850580661)
C.D.R. Impianti (CF: 01398970663)
CE.SI. ELETTRONICA SRL (CF: 00332280684)
COSSU IMPIANTI (CF: 01683310666)
FRASCARELLI ANTINCENDIO S.R.L. (CF: 01918730662)
GEICO LENDER SPA (CF: 11205571000)
Imp.e servizi elettrici Presutti e Cirillo (CF: 01467230668)
SIEM IMPIANTI SRL (CF: 01983840685)
SIPROS SRL (CF: 01267310660)
</t>
  </si>
  <si>
    <t>Fornitura di tende veneziane - UPT CHIETI</t>
  </si>
  <si>
    <t xml:space="preserve">SARREDI SRL (CF: 02640470692)
</t>
  </si>
  <si>
    <t>SARREDI SRL (CF: 02640470692)</t>
  </si>
  <si>
    <t>UT ATRI e UT VASTO Servizio di vigilanza</t>
  </si>
  <si>
    <t>08-AFFIDAMENTO IN ECONOMIA - COTTIMO FIDUCIARIO</t>
  </si>
  <si>
    <t xml:space="preserve">Aquila S.r.l. (CF: 02058080694)
Daga Security srl (CF: 01808610682)
Giss srl (CF: 01682310667)
I.V.R.I.- Istituto di vigilanza  (CF: 03169660150)
ISTITUTO DI VIGILANZA SCORTITALIA s.r.l. (CF: 01898480692)
Italpol s.r.l.  (CF: 01734860685)
Telecentral s.p.a. (CF: 01389830660)
Vigilantes Group s.r.l. (CF: 01674300676)
</t>
  </si>
  <si>
    <t>I.V.R.I.- Istituto di vigilanza  (CF: 03169660150)</t>
  </si>
  <si>
    <t>DRE - UPT L'AQUILA - Servizio di vigilanza - Lotto 2</t>
  </si>
  <si>
    <t>Abruzzo - Noleggio fotocopiatrici in Convenzione Consip 28 Lotto 2</t>
  </si>
  <si>
    <t>RIPRISTINO SEDUTE OPERATORI E VISITATORI</t>
  </si>
  <si>
    <t>Servizio di vigilanza Lotto 2 Uffici provincia di Chieti</t>
  </si>
  <si>
    <t>Aquila S.r.l. (CF: 02058080694)</t>
  </si>
  <si>
    <t>Fornitura di toner drum e cartucce - Uffici vari</t>
  </si>
  <si>
    <t xml:space="preserve">CARTO COPY SERVICE (CF: 04864781002)
ECO LASER INFORMATICA SRL  (CF: 04427081007)
ECOREFILL S.R.L.  (CF: 02279000489)
ECORIGENERA DI CARTA SALVATORE (CF: CRTSVT64A05B056I)
MYO S.r.l. (CF: 03222970406)
R.C.M. ITALIA s.r.l. (CF: 06736060630)
TECNO OFFICE SERVICE (CF: MNIMRZ73B13Z133C)
Tecno Office snc (CF: 01259150553)
</t>
  </si>
  <si>
    <t>ECO LASER INFORMATICA SRL  (CF: 04427081007)</t>
  </si>
  <si>
    <t>Fornitura di seduta Dirigenziale - DRA</t>
  </si>
  <si>
    <t xml:space="preserve">STARCH SRL (CF: 02614470363)
</t>
  </si>
  <si>
    <t>STARCH SRL (CF: 02614470363)</t>
  </si>
  <si>
    <t>elettrodi per defibrillartori</t>
  </si>
  <si>
    <t xml:space="preserve">IREDEEM S.P.A. (CF: 10574970017)
</t>
  </si>
  <si>
    <t>IREDEEM S.P.A. (CF: 10574970017)</t>
  </si>
  <si>
    <t>DP L'AQUILA - ripristino pozzetto acqua piovana</t>
  </si>
  <si>
    <t xml:space="preserve">MC Costruzioni Srl (CF: 01673230668)
</t>
  </si>
  <si>
    <t>MC Costruzioni Srl (CF: 01673230668)</t>
  </si>
  <si>
    <t>DR Abruzzo - Fornitura toner Conv. Stampanti 14 Lotto 4</t>
  </si>
  <si>
    <t>Uffici Abruzzo - Fornitura toner per Kyocera Ecosys P7040</t>
  </si>
  <si>
    <t>DP L'AQUILA - disostruzione rete fognante</t>
  </si>
  <si>
    <t xml:space="preserve">AQUILA SPURGO SRL (CF: 01605960663)
</t>
  </si>
  <si>
    <t>AQUILA SPURGO SRL (CF: 01605960663)</t>
  </si>
  <si>
    <t>UPT L'AQUILA - disostruzione rete fognante</t>
  </si>
  <si>
    <t>UT SULMONA - sostituzione griglie per termoconvettori</t>
  </si>
  <si>
    <t xml:space="preserve">SI.RO. Snc di Silvestri e Romito (CF: 01764180665)
</t>
  </si>
  <si>
    <t>SI.RO. Snc di Silvestri e Romito (CF: 01764180665)</t>
  </si>
  <si>
    <t>COP  Pescara - smaltimento rifiuti speciali</t>
  </si>
  <si>
    <t xml:space="preserve">PRIAMUS ECOLOGICA SRL (CF: 01556780680)
</t>
  </si>
  <si>
    <t>PRIAMUS ECOLOGICA SRL (CF: 01556780680)</t>
  </si>
  <si>
    <t>Fornitura toner per stampanti Lexmark MS610dn</t>
  </si>
  <si>
    <t>Uffici prov. di Chieti - Servizio di vigilanza</t>
  </si>
  <si>
    <t xml:space="preserve">Aquila S.r.l. (CF: 02058080694)
</t>
  </si>
  <si>
    <t>Servizi di facchinaggio</t>
  </si>
  <si>
    <t xml:space="preserve">Dea Srls (CF: 01960550661)
</t>
  </si>
  <si>
    <t>Fornitura di toner per stampanti cartucce ink jet - Uffici Vari</t>
  </si>
  <si>
    <t xml:space="preserve">CARTO COPY SERVICE (CF: 04864781002)
ECO LASER INFORMATICA SRL  (CF: 04427081007)
PROMO RIGENERA SRL (CF: 01431180551)
PUNTO CART  (CF: 03274460371)
R.C.M. ITALIA s.r.l. (CF: 06736060630)
Tecno Office snc (CF: 01259150553)
</t>
  </si>
  <si>
    <t>R.C.M. ITALIA s.r.l. (CF: 06736060630)</t>
  </si>
  <si>
    <t>Corsi di formazione per il personale</t>
  </si>
  <si>
    <t xml:space="preserve">CSA TEAM S.R.L. (CF: 01764710669)
</t>
  </si>
  <si>
    <t>CSA TEAM S.R.L. (CF: 01764710669)</t>
  </si>
  <si>
    <t>UT SULMONA - adeguamento e fornitura ringhiere</t>
  </si>
  <si>
    <t>Abbonamenti e libri</t>
  </si>
  <si>
    <t xml:space="preserve">SCALA SNC DI SCALA MARIO (CF: 01534230220)
</t>
  </si>
  <si>
    <t>SCALA SNC DI SCALA MARIO (CF: 01534230220)</t>
  </si>
  <si>
    <t>Volumi collana MEMENTO 2019 e altri</t>
  </si>
  <si>
    <t xml:space="preserve">GiuffrÃ¨ Francis Lefebvre S.p.A (CF: 00829840156)
</t>
  </si>
  <si>
    <t>GiuffrÃ¨ Francis Lefebvre S.p.A (CF: 00829840156)</t>
  </si>
  <si>
    <t>DR L'AQUILA - Attrezzature videosorveglianza - man.imp.allarme</t>
  </si>
  <si>
    <t xml:space="preserve">D.I.M.E. Srl (CF: 01368330690)
</t>
  </si>
  <si>
    <t>D.I.M.E. Srl (CF: 01368330690)</t>
  </si>
  <si>
    <t>Fornitura scatole uso archivio "banker box" per il CO Sulmona e UT</t>
  </si>
  <si>
    <t xml:space="preserve">CORPORATE EXPRESS SRL (CF: 00936630151)
</t>
  </si>
  <si>
    <t>CORPORATE EXPRESS SRL (CF: 00936630151)</t>
  </si>
  <si>
    <t>Attivazione della fornitura di energia elettrica nellâ€™immobile di Pescara, Piazza Italia con la SocietÃ  HERA COMM Srl,</t>
  </si>
  <si>
    <t xml:space="preserve">HERA COMM (CF: 02221101203)
</t>
  </si>
  <si>
    <t>HERA COMM (CF: 02221101203)</t>
  </si>
  <si>
    <t>Servizio di vigilanza per gli Uffici prov. di Pescara</t>
  </si>
  <si>
    <t xml:space="preserve">Vigilantes Group s.r.l. (CF: 01674300676)
</t>
  </si>
  <si>
    <t>UT Giulianova - disostruzione rete fognante</t>
  </si>
  <si>
    <t xml:space="preserve">Ecospurgo 2001 di Crocetti Angelo (CF: CRCNGL53E04I348I)
</t>
  </si>
  <si>
    <t>Ecospurgo 2001 di Crocetti Angelo (CF: CRCNGL53E04I348I)</t>
  </si>
  <si>
    <t>UPT CHIETI - mamutenzione impianto sicurezza e allarme</t>
  </si>
  <si>
    <t>DP CHIETI - ripristino impianto di sicurezza</t>
  </si>
  <si>
    <t xml:space="preserve">Security Snc di De Benedictis Gabriele (CF: 01311910663)
</t>
  </si>
  <si>
    <t>Security Snc di De Benedictis Gabriele (CF: 01311910663)</t>
  </si>
  <si>
    <t>DP TERAMO - riqualificazione archivi</t>
  </si>
  <si>
    <t xml:space="preserve">Dea Srls (CF: 01960550661)
MC Costruzioni Srl (CF: 01673230668)
Toni Color di Tonelli Ivan (CF: 01780170666)
</t>
  </si>
  <si>
    <t>FORNITURA MILLESIMI PER PEZZI MOBILI</t>
  </si>
  <si>
    <t xml:space="preserve">Istituto Poligrafico e Zecca dello Stato  (CF: 00399810589)
</t>
  </si>
  <si>
    <t>Istituto Poligrafico e Zecca dello Stato  (CF: 00399810589)</t>
  </si>
  <si>
    <t>UPT e UT CHIETI - UP PESCARA e UT GIULIANOVA - fornitura e posa in opera di 3 climatizzatori</t>
  </si>
  <si>
    <t xml:space="preserve">New energy Srl (CF: 02358790695)
</t>
  </si>
  <si>
    <t>New energy Srl (CF: 02358790695)</t>
  </si>
  <si>
    <t>UPT CHIETI - ripristino funzionalitÃ  armadio compattato</t>
  </si>
  <si>
    <t>DP Chieti - Ripristino efficientamento imp. antintrusione</t>
  </si>
  <si>
    <t>DP L'AQUILA - Condominio - manut. imp. ascensori</t>
  </si>
  <si>
    <t xml:space="preserve">ASCENSORI IACHIZI SRL (CF: 01855310668)
</t>
  </si>
  <si>
    <t>ASCENSORI IACHIZI SRL (CF: 01855310668)</t>
  </si>
  <si>
    <t>CAM PESCARA - f.p.o. porta accesso</t>
  </si>
  <si>
    <t xml:space="preserve">Edil Confort Srl (CF: 02044060685)
MA.PI. Costruzioni (CF: 01952030680)
Pegaso Costruzioni (CF: 01740760689)
</t>
  </si>
  <si>
    <t>Edil Confort Srl (CF: 02044060685)</t>
  </si>
  <si>
    <t>Volumi materia tributaria</t>
  </si>
  <si>
    <t>Servizi pulizia e giardinaggio parti comuni immobile Via F.F.Guelfi AQ</t>
  </si>
  <si>
    <t xml:space="preserve">Puli Service S.R.L. (CF: 01469360661)
</t>
  </si>
  <si>
    <t>Carta carburante autovettura di servizio</t>
  </si>
  <si>
    <t xml:space="preserve">Italiana Petroli Spa (giÃ  TotalErg S.p.A.) (CF: 00051570893)
</t>
  </si>
  <si>
    <t>Italiana Petroli Spa (giÃ  TotalErg S.p.A.) (CF: 00051570893)</t>
  </si>
  <si>
    <t>Pubblicazione estratto indagine mercato ricerca immobile Giulianova</t>
  </si>
  <si>
    <t xml:space="preserve">A. MANZONI &amp; C. S.p.a. (CF: 04705810150)
</t>
  </si>
  <si>
    <t>A. MANZONI &amp; C. S.p.a. (CF: 04705810150)</t>
  </si>
  <si>
    <t>Sede Guardia di Finanza - pulizia locali per svolgimento concorso</t>
  </si>
  <si>
    <t xml:space="preserve">SocietÃ  Cooperativa Sociale La Perla (CF: 01247350554)
</t>
  </si>
  <si>
    <t>SocietÃ  Cooperativa Sociale La Perla (CF: 01247350554)</t>
  </si>
  <si>
    <t>DP L'AQUILA -Servizio di vigilanza - costo condominiale</t>
  </si>
  <si>
    <t>Uffici prov.Teramo e L'Aquila - Servizio di vigilanza</t>
  </si>
  <si>
    <t>fornitura di scale certificate</t>
  </si>
  <si>
    <t xml:space="preserve">SVELT SPA (CF: 00643660160)
</t>
  </si>
  <si>
    <t>SVELT SPA (CF: 00643660160)</t>
  </si>
  <si>
    <t>DP TERAMO - fornitura e posa in opera struttura antivibrante per tubi gas</t>
  </si>
  <si>
    <t xml:space="preserve">MANDUZIO LUIGI (CF: MNDLGU93L30H926F)
</t>
  </si>
  <si>
    <t>MANDUZIO LUIGI (CF: MNDLGU93L30H926F)</t>
  </si>
  <si>
    <t>FORNITURA TONER E CONSUMABILI</t>
  </si>
  <si>
    <t xml:space="preserve">A. DI PAOLO SRL (CF: 01805450689)
BLU PAPER SRL (CF: 01972420697)
COSTA VERDE SNC (CF: 00248050676)
DECART (CF: 01916890690)
DENSAMEDIA (CF: TNLLSN73M30G141P)
INGROSCART SRL (CF: 01469840662)
MONTEFUSCO MICHELINO (CF: MNTMHL36R02D494L)
NEXTEAM Srl (CF: 02160770695)
POLICARTA SRL (CF: 01236190680)
</t>
  </si>
  <si>
    <t>A. DI PAOLO SRL (CF: 01805450689)</t>
  </si>
  <si>
    <t>FORNITURA TONER IN CONVENZIONE CONSIP</t>
  </si>
  <si>
    <t>Abruzzo - Energia Elettrica 16 - Lotto 12</t>
  </si>
  <si>
    <t>Fornitura di distruggidocumenti Fellowes</t>
  </si>
  <si>
    <t xml:space="preserve">ECORIGENERA DI CARTA SALVATORE (CF: CRTSVT64A05B056I)
FRANGI SRL (CF: 04179660248)
ZEMA (CF: 04179650249)
</t>
  </si>
  <si>
    <t>ECORIGENERA DI CARTA SALVATORE (CF: CRTSVT64A05B056I)</t>
  </si>
  <si>
    <t>Fornitura di set di bandiere Italia/Europa  e di quadro del Presidente della Republica -Uff. AE DRA</t>
  </si>
  <si>
    <t xml:space="preserve">PETRULLO PATRIZIA (CF: PTRPRZ81C50I307L)
</t>
  </si>
  <si>
    <t>PETRULLO PATRIZIA (CF: PTRPRZ81C50I307L)</t>
  </si>
  <si>
    <t>DP-UPT e UT VASTO - verifiche periodiche impianti di messa a terra</t>
  </si>
  <si>
    <t xml:space="preserve">Impiantistica Antinfortunistica SRL (CF: 01949930695)
</t>
  </si>
  <si>
    <t>Impiantistica Antinfortunistica SRL (CF: 01949930695)</t>
  </si>
  <si>
    <t>DP L'AQUILA - verifica biennale ascensori</t>
  </si>
  <si>
    <t xml:space="preserve">CERTIIFICAZIONI SRL (CF: 02605461207)
</t>
  </si>
  <si>
    <t>CERTIIFICAZIONI SRL (CF: 02605461207)</t>
  </si>
  <si>
    <t>Articoli di cancelleria</t>
  </si>
  <si>
    <t xml:space="preserve">A. DI PAOLO SRL (CF: 01805450689)
ABA FORNITURE SERVICE di GAIBA FABIO (CF: GBAFBA70M30C351X)
CAF DI SODANO GIOVANNI (CF: SDNGNN63E08A089U)
CAPRIOLI SOLUTIONS S.R.L. (CF: 10892451005)
CLICK UFFICIO SRL (CF: 06067681004)
EUROFFICE S.R.L. (CF: 05318641213)
FRATELLI CLERICI SPA (CF: 00191570134)
LYRECO ITALIA S.P.A. (CF: 11582010150)
MISSIONE UFFICIO SRL (CF: 01006250573)
MODULSTUDIO 6 S.R.L. (CF: 01135040416)
OFFICE DEPOT ITALIA SRL (CF: 03675290286)
</t>
  </si>
  <si>
    <t>CLICK UFFICIO SRL (CF: 06067681004)</t>
  </si>
  <si>
    <t>Abruzzo - Fornitura toner in Convenzione</t>
  </si>
  <si>
    <t>COP - Servizio facchinaggio gestione documentale</t>
  </si>
  <si>
    <t>DP L'AQUILA - Man. ordinaria non programmata ascensori</t>
  </si>
  <si>
    <t>Codice della Riforma Tributaria 2019</t>
  </si>
  <si>
    <t>Libri edizioni GiuffrÃ¨</t>
  </si>
  <si>
    <t xml:space="preserve">Fornitura di carta uso ufficio A4 e A3 - UFF Vari </t>
  </si>
  <si>
    <t xml:space="preserve">CENTRUFFICIO SRL (CF: 00830890679)
CIENNE S.R.L. (CF: 06704240636)
COSTA VERDE SNC (CF: 00248050676)
D&amp;D RISTRUTTURAZIONI (CF: 01811830668)
TECNOLINEA SNC DI DE BENEDICTIS G. E C. (CF: 00659730675)
</t>
  </si>
  <si>
    <t>TECNOLINEA SNC DI DE BENEDICTIS G. E C. (CF: 00659730675)</t>
  </si>
  <si>
    <t>DP L'Aquila Condominio - Manutenzione impianto antincendio</t>
  </si>
  <si>
    <t xml:space="preserve">C.N.E. Estintori di Nardecchia e Palma Snc (CF: 01540660667)
</t>
  </si>
  <si>
    <t>C.N.E. Estintori di Nardecchia e Palma Snc (CF: 01540660667)</t>
  </si>
  <si>
    <t>DP L'AQUILA - rifacimento tratto linea di scarico raccolta acque piovane</t>
  </si>
  <si>
    <t>Fornitura di toner e cartucce per stampanti - C.O. PE e UT Lanciano</t>
  </si>
  <si>
    <t xml:space="preserve">PUNTO CART  (CF: 03274460371)
</t>
  </si>
  <si>
    <t>PUNTO CART  (CF: 03274460371)</t>
  </si>
  <si>
    <t>DP L'AQUILA - completamento lavori linea scarico acque piovane</t>
  </si>
  <si>
    <t>UFFICI REGIONE ABRUZZO - manut. impianti idrico-sanitario</t>
  </si>
  <si>
    <t xml:space="preserve">Calor House SAS (CF: 00619590664)
</t>
  </si>
  <si>
    <t>Fornitura di 20 batterie per defibrillatori Philips FR3</t>
  </si>
  <si>
    <t>Fornitura e posa in opera di tende uso ufficio</t>
  </si>
  <si>
    <t xml:space="preserve">ARES LINE SPA (CF: 03161590249)
CENTRO TENDE DI MORRONE &amp; DIONISIO SNC (CF: 01474630660)
SARREDI SRL (CF: 02640470692)
SOFFARREDO (CF: 01155250663)
TAPPEZZERIA 2000 DI BIANCU MARZIA (CF: BNCMRZ89S54G203F)
TEND HOUSE DI SAVINO GRIMALDI (CF: GRMSVN68S18F138R)
</t>
  </si>
  <si>
    <t>COP PESCARA - tinteggiatura di una stanza</t>
  </si>
  <si>
    <t xml:space="preserve">GN DI NICOLINO GINESTRA (CF: 02053480683)
</t>
  </si>
  <si>
    <t>GN DI NICOLINO GINESTRA (CF: 02053480683)</t>
  </si>
  <si>
    <t>DR L'AQUILA - manutenzione imp. sicurezza e allarme</t>
  </si>
  <si>
    <t xml:space="preserve">SOLUZIONE UFFICIO S.R.L.  (CF: 02778750246)
</t>
  </si>
  <si>
    <t>SOLUZIONE UFFICIO S.R.L.  (CF: 02778750246)</t>
  </si>
  <si>
    <t>Fornitura e posa in opera di tende per la DR Abruzzo (TRATTATIVA DIRETTA)</t>
  </si>
  <si>
    <t>Uffici PE via Rio Sparto -Lotto 1- Manutenzione aree verdi e accessi - contratto biennale</t>
  </si>
  <si>
    <t>DP CH - via UnitÃ  d'Italia - Lotto 2- Manutenzione aree verdi e accessi - contratto biennale</t>
  </si>
  <si>
    <t>UT SULMONA - via Salvemini - Lotto 3- Manutenzione aree verdi e accessi - contratto biennale</t>
  </si>
  <si>
    <t>DP TERAMO - Lotto 5- Manutenzione aree verdi ed accessi - contratto biennale</t>
  </si>
  <si>
    <t>DP L'AQUILA - Ispezione e disostruzione tubazione fognaria</t>
  </si>
  <si>
    <t>UT ORTONA - Fornitura e posa in opera condizionatore</t>
  </si>
  <si>
    <t xml:space="preserve">Electra System di De Donno Roberto (CF: DDNRRT65H22C632N)
</t>
  </si>
  <si>
    <t>Electra System di De Donno Roberto (CF: DDNRRT65H22C632N)</t>
  </si>
  <si>
    <t>Servizio di Sorveglianza Sanitaria (subentro GI ONE Spa)</t>
  </si>
  <si>
    <t>Abruzzo - Fornitura toner per Kyocera Ecosys P7040</t>
  </si>
  <si>
    <t>Abbonamento anno 2020 rivista RATIO NON PROFIT</t>
  </si>
  <si>
    <t>ABRUZZO - Fornitura carta uso ufficio</t>
  </si>
  <si>
    <t xml:space="preserve">BLU PAPER SRL (CF: 01972420697)
COSTA VERDE SNC (CF: 00248050676)
DECART (CF: 01916890690)
GLOBIT SRL (CF: 02124050697)
INGROSCART SRL (CF: 01469840662)
NEXTEAM Srl (CF: 02160770695)
POLICARTA SRL (CF: 01236190680)
</t>
  </si>
  <si>
    <t>COSTA VERDE SNC (CF: 00248050676)</t>
  </si>
  <si>
    <t>Uffici Regione Abruzzo - manut. imp. antincendio</t>
  </si>
  <si>
    <t xml:space="preserve">CBRE GWS TECHNICAL DIVISION SPA (CF: 04585590153)
</t>
  </si>
  <si>
    <t>CBRE GWS TECHNICAL DIVISION SPA (CF: 04585590153)</t>
  </si>
  <si>
    <t>PESCARA P.zza Italia 15 - fornitura e posa in opera di n. 4 deumidificatori</t>
  </si>
  <si>
    <t xml:space="preserve">CLEA SRL (CF: 01722820667)
</t>
  </si>
  <si>
    <t>CLEA SRL (CF: 01722820667)</t>
  </si>
  <si>
    <t>Fornitura di Toner per stampanti - Uffici vari</t>
  </si>
  <si>
    <t xml:space="preserve">OFFICE DEPOT ITALIA SRL (CF: 03675290286)
</t>
  </si>
  <si>
    <t>OFFICE DEPOT ITALIA SRL (CF: 03675290286)</t>
  </si>
  <si>
    <t>Servizio pubblicazione avviso di gara</t>
  </si>
  <si>
    <t xml:space="preserve">PIEMME SPA - CONCESSIONARIA DI PUBBLICITA' (CF: 08526500155)
</t>
  </si>
  <si>
    <t>PIEMME SPA - CONCESSIONARIA DI PUBBLICITA' (CF: 08526500155)</t>
  </si>
  <si>
    <t>COP PESCARA - disostruzione linea fognaria</t>
  </si>
  <si>
    <t xml:space="preserve">F.lli De Leonibus Srl (CF: 01944100682)
</t>
  </si>
  <si>
    <t>F.lli De Leonibus Srl (CF: 01944100682)</t>
  </si>
  <si>
    <t>Servizio di facchinaggio e gestione documentale COP PE</t>
  </si>
  <si>
    <t>Fornitura di toner TK3170 per Kyocera P3050DN</t>
  </si>
  <si>
    <t>ROTOLI CARTA TERMICA PER ELIMINACODE ARGO</t>
  </si>
  <si>
    <t xml:space="preserve">SIGMA SPA (CF: 01590680443)
</t>
  </si>
  <si>
    <t>SIGMA SPA (CF: 01590680443)</t>
  </si>
  <si>
    <t>UT GIULIANOVA - intervento per disostruzione rete fognante</t>
  </si>
  <si>
    <t>UPT CHIETI - Lavori edili vari</t>
  </si>
  <si>
    <t xml:space="preserve">Cogema Srl (CF: 01958330696)
Due C Impianti Tecnologici Srl (CF: 02049410695)
Edil Tracchia Snc (CF: 02000970695)
I.CO.R.I. (CF: 01897270698)
P.M. Impianti Elettrici Srl (CF: 02047620691)
S2 SOCIETA' DI SERVIZI PER L'EDILIZIA SRL (CF: 01894190691)
</t>
  </si>
  <si>
    <t>Due C Impianti Tecnologici Srl (CF: 02049410695)</t>
  </si>
  <si>
    <t>Uffici Abruzzo - Fornitura toner in convenzione HP PW PRO477DW</t>
  </si>
  <si>
    <t>Contratto esecutivo servizio di pulizia</t>
  </si>
  <si>
    <t xml:space="preserve">MIORELLI SERVICE S.P.A.  (CF: 00505590224)
</t>
  </si>
  <si>
    <t>MIORELLI SERVICE S.P.A.  (CF: 00505590224)</t>
  </si>
  <si>
    <t>Affidamento, tramite RDO - MEPA, dei lavori di aggiornamento e miglioramento funzionale del locale Front Office da realizzare presso la sede dellâ€™Ufficio Territoriale di Vasto â€“ Via Santa Lucia</t>
  </si>
  <si>
    <t>Affidamento, tramite trattativa diretta MEPA, dei lavori di tinteggiatura dei locali presso lâ€™Ufficio Territoriale di Atri (TE) via Troiano Odazi.</t>
  </si>
  <si>
    <t>AFFIDAMENTO IN CONCESSIONE TRAMITE RDO MEPA DEI SERVIZI DI GESTIONE BAR E DELLA SALA RISTORO NELL'IMMOBILE DI VIA RIO SPARTO 21 A PESCARA SEDE DEGLI UFFICI DELL'AGENZIA DELLE ENTRATE</t>
  </si>
  <si>
    <t>DP L'AQUILA - rifacimento segnaletica stradale esterna</t>
  </si>
  <si>
    <t xml:space="preserve">Segnaletica Centro Italia Srl (CF: 01156340570)
SIGN ABRUZZO (CF: 01892240662)
Tegnal di Baldelli &amp; C. Sas (CF: 01700870544)
</t>
  </si>
  <si>
    <t>Segnaletica Centro Italia Srl (CF: 01156340570)</t>
  </si>
  <si>
    <t>PESCARA Via Rio Sparto 21 - fornitura materiali per imp. videosorveglianza</t>
  </si>
  <si>
    <t xml:space="preserve">KORA SISTEMI INFORMATICI SRL (CF: 02048930206)
Quasartek srl (CF: 06467211006)
STEMA SRL (CF: 04160880243)
VIRTUAL LOGIC SRL (CF: 03878640238)
</t>
  </si>
  <si>
    <t>STEMA SRL (CF: 04160880243)</t>
  </si>
  <si>
    <t>Fornitura di arredi per gli uffici Agenzia delle Entrate Abruzzo</t>
  </si>
  <si>
    <t xml:space="preserve">4 MURA ARREDAMENTI SAS DI COLANTUONI FELICE &amp; C. (CF: 00828110676)
ARIENTI MOBILI DI ADRIANO ARIENTI (CF: RNTDRN48B26G482R)
MARINO MOBILI S.N.C. DI DE SIMONE  (CF: 00304720667)
RUBEI ARREDI DI ARMANDO RUBEI (CF: RBURND57D17A345E)
SOFFARREDO (CF: 01155250663)
</t>
  </si>
  <si>
    <t>SOFFARREDO (CF: 01155250663)</t>
  </si>
  <si>
    <t>Abruzzo - Fornitura toner in convenzione</t>
  </si>
  <si>
    <t>ABRUZZO - GAS Naturale Consip 11 Lotto 7</t>
  </si>
  <si>
    <t>UT GIULIANOVA - sostituzione pedana d'ingresso per portatori handicap</t>
  </si>
  <si>
    <t xml:space="preserve">Metal 2000 di Egidio Disisto (CF: DSSGDE66H04I954O)
</t>
  </si>
  <si>
    <t>Metal 2000 di Egidio Disisto (CF: DSSGDE66H04I954O)</t>
  </si>
  <si>
    <t>DP CHIETI - verifica biennale ascensori</t>
  </si>
  <si>
    <t>DP Teramo - verifica biennale impianti elevatori</t>
  </si>
  <si>
    <t>UT GIULIANOVA - sostituzione impianto videosorveglianza</t>
  </si>
  <si>
    <t xml:space="preserve">EFFEBI DI FARES E C. SRL (CF: FRSVNT49R23A047D)
</t>
  </si>
  <si>
    <t>EFFEBI DI FARES E C. SRL (CF: FRSVNT49R23A047D)</t>
  </si>
  <si>
    <t>Sorveglianza sanitaria e corsi di formazione per il personale</t>
  </si>
  <si>
    <t xml:space="preserve">GIONE SPA (CF: 11940290015)
</t>
  </si>
  <si>
    <t>GIONE SPA (CF: 11940290015)</t>
  </si>
  <si>
    <t>DP AQ - FPO porta scorrevole motorizzata Front-Office</t>
  </si>
  <si>
    <t xml:space="preserve">Icra Italia Srl (CF: 01390910667)
</t>
  </si>
  <si>
    <t>Icra Italia Srl (CF: 01390910667)</t>
  </si>
  <si>
    <t>Uffici Regione Abruzzo - manut. impianti termici e condizionamento</t>
  </si>
  <si>
    <t xml:space="preserve">CLEA SRL (CF: 01722820667)
Electra System di De Donno Roberto (CF: DDNRRT65H22C632N)
GEICO LENDER SPA (CF: 11205571000)
Impianti Srl (CF: 01724820699)
Security Snc di De Benedictis Gabriele (CF: 01311910663)
</t>
  </si>
  <si>
    <t>Uffici Regione Abruzzo - manut impianti antincendio</t>
  </si>
  <si>
    <t xml:space="preserve">AUTELCOM spa (CF: 01345390684)
Calor House SAS (CF: 00619590664)
GEICO LENDER SPA (CF: 11205571000)
integra srl (CF: 00249620683)
Tecnoclima Srl (CF: 01327940662)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</si>
</sst>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"63380769C4"</f>
        <v>63380769C4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12578.4</v>
      </c>
      <c r="I3" s="2">
        <v>42265</v>
      </c>
      <c r="J3" s="2">
        <v>44092</v>
      </c>
      <c r="K3">
        <v>10690.45</v>
      </c>
    </row>
    <row r="4" spans="1:11" x14ac:dyDescent="0.25">
      <c r="A4" t="str">
        <f>"657695207D"</f>
        <v>657695207D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19</v>
      </c>
      <c r="G4" t="s">
        <v>20</v>
      </c>
      <c r="H4">
        <v>37735.199999999997</v>
      </c>
      <c r="I4" s="2">
        <v>42489</v>
      </c>
      <c r="J4" s="2">
        <v>44316</v>
      </c>
      <c r="K4">
        <v>26412.12</v>
      </c>
    </row>
    <row r="5" spans="1:11" x14ac:dyDescent="0.25">
      <c r="A5" t="str">
        <f>"ZB129D5F21"</f>
        <v>ZB129D5F21</v>
      </c>
      <c r="B5" t="str">
        <f t="shared" si="0"/>
        <v>06363391001</v>
      </c>
      <c r="C5" t="s">
        <v>16</v>
      </c>
      <c r="D5" t="s">
        <v>22</v>
      </c>
      <c r="E5" t="s">
        <v>23</v>
      </c>
      <c r="F5" s="1" t="s">
        <v>24</v>
      </c>
      <c r="G5" t="s">
        <v>25</v>
      </c>
      <c r="H5">
        <v>4065.35</v>
      </c>
      <c r="I5" s="2">
        <v>43740</v>
      </c>
      <c r="J5" s="2">
        <v>43756</v>
      </c>
      <c r="K5">
        <v>4065.34</v>
      </c>
    </row>
    <row r="6" spans="1:11" x14ac:dyDescent="0.25">
      <c r="A6" t="str">
        <f>"6803000D2F"</f>
        <v>6803000D2F</v>
      </c>
      <c r="B6" t="str">
        <f t="shared" si="0"/>
        <v>06363391001</v>
      </c>
      <c r="C6" t="s">
        <v>16</v>
      </c>
      <c r="D6" t="s">
        <v>26</v>
      </c>
      <c r="E6" t="s">
        <v>18</v>
      </c>
      <c r="F6" s="1" t="s">
        <v>19</v>
      </c>
      <c r="G6" t="s">
        <v>20</v>
      </c>
      <c r="H6">
        <v>62921.599999999999</v>
      </c>
      <c r="I6" s="2">
        <v>42664</v>
      </c>
      <c r="J6" s="2">
        <v>44489</v>
      </c>
      <c r="K6">
        <v>38952.839999999997</v>
      </c>
    </row>
    <row r="7" spans="1:11" x14ac:dyDescent="0.25">
      <c r="A7" t="str">
        <f>"6885988110"</f>
        <v>6885988110</v>
      </c>
      <c r="B7" t="str">
        <f t="shared" si="0"/>
        <v>06363391001</v>
      </c>
      <c r="C7" t="s">
        <v>16</v>
      </c>
      <c r="D7" t="s">
        <v>27</v>
      </c>
      <c r="E7" t="s">
        <v>18</v>
      </c>
      <c r="F7" s="1" t="s">
        <v>28</v>
      </c>
      <c r="G7" t="s">
        <v>29</v>
      </c>
      <c r="H7">
        <v>1800000</v>
      </c>
      <c r="I7" s="2">
        <v>42705</v>
      </c>
      <c r="J7" s="2">
        <v>43823</v>
      </c>
      <c r="K7">
        <v>1037152.33</v>
      </c>
    </row>
    <row r="8" spans="1:11" x14ac:dyDescent="0.25">
      <c r="A8" t="str">
        <f>"699323366E"</f>
        <v>699323366E</v>
      </c>
      <c r="B8" t="str">
        <f t="shared" si="0"/>
        <v>06363391001</v>
      </c>
      <c r="C8" t="s">
        <v>16</v>
      </c>
      <c r="D8" t="s">
        <v>30</v>
      </c>
      <c r="E8" t="s">
        <v>18</v>
      </c>
      <c r="F8" s="1" t="s">
        <v>31</v>
      </c>
      <c r="G8" t="s">
        <v>32</v>
      </c>
      <c r="H8">
        <v>90000</v>
      </c>
      <c r="I8" s="2">
        <v>42794</v>
      </c>
      <c r="J8" s="2">
        <v>43845</v>
      </c>
      <c r="K8">
        <v>8505</v>
      </c>
    </row>
    <row r="9" spans="1:11" x14ac:dyDescent="0.25">
      <c r="A9" t="str">
        <f>"669182088D"</f>
        <v>669182088D</v>
      </c>
      <c r="B9" t="str">
        <f t="shared" si="0"/>
        <v>06363391001</v>
      </c>
      <c r="C9" t="s">
        <v>16</v>
      </c>
      <c r="D9" t="s">
        <v>33</v>
      </c>
      <c r="E9" t="s">
        <v>18</v>
      </c>
      <c r="F9" s="1" t="s">
        <v>34</v>
      </c>
      <c r="G9" t="s">
        <v>35</v>
      </c>
      <c r="H9">
        <v>502524.51</v>
      </c>
      <c r="I9" s="2">
        <v>42522</v>
      </c>
      <c r="J9" s="2">
        <v>43863</v>
      </c>
      <c r="K9">
        <v>203968.13</v>
      </c>
    </row>
    <row r="10" spans="1:11" x14ac:dyDescent="0.25">
      <c r="A10" t="str">
        <f>"70888239CA"</f>
        <v>70888239CA</v>
      </c>
      <c r="B10" t="str">
        <f t="shared" si="0"/>
        <v>06363391001</v>
      </c>
      <c r="C10" t="s">
        <v>16</v>
      </c>
      <c r="D10" t="s">
        <v>36</v>
      </c>
      <c r="E10" t="s">
        <v>23</v>
      </c>
      <c r="F10" s="1" t="s">
        <v>37</v>
      </c>
      <c r="G10" t="s">
        <v>38</v>
      </c>
      <c r="H10">
        <v>3744</v>
      </c>
      <c r="I10" s="2">
        <v>42933</v>
      </c>
      <c r="J10" s="2">
        <v>43830</v>
      </c>
      <c r="K10">
        <v>712.5</v>
      </c>
    </row>
    <row r="11" spans="1:11" x14ac:dyDescent="0.25">
      <c r="A11" t="str">
        <f>"7094375F70"</f>
        <v>7094375F70</v>
      </c>
      <c r="B11" t="str">
        <f t="shared" si="0"/>
        <v>06363391001</v>
      </c>
      <c r="C11" t="s">
        <v>16</v>
      </c>
      <c r="D11" t="s">
        <v>39</v>
      </c>
      <c r="E11" t="s">
        <v>23</v>
      </c>
      <c r="F11" s="1" t="s">
        <v>40</v>
      </c>
      <c r="G11" t="s">
        <v>41</v>
      </c>
      <c r="H11">
        <v>20537.82</v>
      </c>
      <c r="I11" s="2">
        <v>42948</v>
      </c>
      <c r="J11" s="2">
        <v>43677</v>
      </c>
      <c r="K11">
        <v>27383.759999999998</v>
      </c>
    </row>
    <row r="12" spans="1:11" x14ac:dyDescent="0.25">
      <c r="A12" t="str">
        <f>"7133496B1D"</f>
        <v>7133496B1D</v>
      </c>
      <c r="B12" t="str">
        <f t="shared" si="0"/>
        <v>06363391001</v>
      </c>
      <c r="C12" t="s">
        <v>16</v>
      </c>
      <c r="D12" t="s">
        <v>42</v>
      </c>
      <c r="E12" t="s">
        <v>23</v>
      </c>
      <c r="F12" s="1" t="s">
        <v>43</v>
      </c>
      <c r="G12" t="s">
        <v>44</v>
      </c>
      <c r="H12">
        <v>58636</v>
      </c>
      <c r="I12" s="2">
        <v>42979</v>
      </c>
      <c r="J12" s="2">
        <v>43708</v>
      </c>
      <c r="K12">
        <v>68566.350000000006</v>
      </c>
    </row>
    <row r="13" spans="1:11" x14ac:dyDescent="0.25">
      <c r="A13" t="str">
        <f>"ZA620BC3A5"</f>
        <v>ZA620BC3A5</v>
      </c>
      <c r="B13" t="str">
        <f t="shared" si="0"/>
        <v>06363391001</v>
      </c>
      <c r="C13" t="s">
        <v>16</v>
      </c>
      <c r="D13" t="s">
        <v>45</v>
      </c>
      <c r="E13" t="s">
        <v>46</v>
      </c>
      <c r="F13" s="1" t="s">
        <v>47</v>
      </c>
      <c r="G13" t="s">
        <v>48</v>
      </c>
      <c r="H13">
        <v>280</v>
      </c>
      <c r="I13" s="2">
        <v>43101</v>
      </c>
      <c r="J13" s="2">
        <v>43524</v>
      </c>
      <c r="K13">
        <v>280</v>
      </c>
    </row>
    <row r="14" spans="1:11" x14ac:dyDescent="0.25">
      <c r="A14" t="str">
        <f>"7065881575"</f>
        <v>7065881575</v>
      </c>
      <c r="B14" t="str">
        <f t="shared" si="0"/>
        <v>06363391001</v>
      </c>
      <c r="C14" t="s">
        <v>16</v>
      </c>
      <c r="D14" t="s">
        <v>49</v>
      </c>
      <c r="E14" t="s">
        <v>18</v>
      </c>
      <c r="F14" s="1" t="s">
        <v>50</v>
      </c>
      <c r="G14" t="s">
        <v>51</v>
      </c>
      <c r="H14">
        <v>139324.99</v>
      </c>
      <c r="I14" s="2">
        <v>42867</v>
      </c>
      <c r="J14" s="2">
        <v>43939</v>
      </c>
      <c r="K14">
        <v>139320.21</v>
      </c>
    </row>
    <row r="15" spans="1:11" x14ac:dyDescent="0.25">
      <c r="A15" t="str">
        <f>"7364708D4A"</f>
        <v>7364708D4A</v>
      </c>
      <c r="B15" t="str">
        <f t="shared" si="0"/>
        <v>06363391001</v>
      </c>
      <c r="C15" t="s">
        <v>16</v>
      </c>
      <c r="D15" t="s">
        <v>52</v>
      </c>
      <c r="E15" t="s">
        <v>18</v>
      </c>
      <c r="F15" s="1" t="s">
        <v>53</v>
      </c>
      <c r="G15" t="s">
        <v>54</v>
      </c>
      <c r="H15">
        <v>0</v>
      </c>
      <c r="I15" s="2">
        <v>43191</v>
      </c>
      <c r="J15" s="2">
        <v>43555</v>
      </c>
      <c r="K15">
        <v>46355.66</v>
      </c>
    </row>
    <row r="16" spans="1:11" x14ac:dyDescent="0.25">
      <c r="A16" t="str">
        <f>"7385293893"</f>
        <v>7385293893</v>
      </c>
      <c r="B16" t="str">
        <f t="shared" si="0"/>
        <v>06363391001</v>
      </c>
      <c r="C16" t="s">
        <v>16</v>
      </c>
      <c r="D16" t="s">
        <v>55</v>
      </c>
      <c r="E16" t="s">
        <v>18</v>
      </c>
      <c r="F16" s="1" t="s">
        <v>56</v>
      </c>
      <c r="G16" t="s">
        <v>57</v>
      </c>
      <c r="H16">
        <v>3051204.12</v>
      </c>
      <c r="I16" s="2">
        <v>43144</v>
      </c>
      <c r="J16" s="2">
        <v>44239</v>
      </c>
      <c r="K16">
        <v>1805715.45</v>
      </c>
    </row>
    <row r="17" spans="1:11" x14ac:dyDescent="0.25">
      <c r="A17" t="str">
        <f>"7066175812"</f>
        <v>7066175812</v>
      </c>
      <c r="B17" t="str">
        <f t="shared" si="0"/>
        <v>06363391001</v>
      </c>
      <c r="C17" t="s">
        <v>16</v>
      </c>
      <c r="D17" t="s">
        <v>58</v>
      </c>
      <c r="E17" t="s">
        <v>18</v>
      </c>
      <c r="F17" s="1" t="s">
        <v>59</v>
      </c>
      <c r="G17" t="s">
        <v>60</v>
      </c>
      <c r="H17">
        <v>0</v>
      </c>
      <c r="I17" s="2">
        <v>42859</v>
      </c>
      <c r="J17" s="2">
        <v>44096</v>
      </c>
      <c r="K17">
        <v>851.67</v>
      </c>
    </row>
    <row r="18" spans="1:11" x14ac:dyDescent="0.25">
      <c r="A18" t="str">
        <f>"7446396060"</f>
        <v>7446396060</v>
      </c>
      <c r="B18" t="str">
        <f t="shared" si="0"/>
        <v>06363391001</v>
      </c>
      <c r="C18" t="s">
        <v>16</v>
      </c>
      <c r="D18" t="s">
        <v>61</v>
      </c>
      <c r="E18" t="s">
        <v>18</v>
      </c>
      <c r="F18" s="1" t="s">
        <v>62</v>
      </c>
      <c r="G18" t="s">
        <v>63</v>
      </c>
      <c r="H18">
        <v>0</v>
      </c>
      <c r="I18" s="2">
        <v>43282</v>
      </c>
      <c r="J18" s="2">
        <v>43646</v>
      </c>
      <c r="K18">
        <v>585842.94999999995</v>
      </c>
    </row>
    <row r="19" spans="1:11" x14ac:dyDescent="0.25">
      <c r="A19" t="str">
        <f>"Z7E2424F7C"</f>
        <v>Z7E2424F7C</v>
      </c>
      <c r="B19" t="str">
        <f t="shared" si="0"/>
        <v>06363391001</v>
      </c>
      <c r="C19" t="s">
        <v>16</v>
      </c>
      <c r="D19" t="s">
        <v>64</v>
      </c>
      <c r="E19" t="s">
        <v>46</v>
      </c>
      <c r="F19" s="1" t="s">
        <v>65</v>
      </c>
      <c r="G19" t="s">
        <v>66</v>
      </c>
      <c r="H19">
        <v>2690</v>
      </c>
      <c r="I19" s="2">
        <v>43285</v>
      </c>
      <c r="J19" s="2">
        <v>43481</v>
      </c>
      <c r="K19">
        <v>0</v>
      </c>
    </row>
    <row r="20" spans="1:11" x14ac:dyDescent="0.25">
      <c r="A20" t="str">
        <f>"73177541A3"</f>
        <v>73177541A3</v>
      </c>
      <c r="B20" t="str">
        <f t="shared" si="0"/>
        <v>06363391001</v>
      </c>
      <c r="C20" t="s">
        <v>16</v>
      </c>
      <c r="D20" t="s">
        <v>67</v>
      </c>
      <c r="E20" t="s">
        <v>18</v>
      </c>
      <c r="F20" s="1" t="s">
        <v>68</v>
      </c>
      <c r="G20" t="s">
        <v>69</v>
      </c>
      <c r="H20">
        <v>70891</v>
      </c>
      <c r="I20" s="2">
        <v>43210</v>
      </c>
      <c r="J20" s="2">
        <v>43565</v>
      </c>
      <c r="K20">
        <v>70872.37</v>
      </c>
    </row>
    <row r="21" spans="1:11" x14ac:dyDescent="0.25">
      <c r="A21" t="str">
        <f>"75218402BB"</f>
        <v>75218402BB</v>
      </c>
      <c r="B21" t="str">
        <f t="shared" si="0"/>
        <v>06363391001</v>
      </c>
      <c r="C21" t="s">
        <v>16</v>
      </c>
      <c r="D21" t="s">
        <v>70</v>
      </c>
      <c r="E21" t="s">
        <v>23</v>
      </c>
      <c r="F21" s="1" t="s">
        <v>71</v>
      </c>
      <c r="G21" t="s">
        <v>72</v>
      </c>
      <c r="H21">
        <v>72340.2</v>
      </c>
      <c r="I21" s="2">
        <v>43320</v>
      </c>
      <c r="J21" s="2">
        <v>43500</v>
      </c>
      <c r="K21">
        <v>0</v>
      </c>
    </row>
    <row r="22" spans="1:11" x14ac:dyDescent="0.25">
      <c r="A22" t="str">
        <f>"Z2C24FB59D"</f>
        <v>Z2C24FB59D</v>
      </c>
      <c r="B22" t="str">
        <f t="shared" si="0"/>
        <v>06363391001</v>
      </c>
      <c r="C22" t="s">
        <v>16</v>
      </c>
      <c r="D22" t="s">
        <v>73</v>
      </c>
      <c r="E22" t="s">
        <v>46</v>
      </c>
      <c r="F22" s="1" t="s">
        <v>47</v>
      </c>
      <c r="G22" t="s">
        <v>48</v>
      </c>
      <c r="H22">
        <v>940</v>
      </c>
      <c r="I22" s="2">
        <v>43374</v>
      </c>
      <c r="J22" s="2">
        <v>43738</v>
      </c>
      <c r="K22">
        <v>940</v>
      </c>
    </row>
    <row r="23" spans="1:11" x14ac:dyDescent="0.25">
      <c r="A23" t="str">
        <f>"Z27247C0D0"</f>
        <v>Z27247C0D0</v>
      </c>
      <c r="B23" t="str">
        <f t="shared" si="0"/>
        <v>06363391001</v>
      </c>
      <c r="C23" t="s">
        <v>16</v>
      </c>
      <c r="D23" t="s">
        <v>74</v>
      </c>
      <c r="E23" t="s">
        <v>23</v>
      </c>
      <c r="F23" s="1" t="s">
        <v>75</v>
      </c>
      <c r="G23" t="s">
        <v>76</v>
      </c>
      <c r="H23">
        <v>18291.73</v>
      </c>
      <c r="I23" s="2">
        <v>43374</v>
      </c>
      <c r="J23" s="2">
        <v>43738</v>
      </c>
      <c r="K23">
        <v>26053.97</v>
      </c>
    </row>
    <row r="24" spans="1:11" x14ac:dyDescent="0.25">
      <c r="A24" t="str">
        <f>"ZCA2567F6E"</f>
        <v>ZCA2567F6E</v>
      </c>
      <c r="B24" t="str">
        <f t="shared" si="0"/>
        <v>06363391001</v>
      </c>
      <c r="C24" t="s">
        <v>16</v>
      </c>
      <c r="D24" t="s">
        <v>77</v>
      </c>
      <c r="E24" t="s">
        <v>46</v>
      </c>
      <c r="F24" s="1" t="s">
        <v>78</v>
      </c>
      <c r="G24" t="s">
        <v>79</v>
      </c>
      <c r="H24">
        <v>100</v>
      </c>
      <c r="I24" s="2">
        <v>43466</v>
      </c>
      <c r="J24" s="2">
        <v>43830</v>
      </c>
      <c r="K24">
        <v>100</v>
      </c>
    </row>
    <row r="25" spans="1:11" x14ac:dyDescent="0.25">
      <c r="A25" t="str">
        <f>"ZA7256C46F"</f>
        <v>ZA7256C46F</v>
      </c>
      <c r="B25" t="str">
        <f t="shared" si="0"/>
        <v>06363391001</v>
      </c>
      <c r="C25" t="s">
        <v>16</v>
      </c>
      <c r="D25" t="s">
        <v>80</v>
      </c>
      <c r="E25" t="s">
        <v>46</v>
      </c>
      <c r="F25" s="1" t="s">
        <v>81</v>
      </c>
      <c r="G25" t="s">
        <v>82</v>
      </c>
      <c r="H25">
        <v>80</v>
      </c>
      <c r="I25" s="2">
        <v>43430</v>
      </c>
      <c r="J25" s="2">
        <v>43430</v>
      </c>
      <c r="K25">
        <v>0</v>
      </c>
    </row>
    <row r="26" spans="1:11" x14ac:dyDescent="0.25">
      <c r="A26" t="str">
        <f>"ZC825B68D5"</f>
        <v>ZC825B68D5</v>
      </c>
      <c r="B26" t="str">
        <f t="shared" si="0"/>
        <v>06363391001</v>
      </c>
      <c r="C26" t="s">
        <v>16</v>
      </c>
      <c r="D26" t="s">
        <v>83</v>
      </c>
      <c r="E26" t="s">
        <v>46</v>
      </c>
      <c r="F26" s="1" t="s">
        <v>47</v>
      </c>
      <c r="G26" t="s">
        <v>48</v>
      </c>
      <c r="H26">
        <v>285</v>
      </c>
      <c r="I26" s="2">
        <v>43466</v>
      </c>
      <c r="J26" s="2">
        <v>43890</v>
      </c>
      <c r="K26">
        <v>285</v>
      </c>
    </row>
    <row r="27" spans="1:11" x14ac:dyDescent="0.25">
      <c r="A27" t="str">
        <f>"Z4C2605797"</f>
        <v>Z4C2605797</v>
      </c>
      <c r="B27" t="str">
        <f t="shared" si="0"/>
        <v>06363391001</v>
      </c>
      <c r="C27" t="s">
        <v>16</v>
      </c>
      <c r="D27" t="s">
        <v>84</v>
      </c>
      <c r="E27" t="s">
        <v>46</v>
      </c>
      <c r="F27" s="1" t="s">
        <v>85</v>
      </c>
      <c r="G27" t="s">
        <v>72</v>
      </c>
      <c r="H27">
        <v>1240.77</v>
      </c>
      <c r="I27" s="2">
        <v>43440</v>
      </c>
      <c r="J27" s="2">
        <v>43495</v>
      </c>
      <c r="K27">
        <v>1240.77</v>
      </c>
    </row>
    <row r="28" spans="1:11" x14ac:dyDescent="0.25">
      <c r="A28" t="str">
        <f>"ZAB251204D"</f>
        <v>ZAB251204D</v>
      </c>
      <c r="B28" t="str">
        <f t="shared" si="0"/>
        <v>06363391001</v>
      </c>
      <c r="C28" t="s">
        <v>16</v>
      </c>
      <c r="D28" t="s">
        <v>86</v>
      </c>
      <c r="E28" t="s">
        <v>46</v>
      </c>
      <c r="F28" s="1" t="s">
        <v>87</v>
      </c>
      <c r="G28" t="s">
        <v>88</v>
      </c>
      <c r="H28">
        <v>1093.94</v>
      </c>
      <c r="I28" s="2">
        <v>43374</v>
      </c>
      <c r="J28" s="2">
        <v>43404</v>
      </c>
      <c r="K28">
        <v>1093.94</v>
      </c>
    </row>
    <row r="29" spans="1:11" x14ac:dyDescent="0.25">
      <c r="A29" t="str">
        <f>"758202227D"</f>
        <v>758202227D</v>
      </c>
      <c r="B29" t="str">
        <f t="shared" si="0"/>
        <v>06363391001</v>
      </c>
      <c r="C29" t="s">
        <v>16</v>
      </c>
      <c r="D29" t="s">
        <v>89</v>
      </c>
      <c r="E29" t="s">
        <v>23</v>
      </c>
      <c r="F29" s="1" t="s">
        <v>90</v>
      </c>
      <c r="G29" t="s">
        <v>91</v>
      </c>
      <c r="H29">
        <v>21841.58</v>
      </c>
      <c r="I29" s="2">
        <v>43374</v>
      </c>
      <c r="J29" s="2">
        <v>43738</v>
      </c>
      <c r="K29">
        <v>35827.42</v>
      </c>
    </row>
    <row r="30" spans="1:11" x14ac:dyDescent="0.25">
      <c r="A30" t="str">
        <f>"761235493D"</f>
        <v>761235493D</v>
      </c>
      <c r="B30" t="str">
        <f t="shared" si="0"/>
        <v>06363391001</v>
      </c>
      <c r="C30" t="s">
        <v>16</v>
      </c>
      <c r="D30" t="s">
        <v>92</v>
      </c>
      <c r="E30" t="s">
        <v>23</v>
      </c>
      <c r="F30" s="1" t="s">
        <v>93</v>
      </c>
      <c r="G30" t="s">
        <v>94</v>
      </c>
      <c r="H30">
        <v>87985.36</v>
      </c>
      <c r="I30" s="2">
        <v>43383</v>
      </c>
      <c r="J30" s="2">
        <v>43747</v>
      </c>
      <c r="K30">
        <v>108321.96</v>
      </c>
    </row>
    <row r="31" spans="1:11" x14ac:dyDescent="0.25">
      <c r="A31" t="str">
        <f>"ZBD25C8620"</f>
        <v>ZBD25C8620</v>
      </c>
      <c r="B31" t="str">
        <f t="shared" si="0"/>
        <v>06363391001</v>
      </c>
      <c r="C31" t="s">
        <v>16</v>
      </c>
      <c r="D31" t="s">
        <v>95</v>
      </c>
      <c r="E31" t="s">
        <v>18</v>
      </c>
      <c r="F31" s="1" t="s">
        <v>31</v>
      </c>
      <c r="G31" t="s">
        <v>32</v>
      </c>
      <c r="H31">
        <v>8208</v>
      </c>
      <c r="I31" s="2">
        <v>43423</v>
      </c>
      <c r="J31" s="2">
        <v>43464</v>
      </c>
      <c r="K31">
        <v>8208</v>
      </c>
    </row>
    <row r="32" spans="1:11" x14ac:dyDescent="0.25">
      <c r="A32" t="str">
        <f>"77229804B5"</f>
        <v>77229804B5</v>
      </c>
      <c r="B32" t="str">
        <f t="shared" si="0"/>
        <v>06363391001</v>
      </c>
      <c r="C32" t="s">
        <v>16</v>
      </c>
      <c r="D32" t="s">
        <v>96</v>
      </c>
      <c r="E32" t="s">
        <v>18</v>
      </c>
      <c r="F32" s="1" t="s">
        <v>53</v>
      </c>
      <c r="G32" t="s">
        <v>54</v>
      </c>
      <c r="H32">
        <v>0</v>
      </c>
      <c r="I32" s="2">
        <v>43525</v>
      </c>
      <c r="J32" s="2">
        <v>43889</v>
      </c>
      <c r="K32">
        <v>0</v>
      </c>
    </row>
    <row r="33" spans="1:11" x14ac:dyDescent="0.25">
      <c r="A33" t="str">
        <f>"69502274C2"</f>
        <v>69502274C2</v>
      </c>
      <c r="B33" t="str">
        <f t="shared" si="0"/>
        <v>06363391001</v>
      </c>
      <c r="C33" t="s">
        <v>16</v>
      </c>
      <c r="D33" t="s">
        <v>97</v>
      </c>
      <c r="E33" t="s">
        <v>18</v>
      </c>
      <c r="F33" s="1" t="s">
        <v>98</v>
      </c>
      <c r="G33" t="s">
        <v>99</v>
      </c>
      <c r="H33">
        <v>100546.64</v>
      </c>
      <c r="I33" s="2">
        <v>42767</v>
      </c>
      <c r="J33" s="2">
        <v>43861</v>
      </c>
      <c r="K33">
        <v>53110.97</v>
      </c>
    </row>
    <row r="34" spans="1:11" x14ac:dyDescent="0.25">
      <c r="A34" t="str">
        <f>"7094330A4F"</f>
        <v>7094330A4F</v>
      </c>
      <c r="B34" t="str">
        <f t="shared" si="0"/>
        <v>06363391001</v>
      </c>
      <c r="C34" t="s">
        <v>16</v>
      </c>
      <c r="D34" t="s">
        <v>100</v>
      </c>
      <c r="E34" t="s">
        <v>23</v>
      </c>
      <c r="F34" s="1" t="s">
        <v>40</v>
      </c>
      <c r="G34" t="s">
        <v>41</v>
      </c>
      <c r="H34">
        <v>25964.1</v>
      </c>
      <c r="I34" s="2">
        <v>42948</v>
      </c>
      <c r="J34" s="2">
        <v>43677</v>
      </c>
      <c r="K34">
        <v>34618.559999999998</v>
      </c>
    </row>
    <row r="35" spans="1:11" x14ac:dyDescent="0.25">
      <c r="A35" t="str">
        <f>"ZF524FC397"</f>
        <v>ZF524FC397</v>
      </c>
      <c r="B35" t="str">
        <f t="shared" ref="B35:B66" si="1">"06363391001"</f>
        <v>06363391001</v>
      </c>
      <c r="C35" t="s">
        <v>16</v>
      </c>
      <c r="D35" t="s">
        <v>101</v>
      </c>
      <c r="E35" t="s">
        <v>46</v>
      </c>
      <c r="F35" s="1" t="s">
        <v>102</v>
      </c>
      <c r="G35" t="s">
        <v>103</v>
      </c>
      <c r="H35">
        <v>2412</v>
      </c>
      <c r="I35" s="2">
        <v>43383</v>
      </c>
      <c r="J35" s="2">
        <v>43383</v>
      </c>
      <c r="K35">
        <v>2412</v>
      </c>
    </row>
    <row r="36" spans="1:11" x14ac:dyDescent="0.25">
      <c r="A36" t="str">
        <f>"7480479E8A"</f>
        <v>7480479E8A</v>
      </c>
      <c r="B36" t="str">
        <f t="shared" si="1"/>
        <v>06363391001</v>
      </c>
      <c r="C36" t="s">
        <v>16</v>
      </c>
      <c r="D36" t="s">
        <v>104</v>
      </c>
      <c r="E36" t="s">
        <v>23</v>
      </c>
      <c r="F36" s="1" t="s">
        <v>105</v>
      </c>
      <c r="G36" t="s">
        <v>106</v>
      </c>
      <c r="H36">
        <v>70329.75</v>
      </c>
      <c r="I36" s="2">
        <v>43272</v>
      </c>
      <c r="J36" s="2">
        <v>43501</v>
      </c>
      <c r="K36">
        <v>70329.75</v>
      </c>
    </row>
    <row r="37" spans="1:11" x14ac:dyDescent="0.25">
      <c r="A37" t="str">
        <f>"Z5226C05AD"</f>
        <v>Z5226C05AD</v>
      </c>
      <c r="B37" t="str">
        <f t="shared" si="1"/>
        <v>06363391001</v>
      </c>
      <c r="C37" t="s">
        <v>16</v>
      </c>
      <c r="D37" t="s">
        <v>107</v>
      </c>
      <c r="E37" t="s">
        <v>46</v>
      </c>
      <c r="F37" s="1" t="s">
        <v>108</v>
      </c>
      <c r="G37" t="s">
        <v>109</v>
      </c>
      <c r="H37">
        <v>320</v>
      </c>
      <c r="I37" s="2">
        <v>43488</v>
      </c>
      <c r="J37" s="2">
        <v>43488</v>
      </c>
      <c r="K37">
        <v>320</v>
      </c>
    </row>
    <row r="38" spans="1:11" x14ac:dyDescent="0.25">
      <c r="A38" t="str">
        <f>"Z681DF203D"</f>
        <v>Z681DF203D</v>
      </c>
      <c r="B38" t="str">
        <f t="shared" si="1"/>
        <v>06363391001</v>
      </c>
      <c r="C38" t="s">
        <v>16</v>
      </c>
      <c r="D38" t="s">
        <v>110</v>
      </c>
      <c r="E38" t="s">
        <v>23</v>
      </c>
      <c r="F38" s="1" t="s">
        <v>111</v>
      </c>
      <c r="G38" t="s">
        <v>112</v>
      </c>
      <c r="H38">
        <v>36000</v>
      </c>
      <c r="I38" s="2">
        <v>42843</v>
      </c>
      <c r="J38" s="2">
        <v>43588</v>
      </c>
      <c r="K38">
        <v>28311.19</v>
      </c>
    </row>
    <row r="39" spans="1:11" x14ac:dyDescent="0.25">
      <c r="A39" t="str">
        <f>"7094359240"</f>
        <v>7094359240</v>
      </c>
      <c r="B39" t="str">
        <f t="shared" si="1"/>
        <v>06363391001</v>
      </c>
      <c r="C39" t="s">
        <v>16</v>
      </c>
      <c r="D39" t="s">
        <v>113</v>
      </c>
      <c r="E39" t="s">
        <v>23</v>
      </c>
      <c r="F39" s="1" t="s">
        <v>40</v>
      </c>
      <c r="G39" t="s">
        <v>41</v>
      </c>
      <c r="H39">
        <v>33480</v>
      </c>
      <c r="I39" s="2">
        <v>42948</v>
      </c>
      <c r="J39" s="2">
        <v>43585</v>
      </c>
      <c r="K39">
        <v>31774.63</v>
      </c>
    </row>
    <row r="40" spans="1:11" x14ac:dyDescent="0.25">
      <c r="A40" t="str">
        <f>"7101836C74"</f>
        <v>7101836C74</v>
      </c>
      <c r="B40" t="str">
        <f t="shared" si="1"/>
        <v>06363391001</v>
      </c>
      <c r="C40" t="s">
        <v>16</v>
      </c>
      <c r="D40" t="s">
        <v>114</v>
      </c>
      <c r="E40" t="s">
        <v>23</v>
      </c>
      <c r="F40" s="1" t="s">
        <v>115</v>
      </c>
      <c r="G40" t="s">
        <v>116</v>
      </c>
      <c r="H40">
        <v>39690</v>
      </c>
      <c r="I40" s="2">
        <v>42993</v>
      </c>
      <c r="J40" s="2">
        <v>43373</v>
      </c>
      <c r="K40">
        <v>36920.04</v>
      </c>
    </row>
    <row r="41" spans="1:11" x14ac:dyDescent="0.25">
      <c r="A41" t="str">
        <f>"75874967C5"</f>
        <v>75874967C5</v>
      </c>
      <c r="B41" t="str">
        <f t="shared" si="1"/>
        <v>06363391001</v>
      </c>
      <c r="C41" t="s">
        <v>16</v>
      </c>
      <c r="D41" t="s">
        <v>117</v>
      </c>
      <c r="E41" t="s">
        <v>23</v>
      </c>
      <c r="F41" s="1" t="s">
        <v>118</v>
      </c>
      <c r="G41" t="s">
        <v>119</v>
      </c>
      <c r="H41">
        <v>61440</v>
      </c>
      <c r="I41" s="2">
        <v>43383</v>
      </c>
      <c r="J41" s="2">
        <v>43747</v>
      </c>
      <c r="K41">
        <v>61408.63</v>
      </c>
    </row>
    <row r="42" spans="1:11" x14ac:dyDescent="0.25">
      <c r="A42" t="str">
        <f>"7078336BA4"</f>
        <v>7078336BA4</v>
      </c>
      <c r="B42" t="str">
        <f t="shared" si="1"/>
        <v>06363391001</v>
      </c>
      <c r="C42" t="s">
        <v>16</v>
      </c>
      <c r="D42" t="s">
        <v>120</v>
      </c>
      <c r="E42" t="s">
        <v>23</v>
      </c>
      <c r="F42" s="1" t="s">
        <v>121</v>
      </c>
      <c r="G42" t="s">
        <v>94</v>
      </c>
      <c r="H42">
        <v>41200.239999999998</v>
      </c>
      <c r="I42" s="2">
        <v>43010</v>
      </c>
      <c r="J42" s="2">
        <v>43373</v>
      </c>
      <c r="K42">
        <v>34726.54</v>
      </c>
    </row>
    <row r="43" spans="1:11" x14ac:dyDescent="0.25">
      <c r="A43" t="str">
        <f>"70784265EB"</f>
        <v>70784265EB</v>
      </c>
      <c r="B43" t="str">
        <f t="shared" si="1"/>
        <v>06363391001</v>
      </c>
      <c r="C43" t="s">
        <v>16</v>
      </c>
      <c r="D43" t="s">
        <v>122</v>
      </c>
      <c r="E43" t="s">
        <v>23</v>
      </c>
      <c r="F43" s="1" t="s">
        <v>123</v>
      </c>
      <c r="G43" t="s">
        <v>94</v>
      </c>
      <c r="H43">
        <v>96524.11</v>
      </c>
      <c r="I43" s="2">
        <v>43010</v>
      </c>
      <c r="J43" s="2">
        <v>43373</v>
      </c>
      <c r="K43">
        <v>96524.11</v>
      </c>
    </row>
    <row r="44" spans="1:11" x14ac:dyDescent="0.25">
      <c r="A44" t="str">
        <f>"Z5C25E1F4F"</f>
        <v>Z5C25E1F4F</v>
      </c>
      <c r="B44" t="str">
        <f t="shared" si="1"/>
        <v>06363391001</v>
      </c>
      <c r="C44" t="s">
        <v>16</v>
      </c>
      <c r="D44" t="s">
        <v>124</v>
      </c>
      <c r="E44" t="s">
        <v>46</v>
      </c>
      <c r="F44" s="1" t="s">
        <v>125</v>
      </c>
      <c r="G44" t="s">
        <v>126</v>
      </c>
      <c r="H44">
        <v>1850.45</v>
      </c>
      <c r="I44" s="2">
        <v>43439</v>
      </c>
      <c r="J44" s="2">
        <v>43488</v>
      </c>
      <c r="K44">
        <v>1850.45</v>
      </c>
    </row>
    <row r="45" spans="1:11" x14ac:dyDescent="0.25">
      <c r="A45" t="str">
        <f>"5656976C43"</f>
        <v>5656976C43</v>
      </c>
      <c r="B45" t="str">
        <f t="shared" si="1"/>
        <v>06363391001</v>
      </c>
      <c r="C45" t="s">
        <v>16</v>
      </c>
      <c r="D45" t="s">
        <v>127</v>
      </c>
      <c r="E45" t="s">
        <v>128</v>
      </c>
      <c r="F45" s="1" t="s">
        <v>129</v>
      </c>
      <c r="G45" t="s">
        <v>130</v>
      </c>
      <c r="H45">
        <v>57327</v>
      </c>
      <c r="I45" s="2">
        <v>42491</v>
      </c>
      <c r="J45" s="2">
        <v>42886</v>
      </c>
      <c r="K45">
        <v>57327</v>
      </c>
    </row>
    <row r="46" spans="1:11" x14ac:dyDescent="0.25">
      <c r="A46" t="str">
        <f>"5657005434"</f>
        <v>5657005434</v>
      </c>
      <c r="B46" t="str">
        <f t="shared" si="1"/>
        <v>06363391001</v>
      </c>
      <c r="C46" t="s">
        <v>16</v>
      </c>
      <c r="D46" t="s">
        <v>131</v>
      </c>
      <c r="E46" t="s">
        <v>128</v>
      </c>
      <c r="F46" s="1" t="s">
        <v>129</v>
      </c>
      <c r="G46" t="s">
        <v>41</v>
      </c>
      <c r="H46">
        <v>63663.34</v>
      </c>
      <c r="I46" s="2">
        <v>41852</v>
      </c>
      <c r="J46" s="2">
        <v>42886</v>
      </c>
      <c r="K46">
        <v>63663.34</v>
      </c>
    </row>
    <row r="47" spans="1:11" x14ac:dyDescent="0.25">
      <c r="A47" t="str">
        <f>"74460502D8"</f>
        <v>74460502D8</v>
      </c>
      <c r="B47" t="str">
        <f t="shared" si="1"/>
        <v>06363391001</v>
      </c>
      <c r="C47" t="s">
        <v>16</v>
      </c>
      <c r="D47" t="s">
        <v>132</v>
      </c>
      <c r="E47" t="s">
        <v>18</v>
      </c>
      <c r="F47" s="1" t="s">
        <v>19</v>
      </c>
      <c r="G47" t="s">
        <v>20</v>
      </c>
      <c r="H47">
        <v>93117.2</v>
      </c>
      <c r="I47" s="2">
        <v>43245</v>
      </c>
      <c r="J47" s="2">
        <v>45070</v>
      </c>
      <c r="K47">
        <v>27935.19</v>
      </c>
    </row>
    <row r="48" spans="1:11" x14ac:dyDescent="0.25">
      <c r="A48" t="str">
        <f>"ZA926E919B"</f>
        <v>ZA926E919B</v>
      </c>
      <c r="B48" t="str">
        <f t="shared" si="1"/>
        <v>06363391001</v>
      </c>
      <c r="C48" t="s">
        <v>16</v>
      </c>
      <c r="D48" t="s">
        <v>133</v>
      </c>
      <c r="E48" t="s">
        <v>46</v>
      </c>
      <c r="F48" s="1" t="s">
        <v>85</v>
      </c>
      <c r="G48" t="s">
        <v>72</v>
      </c>
      <c r="H48">
        <v>1199.97</v>
      </c>
      <c r="I48" s="2">
        <v>43495</v>
      </c>
      <c r="J48" s="2">
        <v>43514</v>
      </c>
      <c r="K48">
        <v>1199.97</v>
      </c>
    </row>
    <row r="49" spans="1:11" x14ac:dyDescent="0.25">
      <c r="A49" t="str">
        <f>"70943499FD"</f>
        <v>70943499FD</v>
      </c>
      <c r="B49" t="str">
        <f t="shared" si="1"/>
        <v>06363391001</v>
      </c>
      <c r="C49" t="s">
        <v>16</v>
      </c>
      <c r="D49" t="s">
        <v>134</v>
      </c>
      <c r="E49" t="s">
        <v>23</v>
      </c>
      <c r="F49" s="1" t="s">
        <v>40</v>
      </c>
      <c r="G49" t="s">
        <v>135</v>
      </c>
      <c r="H49">
        <v>25299</v>
      </c>
      <c r="I49" s="2">
        <v>42954</v>
      </c>
      <c r="J49" s="2">
        <v>43561</v>
      </c>
      <c r="K49">
        <v>26246.32</v>
      </c>
    </row>
    <row r="50" spans="1:11" x14ac:dyDescent="0.25">
      <c r="A50" t="str">
        <f>"Z3925C84DD"</f>
        <v>Z3925C84DD</v>
      </c>
      <c r="B50" t="str">
        <f t="shared" si="1"/>
        <v>06363391001</v>
      </c>
      <c r="C50" t="s">
        <v>16</v>
      </c>
      <c r="D50" t="s">
        <v>136</v>
      </c>
      <c r="E50" t="s">
        <v>23</v>
      </c>
      <c r="F50" s="1" t="s">
        <v>137</v>
      </c>
      <c r="G50" t="s">
        <v>138</v>
      </c>
      <c r="H50">
        <v>12711.63</v>
      </c>
      <c r="I50" s="2">
        <v>43472</v>
      </c>
      <c r="J50" s="2">
        <v>43509</v>
      </c>
      <c r="K50">
        <v>12711.63</v>
      </c>
    </row>
    <row r="51" spans="1:11" x14ac:dyDescent="0.25">
      <c r="A51" t="str">
        <f>"Z682622031"</f>
        <v>Z682622031</v>
      </c>
      <c r="B51" t="str">
        <f t="shared" si="1"/>
        <v>06363391001</v>
      </c>
      <c r="C51" t="s">
        <v>16</v>
      </c>
      <c r="D51" t="s">
        <v>139</v>
      </c>
      <c r="E51" t="s">
        <v>46</v>
      </c>
      <c r="F51" s="1" t="s">
        <v>140</v>
      </c>
      <c r="G51" t="s">
        <v>141</v>
      </c>
      <c r="H51">
        <v>1150</v>
      </c>
      <c r="I51" s="2">
        <v>43486</v>
      </c>
      <c r="J51" s="2">
        <v>43495</v>
      </c>
      <c r="K51">
        <v>1150</v>
      </c>
    </row>
    <row r="52" spans="1:11" x14ac:dyDescent="0.25">
      <c r="A52" t="str">
        <f>"Z4727AD716"</f>
        <v>Z4727AD716</v>
      </c>
      <c r="B52" t="str">
        <f t="shared" si="1"/>
        <v>06363391001</v>
      </c>
      <c r="C52" t="s">
        <v>16</v>
      </c>
      <c r="D52" t="s">
        <v>142</v>
      </c>
      <c r="E52" t="s">
        <v>46</v>
      </c>
      <c r="F52" s="1" t="s">
        <v>143</v>
      </c>
      <c r="G52" t="s">
        <v>144</v>
      </c>
      <c r="H52">
        <v>792</v>
      </c>
      <c r="I52" s="2">
        <v>43546</v>
      </c>
      <c r="J52" s="2">
        <v>43567</v>
      </c>
      <c r="K52">
        <v>792</v>
      </c>
    </row>
    <row r="53" spans="1:11" x14ac:dyDescent="0.25">
      <c r="A53" t="str">
        <f>"Z9227776EB"</f>
        <v>Z9227776EB</v>
      </c>
      <c r="B53" t="str">
        <f t="shared" si="1"/>
        <v>06363391001</v>
      </c>
      <c r="C53" t="s">
        <v>16</v>
      </c>
      <c r="D53" t="s">
        <v>145</v>
      </c>
      <c r="E53" t="s">
        <v>46</v>
      </c>
      <c r="F53" s="1" t="s">
        <v>146</v>
      </c>
      <c r="G53" t="s">
        <v>147</v>
      </c>
      <c r="H53">
        <v>450</v>
      </c>
      <c r="I53" s="2">
        <v>43533</v>
      </c>
      <c r="J53" s="2">
        <v>43533</v>
      </c>
      <c r="K53">
        <v>450</v>
      </c>
    </row>
    <row r="54" spans="1:11" x14ac:dyDescent="0.25">
      <c r="A54" t="str">
        <f>"ZD62789003"</f>
        <v>ZD62789003</v>
      </c>
      <c r="B54" t="str">
        <f t="shared" si="1"/>
        <v>06363391001</v>
      </c>
      <c r="C54" t="s">
        <v>16</v>
      </c>
      <c r="D54" t="s">
        <v>148</v>
      </c>
      <c r="E54" t="s">
        <v>18</v>
      </c>
      <c r="F54" s="1" t="s">
        <v>87</v>
      </c>
      <c r="G54" t="s">
        <v>88</v>
      </c>
      <c r="H54">
        <v>1093.94</v>
      </c>
      <c r="I54" s="2">
        <v>43536</v>
      </c>
      <c r="J54" s="2">
        <v>43585</v>
      </c>
      <c r="K54">
        <v>1093.94</v>
      </c>
    </row>
    <row r="55" spans="1:11" x14ac:dyDescent="0.25">
      <c r="A55" t="str">
        <f>"Z04278EB76"</f>
        <v>Z04278EB76</v>
      </c>
      <c r="B55" t="str">
        <f t="shared" si="1"/>
        <v>06363391001</v>
      </c>
      <c r="C55" t="s">
        <v>16</v>
      </c>
      <c r="D55" t="s">
        <v>149</v>
      </c>
      <c r="E55" t="s">
        <v>18</v>
      </c>
      <c r="F55" s="1" t="s">
        <v>19</v>
      </c>
      <c r="G55" t="s">
        <v>20</v>
      </c>
      <c r="H55">
        <v>1598</v>
      </c>
      <c r="I55" s="2">
        <v>43537</v>
      </c>
      <c r="J55" s="2">
        <v>43585</v>
      </c>
      <c r="K55">
        <v>1598</v>
      </c>
    </row>
    <row r="56" spans="1:11" x14ac:dyDescent="0.25">
      <c r="A56" t="str">
        <f>"Z83275F18D"</f>
        <v>Z83275F18D</v>
      </c>
      <c r="B56" t="str">
        <f t="shared" si="1"/>
        <v>06363391001</v>
      </c>
      <c r="C56" t="s">
        <v>16</v>
      </c>
      <c r="D56" t="s">
        <v>150</v>
      </c>
      <c r="E56" t="s">
        <v>46</v>
      </c>
      <c r="F56" s="1" t="s">
        <v>151</v>
      </c>
      <c r="G56" t="s">
        <v>152</v>
      </c>
      <c r="H56">
        <v>350</v>
      </c>
      <c r="I56" s="2">
        <v>43529</v>
      </c>
      <c r="J56" s="2">
        <v>43529</v>
      </c>
      <c r="K56">
        <v>350</v>
      </c>
    </row>
    <row r="57" spans="1:11" x14ac:dyDescent="0.25">
      <c r="A57" t="str">
        <f>"ZA327D3066"</f>
        <v>ZA327D3066</v>
      </c>
      <c r="B57" t="str">
        <f t="shared" si="1"/>
        <v>06363391001</v>
      </c>
      <c r="C57" t="s">
        <v>16</v>
      </c>
      <c r="D57" t="s">
        <v>153</v>
      </c>
      <c r="E57" t="s">
        <v>46</v>
      </c>
      <c r="F57" s="1" t="s">
        <v>151</v>
      </c>
      <c r="G57" t="s">
        <v>152</v>
      </c>
      <c r="H57">
        <v>500</v>
      </c>
      <c r="I57" s="2">
        <v>43573</v>
      </c>
      <c r="J57" s="2">
        <v>43573</v>
      </c>
      <c r="K57">
        <v>500</v>
      </c>
    </row>
    <row r="58" spans="1:11" x14ac:dyDescent="0.25">
      <c r="A58" t="str">
        <f>"Z79274D962"</f>
        <v>Z79274D962</v>
      </c>
      <c r="B58" t="str">
        <f t="shared" si="1"/>
        <v>06363391001</v>
      </c>
      <c r="C58" t="s">
        <v>16</v>
      </c>
      <c r="D58" t="s">
        <v>154</v>
      </c>
      <c r="E58" t="s">
        <v>46</v>
      </c>
      <c r="F58" s="1" t="s">
        <v>155</v>
      </c>
      <c r="G58" t="s">
        <v>156</v>
      </c>
      <c r="H58">
        <v>986</v>
      </c>
      <c r="I58" s="2">
        <v>43536</v>
      </c>
      <c r="J58" s="2">
        <v>43536</v>
      </c>
      <c r="K58">
        <v>986</v>
      </c>
    </row>
    <row r="59" spans="1:11" x14ac:dyDescent="0.25">
      <c r="A59" t="str">
        <f>"Z0427A8C29"</f>
        <v>Z0427A8C29</v>
      </c>
      <c r="B59" t="str">
        <f t="shared" si="1"/>
        <v>06363391001</v>
      </c>
      <c r="C59" t="s">
        <v>16</v>
      </c>
      <c r="D59" t="s">
        <v>157</v>
      </c>
      <c r="E59" t="s">
        <v>46</v>
      </c>
      <c r="F59" s="1" t="s">
        <v>158</v>
      </c>
      <c r="G59" t="s">
        <v>159</v>
      </c>
      <c r="H59">
        <v>270</v>
      </c>
      <c r="I59" s="2">
        <v>43539</v>
      </c>
      <c r="J59" s="2">
        <v>43539</v>
      </c>
      <c r="K59">
        <v>270</v>
      </c>
    </row>
    <row r="60" spans="1:11" x14ac:dyDescent="0.25">
      <c r="A60" t="str">
        <f>"Z8F277C19B"</f>
        <v>Z8F277C19B</v>
      </c>
      <c r="B60" t="str">
        <f t="shared" si="1"/>
        <v>06363391001</v>
      </c>
      <c r="C60" t="s">
        <v>16</v>
      </c>
      <c r="D60" t="s">
        <v>160</v>
      </c>
      <c r="E60" t="s">
        <v>18</v>
      </c>
      <c r="F60" s="1" t="s">
        <v>31</v>
      </c>
      <c r="G60" t="s">
        <v>32</v>
      </c>
      <c r="H60">
        <v>10908</v>
      </c>
      <c r="I60" s="2">
        <v>43535</v>
      </c>
      <c r="J60" s="2">
        <v>43585</v>
      </c>
      <c r="K60">
        <v>10908</v>
      </c>
    </row>
    <row r="61" spans="1:11" x14ac:dyDescent="0.25">
      <c r="A61" t="str">
        <f>"ZC42735AA0"</f>
        <v>ZC42735AA0</v>
      </c>
      <c r="B61" t="str">
        <f t="shared" si="1"/>
        <v>06363391001</v>
      </c>
      <c r="C61" t="s">
        <v>16</v>
      </c>
      <c r="D61" t="s">
        <v>161</v>
      </c>
      <c r="E61" t="s">
        <v>46</v>
      </c>
      <c r="F61" s="1" t="s">
        <v>162</v>
      </c>
      <c r="G61" t="s">
        <v>135</v>
      </c>
      <c r="H61">
        <v>21000</v>
      </c>
      <c r="I61" s="2">
        <v>43562</v>
      </c>
      <c r="J61" s="2">
        <v>44018</v>
      </c>
      <c r="K61">
        <v>11200</v>
      </c>
    </row>
    <row r="62" spans="1:11" x14ac:dyDescent="0.25">
      <c r="A62" t="str">
        <f>"Z2627E1383"</f>
        <v>Z2627E1383</v>
      </c>
      <c r="B62" t="str">
        <f t="shared" si="1"/>
        <v>06363391001</v>
      </c>
      <c r="C62" t="s">
        <v>16</v>
      </c>
      <c r="D62" t="s">
        <v>163</v>
      </c>
      <c r="E62" t="s">
        <v>46</v>
      </c>
      <c r="F62" s="1" t="s">
        <v>164</v>
      </c>
      <c r="G62" t="s">
        <v>119</v>
      </c>
      <c r="H62">
        <v>39850.129999999997</v>
      </c>
      <c r="I62" s="2">
        <v>43565</v>
      </c>
      <c r="J62" s="2">
        <v>43830</v>
      </c>
      <c r="K62">
        <v>30726.71</v>
      </c>
    </row>
    <row r="63" spans="1:11" x14ac:dyDescent="0.25">
      <c r="A63" t="str">
        <f>"ZBC2789BA2"</f>
        <v>ZBC2789BA2</v>
      </c>
      <c r="B63" t="str">
        <f t="shared" si="1"/>
        <v>06363391001</v>
      </c>
      <c r="C63" t="s">
        <v>16</v>
      </c>
      <c r="D63" t="s">
        <v>165</v>
      </c>
      <c r="E63" t="s">
        <v>23</v>
      </c>
      <c r="F63" s="1" t="s">
        <v>166</v>
      </c>
      <c r="G63" t="s">
        <v>167</v>
      </c>
      <c r="H63">
        <v>11789.44</v>
      </c>
      <c r="I63" s="2">
        <v>43536</v>
      </c>
      <c r="J63" s="2">
        <v>43598</v>
      </c>
      <c r="K63">
        <v>11789.37</v>
      </c>
    </row>
    <row r="64" spans="1:11" x14ac:dyDescent="0.25">
      <c r="A64" t="str">
        <f>"Z74279E350"</f>
        <v>Z74279E350</v>
      </c>
      <c r="B64" t="str">
        <f t="shared" si="1"/>
        <v>06363391001</v>
      </c>
      <c r="C64" t="s">
        <v>16</v>
      </c>
      <c r="D64" t="s">
        <v>168</v>
      </c>
      <c r="E64" t="s">
        <v>46</v>
      </c>
      <c r="F64" s="1" t="s">
        <v>169</v>
      </c>
      <c r="G64" t="s">
        <v>170</v>
      </c>
      <c r="H64">
        <v>5800</v>
      </c>
      <c r="I64" s="2">
        <v>43598</v>
      </c>
      <c r="J64" s="2">
        <v>43622</v>
      </c>
      <c r="K64">
        <v>5800</v>
      </c>
    </row>
    <row r="65" spans="1:11" x14ac:dyDescent="0.25">
      <c r="A65" t="str">
        <f>"Z4927E7C0D"</f>
        <v>Z4927E7C0D</v>
      </c>
      <c r="B65" t="str">
        <f t="shared" si="1"/>
        <v>06363391001</v>
      </c>
      <c r="C65" t="s">
        <v>16</v>
      </c>
      <c r="D65" t="s">
        <v>171</v>
      </c>
      <c r="E65" t="s">
        <v>46</v>
      </c>
      <c r="F65" s="1" t="s">
        <v>155</v>
      </c>
      <c r="G65" t="s">
        <v>156</v>
      </c>
      <c r="H65">
        <v>1595</v>
      </c>
      <c r="I65" s="2">
        <v>43593</v>
      </c>
      <c r="J65" s="2">
        <v>43593</v>
      </c>
      <c r="K65">
        <v>1595</v>
      </c>
    </row>
    <row r="66" spans="1:11" x14ac:dyDescent="0.25">
      <c r="A66" t="str">
        <f>"ZA32816108"</f>
        <v>ZA32816108</v>
      </c>
      <c r="B66" t="str">
        <f t="shared" si="1"/>
        <v>06363391001</v>
      </c>
      <c r="C66" t="s">
        <v>16</v>
      </c>
      <c r="D66" t="s">
        <v>172</v>
      </c>
      <c r="E66" t="s">
        <v>46</v>
      </c>
      <c r="F66" s="1" t="s">
        <v>173</v>
      </c>
      <c r="G66" t="s">
        <v>174</v>
      </c>
      <c r="H66">
        <v>905.6</v>
      </c>
      <c r="I66" s="2">
        <v>43572</v>
      </c>
      <c r="J66" s="2">
        <v>43579</v>
      </c>
      <c r="K66">
        <v>905.6</v>
      </c>
    </row>
    <row r="67" spans="1:11" x14ac:dyDescent="0.25">
      <c r="A67" t="str">
        <f>"Z43281047C"</f>
        <v>Z43281047C</v>
      </c>
      <c r="B67" t="str">
        <f t="shared" ref="B67:B98" si="2">"06363391001"</f>
        <v>06363391001</v>
      </c>
      <c r="C67" t="s">
        <v>16</v>
      </c>
      <c r="D67" t="s">
        <v>175</v>
      </c>
      <c r="E67" t="s">
        <v>46</v>
      </c>
      <c r="F67" s="1" t="s">
        <v>176</v>
      </c>
      <c r="G67" t="s">
        <v>177</v>
      </c>
      <c r="H67">
        <v>3000</v>
      </c>
      <c r="I67" s="2">
        <v>43572</v>
      </c>
      <c r="J67" s="2">
        <v>43616</v>
      </c>
      <c r="K67">
        <v>3000</v>
      </c>
    </row>
    <row r="68" spans="1:11" x14ac:dyDescent="0.25">
      <c r="A68" t="str">
        <f>"ZD72758E9D"</f>
        <v>ZD72758E9D</v>
      </c>
      <c r="B68" t="str">
        <f t="shared" si="2"/>
        <v>06363391001</v>
      </c>
      <c r="C68" t="s">
        <v>16</v>
      </c>
      <c r="D68" t="s">
        <v>178</v>
      </c>
      <c r="E68" t="s">
        <v>46</v>
      </c>
      <c r="F68" s="1" t="s">
        <v>179</v>
      </c>
      <c r="G68" t="s">
        <v>180</v>
      </c>
      <c r="H68">
        <v>1491.6</v>
      </c>
      <c r="I68" s="2">
        <v>43528</v>
      </c>
      <c r="J68" s="2">
        <v>43528</v>
      </c>
      <c r="K68">
        <v>1491.6</v>
      </c>
    </row>
    <row r="69" spans="1:11" x14ac:dyDescent="0.25">
      <c r="A69" t="str">
        <f>"Z0927DF03E"</f>
        <v>Z0927DF03E</v>
      </c>
      <c r="B69" t="str">
        <f t="shared" si="2"/>
        <v>06363391001</v>
      </c>
      <c r="C69" t="s">
        <v>16</v>
      </c>
      <c r="D69" t="s">
        <v>181</v>
      </c>
      <c r="E69" t="s">
        <v>46</v>
      </c>
      <c r="F69" s="1" t="s">
        <v>182</v>
      </c>
      <c r="G69" t="s">
        <v>183</v>
      </c>
      <c r="H69">
        <v>1060.8</v>
      </c>
      <c r="I69" s="2">
        <v>43558</v>
      </c>
      <c r="J69" s="2">
        <v>43563</v>
      </c>
      <c r="K69">
        <v>1060.8</v>
      </c>
    </row>
    <row r="70" spans="1:11" x14ac:dyDescent="0.25">
      <c r="A70" t="str">
        <f>"Z11281A297"</f>
        <v>Z11281A297</v>
      </c>
      <c r="B70" t="str">
        <f t="shared" si="2"/>
        <v>06363391001</v>
      </c>
      <c r="C70" t="s">
        <v>16</v>
      </c>
      <c r="D70" t="s">
        <v>184</v>
      </c>
      <c r="E70" t="s">
        <v>46</v>
      </c>
      <c r="F70" s="1" t="s">
        <v>185</v>
      </c>
      <c r="G70" t="s">
        <v>186</v>
      </c>
      <c r="H70">
        <v>0</v>
      </c>
      <c r="I70" s="2">
        <v>43525</v>
      </c>
      <c r="K70">
        <v>28832.51</v>
      </c>
    </row>
    <row r="71" spans="1:11" x14ac:dyDescent="0.25">
      <c r="A71" t="str">
        <f>"Z0B281EB7D"</f>
        <v>Z0B281EB7D</v>
      </c>
      <c r="B71" t="str">
        <f t="shared" si="2"/>
        <v>06363391001</v>
      </c>
      <c r="C71" t="s">
        <v>16</v>
      </c>
      <c r="D71" t="s">
        <v>187</v>
      </c>
      <c r="E71" t="s">
        <v>46</v>
      </c>
      <c r="F71" s="1" t="s">
        <v>188</v>
      </c>
      <c r="G71" t="s">
        <v>41</v>
      </c>
      <c r="H71">
        <v>35126.160000000003</v>
      </c>
      <c r="I71" s="2">
        <v>43586</v>
      </c>
      <c r="J71" s="2">
        <v>44347</v>
      </c>
      <c r="K71">
        <v>15018.72</v>
      </c>
    </row>
    <row r="72" spans="1:11" x14ac:dyDescent="0.25">
      <c r="A72" t="str">
        <f>"Z3E287348E"</f>
        <v>Z3E287348E</v>
      </c>
      <c r="B72" t="str">
        <f t="shared" si="2"/>
        <v>06363391001</v>
      </c>
      <c r="C72" t="s">
        <v>16</v>
      </c>
      <c r="D72" t="s">
        <v>189</v>
      </c>
      <c r="E72" t="s">
        <v>46</v>
      </c>
      <c r="F72" s="1" t="s">
        <v>190</v>
      </c>
      <c r="G72" t="s">
        <v>191</v>
      </c>
      <c r="H72">
        <v>250</v>
      </c>
      <c r="I72" s="2">
        <v>43585</v>
      </c>
      <c r="J72" s="2">
        <v>43585</v>
      </c>
      <c r="K72">
        <v>0</v>
      </c>
    </row>
    <row r="73" spans="1:11" x14ac:dyDescent="0.25">
      <c r="A73" t="str">
        <f>"Z152885E5A"</f>
        <v>Z152885E5A</v>
      </c>
      <c r="B73" t="str">
        <f t="shared" si="2"/>
        <v>06363391001</v>
      </c>
      <c r="C73" t="s">
        <v>16</v>
      </c>
      <c r="D73" t="s">
        <v>192</v>
      </c>
      <c r="E73" t="s">
        <v>46</v>
      </c>
      <c r="F73" s="1" t="s">
        <v>179</v>
      </c>
      <c r="G73" t="s">
        <v>180</v>
      </c>
      <c r="H73">
        <v>1452</v>
      </c>
      <c r="I73" s="2">
        <v>43655</v>
      </c>
      <c r="J73" s="2">
        <v>43655</v>
      </c>
      <c r="K73">
        <v>1452</v>
      </c>
    </row>
    <row r="74" spans="1:11" x14ac:dyDescent="0.25">
      <c r="A74" t="str">
        <f>"ZBD2891CBE"</f>
        <v>ZBD2891CBE</v>
      </c>
      <c r="B74" t="str">
        <f t="shared" si="2"/>
        <v>06363391001</v>
      </c>
      <c r="C74" t="s">
        <v>16</v>
      </c>
      <c r="D74" t="s">
        <v>193</v>
      </c>
      <c r="E74" t="s">
        <v>46</v>
      </c>
      <c r="F74" s="1" t="s">
        <v>194</v>
      </c>
      <c r="G74" t="s">
        <v>195</v>
      </c>
      <c r="H74">
        <v>1900.8</v>
      </c>
      <c r="I74" s="2">
        <v>43640</v>
      </c>
      <c r="J74" s="2">
        <v>43640</v>
      </c>
      <c r="K74">
        <v>1900.8</v>
      </c>
    </row>
    <row r="75" spans="1:11" x14ac:dyDescent="0.25">
      <c r="A75" t="str">
        <f>"ZDA281CD00"</f>
        <v>ZDA281CD00</v>
      </c>
      <c r="B75" t="str">
        <f t="shared" si="2"/>
        <v>06363391001</v>
      </c>
      <c r="C75" t="s">
        <v>16</v>
      </c>
      <c r="D75" t="s">
        <v>196</v>
      </c>
      <c r="E75" t="s">
        <v>46</v>
      </c>
      <c r="F75" s="1" t="s">
        <v>197</v>
      </c>
      <c r="G75" t="s">
        <v>147</v>
      </c>
      <c r="H75">
        <v>4735.21</v>
      </c>
      <c r="I75" s="2">
        <v>43600</v>
      </c>
      <c r="J75" s="2">
        <v>43600</v>
      </c>
      <c r="K75">
        <v>4735.21</v>
      </c>
    </row>
    <row r="76" spans="1:11" x14ac:dyDescent="0.25">
      <c r="A76" t="str">
        <f>"Z55261E816"</f>
        <v>Z55261E816</v>
      </c>
      <c r="B76" t="str">
        <f t="shared" si="2"/>
        <v>06363391001</v>
      </c>
      <c r="C76" t="s">
        <v>16</v>
      </c>
      <c r="D76" t="s">
        <v>198</v>
      </c>
      <c r="E76" t="s">
        <v>46</v>
      </c>
      <c r="F76" s="1" t="s">
        <v>199</v>
      </c>
      <c r="G76" t="s">
        <v>200</v>
      </c>
      <c r="H76">
        <v>612.20000000000005</v>
      </c>
      <c r="I76" s="2">
        <v>43461</v>
      </c>
      <c r="J76" s="2">
        <v>43468</v>
      </c>
      <c r="K76">
        <v>612.19000000000005</v>
      </c>
    </row>
    <row r="77" spans="1:11" x14ac:dyDescent="0.25">
      <c r="A77" t="str">
        <f>"Z4128F20F9"</f>
        <v>Z4128F20F9</v>
      </c>
      <c r="B77" t="str">
        <f t="shared" si="2"/>
        <v>06363391001</v>
      </c>
      <c r="C77" t="s">
        <v>16</v>
      </c>
      <c r="D77" t="s">
        <v>201</v>
      </c>
      <c r="E77" t="s">
        <v>46</v>
      </c>
      <c r="F77" s="1" t="s">
        <v>202</v>
      </c>
      <c r="G77" t="s">
        <v>203</v>
      </c>
      <c r="H77">
        <v>6180</v>
      </c>
      <c r="I77" s="2">
        <v>43669</v>
      </c>
      <c r="J77" s="2">
        <v>43706</v>
      </c>
      <c r="K77">
        <v>6180</v>
      </c>
    </row>
    <row r="78" spans="1:11" x14ac:dyDescent="0.25">
      <c r="A78" t="str">
        <f>"Z0728F1543"</f>
        <v>Z0728F1543</v>
      </c>
      <c r="B78" t="str">
        <f t="shared" si="2"/>
        <v>06363391001</v>
      </c>
      <c r="C78" t="s">
        <v>16</v>
      </c>
      <c r="D78" t="s">
        <v>204</v>
      </c>
      <c r="E78" t="s">
        <v>46</v>
      </c>
      <c r="F78" s="1" t="s">
        <v>164</v>
      </c>
      <c r="G78" t="s">
        <v>119</v>
      </c>
      <c r="H78">
        <v>870</v>
      </c>
      <c r="I78" s="2">
        <v>43613</v>
      </c>
      <c r="J78" s="2">
        <v>43640</v>
      </c>
      <c r="K78">
        <v>870</v>
      </c>
    </row>
    <row r="79" spans="1:11" x14ac:dyDescent="0.25">
      <c r="A79" t="str">
        <f>"ZC62911F5E"</f>
        <v>ZC62911F5E</v>
      </c>
      <c r="B79" t="str">
        <f t="shared" si="2"/>
        <v>06363391001</v>
      </c>
      <c r="C79" t="s">
        <v>16</v>
      </c>
      <c r="D79" t="s">
        <v>205</v>
      </c>
      <c r="E79" t="s">
        <v>46</v>
      </c>
      <c r="F79" s="1" t="s">
        <v>194</v>
      </c>
      <c r="G79" t="s">
        <v>195</v>
      </c>
      <c r="H79">
        <v>990</v>
      </c>
      <c r="I79" s="2">
        <v>43664</v>
      </c>
      <c r="J79" s="2">
        <v>43664</v>
      </c>
      <c r="K79">
        <v>990</v>
      </c>
    </row>
    <row r="80" spans="1:11" x14ac:dyDescent="0.25">
      <c r="A80" t="str">
        <f>"ZBD290CF7C"</f>
        <v>ZBD290CF7C</v>
      </c>
      <c r="B80" t="str">
        <f t="shared" si="2"/>
        <v>06363391001</v>
      </c>
      <c r="C80" t="s">
        <v>16</v>
      </c>
      <c r="D80" t="s">
        <v>206</v>
      </c>
      <c r="E80" t="s">
        <v>46</v>
      </c>
      <c r="F80" s="1" t="s">
        <v>207</v>
      </c>
      <c r="G80" t="s">
        <v>208</v>
      </c>
      <c r="H80">
        <v>750</v>
      </c>
      <c r="I80" s="2">
        <v>43647</v>
      </c>
      <c r="J80" s="2">
        <v>43830</v>
      </c>
      <c r="K80">
        <v>0</v>
      </c>
    </row>
    <row r="81" spans="1:11" x14ac:dyDescent="0.25">
      <c r="A81" t="str">
        <f>"Z912911FCA"</f>
        <v>Z912911FCA</v>
      </c>
      <c r="B81" t="str">
        <f t="shared" si="2"/>
        <v>06363391001</v>
      </c>
      <c r="C81" t="s">
        <v>16</v>
      </c>
      <c r="D81" t="s">
        <v>209</v>
      </c>
      <c r="E81" t="s">
        <v>46</v>
      </c>
      <c r="F81" s="1" t="s">
        <v>210</v>
      </c>
      <c r="G81" t="s">
        <v>211</v>
      </c>
      <c r="H81">
        <v>3682.37</v>
      </c>
      <c r="I81" s="2">
        <v>43776</v>
      </c>
      <c r="J81" s="2">
        <v>43776</v>
      </c>
      <c r="K81">
        <v>3682.37</v>
      </c>
    </row>
    <row r="82" spans="1:11" x14ac:dyDescent="0.25">
      <c r="A82" t="str">
        <f>"ZA22932237"</f>
        <v>ZA22932237</v>
      </c>
      <c r="B82" t="str">
        <f t="shared" si="2"/>
        <v>06363391001</v>
      </c>
      <c r="C82" t="s">
        <v>16</v>
      </c>
      <c r="D82" t="s">
        <v>212</v>
      </c>
      <c r="E82" t="s">
        <v>46</v>
      </c>
      <c r="F82" s="1" t="s">
        <v>176</v>
      </c>
      <c r="G82" t="s">
        <v>177</v>
      </c>
      <c r="H82">
        <v>191.5</v>
      </c>
      <c r="I82" s="2">
        <v>43662</v>
      </c>
      <c r="J82" s="2">
        <v>43671</v>
      </c>
      <c r="K82">
        <v>191.5</v>
      </c>
    </row>
    <row r="83" spans="1:11" x14ac:dyDescent="0.25">
      <c r="A83" t="str">
        <f>"Z83290BEDF"</f>
        <v>Z83290BEDF</v>
      </c>
      <c r="B83" t="str">
        <f t="shared" si="2"/>
        <v>06363391001</v>
      </c>
      <c r="C83" t="s">
        <v>16</v>
      </c>
      <c r="D83" t="s">
        <v>213</v>
      </c>
      <c r="E83" t="s">
        <v>46</v>
      </c>
      <c r="F83" s="1" t="s">
        <v>214</v>
      </c>
      <c r="G83" t="s">
        <v>38</v>
      </c>
      <c r="H83">
        <v>4920</v>
      </c>
      <c r="I83" s="2">
        <v>43647</v>
      </c>
      <c r="J83" s="2">
        <v>43830</v>
      </c>
      <c r="K83">
        <v>4920</v>
      </c>
    </row>
    <row r="84" spans="1:11" x14ac:dyDescent="0.25">
      <c r="A84" t="str">
        <f>"Z99282350F"</f>
        <v>Z99282350F</v>
      </c>
      <c r="B84" t="str">
        <f t="shared" si="2"/>
        <v>06363391001</v>
      </c>
      <c r="C84" t="s">
        <v>16</v>
      </c>
      <c r="D84" t="s">
        <v>215</v>
      </c>
      <c r="E84" t="s">
        <v>18</v>
      </c>
      <c r="F84" s="1" t="s">
        <v>216</v>
      </c>
      <c r="G84" t="s">
        <v>217</v>
      </c>
      <c r="H84">
        <v>0</v>
      </c>
      <c r="I84" s="2">
        <v>43591</v>
      </c>
      <c r="J84" s="2">
        <v>44686</v>
      </c>
      <c r="K84">
        <v>212.25</v>
      </c>
    </row>
    <row r="85" spans="1:11" x14ac:dyDescent="0.25">
      <c r="A85" t="str">
        <f>"Z7C29322C2"</f>
        <v>Z7C29322C2</v>
      </c>
      <c r="B85" t="str">
        <f t="shared" si="2"/>
        <v>06363391001</v>
      </c>
      <c r="C85" t="s">
        <v>16</v>
      </c>
      <c r="D85" t="s">
        <v>212</v>
      </c>
      <c r="E85" t="s">
        <v>46</v>
      </c>
      <c r="F85" s="1" t="s">
        <v>173</v>
      </c>
      <c r="G85" t="s">
        <v>174</v>
      </c>
      <c r="H85">
        <v>133</v>
      </c>
      <c r="I85" s="2">
        <v>43662</v>
      </c>
      <c r="J85" s="2">
        <v>43665</v>
      </c>
      <c r="K85">
        <v>133</v>
      </c>
    </row>
    <row r="86" spans="1:11" x14ac:dyDescent="0.25">
      <c r="A86" t="str">
        <f>"ZDC294ED05"</f>
        <v>ZDC294ED05</v>
      </c>
      <c r="B86" t="str">
        <f t="shared" si="2"/>
        <v>06363391001</v>
      </c>
      <c r="C86" t="s">
        <v>16</v>
      </c>
      <c r="D86" t="s">
        <v>218</v>
      </c>
      <c r="E86" t="s">
        <v>46</v>
      </c>
      <c r="F86" s="1" t="s">
        <v>219</v>
      </c>
      <c r="G86" t="s">
        <v>220</v>
      </c>
      <c r="H86">
        <v>753</v>
      </c>
      <c r="I86" s="2">
        <v>43680</v>
      </c>
      <c r="J86" s="2">
        <v>43696</v>
      </c>
      <c r="K86">
        <v>753</v>
      </c>
    </row>
    <row r="87" spans="1:11" x14ac:dyDescent="0.25">
      <c r="A87" t="str">
        <f>"Z222932303"</f>
        <v>Z222932303</v>
      </c>
      <c r="B87" t="str">
        <f t="shared" si="2"/>
        <v>06363391001</v>
      </c>
      <c r="C87" t="s">
        <v>16</v>
      </c>
      <c r="D87" t="s">
        <v>212</v>
      </c>
      <c r="E87" t="s">
        <v>46</v>
      </c>
      <c r="F87" s="1" t="s">
        <v>47</v>
      </c>
      <c r="G87" t="s">
        <v>48</v>
      </c>
      <c r="H87">
        <v>425</v>
      </c>
      <c r="I87" s="2">
        <v>43662</v>
      </c>
      <c r="J87" s="2">
        <v>43675</v>
      </c>
      <c r="K87">
        <v>425</v>
      </c>
    </row>
    <row r="88" spans="1:11" x14ac:dyDescent="0.25">
      <c r="A88" t="str">
        <f>"Z6A26D7AD7"</f>
        <v>Z6A26D7AD7</v>
      </c>
      <c r="B88" t="str">
        <f t="shared" si="2"/>
        <v>06363391001</v>
      </c>
      <c r="C88" t="s">
        <v>16</v>
      </c>
      <c r="D88" t="s">
        <v>221</v>
      </c>
      <c r="E88" t="s">
        <v>46</v>
      </c>
      <c r="F88" s="1" t="s">
        <v>222</v>
      </c>
      <c r="G88" t="s">
        <v>223</v>
      </c>
      <c r="H88">
        <v>300</v>
      </c>
      <c r="I88" s="2">
        <v>43495</v>
      </c>
      <c r="J88" s="2">
        <v>43497</v>
      </c>
      <c r="K88">
        <v>300</v>
      </c>
    </row>
    <row r="89" spans="1:11" x14ac:dyDescent="0.25">
      <c r="A89" t="str">
        <f>"Z482908F98"</f>
        <v>Z482908F98</v>
      </c>
      <c r="B89" t="str">
        <f t="shared" si="2"/>
        <v>06363391001</v>
      </c>
      <c r="C89" t="s">
        <v>16</v>
      </c>
      <c r="D89" t="s">
        <v>224</v>
      </c>
      <c r="E89" t="s">
        <v>46</v>
      </c>
      <c r="F89" s="1" t="s">
        <v>188</v>
      </c>
      <c r="G89" t="s">
        <v>41</v>
      </c>
      <c r="H89">
        <v>4757</v>
      </c>
      <c r="I89" s="2">
        <v>43647</v>
      </c>
      <c r="J89" s="2">
        <v>44012</v>
      </c>
      <c r="K89">
        <v>2478.46</v>
      </c>
    </row>
    <row r="90" spans="1:11" x14ac:dyDescent="0.25">
      <c r="A90" t="str">
        <f>"Z6A292BBDC"</f>
        <v>Z6A292BBDC</v>
      </c>
      <c r="B90" t="str">
        <f t="shared" si="2"/>
        <v>06363391001</v>
      </c>
      <c r="C90" t="s">
        <v>16</v>
      </c>
      <c r="D90" t="s">
        <v>225</v>
      </c>
      <c r="E90" t="s">
        <v>46</v>
      </c>
      <c r="F90" s="1" t="s">
        <v>188</v>
      </c>
      <c r="G90" t="s">
        <v>41</v>
      </c>
      <c r="H90">
        <v>38750</v>
      </c>
      <c r="I90" s="2">
        <v>43678</v>
      </c>
      <c r="J90" s="2">
        <v>44135</v>
      </c>
      <c r="K90">
        <v>12966.7</v>
      </c>
    </row>
    <row r="91" spans="1:11" x14ac:dyDescent="0.25">
      <c r="A91" t="str">
        <f>"Z792940084"</f>
        <v>Z792940084</v>
      </c>
      <c r="B91" t="str">
        <f t="shared" si="2"/>
        <v>06363391001</v>
      </c>
      <c r="C91" t="s">
        <v>16</v>
      </c>
      <c r="D91" t="s">
        <v>226</v>
      </c>
      <c r="E91" t="s">
        <v>46</v>
      </c>
      <c r="F91" s="1" t="s">
        <v>227</v>
      </c>
      <c r="G91" t="s">
        <v>228</v>
      </c>
      <c r="H91">
        <v>5970</v>
      </c>
      <c r="I91" s="2">
        <v>43679</v>
      </c>
      <c r="J91" s="2">
        <v>43738</v>
      </c>
      <c r="K91">
        <v>5864.65</v>
      </c>
    </row>
    <row r="92" spans="1:11" x14ac:dyDescent="0.25">
      <c r="A92" t="str">
        <f>"ZC028E793A"</f>
        <v>ZC028E793A</v>
      </c>
      <c r="B92" t="str">
        <f t="shared" si="2"/>
        <v>06363391001</v>
      </c>
      <c r="C92" t="s">
        <v>16</v>
      </c>
      <c r="D92" t="s">
        <v>229</v>
      </c>
      <c r="E92" t="s">
        <v>46</v>
      </c>
      <c r="F92" s="1" t="s">
        <v>230</v>
      </c>
      <c r="G92" t="s">
        <v>231</v>
      </c>
      <c r="H92">
        <v>450</v>
      </c>
      <c r="I92" s="2">
        <v>43731</v>
      </c>
      <c r="J92" s="2">
        <v>43731</v>
      </c>
      <c r="K92">
        <v>0</v>
      </c>
    </row>
    <row r="93" spans="1:11" x14ac:dyDescent="0.25">
      <c r="A93" t="str">
        <f>"ZC128E1096"</f>
        <v>ZC128E1096</v>
      </c>
      <c r="B93" t="str">
        <f t="shared" si="2"/>
        <v>06363391001</v>
      </c>
      <c r="C93" t="s">
        <v>16</v>
      </c>
      <c r="D93" t="s">
        <v>232</v>
      </c>
      <c r="E93" t="s">
        <v>23</v>
      </c>
      <c r="F93" s="1" t="s">
        <v>233</v>
      </c>
      <c r="G93" t="s">
        <v>234</v>
      </c>
      <c r="H93">
        <v>4872</v>
      </c>
      <c r="I93" s="2">
        <v>43648</v>
      </c>
      <c r="J93" s="2">
        <v>43658</v>
      </c>
      <c r="K93">
        <v>1992.86</v>
      </c>
    </row>
    <row r="94" spans="1:11" x14ac:dyDescent="0.25">
      <c r="A94" t="str">
        <f>"Z3D28E133F"</f>
        <v>Z3D28E133F</v>
      </c>
      <c r="B94" t="str">
        <f t="shared" si="2"/>
        <v>06363391001</v>
      </c>
      <c r="C94" t="s">
        <v>16</v>
      </c>
      <c r="D94" t="s">
        <v>235</v>
      </c>
      <c r="E94" t="s">
        <v>18</v>
      </c>
      <c r="F94" s="1" t="s">
        <v>31</v>
      </c>
      <c r="G94" t="s">
        <v>32</v>
      </c>
      <c r="H94">
        <v>5400</v>
      </c>
      <c r="I94" s="2">
        <v>43636</v>
      </c>
      <c r="J94" s="2">
        <v>43677</v>
      </c>
      <c r="K94">
        <v>5400</v>
      </c>
    </row>
    <row r="95" spans="1:11" x14ac:dyDescent="0.25">
      <c r="A95" t="str">
        <f>"7833068433"</f>
        <v>7833068433</v>
      </c>
      <c r="B95" t="str">
        <f t="shared" si="2"/>
        <v>06363391001</v>
      </c>
      <c r="C95" t="s">
        <v>16</v>
      </c>
      <c r="D95" t="s">
        <v>236</v>
      </c>
      <c r="E95" t="s">
        <v>18</v>
      </c>
      <c r="F95" s="1" t="s">
        <v>185</v>
      </c>
      <c r="G95" t="s">
        <v>186</v>
      </c>
      <c r="H95">
        <v>0</v>
      </c>
      <c r="I95" s="2">
        <v>43545</v>
      </c>
      <c r="J95" s="2">
        <v>43910</v>
      </c>
      <c r="K95">
        <v>0</v>
      </c>
    </row>
    <row r="96" spans="1:11" x14ac:dyDescent="0.25">
      <c r="A96" t="str">
        <f>"Z3829978C1"</f>
        <v>Z3829978C1</v>
      </c>
      <c r="B96" t="str">
        <f t="shared" si="2"/>
        <v>06363391001</v>
      </c>
      <c r="C96" t="s">
        <v>16</v>
      </c>
      <c r="D96" t="s">
        <v>237</v>
      </c>
      <c r="E96" t="s">
        <v>46</v>
      </c>
      <c r="F96" s="1" t="s">
        <v>238</v>
      </c>
      <c r="G96" t="s">
        <v>239</v>
      </c>
      <c r="H96">
        <v>4140</v>
      </c>
      <c r="I96" s="2">
        <v>43717</v>
      </c>
      <c r="J96" s="2">
        <v>43738</v>
      </c>
      <c r="K96">
        <v>4140</v>
      </c>
    </row>
    <row r="97" spans="1:11" x14ac:dyDescent="0.25">
      <c r="A97" t="str">
        <f>"Z1E29AE16C"</f>
        <v>Z1E29AE16C</v>
      </c>
      <c r="B97" t="str">
        <f t="shared" si="2"/>
        <v>06363391001</v>
      </c>
      <c r="C97" t="s">
        <v>16</v>
      </c>
      <c r="D97" t="s">
        <v>240</v>
      </c>
      <c r="E97" t="s">
        <v>46</v>
      </c>
      <c r="F97" s="1" t="s">
        <v>241</v>
      </c>
      <c r="G97" t="s">
        <v>242</v>
      </c>
      <c r="H97">
        <v>502.85</v>
      </c>
      <c r="I97" s="2">
        <v>43724</v>
      </c>
      <c r="J97" s="2">
        <v>43728</v>
      </c>
      <c r="K97">
        <v>502.85</v>
      </c>
    </row>
    <row r="98" spans="1:11" x14ac:dyDescent="0.25">
      <c r="A98" t="str">
        <f>"Z7F299E131"</f>
        <v>Z7F299E131</v>
      </c>
      <c r="B98" t="str">
        <f t="shared" si="2"/>
        <v>06363391001</v>
      </c>
      <c r="C98" t="s">
        <v>16</v>
      </c>
      <c r="D98" t="s">
        <v>243</v>
      </c>
      <c r="E98" t="s">
        <v>46</v>
      </c>
      <c r="F98" s="1" t="s">
        <v>244</v>
      </c>
      <c r="G98" t="s">
        <v>245</v>
      </c>
      <c r="H98">
        <v>1260</v>
      </c>
      <c r="I98" s="2">
        <v>43721</v>
      </c>
      <c r="J98" s="2">
        <v>43724</v>
      </c>
      <c r="K98">
        <v>1260</v>
      </c>
    </row>
    <row r="99" spans="1:11" x14ac:dyDescent="0.25">
      <c r="A99" t="str">
        <f>"Z4329C00DE"</f>
        <v>Z4329C00DE</v>
      </c>
      <c r="B99" t="str">
        <f t="shared" ref="B99:B130" si="3">"06363391001"</f>
        <v>06363391001</v>
      </c>
      <c r="C99" t="s">
        <v>16</v>
      </c>
      <c r="D99" t="s">
        <v>246</v>
      </c>
      <c r="E99" t="s">
        <v>46</v>
      </c>
      <c r="F99" s="1" t="s">
        <v>247</v>
      </c>
      <c r="G99" t="s">
        <v>248</v>
      </c>
      <c r="H99">
        <v>400</v>
      </c>
      <c r="I99" s="2">
        <v>43731</v>
      </c>
      <c r="J99" s="2">
        <v>43731</v>
      </c>
      <c r="K99">
        <v>400</v>
      </c>
    </row>
    <row r="100" spans="1:11" x14ac:dyDescent="0.25">
      <c r="A100" t="str">
        <f>"Z2B28295E4"</f>
        <v>Z2B28295E4</v>
      </c>
      <c r="B100" t="str">
        <f t="shared" si="3"/>
        <v>06363391001</v>
      </c>
      <c r="C100" t="s">
        <v>16</v>
      </c>
      <c r="D100" t="s">
        <v>249</v>
      </c>
      <c r="E100" t="s">
        <v>23</v>
      </c>
      <c r="F100" s="1" t="s">
        <v>250</v>
      </c>
      <c r="G100" t="s">
        <v>251</v>
      </c>
      <c r="H100">
        <v>31233.25</v>
      </c>
      <c r="I100" s="2">
        <v>43671</v>
      </c>
      <c r="J100" s="2">
        <v>44401</v>
      </c>
      <c r="K100">
        <v>7697.12</v>
      </c>
    </row>
    <row r="101" spans="1:11" x14ac:dyDescent="0.25">
      <c r="A101" t="str">
        <f>"ZDA29C8B9D"</f>
        <v>ZDA29C8B9D</v>
      </c>
      <c r="B101" t="str">
        <f t="shared" si="3"/>
        <v>06363391001</v>
      </c>
      <c r="C101" t="s">
        <v>16</v>
      </c>
      <c r="D101" t="s">
        <v>252</v>
      </c>
      <c r="E101" t="s">
        <v>18</v>
      </c>
      <c r="F101" s="1" t="s">
        <v>31</v>
      </c>
      <c r="G101" t="s">
        <v>32</v>
      </c>
      <c r="H101">
        <v>9639</v>
      </c>
      <c r="I101" s="2">
        <v>43725</v>
      </c>
      <c r="J101" s="2">
        <v>43773</v>
      </c>
      <c r="K101">
        <v>9639</v>
      </c>
    </row>
    <row r="102" spans="1:11" x14ac:dyDescent="0.25">
      <c r="A102" t="str">
        <f>"7587516846"</f>
        <v>7587516846</v>
      </c>
      <c r="B102" t="str">
        <f t="shared" si="3"/>
        <v>06363391001</v>
      </c>
      <c r="C102" t="s">
        <v>16</v>
      </c>
      <c r="D102" t="s">
        <v>253</v>
      </c>
      <c r="E102" t="s">
        <v>23</v>
      </c>
      <c r="F102" s="1" t="s">
        <v>118</v>
      </c>
      <c r="G102" t="s">
        <v>119</v>
      </c>
      <c r="H102">
        <v>88552.8</v>
      </c>
      <c r="I102" s="2">
        <v>43383</v>
      </c>
      <c r="J102" s="2">
        <v>43830</v>
      </c>
      <c r="K102">
        <v>85088.24</v>
      </c>
    </row>
    <row r="103" spans="1:11" x14ac:dyDescent="0.25">
      <c r="A103" t="str">
        <f>"ZF829F5E76"</f>
        <v>ZF829F5E76</v>
      </c>
      <c r="B103" t="str">
        <f t="shared" si="3"/>
        <v>06363391001</v>
      </c>
      <c r="C103" t="s">
        <v>16</v>
      </c>
      <c r="D103" t="s">
        <v>254</v>
      </c>
      <c r="E103" t="s">
        <v>46</v>
      </c>
      <c r="F103" s="1" t="s">
        <v>207</v>
      </c>
      <c r="G103" t="s">
        <v>208</v>
      </c>
      <c r="H103">
        <v>2900</v>
      </c>
      <c r="I103" s="2">
        <v>43742</v>
      </c>
      <c r="J103" s="2">
        <v>43742</v>
      </c>
      <c r="K103">
        <v>0</v>
      </c>
    </row>
    <row r="104" spans="1:11" x14ac:dyDescent="0.25">
      <c r="A104" t="str">
        <f>"Z2129FF84B"</f>
        <v>Z2129FF84B</v>
      </c>
      <c r="B104" t="str">
        <f t="shared" si="3"/>
        <v>06363391001</v>
      </c>
      <c r="C104" t="s">
        <v>16</v>
      </c>
      <c r="D104" t="s">
        <v>255</v>
      </c>
      <c r="E104" t="s">
        <v>46</v>
      </c>
      <c r="F104" s="1" t="s">
        <v>47</v>
      </c>
      <c r="G104" t="s">
        <v>48</v>
      </c>
      <c r="H104">
        <v>172.5</v>
      </c>
      <c r="I104" s="2">
        <v>43741</v>
      </c>
      <c r="J104" s="2">
        <v>43748</v>
      </c>
      <c r="K104">
        <v>172.5</v>
      </c>
    </row>
    <row r="105" spans="1:11" x14ac:dyDescent="0.25">
      <c r="A105" t="str">
        <f>"ZA929FF6B6"</f>
        <v>ZA929FF6B6</v>
      </c>
      <c r="B105" t="str">
        <f t="shared" si="3"/>
        <v>06363391001</v>
      </c>
      <c r="C105" t="s">
        <v>16</v>
      </c>
      <c r="D105" t="s">
        <v>256</v>
      </c>
      <c r="E105" t="s">
        <v>46</v>
      </c>
      <c r="F105" s="1" t="s">
        <v>176</v>
      </c>
      <c r="G105" t="s">
        <v>177</v>
      </c>
      <c r="H105">
        <v>318.5</v>
      </c>
      <c r="I105" s="2">
        <v>43741</v>
      </c>
      <c r="J105" s="2">
        <v>43748</v>
      </c>
      <c r="K105">
        <v>318.5</v>
      </c>
    </row>
    <row r="106" spans="1:11" x14ac:dyDescent="0.25">
      <c r="A106" t="str">
        <f>"Z7029D603D"</f>
        <v>Z7029D603D</v>
      </c>
      <c r="B106" t="str">
        <f t="shared" si="3"/>
        <v>06363391001</v>
      </c>
      <c r="C106" t="s">
        <v>16</v>
      </c>
      <c r="D106" t="s">
        <v>257</v>
      </c>
      <c r="E106" t="s">
        <v>23</v>
      </c>
      <c r="F106" s="1" t="s">
        <v>258</v>
      </c>
      <c r="G106" t="s">
        <v>259</v>
      </c>
      <c r="H106">
        <v>12803.05</v>
      </c>
      <c r="I106" s="2">
        <v>43740</v>
      </c>
      <c r="J106" s="2">
        <v>43756</v>
      </c>
      <c r="K106">
        <v>12803.03</v>
      </c>
    </row>
    <row r="107" spans="1:11" x14ac:dyDescent="0.25">
      <c r="A107" t="str">
        <f>"Z52290CB28"</f>
        <v>Z52290CB28</v>
      </c>
      <c r="B107" t="str">
        <f t="shared" si="3"/>
        <v>06363391001</v>
      </c>
      <c r="C107" t="s">
        <v>16</v>
      </c>
      <c r="D107" t="s">
        <v>260</v>
      </c>
      <c r="E107" t="s">
        <v>46</v>
      </c>
      <c r="F107" s="1" t="s">
        <v>261</v>
      </c>
      <c r="G107" t="s">
        <v>262</v>
      </c>
      <c r="H107">
        <v>9993</v>
      </c>
      <c r="I107" s="2">
        <v>43709</v>
      </c>
      <c r="J107" s="2">
        <v>44196</v>
      </c>
      <c r="K107">
        <v>2220.6799999999998</v>
      </c>
    </row>
    <row r="108" spans="1:11" x14ac:dyDescent="0.25">
      <c r="A108" t="str">
        <f>"Z252A1A8C7"</f>
        <v>Z252A1A8C7</v>
      </c>
      <c r="B108" t="str">
        <f t="shared" si="3"/>
        <v>06363391001</v>
      </c>
      <c r="C108" t="s">
        <v>16</v>
      </c>
      <c r="D108" t="s">
        <v>263</v>
      </c>
      <c r="E108" t="s">
        <v>46</v>
      </c>
      <c r="F108" s="1" t="s">
        <v>146</v>
      </c>
      <c r="G108" t="s">
        <v>147</v>
      </c>
      <c r="H108">
        <v>3508.65</v>
      </c>
      <c r="I108" s="2">
        <v>43750</v>
      </c>
      <c r="J108" s="2">
        <v>43780</v>
      </c>
      <c r="K108">
        <v>3508.65</v>
      </c>
    </row>
    <row r="109" spans="1:11" x14ac:dyDescent="0.25">
      <c r="A109" t="str">
        <f>"Z2E2A124E1"</f>
        <v>Z2E2A124E1</v>
      </c>
      <c r="B109" t="str">
        <f t="shared" si="3"/>
        <v>06363391001</v>
      </c>
      <c r="C109" t="s">
        <v>16</v>
      </c>
      <c r="D109" t="s">
        <v>264</v>
      </c>
      <c r="E109" t="s">
        <v>46</v>
      </c>
      <c r="F109" s="1" t="s">
        <v>265</v>
      </c>
      <c r="G109" t="s">
        <v>266</v>
      </c>
      <c r="H109">
        <v>2648</v>
      </c>
      <c r="I109" s="2">
        <v>43746</v>
      </c>
      <c r="J109" s="2">
        <v>43763</v>
      </c>
      <c r="K109">
        <v>2648</v>
      </c>
    </row>
    <row r="110" spans="1:11" x14ac:dyDescent="0.25">
      <c r="A110" t="str">
        <f>"Z772A327B1"</f>
        <v>Z772A327B1</v>
      </c>
      <c r="B110" t="str">
        <f t="shared" si="3"/>
        <v>06363391001</v>
      </c>
      <c r="C110" t="s">
        <v>16</v>
      </c>
      <c r="D110" t="s">
        <v>267</v>
      </c>
      <c r="E110" t="s">
        <v>46</v>
      </c>
      <c r="F110" s="1" t="s">
        <v>146</v>
      </c>
      <c r="G110" t="s">
        <v>147</v>
      </c>
      <c r="H110">
        <v>2814.92</v>
      </c>
      <c r="I110" s="2">
        <v>43757</v>
      </c>
      <c r="J110" s="2">
        <v>43780</v>
      </c>
      <c r="K110">
        <v>2814.92</v>
      </c>
    </row>
    <row r="111" spans="1:11" x14ac:dyDescent="0.25">
      <c r="A111" t="str">
        <f>"Z3F2A62DE0"</f>
        <v>Z3F2A62DE0</v>
      </c>
      <c r="B111" t="str">
        <f t="shared" si="3"/>
        <v>06363391001</v>
      </c>
      <c r="C111" t="s">
        <v>16</v>
      </c>
      <c r="D111" t="s">
        <v>268</v>
      </c>
      <c r="E111" t="s">
        <v>46</v>
      </c>
      <c r="F111" s="1" t="s">
        <v>269</v>
      </c>
      <c r="G111" t="s">
        <v>76</v>
      </c>
      <c r="H111">
        <v>11320.06</v>
      </c>
      <c r="I111" s="2">
        <v>43770</v>
      </c>
      <c r="K111">
        <v>0</v>
      </c>
    </row>
    <row r="112" spans="1:11" x14ac:dyDescent="0.25">
      <c r="A112" t="str">
        <f>"Z652A6992F"</f>
        <v>Z652A6992F</v>
      </c>
      <c r="B112" t="str">
        <f t="shared" si="3"/>
        <v>06363391001</v>
      </c>
      <c r="C112" t="s">
        <v>16</v>
      </c>
      <c r="D112" t="s">
        <v>270</v>
      </c>
      <c r="E112" t="s">
        <v>46</v>
      </c>
      <c r="F112" s="1" t="s">
        <v>143</v>
      </c>
      <c r="G112" t="s">
        <v>144</v>
      </c>
      <c r="H112">
        <v>4204.8</v>
      </c>
      <c r="I112" s="2">
        <v>43768</v>
      </c>
      <c r="J112" s="2">
        <v>43782</v>
      </c>
      <c r="K112">
        <v>4204.8</v>
      </c>
    </row>
    <row r="113" spans="1:11" x14ac:dyDescent="0.25">
      <c r="A113" t="str">
        <f>"ZD82881D41"</f>
        <v>ZD82881D41</v>
      </c>
      <c r="B113" t="str">
        <f t="shared" si="3"/>
        <v>06363391001</v>
      </c>
      <c r="C113" t="s">
        <v>16</v>
      </c>
      <c r="D113" t="s">
        <v>271</v>
      </c>
      <c r="E113" t="s">
        <v>23</v>
      </c>
      <c r="F113" s="1" t="s">
        <v>272</v>
      </c>
      <c r="G113" t="s">
        <v>126</v>
      </c>
      <c r="H113">
        <v>9799.2999999999993</v>
      </c>
      <c r="I113" s="2">
        <v>43636</v>
      </c>
      <c r="J113" s="2">
        <v>43680</v>
      </c>
      <c r="K113">
        <v>9899.2999999999993</v>
      </c>
    </row>
    <row r="114" spans="1:11" x14ac:dyDescent="0.25">
      <c r="A114" t="str">
        <f>"ZB92A7A5EC"</f>
        <v>ZB92A7A5EC</v>
      </c>
      <c r="B114" t="str">
        <f t="shared" si="3"/>
        <v>06363391001</v>
      </c>
      <c r="C114" t="s">
        <v>16</v>
      </c>
      <c r="D114" t="s">
        <v>273</v>
      </c>
      <c r="E114" t="s">
        <v>46</v>
      </c>
      <c r="F114" s="1" t="s">
        <v>274</v>
      </c>
      <c r="G114" t="s">
        <v>275</v>
      </c>
      <c r="H114">
        <v>550</v>
      </c>
      <c r="I114" s="2">
        <v>43787</v>
      </c>
      <c r="J114" s="2">
        <v>43787</v>
      </c>
      <c r="K114">
        <v>550</v>
      </c>
    </row>
    <row r="115" spans="1:11" x14ac:dyDescent="0.25">
      <c r="A115" t="str">
        <f>"Z9329AE38B"</f>
        <v>Z9329AE38B</v>
      </c>
      <c r="B115" t="str">
        <f t="shared" si="3"/>
        <v>06363391001</v>
      </c>
      <c r="C115" t="s">
        <v>16</v>
      </c>
      <c r="D115" t="s">
        <v>276</v>
      </c>
      <c r="E115" t="s">
        <v>46</v>
      </c>
      <c r="F115" s="1" t="s">
        <v>277</v>
      </c>
      <c r="G115" t="s">
        <v>278</v>
      </c>
      <c r="H115">
        <v>98.9</v>
      </c>
      <c r="I115" s="2">
        <v>43717</v>
      </c>
      <c r="J115" s="2">
        <v>43717</v>
      </c>
      <c r="K115">
        <v>98.9</v>
      </c>
    </row>
    <row r="116" spans="1:11" x14ac:dyDescent="0.25">
      <c r="A116" t="str">
        <f>"Z3F2911D4C"</f>
        <v>Z3F2911D4C</v>
      </c>
      <c r="B116" t="str">
        <f t="shared" si="3"/>
        <v>06363391001</v>
      </c>
      <c r="C116" t="s">
        <v>16</v>
      </c>
      <c r="D116" t="s">
        <v>279</v>
      </c>
      <c r="E116" t="s">
        <v>46</v>
      </c>
      <c r="F116" s="1" t="s">
        <v>125</v>
      </c>
      <c r="G116" t="s">
        <v>126</v>
      </c>
      <c r="H116">
        <v>1355.25</v>
      </c>
      <c r="I116" s="2">
        <v>43657</v>
      </c>
      <c r="J116" s="2">
        <v>43654</v>
      </c>
      <c r="K116">
        <v>1355.25</v>
      </c>
    </row>
    <row r="117" spans="1:11" x14ac:dyDescent="0.25">
      <c r="A117" t="str">
        <f>"7088790E8D"</f>
        <v>7088790E8D</v>
      </c>
      <c r="B117" t="str">
        <f t="shared" si="3"/>
        <v>06363391001</v>
      </c>
      <c r="C117" t="s">
        <v>16</v>
      </c>
      <c r="D117" t="s">
        <v>280</v>
      </c>
      <c r="E117" t="s">
        <v>23</v>
      </c>
      <c r="F117" s="1" t="s">
        <v>37</v>
      </c>
      <c r="G117" t="s">
        <v>119</v>
      </c>
      <c r="H117">
        <v>22812</v>
      </c>
      <c r="I117" s="2">
        <v>42957</v>
      </c>
      <c r="J117" s="2">
        <v>43830</v>
      </c>
      <c r="K117">
        <v>13248.74</v>
      </c>
    </row>
    <row r="118" spans="1:11" x14ac:dyDescent="0.25">
      <c r="A118" t="str">
        <f>"7088802876"</f>
        <v>7088802876</v>
      </c>
      <c r="B118" t="str">
        <f t="shared" si="3"/>
        <v>06363391001</v>
      </c>
      <c r="C118" t="s">
        <v>16</v>
      </c>
      <c r="D118" t="s">
        <v>281</v>
      </c>
      <c r="E118" t="s">
        <v>23</v>
      </c>
      <c r="F118" s="1" t="s">
        <v>37</v>
      </c>
      <c r="G118" t="s">
        <v>119</v>
      </c>
      <c r="H118">
        <v>3744</v>
      </c>
      <c r="I118" s="2">
        <v>42957</v>
      </c>
      <c r="J118" s="2">
        <v>43830</v>
      </c>
      <c r="K118">
        <v>3228.67</v>
      </c>
    </row>
    <row r="119" spans="1:11" x14ac:dyDescent="0.25">
      <c r="A119" t="str">
        <f>"7088811FE1"</f>
        <v>7088811FE1</v>
      </c>
      <c r="B119" t="str">
        <f t="shared" si="3"/>
        <v>06363391001</v>
      </c>
      <c r="C119" t="s">
        <v>16</v>
      </c>
      <c r="D119" t="s">
        <v>282</v>
      </c>
      <c r="E119" t="s">
        <v>23</v>
      </c>
      <c r="F119" s="1" t="s">
        <v>37</v>
      </c>
      <c r="G119" t="s">
        <v>119</v>
      </c>
      <c r="H119">
        <v>1872</v>
      </c>
      <c r="I119" s="2">
        <v>42957</v>
      </c>
      <c r="J119" s="2">
        <v>43830</v>
      </c>
      <c r="K119">
        <v>1020</v>
      </c>
    </row>
    <row r="120" spans="1:11" x14ac:dyDescent="0.25">
      <c r="A120" t="str">
        <f>"7088827D16"</f>
        <v>7088827D16</v>
      </c>
      <c r="B120" t="str">
        <f t="shared" si="3"/>
        <v>06363391001</v>
      </c>
      <c r="C120" t="s">
        <v>16</v>
      </c>
      <c r="D120" t="s">
        <v>283</v>
      </c>
      <c r="E120" t="s">
        <v>23</v>
      </c>
      <c r="F120" s="1" t="s">
        <v>37</v>
      </c>
      <c r="G120" t="s">
        <v>38</v>
      </c>
      <c r="H120">
        <v>1872</v>
      </c>
      <c r="I120" s="2">
        <v>42933</v>
      </c>
      <c r="J120" s="2">
        <v>43830</v>
      </c>
      <c r="K120">
        <v>524.97</v>
      </c>
    </row>
    <row r="121" spans="1:11" x14ac:dyDescent="0.25">
      <c r="A121" t="str">
        <f>"ZAA29EFB00"</f>
        <v>ZAA29EFB00</v>
      </c>
      <c r="B121" t="str">
        <f t="shared" si="3"/>
        <v>06363391001</v>
      </c>
      <c r="C121" t="s">
        <v>16</v>
      </c>
      <c r="D121" t="s">
        <v>284</v>
      </c>
      <c r="E121" t="s">
        <v>46</v>
      </c>
      <c r="F121" s="1" t="s">
        <v>151</v>
      </c>
      <c r="G121" t="s">
        <v>152</v>
      </c>
      <c r="H121">
        <v>400</v>
      </c>
      <c r="I121" s="2">
        <v>43743</v>
      </c>
      <c r="J121" s="2">
        <v>43743</v>
      </c>
      <c r="K121">
        <v>400</v>
      </c>
    </row>
    <row r="122" spans="1:11" x14ac:dyDescent="0.25">
      <c r="A122" t="str">
        <f>"Z102A99F65"</f>
        <v>Z102A99F65</v>
      </c>
      <c r="B122" t="str">
        <f t="shared" si="3"/>
        <v>06363391001</v>
      </c>
      <c r="C122" t="s">
        <v>16</v>
      </c>
      <c r="D122" t="s">
        <v>285</v>
      </c>
      <c r="E122" t="s">
        <v>46</v>
      </c>
      <c r="F122" s="1" t="s">
        <v>286</v>
      </c>
      <c r="G122" t="s">
        <v>287</v>
      </c>
      <c r="H122">
        <v>1800</v>
      </c>
      <c r="I122" s="2">
        <v>43789</v>
      </c>
      <c r="J122" s="2">
        <v>43789</v>
      </c>
      <c r="K122">
        <v>1800</v>
      </c>
    </row>
    <row r="123" spans="1:11" x14ac:dyDescent="0.25">
      <c r="A123" t="str">
        <f>"ZF521B9A96"</f>
        <v>ZF521B9A96</v>
      </c>
      <c r="B123" t="str">
        <f t="shared" si="3"/>
        <v>06363391001</v>
      </c>
      <c r="C123" t="s">
        <v>16</v>
      </c>
      <c r="D123" t="s">
        <v>288</v>
      </c>
      <c r="E123" t="s">
        <v>18</v>
      </c>
      <c r="F123" s="1" t="s">
        <v>98</v>
      </c>
      <c r="G123" t="s">
        <v>99</v>
      </c>
      <c r="H123">
        <v>33171.9</v>
      </c>
      <c r="I123" s="2">
        <v>43132</v>
      </c>
      <c r="J123" s="2">
        <v>43465</v>
      </c>
      <c r="K123">
        <v>1937.93</v>
      </c>
    </row>
    <row r="124" spans="1:11" x14ac:dyDescent="0.25">
      <c r="A124" t="str">
        <f>"ZBD2AAB374"</f>
        <v>ZBD2AAB374</v>
      </c>
      <c r="B124" t="str">
        <f t="shared" si="3"/>
        <v>06363391001</v>
      </c>
      <c r="C124" t="s">
        <v>16</v>
      </c>
      <c r="D124" t="s">
        <v>289</v>
      </c>
      <c r="E124" t="s">
        <v>18</v>
      </c>
      <c r="F124" s="1" t="s">
        <v>19</v>
      </c>
      <c r="G124" t="s">
        <v>20</v>
      </c>
      <c r="H124">
        <v>1035</v>
      </c>
      <c r="I124" s="2">
        <v>43784</v>
      </c>
      <c r="J124" s="2">
        <v>43829</v>
      </c>
      <c r="K124">
        <v>1035</v>
      </c>
    </row>
    <row r="125" spans="1:11" x14ac:dyDescent="0.25">
      <c r="A125" t="str">
        <f>"Z942AC1719"</f>
        <v>Z942AC1719</v>
      </c>
      <c r="B125" t="str">
        <f t="shared" si="3"/>
        <v>06363391001</v>
      </c>
      <c r="C125" t="s">
        <v>16</v>
      </c>
      <c r="D125" t="s">
        <v>290</v>
      </c>
      <c r="E125" t="s">
        <v>46</v>
      </c>
      <c r="F125" s="1" t="s">
        <v>78</v>
      </c>
      <c r="G125" t="s">
        <v>79</v>
      </c>
      <c r="H125">
        <v>100</v>
      </c>
      <c r="I125" s="2">
        <v>43831</v>
      </c>
      <c r="J125" s="2">
        <v>44196</v>
      </c>
      <c r="K125">
        <v>100</v>
      </c>
    </row>
    <row r="126" spans="1:11" x14ac:dyDescent="0.25">
      <c r="A126" t="str">
        <f>"ZE22AA8299"</f>
        <v>ZE22AA8299</v>
      </c>
      <c r="B126" t="str">
        <f t="shared" si="3"/>
        <v>06363391001</v>
      </c>
      <c r="C126" t="s">
        <v>16</v>
      </c>
      <c r="D126" t="s">
        <v>291</v>
      </c>
      <c r="E126" t="s">
        <v>23</v>
      </c>
      <c r="F126" s="1" t="s">
        <v>292</v>
      </c>
      <c r="G126" t="s">
        <v>293</v>
      </c>
      <c r="H126">
        <v>9527.4599999999991</v>
      </c>
      <c r="I126" s="2">
        <v>43796</v>
      </c>
      <c r="J126" s="2">
        <v>43816</v>
      </c>
      <c r="K126">
        <v>9527.4599999999991</v>
      </c>
    </row>
    <row r="127" spans="1:11" x14ac:dyDescent="0.25">
      <c r="A127" t="str">
        <f>"ZC52AD4C68"</f>
        <v>ZC52AD4C68</v>
      </c>
      <c r="B127" t="str">
        <f t="shared" si="3"/>
        <v>06363391001</v>
      </c>
      <c r="C127" t="s">
        <v>16</v>
      </c>
      <c r="D127" t="s">
        <v>294</v>
      </c>
      <c r="E127" t="s">
        <v>46</v>
      </c>
      <c r="F127" s="1" t="s">
        <v>295</v>
      </c>
      <c r="G127" t="s">
        <v>296</v>
      </c>
      <c r="H127">
        <v>39867.18</v>
      </c>
      <c r="I127" s="2">
        <v>43800</v>
      </c>
      <c r="J127" s="2">
        <v>44196</v>
      </c>
      <c r="K127">
        <v>0</v>
      </c>
    </row>
    <row r="128" spans="1:11" x14ac:dyDescent="0.25">
      <c r="A128" t="str">
        <f>"Z352ADB6B4"</f>
        <v>Z352ADB6B4</v>
      </c>
      <c r="B128" t="str">
        <f t="shared" si="3"/>
        <v>06363391001</v>
      </c>
      <c r="C128" t="s">
        <v>16</v>
      </c>
      <c r="D128" t="s">
        <v>297</v>
      </c>
      <c r="E128" t="s">
        <v>46</v>
      </c>
      <c r="F128" s="1" t="s">
        <v>298</v>
      </c>
      <c r="G128" t="s">
        <v>299</v>
      </c>
      <c r="H128">
        <v>3200</v>
      </c>
      <c r="I128" s="2">
        <v>43819</v>
      </c>
      <c r="J128" s="2">
        <v>43822</v>
      </c>
      <c r="K128">
        <v>0</v>
      </c>
    </row>
    <row r="129" spans="1:11" x14ac:dyDescent="0.25">
      <c r="A129" t="str">
        <f>"ZCB2AD27C9"</f>
        <v>ZCB2AD27C9</v>
      </c>
      <c r="B129" t="str">
        <f t="shared" si="3"/>
        <v>06363391001</v>
      </c>
      <c r="C129" t="s">
        <v>16</v>
      </c>
      <c r="D129" t="s">
        <v>300</v>
      </c>
      <c r="E129" t="s">
        <v>46</v>
      </c>
      <c r="F129" s="1" t="s">
        <v>301</v>
      </c>
      <c r="G129" t="s">
        <v>302</v>
      </c>
      <c r="H129">
        <v>10880.51</v>
      </c>
      <c r="I129" s="2">
        <v>43795</v>
      </c>
      <c r="J129" s="2">
        <v>43833</v>
      </c>
      <c r="K129">
        <v>9792.2000000000007</v>
      </c>
    </row>
    <row r="130" spans="1:11" x14ac:dyDescent="0.25">
      <c r="A130" t="str">
        <f>"ZAA2A1F232"</f>
        <v>ZAA2A1F232</v>
      </c>
      <c r="B130" t="str">
        <f t="shared" si="3"/>
        <v>06363391001</v>
      </c>
      <c r="C130" t="s">
        <v>16</v>
      </c>
      <c r="D130" t="s">
        <v>303</v>
      </c>
      <c r="E130" t="s">
        <v>46</v>
      </c>
      <c r="F130" s="1" t="s">
        <v>304</v>
      </c>
      <c r="G130" t="s">
        <v>305</v>
      </c>
      <c r="H130">
        <v>807</v>
      </c>
      <c r="I130" s="2">
        <v>43755</v>
      </c>
      <c r="J130" s="2">
        <v>43755</v>
      </c>
      <c r="K130">
        <v>807</v>
      </c>
    </row>
    <row r="131" spans="1:11" x14ac:dyDescent="0.25">
      <c r="A131" t="str">
        <f>"Z452B1F188"</f>
        <v>Z452B1F188</v>
      </c>
      <c r="B131" t="str">
        <f t="shared" ref="B131:B154" si="4">"06363391001"</f>
        <v>06363391001</v>
      </c>
      <c r="C131" t="s">
        <v>16</v>
      </c>
      <c r="D131" t="s">
        <v>306</v>
      </c>
      <c r="E131" t="s">
        <v>46</v>
      </c>
      <c r="F131" s="1" t="s">
        <v>307</v>
      </c>
      <c r="G131" t="s">
        <v>308</v>
      </c>
      <c r="H131">
        <v>350</v>
      </c>
      <c r="I131" s="2">
        <v>43812</v>
      </c>
      <c r="J131" s="2">
        <v>43812</v>
      </c>
      <c r="K131">
        <v>350</v>
      </c>
    </row>
    <row r="132" spans="1:11" x14ac:dyDescent="0.25">
      <c r="A132" t="str">
        <f>"ZCF2B30EC9"</f>
        <v>ZCF2B30EC9</v>
      </c>
      <c r="B132" t="str">
        <f t="shared" si="4"/>
        <v>06363391001</v>
      </c>
      <c r="C132" t="s">
        <v>16</v>
      </c>
      <c r="D132" t="s">
        <v>309</v>
      </c>
      <c r="E132" t="s">
        <v>46</v>
      </c>
      <c r="F132" s="1" t="s">
        <v>164</v>
      </c>
      <c r="G132" t="s">
        <v>119</v>
      </c>
      <c r="H132">
        <v>39302</v>
      </c>
      <c r="I132" s="2">
        <v>43831</v>
      </c>
      <c r="J132" s="2">
        <v>44074</v>
      </c>
      <c r="K132">
        <v>0</v>
      </c>
    </row>
    <row r="133" spans="1:11" x14ac:dyDescent="0.25">
      <c r="A133" t="str">
        <f>"8061213369"</f>
        <v>8061213369</v>
      </c>
      <c r="B133" t="str">
        <f t="shared" si="4"/>
        <v>06363391001</v>
      </c>
      <c r="C133" t="s">
        <v>16</v>
      </c>
      <c r="D133" t="s">
        <v>310</v>
      </c>
      <c r="E133" t="s">
        <v>18</v>
      </c>
      <c r="F133" s="1" t="s">
        <v>19</v>
      </c>
      <c r="G133" t="s">
        <v>20</v>
      </c>
      <c r="H133">
        <v>52000</v>
      </c>
      <c r="I133" s="2">
        <v>43769</v>
      </c>
      <c r="J133" s="2">
        <v>44561</v>
      </c>
      <c r="K133">
        <v>5976.2</v>
      </c>
    </row>
    <row r="134" spans="1:11" x14ac:dyDescent="0.25">
      <c r="A134" t="str">
        <f>"Z512AB7DBC"</f>
        <v>Z512AB7DBC</v>
      </c>
      <c r="B134" t="str">
        <f t="shared" si="4"/>
        <v>06363391001</v>
      </c>
      <c r="C134" t="s">
        <v>16</v>
      </c>
      <c r="D134" t="s">
        <v>311</v>
      </c>
      <c r="E134" t="s">
        <v>46</v>
      </c>
      <c r="F134" s="1" t="s">
        <v>312</v>
      </c>
      <c r="G134" t="s">
        <v>313</v>
      </c>
      <c r="H134">
        <v>750</v>
      </c>
      <c r="I134" s="2">
        <v>43789</v>
      </c>
      <c r="J134" s="2">
        <v>43810</v>
      </c>
      <c r="K134">
        <v>750</v>
      </c>
    </row>
    <row r="135" spans="1:11" x14ac:dyDescent="0.25">
      <c r="A135" t="str">
        <f>"Z0B2B8D37D"</f>
        <v>Z0B2B8D37D</v>
      </c>
      <c r="B135" t="str">
        <f t="shared" si="4"/>
        <v>06363391001</v>
      </c>
      <c r="C135" t="s">
        <v>16</v>
      </c>
      <c r="D135" t="s">
        <v>314</v>
      </c>
      <c r="E135" t="s">
        <v>46</v>
      </c>
      <c r="F135" s="1" t="s">
        <v>307</v>
      </c>
      <c r="G135" t="s">
        <v>308</v>
      </c>
      <c r="H135">
        <v>300</v>
      </c>
      <c r="I135" s="2">
        <v>43845</v>
      </c>
      <c r="J135" s="2">
        <v>43845</v>
      </c>
      <c r="K135">
        <v>0</v>
      </c>
    </row>
    <row r="136" spans="1:11" x14ac:dyDescent="0.25">
      <c r="A136" t="str">
        <f>"ZC62646B56"</f>
        <v>ZC62646B56</v>
      </c>
      <c r="B136" t="str">
        <f t="shared" si="4"/>
        <v>06363391001</v>
      </c>
      <c r="C136" t="s">
        <v>16</v>
      </c>
      <c r="D136" t="s">
        <v>315</v>
      </c>
      <c r="E136" t="s">
        <v>23</v>
      </c>
      <c r="F136" s="1" t="s">
        <v>316</v>
      </c>
      <c r="G136" t="s">
        <v>317</v>
      </c>
      <c r="H136">
        <v>17556.32</v>
      </c>
      <c r="I136" s="2">
        <v>43752</v>
      </c>
      <c r="J136" s="2">
        <v>43921</v>
      </c>
      <c r="K136">
        <v>0</v>
      </c>
    </row>
    <row r="137" spans="1:11" x14ac:dyDescent="0.25">
      <c r="A137" t="str">
        <f>"Z362A9D6BD"</f>
        <v>Z362A9D6BD</v>
      </c>
      <c r="B137" t="str">
        <f t="shared" si="4"/>
        <v>06363391001</v>
      </c>
      <c r="C137" t="s">
        <v>16</v>
      </c>
      <c r="D137" t="s">
        <v>318</v>
      </c>
      <c r="E137" t="s">
        <v>18</v>
      </c>
      <c r="F137" s="1" t="s">
        <v>87</v>
      </c>
      <c r="G137" t="s">
        <v>88</v>
      </c>
      <c r="H137">
        <v>2325.94</v>
      </c>
      <c r="I137" s="2">
        <v>43782</v>
      </c>
      <c r="J137" s="2">
        <v>43829</v>
      </c>
      <c r="K137">
        <v>0</v>
      </c>
    </row>
    <row r="138" spans="1:11" x14ac:dyDescent="0.25">
      <c r="A138" t="str">
        <f>"6707601772"</f>
        <v>6707601772</v>
      </c>
      <c r="B138" t="str">
        <f t="shared" si="4"/>
        <v>06363391001</v>
      </c>
      <c r="C138" t="s">
        <v>16</v>
      </c>
      <c r="D138" t="s">
        <v>319</v>
      </c>
      <c r="E138" t="s">
        <v>18</v>
      </c>
      <c r="F138" s="1" t="s">
        <v>320</v>
      </c>
      <c r="G138" t="s">
        <v>321</v>
      </c>
      <c r="H138">
        <v>2280700.84</v>
      </c>
      <c r="I138" s="2">
        <v>42522</v>
      </c>
      <c r="J138" s="2">
        <v>44034</v>
      </c>
      <c r="K138">
        <v>1236356.01</v>
      </c>
    </row>
    <row r="139" spans="1:11" x14ac:dyDescent="0.25">
      <c r="A139" t="str">
        <f>"Z2729502D4"</f>
        <v>Z2729502D4</v>
      </c>
      <c r="B139" t="str">
        <f t="shared" si="4"/>
        <v>06363391001</v>
      </c>
      <c r="C139" t="s">
        <v>16</v>
      </c>
      <c r="D139" t="s">
        <v>322</v>
      </c>
      <c r="E139" t="s">
        <v>23</v>
      </c>
      <c r="H139">
        <v>0</v>
      </c>
      <c r="K139">
        <v>0</v>
      </c>
    </row>
    <row r="140" spans="1:11" x14ac:dyDescent="0.25">
      <c r="A140" t="str">
        <f>"Z4E29E8123"</f>
        <v>Z4E29E8123</v>
      </c>
      <c r="B140" t="str">
        <f t="shared" si="4"/>
        <v>06363391001</v>
      </c>
      <c r="C140" t="s">
        <v>16</v>
      </c>
      <c r="D140" t="s">
        <v>323</v>
      </c>
      <c r="E140" t="s">
        <v>46</v>
      </c>
      <c r="H140">
        <v>0</v>
      </c>
      <c r="K140">
        <v>0</v>
      </c>
    </row>
    <row r="141" spans="1:11" x14ac:dyDescent="0.25">
      <c r="A141" t="str">
        <f>"8046194955"</f>
        <v>8046194955</v>
      </c>
      <c r="B141" t="str">
        <f t="shared" si="4"/>
        <v>06363391001</v>
      </c>
      <c r="C141" t="s">
        <v>16</v>
      </c>
      <c r="D141" t="s">
        <v>324</v>
      </c>
      <c r="E141" t="s">
        <v>23</v>
      </c>
      <c r="H141">
        <v>0</v>
      </c>
      <c r="K141">
        <v>0</v>
      </c>
    </row>
    <row r="142" spans="1:11" x14ac:dyDescent="0.25">
      <c r="A142" t="str">
        <f>"Z712A8D903"</f>
        <v>Z712A8D903</v>
      </c>
      <c r="B142" t="str">
        <f t="shared" si="4"/>
        <v>06363391001</v>
      </c>
      <c r="C142" t="s">
        <v>16</v>
      </c>
      <c r="D142" t="s">
        <v>325</v>
      </c>
      <c r="E142" t="s">
        <v>46</v>
      </c>
      <c r="F142" s="1" t="s">
        <v>326</v>
      </c>
      <c r="G142" t="s">
        <v>327</v>
      </c>
      <c r="H142">
        <v>4500</v>
      </c>
      <c r="I142" s="2">
        <v>43794</v>
      </c>
      <c r="J142" s="2">
        <v>43921</v>
      </c>
      <c r="K142">
        <v>0</v>
      </c>
    </row>
    <row r="143" spans="1:11" x14ac:dyDescent="0.25">
      <c r="A143" t="str">
        <f>"ZE42A8EB43"</f>
        <v>ZE42A8EB43</v>
      </c>
      <c r="B143" t="str">
        <f t="shared" si="4"/>
        <v>06363391001</v>
      </c>
      <c r="C143" t="s">
        <v>16</v>
      </c>
      <c r="D143" t="s">
        <v>328</v>
      </c>
      <c r="E143" t="s">
        <v>46</v>
      </c>
      <c r="F143" s="1" t="s">
        <v>329</v>
      </c>
      <c r="G143" t="s">
        <v>330</v>
      </c>
      <c r="H143">
        <v>4091.5</v>
      </c>
      <c r="I143" s="2">
        <v>43794</v>
      </c>
      <c r="J143" s="2">
        <v>43815</v>
      </c>
      <c r="K143">
        <v>0</v>
      </c>
    </row>
    <row r="144" spans="1:11" x14ac:dyDescent="0.25">
      <c r="A144" t="str">
        <f>"8065249605"</f>
        <v>8065249605</v>
      </c>
      <c r="B144" t="str">
        <f t="shared" si="4"/>
        <v>06363391001</v>
      </c>
      <c r="C144" t="s">
        <v>16</v>
      </c>
      <c r="D144" t="s">
        <v>331</v>
      </c>
      <c r="E144" t="s">
        <v>23</v>
      </c>
      <c r="F144" s="1" t="s">
        <v>332</v>
      </c>
      <c r="G144" t="s">
        <v>333</v>
      </c>
      <c r="H144">
        <v>66288</v>
      </c>
      <c r="I144" s="2">
        <v>43815</v>
      </c>
      <c r="J144" s="2">
        <v>43937</v>
      </c>
      <c r="K144">
        <v>0</v>
      </c>
    </row>
    <row r="145" spans="1:11" x14ac:dyDescent="0.25">
      <c r="A145" t="str">
        <f>"ZCE2A9D58C"</f>
        <v>ZCE2A9D58C</v>
      </c>
      <c r="B145" t="str">
        <f t="shared" si="4"/>
        <v>06363391001</v>
      </c>
      <c r="C145" t="s">
        <v>16</v>
      </c>
      <c r="D145" t="s">
        <v>334</v>
      </c>
      <c r="E145" t="s">
        <v>18</v>
      </c>
      <c r="F145" s="1" t="s">
        <v>31</v>
      </c>
      <c r="G145" t="s">
        <v>32</v>
      </c>
      <c r="H145">
        <v>12069</v>
      </c>
      <c r="I145" s="2">
        <v>43782</v>
      </c>
      <c r="J145" s="2">
        <v>43861</v>
      </c>
      <c r="K145">
        <v>0</v>
      </c>
    </row>
    <row r="146" spans="1:11" x14ac:dyDescent="0.25">
      <c r="A146" t="str">
        <f>"8120486509"</f>
        <v>8120486509</v>
      </c>
      <c r="B146" t="str">
        <f t="shared" si="4"/>
        <v>06363391001</v>
      </c>
      <c r="C146" t="s">
        <v>16</v>
      </c>
      <c r="D146" t="s">
        <v>335</v>
      </c>
      <c r="E146" t="s">
        <v>18</v>
      </c>
      <c r="F146" s="1" t="s">
        <v>185</v>
      </c>
      <c r="G146" t="s">
        <v>186</v>
      </c>
      <c r="H146">
        <v>0</v>
      </c>
      <c r="I146" s="2">
        <v>43891</v>
      </c>
      <c r="J146" s="2">
        <v>44255</v>
      </c>
      <c r="K146">
        <v>0</v>
      </c>
    </row>
    <row r="147" spans="1:11" x14ac:dyDescent="0.25">
      <c r="A147" t="str">
        <f>"Z672A66AA9"</f>
        <v>Z672A66AA9</v>
      </c>
      <c r="B147" t="str">
        <f t="shared" si="4"/>
        <v>06363391001</v>
      </c>
      <c r="C147" t="s">
        <v>16</v>
      </c>
      <c r="D147" t="s">
        <v>336</v>
      </c>
      <c r="E147" t="s">
        <v>46</v>
      </c>
      <c r="F147" s="1" t="s">
        <v>337</v>
      </c>
      <c r="G147" t="s">
        <v>338</v>
      </c>
      <c r="H147">
        <v>1400</v>
      </c>
      <c r="I147" s="2">
        <v>43776</v>
      </c>
      <c r="J147" s="2">
        <v>43982</v>
      </c>
      <c r="K147">
        <v>0</v>
      </c>
    </row>
    <row r="148" spans="1:11" x14ac:dyDescent="0.25">
      <c r="A148" t="str">
        <f>"Z29204BA2B"</f>
        <v>Z29204BA2B</v>
      </c>
      <c r="B148" t="str">
        <f t="shared" si="4"/>
        <v>06363391001</v>
      </c>
      <c r="C148" t="s">
        <v>16</v>
      </c>
      <c r="D148" t="s">
        <v>339</v>
      </c>
      <c r="E148" t="s">
        <v>46</v>
      </c>
      <c r="F148" s="1" t="s">
        <v>244</v>
      </c>
      <c r="G148" t="s">
        <v>245</v>
      </c>
      <c r="H148">
        <v>186.74</v>
      </c>
      <c r="I148" s="2">
        <v>43732</v>
      </c>
      <c r="J148" s="2">
        <v>43738</v>
      </c>
      <c r="K148">
        <v>0</v>
      </c>
    </row>
    <row r="149" spans="1:11" x14ac:dyDescent="0.25">
      <c r="A149" t="str">
        <f>"Z892968418"</f>
        <v>Z892968418</v>
      </c>
      <c r="B149" t="str">
        <f t="shared" si="4"/>
        <v>06363391001</v>
      </c>
      <c r="C149" t="s">
        <v>16</v>
      </c>
      <c r="D149" t="s">
        <v>340</v>
      </c>
      <c r="E149" t="s">
        <v>46</v>
      </c>
      <c r="F149" s="1" t="s">
        <v>81</v>
      </c>
      <c r="G149" t="s">
        <v>82</v>
      </c>
      <c r="H149">
        <v>320</v>
      </c>
      <c r="I149" s="2">
        <v>43679</v>
      </c>
      <c r="J149" s="2">
        <v>44043</v>
      </c>
      <c r="K149">
        <v>0</v>
      </c>
    </row>
    <row r="150" spans="1:11" x14ac:dyDescent="0.25">
      <c r="A150" t="str">
        <f>"Z292A63C89"</f>
        <v>Z292A63C89</v>
      </c>
      <c r="B150" t="str">
        <f t="shared" si="4"/>
        <v>06363391001</v>
      </c>
      <c r="C150" t="s">
        <v>16</v>
      </c>
      <c r="D150" t="s">
        <v>341</v>
      </c>
      <c r="E150" t="s">
        <v>46</v>
      </c>
      <c r="F150" s="1" t="s">
        <v>342</v>
      </c>
      <c r="G150" t="s">
        <v>343</v>
      </c>
      <c r="H150">
        <v>3695</v>
      </c>
      <c r="I150" s="2">
        <v>43776</v>
      </c>
      <c r="J150" s="2">
        <v>43854</v>
      </c>
      <c r="K150">
        <v>0</v>
      </c>
    </row>
    <row r="151" spans="1:11" x14ac:dyDescent="0.25">
      <c r="A151" t="str">
        <f>"ZD02BA3F65"</f>
        <v>ZD02BA3F65</v>
      </c>
      <c r="B151" t="str">
        <f t="shared" si="4"/>
        <v>06363391001</v>
      </c>
      <c r="C151" t="s">
        <v>16</v>
      </c>
      <c r="D151" t="s">
        <v>344</v>
      </c>
      <c r="E151" t="s">
        <v>46</v>
      </c>
      <c r="F151" s="1" t="s">
        <v>345</v>
      </c>
      <c r="G151" t="s">
        <v>346</v>
      </c>
      <c r="H151">
        <v>38104.129999999997</v>
      </c>
      <c r="I151" s="2">
        <v>43862</v>
      </c>
      <c r="J151" s="2">
        <v>44227</v>
      </c>
      <c r="K151">
        <v>0</v>
      </c>
    </row>
    <row r="152" spans="1:11" x14ac:dyDescent="0.25">
      <c r="A152" t="str">
        <f>"ZCF2A5DA21"</f>
        <v>ZCF2A5DA21</v>
      </c>
      <c r="B152" t="str">
        <f t="shared" si="4"/>
        <v>06363391001</v>
      </c>
      <c r="C152" t="s">
        <v>16</v>
      </c>
      <c r="D152" t="s">
        <v>347</v>
      </c>
      <c r="E152" t="s">
        <v>46</v>
      </c>
      <c r="F152" s="1" t="s">
        <v>348</v>
      </c>
      <c r="G152" t="s">
        <v>349</v>
      </c>
      <c r="H152">
        <v>6694.15</v>
      </c>
      <c r="I152" s="2">
        <v>43857</v>
      </c>
      <c r="J152" s="2">
        <v>43858</v>
      </c>
      <c r="K152">
        <v>0</v>
      </c>
    </row>
    <row r="153" spans="1:11" x14ac:dyDescent="0.25">
      <c r="A153" t="str">
        <f>"75773166F8"</f>
        <v>75773166F8</v>
      </c>
      <c r="B153" t="str">
        <f t="shared" si="4"/>
        <v>06363391001</v>
      </c>
      <c r="C153" t="s">
        <v>16</v>
      </c>
      <c r="D153" t="s">
        <v>350</v>
      </c>
      <c r="E153" t="s">
        <v>23</v>
      </c>
      <c r="F153" s="1" t="s">
        <v>351</v>
      </c>
      <c r="G153" t="s">
        <v>94</v>
      </c>
      <c r="H153">
        <v>197022.91</v>
      </c>
      <c r="I153" s="2">
        <v>43374</v>
      </c>
      <c r="J153" s="2">
        <v>43738</v>
      </c>
      <c r="K153">
        <v>40292.68</v>
      </c>
    </row>
    <row r="154" spans="1:11" x14ac:dyDescent="0.25">
      <c r="A154" t="str">
        <f>"7623778C9E"</f>
        <v>7623778C9E</v>
      </c>
      <c r="B154" t="str">
        <f t="shared" si="4"/>
        <v>06363391001</v>
      </c>
      <c r="C154" t="s">
        <v>16</v>
      </c>
      <c r="D154" t="s">
        <v>352</v>
      </c>
      <c r="E154" t="s">
        <v>23</v>
      </c>
      <c r="F154" s="1" t="s">
        <v>353</v>
      </c>
      <c r="G154" t="s">
        <v>94</v>
      </c>
      <c r="H154">
        <v>53352.29</v>
      </c>
      <c r="I154" s="2">
        <v>43383</v>
      </c>
      <c r="J154" s="2">
        <v>43747</v>
      </c>
      <c r="K154">
        <v>53321.27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abruzzo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2020-01-31T13:43:54Z</dcterms:created>
  <dcterms:modified xsi:type="dcterms:W3CDTF">2020-01-31T13:43:54Z</dcterms:modified>
</cp:coreProperties>
</file>