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emiliaromagn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</calcChain>
</file>

<file path=xl/sharedStrings.xml><?xml version="1.0" encoding="utf-8"?>
<sst xmlns="http://schemas.openxmlformats.org/spreadsheetml/2006/main" count="764" uniqueCount="367">
  <si>
    <t>Agenzia delle Entrate</t>
  </si>
  <si>
    <t>CF 06363391001</t>
  </si>
  <si>
    <t>Contratti di forniture, beni e servizi</t>
  </si>
  <si>
    <t>Anno 2019</t>
  </si>
  <si>
    <t>Dati aggiornati al 31-01-2020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</si>
  <si>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</si>
  <si>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</si>
  <si>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</si>
  <si>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</si>
  <si>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</si>
  <si>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</si>
  <si>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</si>
  <si>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</si>
  <si>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</si>
  <si>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</si>
  <si>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</si>
  <si>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Emilia Romagna</t>
  </si>
  <si>
    <t>NOLEGGIO FOTOCOPIATORI</t>
  </si>
  <si>
    <t>26-AFFIDAMENTO DIRETTO IN ADESIONE AD ACCORDO QUADRO/CONVENZIONE</t>
  </si>
  <si>
    <t xml:space="preserve">SHARP ELECTRONICS ITALIA S.P.A. (CF: 09275090158)
</t>
  </si>
  <si>
    <t>SHARP ELECTRONICS ITALIA S.P.A. (CF: 09275090158)</t>
  </si>
  <si>
    <t>23-AFFIDAMENTO IN ECONOMIA - AFFIDAMENTO DIRETTO</t>
  </si>
  <si>
    <t>SERVIZIO DI VIGILANZA LOTTO 1</t>
  </si>
  <si>
    <t>08-AFFIDAMENTO IN ECONOMIA - COTTIMO FIDUCIARIO</t>
  </si>
  <si>
    <t xml:space="preserve">CIVIS AUGUSTUS SRL (CF: 01042410405)
COOPSERVICE S.COOP.P.A.  (CF: 00310180351)
I.V.R.I.- Istituto di vigilanza  (CF: 03169660150)
MES GROUP (CF: 02888691207)
SYSTEM SICUREZZA SRL (CF: 02438830362)
</t>
  </si>
  <si>
    <t>I.V.R.I.- Istituto di vigilanza  (CF: 03169660150)</t>
  </si>
  <si>
    <t>SERVIZIO DI VIGILANZA LOTTO 2</t>
  </si>
  <si>
    <t>COOPSERVICE S.COOP.P.A.  (CF: 00310180351)</t>
  </si>
  <si>
    <t>SERVIZIO DI VIGILANZA LOTTO 4</t>
  </si>
  <si>
    <t>NOLEGGIO APPARECCHIATURE MULTIFUNZIONE</t>
  </si>
  <si>
    <t xml:space="preserve">KYOCERA DOCUMENT SOLUTION ITALIA SPA (CF: 01788080156)
</t>
  </si>
  <si>
    <t>KYOCERA DOCUMENT SOLUTION ITALIA SPA (CF: 01788080156)</t>
  </si>
  <si>
    <t>FORNITURA FALDONI UFFICI EMILIA ROMAGNA</t>
  </si>
  <si>
    <t>22-PROCEDURA NEGOZIATA DERIVANTE DA AVVISI CON CUI SI INDICE LA GARA</t>
  </si>
  <si>
    <t xml:space="preserve">APAPER SRL (CF: 03432931206)
ASCAM SRL (CF: 00976050427)
DUBINI S.R.L. (CF: 06262520155)
DuecÃ¬ Italia srl (CF: 02693490126)
F.LLI BIAGINI SRL (CF: 00960900371)
ICR - SOCIETA' PER AZIONI  (CF: 05466391009)
LYRECO ITALIA S.P.A. (CF: 11582010150)
MYO S.r.l. (CF: 03222970406)
SISTERS SRL (CF: 02316361209)
VALSECCHI GIOVANNI SRL (CF: 07997560151)
</t>
  </si>
  <si>
    <t>ASCAM SRL (CF: 00976050427)</t>
  </si>
  <si>
    <t>FORNITURA BANDIERE UFFICI REGIONE EMILIA ROMAGNA</t>
  </si>
  <si>
    <t xml:space="preserve">Adria Bandiere srl (CF: 02205060409)
FERRAMENTA FELINO SRL (CF: 00782670343)
IDEAFORWEB DI FAUSTO MARINO (CF: MRNFST84E26H703P)
LA NAZIONALE MANIFATTURE SNC (CF: 07658160150)
PROMO M4U ITALIA (CF: 11334701007)
SAVENT SRL (CF: 13246131000)
</t>
  </si>
  <si>
    <t>IDEAFORWEB DI FAUSTO MARINO (CF: MRNFST84E26H703P)</t>
  </si>
  <si>
    <t>FOTOCOPIATORI A NOLEGGIO LOTTO 2_MULTIFUNZIONE A3</t>
  </si>
  <si>
    <t xml:space="preserve">KYOCERA SPA (CF: 02973040963)
</t>
  </si>
  <si>
    <t>KYOCERA SPA (CF: 02973040963)</t>
  </si>
  <si>
    <t>AFFIDAMENTO SERVIZI RISCOSSIONE TRIBUTI E RITIRO VALORI</t>
  </si>
  <si>
    <t xml:space="preserve">BANCA NAZIONALE DEL LAVORO SPA (CF: 09339391006)
</t>
  </si>
  <si>
    <t>BANCA NAZIONALE DEL LAVORO SPA (CF: 09339391006)</t>
  </si>
  <si>
    <t xml:space="preserve">FORNITURA PRODOTTI DI CANCELLERIA UFFICI REGIONE EMILIA ROMAGNA </t>
  </si>
  <si>
    <t xml:space="preserve">ERREBIAN SPA (CF: 08397890586)
F.LLI BIAGINI SRL (CF: 00960900371)
ICR - SOCIETA' PER AZIONI  (CF: 05466391009)
LYRECO ITALIA S.P.A. (CF: 11582010150)
MYO S.r.l. (CF: 03222970406)
VALSECCHI GIOVANNI SRL (CF: 07997560151)
</t>
  </si>
  <si>
    <t>ERREBIAN SPA (CF: 08397890586)</t>
  </si>
  <si>
    <t>NOLEGGIO MULTIFUNZIONI 26 LOTTO 4</t>
  </si>
  <si>
    <t xml:space="preserve">CONVERGE S.P.A. (CF: 04472901000)
</t>
  </si>
  <si>
    <t>CONVERGE S.P.A. (CF: 04472901000)</t>
  </si>
  <si>
    <t>SORVEGLIANZA SANITARIA - SERVIZI RELATIVI ALLA GESTIONE INTEGRATA DELLA SALUTE E SICUREZZA SUI LUOGHI DI LAVORO LOTTO 2</t>
  </si>
  <si>
    <t xml:space="preserve">COM METODI SPA (CF: 10317360153)
</t>
  </si>
  <si>
    <t>COM METODI SPA (CF: 10317360153)</t>
  </si>
  <si>
    <t>SERVIZIO DI PULIZIA UFFICI AGENZIA ENTRATE EMILIA ROMAGNA</t>
  </si>
  <si>
    <t xml:space="preserve">MANITAL S.C.P.A.-CONSORZIO STABILE (CF: 06466050017)
</t>
  </si>
  <si>
    <t>MANITAL S.C.P.A.-CONSORZIO STABILE (CF: 06466050017)</t>
  </si>
  <si>
    <t>FORNITURA BANCA DATI RIVISTE 24</t>
  </si>
  <si>
    <t xml:space="preserve">WOLTERS KLUWER ITALIA SRL (CF: 10209790152)
</t>
  </si>
  <si>
    <t>WOLTERS KLUWER ITALIA SRL (CF: 10209790152)</t>
  </si>
  <si>
    <t xml:space="preserve">FORNITURA MATERIALE DI CONSUMO RIGENERATO UFFICI EMILIA ROMAGNA </t>
  </si>
  <si>
    <t xml:space="preserve">ALEX OFFICE &amp; BUSINESS DI CARMINE AVERSANO (CF: VRSCMN80T31A783K)
Buyonline (CF: 06285520968)
ECOSERVICE di Paolo Saltarelli (CF: SNTPLA67L16E783G)
ERREBIAN SPA (CF: 08397890586)
MYO S.r.l. (CF: 03222970406)
PROMO RIGENERA SRL (CF: 01431180551)
</t>
  </si>
  <si>
    <t>Buyonline (CF: 06285520968)</t>
  </si>
  <si>
    <t>FORNITURA MATERIALI DI CONSUMO ORIGINALI EMILIA ROMAGNA</t>
  </si>
  <si>
    <t xml:space="preserve">ECO LASER INFORMATICA SRL  (CF: 04427081007)
ECOSERVICE DI SANTARELLI PAOLO (CF: 01242120432)
EMPORIUM SRL (CF: 01524840087)
ERREBIAN SPA (CF: 08397890586)
ICR - SOCIETA' PER AZIONI  (CF: 05466391009)
MYO S.r.l. (CF: 03222970406)
</t>
  </si>
  <si>
    <t>ECO LASER INFORMATICA SRL  (CF: 04427081007)</t>
  </si>
  <si>
    <t>SERVIZIO DI VIGILANZA ACCOGLIENZA E PORTIERATO PRESSO AGENZIA DELLE ENTRATE VIA MARCO POLO, 60</t>
  </si>
  <si>
    <t xml:space="preserve">CEMIR SECURITY SRL (CF: 13423191009)
DIX SERVIZI S.r.l. (CF: 12158441001)
La Veneta Servizi Spa (CF: 05185201000)
METROSERVICE SRL  (CF: 06748221006)
RANGERS SERVIZI FIDUCIARI SRL  (CF: 03897120246)
SECURITE' SRL (CF: 11537111004)
</t>
  </si>
  <si>
    <t>SECURITE' SRL (CF: 11537111004)</t>
  </si>
  <si>
    <t>SERVIZIO DI VIGILANZA NUOVA SEDE UPT PIACENZA</t>
  </si>
  <si>
    <t xml:space="preserve">I.V.R.I.- Istituto di vigilanza  (CF: 03169660150)
</t>
  </si>
  <si>
    <t>SERVIZIO DI PICCOLA MANUTENZIONE E RIPARAZIONE (MINUTO MANTENIMENTO) UFFICI EMILIA ROMAGNA</t>
  </si>
  <si>
    <t xml:space="preserve">CARFORA VINCENZO S.N.C. (CF: 03097721207)
ICFA SRL (CF: 07916150019)
ICOED SRL UNIPERSONALE (CF: 03365040363)
INTEC SERVICE Srl (CF: 02820290647)
MESCHIARI UFFICIO SRL (CF: 01644780361)
RA.MA SRL (CF: 02874101203)
</t>
  </si>
  <si>
    <t>INTEC SERVICE Srl (CF: 02820290647)</t>
  </si>
  <si>
    <t>FORNITURA BUONI PASTO ELETTRONICI 1 LOTTO 2</t>
  </si>
  <si>
    <t xml:space="preserve">EDENRED ITALIA srl (CF: 01014660417)
</t>
  </si>
  <si>
    <t>EDENRED ITALIA srl (CF: 01014660417)</t>
  </si>
  <si>
    <t>FORNITURA TIMBRI UFFICI AGENZIA ENTRATE EMILIA ROMAGNA</t>
  </si>
  <si>
    <t xml:space="preserve">C.B DI CORRADO BORGATTI (CF: BRGCRD51E27C469V)
ROSSI TIMBRI SRL (CF: 01451660359)
TIMBRIFICIO LAMPO SRL (CF: 02267290373)
TIMBRIFICIO PARMENSE SNC DI TINCATI BRUNO E C. (CF: 00152410346)
TIMBRITALIA SRL (CF: 03232650402)
</t>
  </si>
  <si>
    <t>ROSSI TIMBRI SRL (CF: 01451660359)</t>
  </si>
  <si>
    <t>FORNITURA BANCA DATI BIG SUITE</t>
  </si>
  <si>
    <t>FORNITURA FALDONI UFFICI EMILIA ROMAGNA_ACCORDO QUADRO</t>
  </si>
  <si>
    <t xml:space="preserve">CERBONE STAMPA SRL (CF: 01712120706)
DUBINI S.R.L. (CF: 06262520155)
ERREBIAN SPA (CF: 08397890586)
F.LLI BIAGINI SRL (CF: 00960900371)
MYO S.r.l. (CF: 03222970406)
SISTERS SRL (CF: 02316361209)
</t>
  </si>
  <si>
    <t>MYO S.r.l. (CF: 03222970406)</t>
  </si>
  <si>
    <t xml:space="preserve">SICUREZZA SUI LUOGHI DI LAVORO CONVENZIONE CONSIP 3. ACQUISTO CORSI DI FORMAZIONE </t>
  </si>
  <si>
    <t xml:space="preserve">COM Metodi spa  (CF: 07120730150)
</t>
  </si>
  <si>
    <t>COM Metodi spa  (CF: 07120730150)</t>
  </si>
  <si>
    <t>GARA PER IL SERVIZIO DELLA MANUTENZIONE ORDINARIA DELLE â€œAREE VERDIâ€ UFFICI AGENZIA ENTRATE</t>
  </si>
  <si>
    <t xml:space="preserve">ECOGREEN SERVICE SRL (CF: 13929631003)
EUROSERVICE GROUP SRL (CF: 03218500837)
FUTURO 2000 S.R.L. (CF: 04939070829)
GLOBAL SERVICE SRL (CF: 02171450352)
I GIARDINI DEL SUD (CF: 03489740633)
IL KOALA SOC. COOP (CF: 01878730470)
</t>
  </si>
  <si>
    <t>ECOGREEN SERVICE SRL (CF: 13929631003)</t>
  </si>
  <si>
    <t>SERVIZIO DI FACCHINAGGIO TRASPORTO E TRASLOCO UFFICI EMILIA ROMAGNA</t>
  </si>
  <si>
    <t xml:space="preserve">AZIENDA TRASPORTI FACCHINI IMOLESI SOC. COOP (CF: 00615160371)
COOPSERVICE S.COOP.P.A.  (CF: 00310180351)
F.LLI SOLDATI (CF: 01480120409)
MAKROS PROJECT S.R.L (CF: 01944000387)
POLO AUTOTRASPORTI SOC COOP. (CF: 02031070408)
URBITEK (CF: 02446140390)
</t>
  </si>
  <si>
    <t>ADESIONE CONVENZIONE CONSIP GAS NATURALE 10 - LOTTO 3</t>
  </si>
  <si>
    <t xml:space="preserve">SOENERGY SRL (CF: 01565370382)
</t>
  </si>
  <si>
    <t>SOENERGY SRL (CF: 01565370382)</t>
  </si>
  <si>
    <t>SERVIZIO DI MANUTENZIONE IMPIANTI VIDEOSORVEGLIANZA UFFICI EMILIA ROMAGNA</t>
  </si>
  <si>
    <t xml:space="preserve">AVS GROUP SRL (CF: 04955770658)
CEMIS (CF: 01758791204)
CLIMATEK (CF: 01822300404)
ELETTRICA IMPIANTI SRL (CF: 01425470067)
ELETTRONICA ED ELETTROTECNICA DI IORIO GIUSEPPE (CF: RIOGPP84D15G812W)
SANTIMONE SRL (CF: 03134970361)
</t>
  </si>
  <si>
    <t>ELETTRONICA ED ELETTROTECNICA DI IORIO GIUSEPPE (CF: RIOGPP84D15G812W)</t>
  </si>
  <si>
    <t>FORNITURA LIBRI IN MATERIA GIURIDICA E FISCALE UFFICI AGENZIA ENTRATE EMILIA ROMAGNA</t>
  </si>
  <si>
    <t xml:space="preserve">BONOMO EDITORE (CF: 03434821207)
</t>
  </si>
  <si>
    <t>BONOMO EDITORE (CF: 03434821207)</t>
  </si>
  <si>
    <t>FORNITURA E POSA IN OPERA DI PARETI DIVISORIE UT RIMINI</t>
  </si>
  <si>
    <t xml:space="preserve">3P LEGNO (CF: 02861501209)
CORRIDI S.R.L. (CF: 00402140586)
Pialt S.r.l. (CF: 01664520010)
QUADRIFOGLIO SISTEMI D'ARREDO SPA (CF: 02301560260)
</t>
  </si>
  <si>
    <t>Pialt S.r.l. (CF: 01664520010)</t>
  </si>
  <si>
    <t>FORNITURA CARTA TERMICA PER SISTEMA ELIMINACODE UFFICI EMILIA ROMAGNA</t>
  </si>
  <si>
    <t xml:space="preserve">SIGMA S.P.A. (CF: 01590580443)
</t>
  </si>
  <si>
    <t>SIGMA S.P.A. (CF: 01590580443)</t>
  </si>
  <si>
    <t>INTERVENTO DI SPALATURA NEVE UT CARPI</t>
  </si>
  <si>
    <t xml:space="preserve">PINI ANNIBALE SNC (CF: 00341770360)
</t>
  </si>
  <si>
    <t>PINI ANNIBALE SNC (CF: 00341770360)</t>
  </si>
  <si>
    <t xml:space="preserve">APPARECCHIATURE MULTIFUNZIONE 28 LOTTO 2 </t>
  </si>
  <si>
    <t>ACCORDO QUADRO FORNITURA CARTA 2018/2019</t>
  </si>
  <si>
    <t xml:space="preserve">Valsecchi Cancelleria Srl  (CF: 09521810961)
</t>
  </si>
  <si>
    <t>Valsecchi Cancelleria Srl  (CF: 09521810961)</t>
  </si>
  <si>
    <t>FORNITURA MATERIALE DI CONSUMO STAMPANTI UFFICI EMILIA ROMAGNA</t>
  </si>
  <si>
    <t xml:space="preserve">INFORDATA (CF: 00929440592)
</t>
  </si>
  <si>
    <t>INFORDATA (CF: 00929440592)</t>
  </si>
  <si>
    <t>ACCORDO C.I.R.S.F.I.D. IN TEMA DI EDUCAZIONE ALLA LEGALITA</t>
  </si>
  <si>
    <t xml:space="preserve">C.I.R.S.F.I.D. (CF: 80007010376)
</t>
  </si>
  <si>
    <t>C.I.R.S.F.I.D. (CF: 80007010376)</t>
  </si>
  <si>
    <t>CARTA DI CREDITO</t>
  </si>
  <si>
    <t xml:space="preserve">NEXI PAYMENTS S.P.A. (giÃ  CARTASI SPA) (CF: 04107060966)
</t>
  </si>
  <si>
    <t>NEXI PAYMENTS S.P.A. (giÃ  CARTASI SPA) (CF: 04107060966)</t>
  </si>
  <si>
    <t>FORNITURA TONER PER STAMPANTI UFFICI EMILIA ROMAGNA</t>
  </si>
  <si>
    <t xml:space="preserve">R.C.M. ITALIA s.r.l. (CF: 06736060630)
</t>
  </si>
  <si>
    <t>R.C.M. ITALIA s.r.l. (CF: 06736060630)</t>
  </si>
  <si>
    <t>REDAZIONE PIANO DI EMERGENZA COORDINATO. CONVENZIONE CONSIP 3</t>
  </si>
  <si>
    <t>INTERVENTO DI PULIZIA E VUOTATURA FOSSE BIOLOGICHE DP RAVENNA</t>
  </si>
  <si>
    <t xml:space="preserve">GUARDIGLI SRL (CF: 02560880391)
</t>
  </si>
  <si>
    <t>GUARDIGLI SRL (CF: 02560880391)</t>
  </si>
  <si>
    <t>FORNITURA ENERGIA ELETTRICA CONSIP 15 LOTTO 6</t>
  </si>
  <si>
    <t xml:space="preserve">Iren Mercato S.p.A. (CF: 01178580997)
</t>
  </si>
  <si>
    <t>Iren Mercato S.p.A. (CF: 01178580997)</t>
  </si>
  <si>
    <t>CORSO DI PERFEZIONAMENTO IN PROBLEMATICHE FISCALI DELLE IMPRESE NELLA DIMENSIONE EUROPEA E INTERNAZIONALE</t>
  </si>
  <si>
    <t xml:space="preserve">UNIVERSITA DI PARMA (CF: 00308780345)
</t>
  </si>
  <si>
    <t>UNIVERSITA DI PARMA (CF: 00308780345)</t>
  </si>
  <si>
    <t xml:space="preserve">FORNITURA PIEDINI FISSI PER SEDUTE DA UFFICIO </t>
  </si>
  <si>
    <t xml:space="preserve">ARREDART STUDIO SRL (CF: 00689281202)
BIPIERRE DI QUARTA VALERIA (CF: 02263540748)
PUBBLIGRAF SRL (CF: 04354450407)
RAFFA ARREDO SRL (CF: 05931660822)
RIVA ARREDAMENTI SPA (CF: 00284310174)
SANDIX SRL (CF: 00285480307)
</t>
  </si>
  <si>
    <t>BIPIERRE DI QUARTA VALERIA (CF: 02263540748)</t>
  </si>
  <si>
    <t>FORNITURA DI UN MONITOR PRESSO UT DI IMOLA</t>
  </si>
  <si>
    <t>SPALATURA NEVE E SPARGISALE UFFICI ENTRATE DI BOLOGNA</t>
  </si>
  <si>
    <t xml:space="preserve">MATTAROZZI ANGELO (CF: MTTNGL62T02A944B)
</t>
  </si>
  <si>
    <t>MATTAROZZI ANGELO (CF: MTTNGL62T02A944B)</t>
  </si>
  <si>
    <t>CORSO DI AGGIORNAMENTO DEFIBRILLATORI</t>
  </si>
  <si>
    <t xml:space="preserve">BSAFE SRLS (CF: 01951470671)
CADACADEMY SRL (CF: 02207660032)
ECOSOLUTION (CF: 03695610711)
EURO SERVIZI SRL (CF: 03676870284)
FORMATICA SRL (CF: 01439300508)
PLUCONFORM (CF: 02160090680)
</t>
  </si>
  <si>
    <t>PLUCONFORM (CF: 02160090680)</t>
  </si>
  <si>
    <t>ADEGUAMENTO IMPIANTO ELETTRICO E DATI SEDE DP UPT FORLI</t>
  </si>
  <si>
    <t xml:space="preserve">GEICO LENDER SPA (CF: 11205571000)
</t>
  </si>
  <si>
    <t>GEICO LENDER SPA (CF: 11205571000)</t>
  </si>
  <si>
    <t>SERVIZIO DI VIGILANZA LOTTO 3</t>
  </si>
  <si>
    <t>SERVIZIO DI MANUTENZIONE IMPIANTI ANTINTRUSIONE. LOTTO 2</t>
  </si>
  <si>
    <t xml:space="preserve">ELETTRONICA CORTESI SRL (CF: 00355340407)
GRUPPO SIRIO SRL (CF: 02217510367)
SECCHIAROLI ELETTRONICA SRL (CF: 00763520400)
Siemens SPA (CF: 00751160151)
TELESYSTEM IMPIANTI SAS DI GILLI CLAUDIO   (CF: 04337080370)
</t>
  </si>
  <si>
    <t>ELETTRONICA CORTESI SRL (CF: 00355340407)</t>
  </si>
  <si>
    <t>SERVIZIO DI SPALATURA NEVE E SPARGISALE UFFICI ENTRATE DI BOLOGNA</t>
  </si>
  <si>
    <t>SERVIZIO DI PULIZIA NEVE E SPARGISALE VIA MARCO POLO_60  E VIA LARGA BOLOGNA</t>
  </si>
  <si>
    <t>SERVIZIO DI MANUTENZIONE IMPIANTI ANTINTRUSIONE LOTTO 1</t>
  </si>
  <si>
    <t>PULIZIA FOSSA BIOLOGICA UT IMOLA (costo orario)</t>
  </si>
  <si>
    <t xml:space="preserve">ADRIAJET  S.r.l. (CF: 01597020401)
Autospurghi Venturi Raffaele S.r.l. (CF: 03372861207)
Autospurgo Forlivese S.r.l. (CF: 01731580401)
Autospurgo Romagna S.r.l. (CF: 01250930409)
Venturi Ambiente S.r.l. (CF: 02438641207)
</t>
  </si>
  <si>
    <t>Autospurghi Venturi Raffaele S.r.l. (CF: 03372861207)</t>
  </si>
  <si>
    <t>IMPLEMENTAZIONE IMPIANTO DI ILLUMINAZIONE ESTERNO UPT FERRARA</t>
  </si>
  <si>
    <t>ACQUISTO TITOLI DI VIAGGIO DP PARMA</t>
  </si>
  <si>
    <t xml:space="preserve">TEP SPA (CF: 02155050343)
</t>
  </si>
  <si>
    <t>TEP SPA (CF: 02155050343)</t>
  </si>
  <si>
    <t>MANUTENZIONE DISPOSITIVI APRIPORTA KRONOTECH</t>
  </si>
  <si>
    <t xml:space="preserve">ELCO SISTEMI SRL (CF: 03246960409)
</t>
  </si>
  <si>
    <t>ELCO SISTEMI SRL (CF: 03246960409)</t>
  </si>
  <si>
    <t>SOSTITUZIONE RETE ANTINCENDIO IMMOBILE DIREZIONE REGIONALE EMILIA ROMAGNA</t>
  </si>
  <si>
    <t xml:space="preserve">INTEC SERVICE Srl (CF: 02820290647)
</t>
  </si>
  <si>
    <t>FORNITURA E POSA IN OPERA PORTA INGRESSO SPORTELLO DI LUGO</t>
  </si>
  <si>
    <t xml:space="preserve">SANI FALEGNAMERIA ARTIGIANALE (CF: SNACRS78M07D458U)
</t>
  </si>
  <si>
    <t>SANI FALEGNAMERIA ARTIGIANALE (CF: SNACRS78M07D458U)</t>
  </si>
  <si>
    <t>RIPRISTINO IMPIANTO DI ILLUMINAZIONE ESTERNO VIA MARCO POLO, 60 BOLOGNA</t>
  </si>
  <si>
    <t>AVVISO INDAGINE PUBBLICITA IMMOBILIARE UFFICIO DI PARMA</t>
  </si>
  <si>
    <t xml:space="preserve">A. MANZONI &amp; C. S.p.a. (CF: 04705810150)
</t>
  </si>
  <si>
    <t>A. MANZONI &amp; C. S.p.a. (CF: 04705810150)</t>
  </si>
  <si>
    <t>INTERVENTO DI AUTOSPURGO DIREZIONE REGIONALE</t>
  </si>
  <si>
    <t xml:space="preserve">CAMPAGNA EDILIZIA SRL (CF: 03414821201)
</t>
  </si>
  <si>
    <t>CAMPAGNA EDILIZIA SRL (CF: 03414821201)</t>
  </si>
  <si>
    <t>MANUTENZIONE ORDINARIA NON PROGRAMMATA IMPIANTI ELETTRICI UFFICI FORLI REGGIO EMILIA</t>
  </si>
  <si>
    <t>ESECUZIONE OPERE DI ADEGUAMENTO LOCALI DA ADIBIRE A SPORTELLO DI FIORANO</t>
  </si>
  <si>
    <t>VERIFICHE PERIODICHE IMPIANTI ELEVATORI EMILIA ROMAGNA</t>
  </si>
  <si>
    <t xml:space="preserve">ANCC SRL (CF: 07994711211)
I.C.E.P.I. (CF: 01055750333)
ICIM S.p.A. (CF: 12908230159)
INC  (CF: 03529410619)
SHARK S.R.L. (CF: 04157171002)
vericert (CF: 03507060402)
</t>
  </si>
  <si>
    <t>ANCC SRL (CF: 07994711211)</t>
  </si>
  <si>
    <t>PUBBLICAZIONE AVVISO INDAGINE IMMOBILIARE UPT REGGIO EMILIA</t>
  </si>
  <si>
    <t>FORNITURA PEZZI MOBILI MILLESIMI 2020-2021 UFFICI EMILIA ROMAGNA</t>
  </si>
  <si>
    <t xml:space="preserve">Istituto Poligrafico e Zecca dello Stato  (CF: 00399810589)
</t>
  </si>
  <si>
    <t>Istituto Poligrafico e Zecca dello Stato  (CF: 00399810589)</t>
  </si>
  <si>
    <t>SERVIZIO DI MANUTENZIONE IMPIANTI ELETTRICI UFFICI EMILIA ROMAGNA</t>
  </si>
  <si>
    <t xml:space="preserve">A&amp;T MULTIMEDIA (CF: 01251540223)
C.I.M. (CF: 02021350810)
ELETRIC PIÃ™ SRL (CF: 02305610020)
GAMA SRL (CF: 04189720610)
INTEC SERVICE Srl (CF: 02820290647)
MODUS FM (CF: 03129540278)
</t>
  </si>
  <si>
    <t>ADEGUAMENTO IMPIANTO ELETTRICO E DATI UPT RIMINI</t>
  </si>
  <si>
    <t>NOLEGGIO TAVOLI PER INTERPELLO POSIZIONI ORGANIZZATIVE SPECIALI EMILIA ROMAGNA</t>
  </si>
  <si>
    <t xml:space="preserve">FONTEMAGGI SRL (CF: 01817930405)
</t>
  </si>
  <si>
    <t>FONTEMAGGI SRL (CF: 01817930405)</t>
  </si>
  <si>
    <t>FORNITURA BUONI PREMIO CONCORSO SOSTIENI LA LEGALITA'</t>
  </si>
  <si>
    <t xml:space="preserve">UNIEURO SPA (CF: 00876320409)
</t>
  </si>
  <si>
    <t>UNIEURO SPA (CF: 00876320409)</t>
  </si>
  <si>
    <t>SEGNALETICA LOCALI IMMOBILE DI LUGO</t>
  </si>
  <si>
    <t xml:space="preserve">QUADRA  (CF: 02061900391)
</t>
  </si>
  <si>
    <t>QUADRA  (CF: 02061900391)</t>
  </si>
  <si>
    <t>VERIFICA STRAORDINARIA IMPIANTO ELEVATORE BOLOGNA</t>
  </si>
  <si>
    <t xml:space="preserve">Safety Tecnology (CF: 01744590389)
</t>
  </si>
  <si>
    <t>Safety Tecnology (CF: 01744590389)</t>
  </si>
  <si>
    <t>MANUTENZIONE STRUMENTAZIONE TOPOGRAFICA UPT PARMA TERRITORIO</t>
  </si>
  <si>
    <t xml:space="preserve">Eurotec s.n.c. (CF: 00724260344)
</t>
  </si>
  <si>
    <t>Eurotec s.n.c. (CF: 00724260344)</t>
  </si>
  <si>
    <t>MANUTENZIONE IMPIANTI TERMOIDRAULICI UFFICI DR EMILIA ROMAGNA</t>
  </si>
  <si>
    <t xml:space="preserve">COSTRUZIONI ELETTROMECCANICHE INDUSTRIALI C.E.M.I. SPA (CF: 00929750396)
FOMA SERVICE (CF: 04683211215)
FORMULA SERVIZI SOCIETA' COOPERATIVA (CF: 00410120406)
GEICO LENDER SPA (CF: 11205571000)
INTEC SERVICE Srl (CF: 02820290647)
L'OPEROSA IMPIANTI S.R.L. (CF: 04269490266)
</t>
  </si>
  <si>
    <t>COSTRUZIONI ELETTROMECCANICHE INDUSTRIALI C.E.M.I. SPA (CF: 00929750396)</t>
  </si>
  <si>
    <t>Fornitura e posa in opera di cinque tende da sole  SPORTELLO DI lUGO</t>
  </si>
  <si>
    <t xml:space="preserve">A&amp;B SOLE-TENDE di Circassia Norma snc (CF: 01340900396)
</t>
  </si>
  <si>
    <t>A&amp;B SOLE-TENDE di Circassia Norma snc (CF: 01340900396)</t>
  </si>
  <si>
    <t>potenziamento segnaletica di sicurezza presidi antincendio e sistema serrande tagliafuoco - cpi via marco polo</t>
  </si>
  <si>
    <t>contratto di manutenzione dellâ€™impiantoriscaldamento/condizionamento, ex art. 1406 e ss. Codice civile,Modena via Delle Costellazioni 190 sede DP e UT</t>
  </si>
  <si>
    <t xml:space="preserve">CBRE GWS TECHNICAL DIVISION SPA (CF: 04585590153)
</t>
  </si>
  <si>
    <t>CBRE GWS TECHNICAL DIVISION SPA (CF: 04585590153)</t>
  </si>
  <si>
    <t>SERVIZIO DI INTERPRETARIATO LINGUA DEI SEGNI</t>
  </si>
  <si>
    <t xml:space="preserve">ALBA SOC. COOP. ARL ONLUS (CF: 07844330014)
</t>
  </si>
  <si>
    <t>ALBA SOC. COOP. ARL ONLUS (CF: 07844330014)</t>
  </si>
  <si>
    <t>SERVIZIO INTERPRETARIATO LINGUA DEI SEGNI IIÂ° AFFIDAMENTO</t>
  </si>
  <si>
    <t>SERVIZIO DI MANUTENZIONE IMPIANTI ELEVATORI EMILIA ROMAGNA</t>
  </si>
  <si>
    <t xml:space="preserve">ANTARES SRL (CF: 02371800307)
CIAM Ascensori e Servizi Srl (CF: 12216121009)
EUROLIFTH SERVIZI SRL (CF: 04011401215)
KONE SPA (CF: 05069070158)
SCHINDLER SPA (CF: 00842990152)
Thyssenkrupp Elevatori Italia Spa (CF: 03702760962)
</t>
  </si>
  <si>
    <t>Thyssenkrupp Elevatori Italia Spa (CF: 03702760962)</t>
  </si>
  <si>
    <t>FORNITURA ARGO MINI LAN DP RAVENNA</t>
  </si>
  <si>
    <t>POTENZIAMENTO SISTEMA ALLARME OTTICO ACUSTICO IMMOBILE MARCO POLO, 60 BOLOGNA</t>
  </si>
  <si>
    <t xml:space="preserve">Siemens SPA (CF: 00751160151)
</t>
  </si>
  <si>
    <t>Siemens SPA (CF: 00751160151)</t>
  </si>
  <si>
    <t>FORNITURA TENDE ALLA VENEZIANA SPORTELLO FIORANO MODENESE</t>
  </si>
  <si>
    <t xml:space="preserve">TELENI E STRUTTURE FRANCHINI SRL (CF: 02447520368)
</t>
  </si>
  <si>
    <t>TELENI E STRUTTURE FRANCHINI SRL (CF: 02447520368)</t>
  </si>
  <si>
    <t>INCARICO PROFESSIONALE REDAZIONE SCIA IMMOBILE BOLOGNA</t>
  </si>
  <si>
    <t xml:space="preserve">STUDIO ING. MARCO PASQUINI (CF: PSQMRC65H26A944H)
</t>
  </si>
  <si>
    <t>STUDIO ING. MARCO PASQUINI (CF: PSQMRC65H26A944H)</t>
  </si>
  <si>
    <t>FORNITURA ESTINTORI A POLVERE UFFICI EMILIA ROMAGNA</t>
  </si>
  <si>
    <t xml:space="preserve">CEA ESTINTORI (CF: 03574360370)
</t>
  </si>
  <si>
    <t>CEA ESTINTORI (CF: 03574360370)</t>
  </si>
  <si>
    <t>FORNITURA MATERIALE DI CONSUMO STAMPANTI KYOCERA ECOSYS P7040 CDN</t>
  </si>
  <si>
    <t>FORNITURA MATERIALE DI CONSUMO STAMPANTI LEXMARK UFFICI EMILIA ROMAGNA</t>
  </si>
  <si>
    <t>FORNITURA MATERIALI DI CONSUMO STAMPANTI XEROX UFFICI EMILIA ROMAGNA</t>
  </si>
  <si>
    <t xml:space="preserve">ITALWARE  SRL  (CF: 08619670584)
</t>
  </si>
  <si>
    <t>ITALWARE  SRL  (CF: 08619670584)</t>
  </si>
  <si>
    <t>FORNITURA E POSA IN OPERA DI PARETI IN PLEXIGLASS SPORTELLO FIORANO MODENESE</t>
  </si>
  <si>
    <t xml:space="preserve">Pialt S.r.l. (CF: 01664520010)
</t>
  </si>
  <si>
    <t>FORNITURA SCALE UFFICI EMILIA ROMAGNA</t>
  </si>
  <si>
    <t xml:space="preserve">ANTINCENDIO OPLONTI SaS (CF: 03288741212)
EDIF SPA (CF: 00644380438)
FERRAMENTA FELINO SRL (CF: 00782670343)
L'ANTINFORTUNISTICA S.R.L. (CF: 02467560245)
PUNTO SRL (CF: 02130520683)
UTENSILERIA EMILIANA SRL (CF: 00284210374)
</t>
  </si>
  <si>
    <t>L'ANTINFORTUNISTICA S.R.L. (CF: 02467560245)</t>
  </si>
  <si>
    <t>CORSO DI AGGIORNAMENTO RSPP E-LEARNING</t>
  </si>
  <si>
    <t xml:space="preserve">IGEAM ACADEMY (CF: 10178221007)
</t>
  </si>
  <si>
    <t>IGEAM ACADEMY (CF: 10178221007)</t>
  </si>
  <si>
    <t>FORNITURA PENNE PERSONALIZZATE CON LOGO AGENZIA DELLE ENTRATE</t>
  </si>
  <si>
    <t xml:space="preserve">FORNARI LUCIANO &amp; C. SAS (CF: 02007430370)
</t>
  </si>
  <si>
    <t>FORNARI LUCIANO &amp; C. SAS (CF: 02007430370)</t>
  </si>
  <si>
    <t>SEGNALETICA SPORTELLO FIORANO MODENESE</t>
  </si>
  <si>
    <t xml:space="preserve">APOGEO SRL (CF: 01573930359)
</t>
  </si>
  <si>
    <t>APOGEO SRL (CF: 01573930359)</t>
  </si>
  <si>
    <t>MANUTENZIONE STRAORDINARIA ARCHIVIO COMPATTATO DP FORLI CESENA</t>
  </si>
  <si>
    <t xml:space="preserve">MAKROS SRL (CF: 02028440382)
</t>
  </si>
  <si>
    <t>MAKROS SRL (CF: 02028440382)</t>
  </si>
  <si>
    <t>FORNITURA E POSA IN OPERA DI UN LIMITATORE VELOCITA' IMPIANTO ELEVATORE DP MODENA</t>
  </si>
  <si>
    <t xml:space="preserve">KONE SPA (CF: 05069070158)
</t>
  </si>
  <si>
    <t>KONE SPA (CF: 05069070158)</t>
  </si>
  <si>
    <t>SERVIZIO DI VIGILANZA PROVINCE PARMA E PIACENZA</t>
  </si>
  <si>
    <t>FORNITURA E INSTALLAZIONE DI N. 6 LETTORI APRIPORTA UPT RIMINI E PARMA</t>
  </si>
  <si>
    <t xml:space="preserve">SOLARI DI UDINE S.P.A. (CF: 01847860309)
</t>
  </si>
  <si>
    <t>SOLARI DI UDINE S.P.A. (CF: 01847860309)</t>
  </si>
  <si>
    <t>SERVIZIO INTERPRETARIATO LINGUA DEI SEGNI_SETTEMBRE 2019</t>
  </si>
  <si>
    <t xml:space="preserve">MARTELLI MARA (CF: MRTMRA73H62A944V)
</t>
  </si>
  <si>
    <t>MARTELLI MARA (CF: MRTMRA73H62A944V)</t>
  </si>
  <si>
    <t>FORNITURA LIBRI_GIUFFRE'</t>
  </si>
  <si>
    <t xml:space="preserve">GiuffrÃ¨ Francis Lefebvre S.p.A (CF: 00829840156)
</t>
  </si>
  <si>
    <t>GiuffrÃ¨ Francis Lefebvre S.p.A (CF: 00829840156)</t>
  </si>
  <si>
    <t>FORNITURA DI CARTA PER STAMPE E FOTOCOPIE UFFICI EMILIA ROMAGNA</t>
  </si>
  <si>
    <t xml:space="preserve">ANTARES SOC. COOP (CF: 00523850774)
DUBINI S.R.L. (CF: 06262520155)
EMMEGI SNC (CF: 03412550406)
STUDIO BORSETTI SRL (CF: 01305250381)
Valsecchi Cancelleria Srl  (CF: 09521810961)
ZETA UFFICIO SRL (CF: 01152130314)
</t>
  </si>
  <si>
    <t>INSERIMENTO DISPOSITIVI DI SICUREZZA ASCENSORI DP MODENA</t>
  </si>
  <si>
    <t xml:space="preserve">KONE SPA (CF: 12899760156)
</t>
  </si>
  <si>
    <t>KONE SPA (CF: 12899760156)</t>
  </si>
  <si>
    <t>NOLEGGIO APPARECCHIATURE MULTIFUNZIONE 26 LOTTO 4</t>
  </si>
  <si>
    <t>NOLEGGIO APPARECCHIATURE MULTIFUNZIONE 26 LOTTO 2 UPT FERRARA</t>
  </si>
  <si>
    <t>SOSTITUZIONE ELETTROPOMPE CENTRALE ANTINCENDIO IMMOBILE DIREZIONE REGIONALE</t>
  </si>
  <si>
    <t>SERVIZIO DI INTERPRETARIATO_ 1 OTTOBRE 2019</t>
  </si>
  <si>
    <t>ROTOLI CARTA TERMICA PER SISTEMA ELIMINACODE</t>
  </si>
  <si>
    <t>SERVIZIO DI MANUTENZIONE IMPIANTI ANTINCENDIO UFFICI EMILIA ROMAGNA</t>
  </si>
  <si>
    <t xml:space="preserve">FORMULA SERVIZI SOCIETA' COOPERATIVA (CF: 00410120406)
GIELLE DI LUIGI GALANTUCCI (CF: GLNLGU41P28I907Q)
INTEC SERVICE Srl (CF: 02820290647)
L'OPEROSA IMPIANTI S.R.L. (CF: 04269490266)
Manutenzioni srl (CF: 05641980726)
SAFETY TARGET SRL (CF: 06762780960)
</t>
  </si>
  <si>
    <t>FORMULA SERVIZI SOCIETA' COOPERATIVA (CF: 00410120406)</t>
  </si>
  <si>
    <t>ADESIONE ACCORDO QUADRO CONSIP FUEL CARD 1 LOTTO 1 DRER</t>
  </si>
  <si>
    <t xml:space="preserve">Italiana Petroli Spa (giÃ  TotalErg S.p.A.) (CF: 00051570893)
</t>
  </si>
  <si>
    <t>Italiana Petroli Spa (giÃ  TotalErg S.p.A.) (CF: 00051570893)</t>
  </si>
  <si>
    <t>FORNITURA FOTOCAMERA DIGITALE E ACCESSORI</t>
  </si>
  <si>
    <t xml:space="preserve">IL FOTOAMATORE (CF: 01345780504)
</t>
  </si>
  <si>
    <t>IL FOTOAMATORE (CF: 01345780504)</t>
  </si>
  <si>
    <t>SERVIZIO DI PULIZIA STRAORDINARIA LOCALI UPT RIMINI E DP FERRARA</t>
  </si>
  <si>
    <t xml:space="preserve">AUREA SERVIZI SRL (CF: 04191210402)
</t>
  </si>
  <si>
    <t>AUREA SERVIZI SRL (CF: 04191210402)</t>
  </si>
  <si>
    <t>FORNITURA VIDEOPROIETTORI POLO FORMATIVO DIREZIONE REGIONALE</t>
  </si>
  <si>
    <t xml:space="preserve">AITEC SRL (CF: 02328230368)
ENGIM SRL (CF: 03073740361)
LUCA ELETTRONICA SRL (CF: 02491851206)
MIND SRL (CF: 03564570368)
WIN COMPUTER SRL (CF: 01910311209)
XM SISTEMI SRLS (CF: 03813220369)
</t>
  </si>
  <si>
    <t>LUCA ELETTRONICA SRL (CF: 02491851206)</t>
  </si>
  <si>
    <t>INTERVENTO DI DISOTTURAZIONE TOMBINO UPT PARMA</t>
  </si>
  <si>
    <t xml:space="preserve">VERTICAL 3 SRL (CF: 02895810345)
</t>
  </si>
  <si>
    <t>VERTICAL 3 SRL (CF: 02895810345)</t>
  </si>
  <si>
    <t>INTERVENTO DI SVUOTAMENTO FOSSE BIOLOGICHE DR EMILIA ROMAGNA</t>
  </si>
  <si>
    <t xml:space="preserve">Venturi Ambiente S.r.l. (CF: 02438641207)
</t>
  </si>
  <si>
    <t>Venturi Ambiente S.r.l. (CF: 02438641207)</t>
  </si>
  <si>
    <t>FORNITURA ARGO SOLOMONITOR SISTEMA ELIMINACODE UT CENTO</t>
  </si>
  <si>
    <t xml:space="preserve">SIGMA SPA (CF: 01590680443)
</t>
  </si>
  <si>
    <t>SIGMA SPA (CF: 01590680443)</t>
  </si>
  <si>
    <t>FORNITURA PRODOTTI TIPOGRAFICI UFFICI EMILIA ROMAGNA</t>
  </si>
  <si>
    <t xml:space="preserve">CERBONE STAMPA SRL (CF: 01712120706)
Grafiche Reventino srl (CF: 00411600794)
INNOCOM Srl (CF: 10674221006)
Premiato stabilimento tipografico dei comuni Soc. Coop. (CF: 01807620404)
REVELOX SRL (CF: 05962431002)
TIPOGRAFIA RAGIONE DI MARIO RAGIONE (CF: RGNMRA68C02B180T)
</t>
  </si>
  <si>
    <t>INNOCOM Srl (CF: 10674221006)</t>
  </si>
  <si>
    <t>FORNITURA ELETTRODI PER DEFIBRILLATORE DP PIACENZA</t>
  </si>
  <si>
    <t xml:space="preserve">LOW COST SERVICE SNC DI ASCARI ANDREA &amp; C. (CF: 05304750960)
</t>
  </si>
  <si>
    <t>LOW COST SERVICE SNC DI ASCARI ANDREA &amp; C. (CF: 05304750960)</t>
  </si>
  <si>
    <t>VERIFICA STRAORDINARIA IMPIANTI ELEVATORI DP MODENA E UPT PARMA</t>
  </si>
  <si>
    <t>SEGNALETICA ORIZZONTALE E VERTICALE UFFICI ENTRATE EMILIA ROMAGNA</t>
  </si>
  <si>
    <t xml:space="preserve">SIROL SRL (CF: 02988101206)
</t>
  </si>
  <si>
    <t>SIROL SRL (CF: 02988101206)</t>
  </si>
  <si>
    <t>FORNITURA ENERGIA ELETTRICA EMILIA ROMAGNA CONVENZIONE CONSIP</t>
  </si>
  <si>
    <t xml:space="preserve">ENEL ENERGIA SPA (CF: 06655971007)
</t>
  </si>
  <si>
    <t>ENEL ENERGIA SPA (CF: 06655971007)</t>
  </si>
  <si>
    <t>FORNITURA GAS NATURALE CONVENZIONE CONSIP</t>
  </si>
  <si>
    <t>FORNITURA ENERGIA ELETTRICA PIAZZA MALPIGHI BOLOGNA IN REGIME DI SALVAGUARDIA</t>
  </si>
  <si>
    <t xml:space="preserve">HERA COMM (CF: 02221101203)
</t>
  </si>
  <si>
    <t>HERA COMM (CF: 02221101203)</t>
  </si>
  <si>
    <t>FORNITURA LIBRI IN MATERIA GIURIDICA E LEGALE ED_BONOMO</t>
  </si>
  <si>
    <t>SERVIZIO DI VIGILANZA UFFICI EMILIA ROMAGNA</t>
  </si>
  <si>
    <t xml:space="preserve">COOPSERVICE S.COOP.P.A.  (CF: 00310180351)
</t>
  </si>
  <si>
    <t>MANUTENZIONE IMPIANTI DI SOLLEVAMENTO</t>
  </si>
  <si>
    <t>LAVORI MESSA A NORMA IMPIANTO ANTINCENDIO IMMOBILE VIA MARCO POLO, 60 BOLOGNA</t>
  </si>
  <si>
    <t>MANUTENZIONE STRAORDINARIA IMPIANTI TERMICI UFFICI AGENZIA ENTRATE EMILIA ROMAGNA</t>
  </si>
  <si>
    <t xml:space="preserve">COSTRUZIONI ELETTROMECCANICHE INDUSTRIALI C.E.M.I. SPA (CF: 00929750396)
</t>
  </si>
  <si>
    <t>TESSERE ANNUALI TRASPORTO URBANO PARMA</t>
  </si>
  <si>
    <t>FORNITURA MATERIALE DI CONSUMO ORIGINALE E RIGENERATO PER STAMPANTI UFFICI EMILIA ROMAGNA</t>
  </si>
  <si>
    <t xml:space="preserve">ALEX OFFICE &amp; BUSINESS DI CARMINE AVERSANO (CF: VRSCMN80T31A783K)
Computer service  s.a.s. (CF: 01364140788)
ERREBIAN SPA (CF: 08397890586)
GIELLE SERVICE S.R.L. (CF: 03939130872)
PROMO RIGENERA SRL (CF: 01431180551)
R.C.M. ITALIA s.r.l. (CF: 06736060630)
</t>
  </si>
  <si>
    <t>ALEX OFFICE &amp; BUSINESS DI CARMINE AVERSANO (CF: VRSCMN80T31A783K)</t>
  </si>
  <si>
    <t xml:space="preserve">FORNITURA ARREDI AULA VIDEOCONFERENZA_P.ZZA MALPIGHI BOLOGNA </t>
  </si>
  <si>
    <t xml:space="preserve">GAM ARREDI SRL (CF: 03471411201)
</t>
  </si>
  <si>
    <t>GAM ARREDI SRL (CF: 03471411201)</t>
  </si>
  <si>
    <t>FORNITURA MATERIALE DI CONSUMO APPARECCHIATURE MULTIFUNZIONE CONVENZIONE 30_LOTTO 3</t>
  </si>
  <si>
    <t>FORNITURA MATERIALE DI CONSUMO APPARECCHIATURE MULTIFUNZIONE CONVENZIONE 30 LOTTO 5</t>
  </si>
  <si>
    <t>SPALATURA NEVE UT CARPI</t>
  </si>
  <si>
    <t>FORNITURA E POSA IN OPERA CALDAIA CENTRALE TERMICA IMMOBILE VIA MARCO POLO BOLOGNA</t>
  </si>
  <si>
    <t xml:space="preserve">CLIMATECNICA SRL (CF: 02404330371)
ENERGY CASA SRL (CF: 02140970399)
L'OPEROSA IMPIANTI S.R.L. (CF: 04269490266)
LACKY IMPIANTI ELETTRICI (CF: 02437371202)
REGGIO SYSTEM (CF: 02721920359)
STANZANI SPA (CF: 00549431203)
</t>
  </si>
  <si>
    <t>ENERGY CASA SRL (CF: 02140970399)</t>
  </si>
  <si>
    <t>MANUTENZIONE IMPIANTI VIDEOSORVEGLIANZA UFFICI EMILIA ROMAGNA</t>
  </si>
  <si>
    <t xml:space="preserve">ANTONIOLI LORIS (CF: 00903860401)
CERVINI SRL (CF: 01686300334)
ETA BETA S.R.L. (CF: 00612660399)
RUSSO IMPIANTI SRL (CF: 02482340391)
SORVEGLIA (CF: 02481960363)
TEMA SISTEMI SPA (CF: 01804440731)
</t>
  </si>
  <si>
    <t>FORNITURA FOTOCAMERA DIGITALE E ACCESSORI DR EMILIA ROMAGNA</t>
  </si>
  <si>
    <t xml:space="preserve">ADYDA (CF: 01425510334)
BM SERVICE SRL (CF: 00580151207)
COMPUTERS SERVICE S.N.C. DI ZANICHELLI CARLO &amp; C.  (CF: 01572550356)
ETIC SRL (CF: 03393431204)
GRUPPO SISTEMA (CF: 01742050402)
LIGRA DS (CF: 01765530330)
</t>
  </si>
  <si>
    <t>SERVIZIO INTERPRETARIATO LINGUA DEI SEGNI_DICEMBRE 2019</t>
  </si>
  <si>
    <t>FORNITURA E POSA IN OPERA PORTONE D'INGRESSO E PORTA SALA SERVER FIORANO MODENESE</t>
  </si>
  <si>
    <t xml:space="preserve">MACCHIONI INFISSI SRL (CF: 01533070361)
Madrigali &amp; beccari s.r.l (CF: 00217260363)
SERAL SERRAMENTI SRL (CF: 03236260364)
</t>
  </si>
  <si>
    <t>MACCHIONI INFISSI SRL (CF: 01533070361)</t>
  </si>
  <si>
    <t>FORNITURA MATERIALE DI CONSUMO PER STAMPANTI KYOCERA ECOSYS</t>
  </si>
  <si>
    <t>INTERVENTO RIMOZIONE E PULIZIA GUANO PICCIONI SEDE UFFICI DELLE ENTRATE VIA S.ISAIA BOLOGNA</t>
  </si>
  <si>
    <t xml:space="preserve">ECO BUSTERS S.R.L.  (CF: 02965761204)
</t>
  </si>
  <si>
    <t>ECO BUSTERS S.R.L.  (CF: 02965761204)</t>
  </si>
  <si>
    <t xml:space="preserve">SERVIZIO DI SPALATURA NEVE E SPARGISALE UFFICI DI BOLOGNA AGENZIA ENTRATE </t>
  </si>
  <si>
    <t xml:space="preserve">AZIENDA AGRICOLA ROSSI VALERIANO (CF: 00393171202)
Coop. Trasportatori Argelato e San Giorgio scrl (CF: 00517000378)
MATTAROZZI ANGELO (CF: MTTNGL62T02A944B)
</t>
  </si>
  <si>
    <t>MANUTENZIONE IMPIANTI ANTINCENDIO</t>
  </si>
  <si>
    <t>MANUTENZIONE IMPIANTI ANTINCENDIO MODENA</t>
  </si>
  <si>
    <t xml:space="preserve">AMII ANTINCENDIO (CF: 01979601208)
</t>
  </si>
  <si>
    <t>AMII ANTINCENDIO (CF: 01979601208)</t>
  </si>
  <si>
    <t>SERVIZIO DI RIPRISTINO RICONDIZIONAMENTO E RESTAURO ATTI PUBBLICITA IMMOBILIARE UFFICI EMILIA ROMAGNA_ LOTTO 1</t>
  </si>
  <si>
    <t xml:space="preserve">ASTRO FORNITURE (CF: BRLMRA78D11L750E)
La Legatoria di Vizzardi Alessandro &amp; C. snc (CF: 03145440172)
LABORATORIO DI RESTAURO PALLOTTO PAOLO (CF: 01349390433)
LEGATORIA RESTAURO BOLDRINI ALDO S.RL. (CF: 08183121006)
NIOLA ROSARIO SRL (CF: 08872661213)
OPERA P - SOCIETA' COOPERATIVA SOCIALE (CF: 05923730724)
</t>
  </si>
  <si>
    <t>LABORATORIO DI RESTAURO PALLOTTO PAOLO (CF: 01349390433)</t>
  </si>
  <si>
    <t>SERVIZIO DI RIPRISTINO RICONDIZIONAMENTO E RESTAURO ATTI PUBBLICITA IMMOBILIARE UFFICI EMILIA ROMAGNA_LOTTO 2</t>
  </si>
  <si>
    <t>FORNITURA SEDUTE UFFICI EMILIA ROMAGNA</t>
  </si>
  <si>
    <t xml:space="preserve">CORRIDI S.R.L. (CF: 00402140586)
Europoltrone di Gatto Tommaso Sebastaiano &amp;c. Sas (CF: 04640870756)
FRANCESCO SECHI SRL (CF: 02043470901)
INGROS'S FORNITURE SRL (CF: 00718830292)
Pialt S.r.l. (CF: 01664520010)
PLASTI FOR MOBIL (CF: 01040690156)
</t>
  </si>
  <si>
    <t>Europoltrone di Gatto Tommaso Sebastaiano &amp;c. Sas (CF: 04640870756)</t>
  </si>
  <si>
    <t>FORNITURA ENERGIA ELETTRICA PAVULLO NEL FRIGNANO IN REGIME DI SALVAGUARDIA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</si>
</sst>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2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"ZDE0C97C87"</f>
        <v>ZDE0C97C87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23499.599999999999</v>
      </c>
      <c r="I3" s="2">
        <v>41606</v>
      </c>
      <c r="J3" s="2">
        <v>43496</v>
      </c>
      <c r="K3">
        <v>0</v>
      </c>
    </row>
    <row r="4" spans="1:11" x14ac:dyDescent="0.25">
      <c r="A4" t="str">
        <f>"ZDB0CEAA4B"</f>
        <v>ZDB0CEAA4B</v>
      </c>
      <c r="B4" t="str">
        <f t="shared" si="0"/>
        <v>06363391001</v>
      </c>
      <c r="C4" t="s">
        <v>16</v>
      </c>
      <c r="D4" t="s">
        <v>17</v>
      </c>
      <c r="E4" t="s">
        <v>21</v>
      </c>
      <c r="F4" s="1" t="s">
        <v>19</v>
      </c>
      <c r="G4" t="s">
        <v>20</v>
      </c>
      <c r="H4">
        <v>4060.6</v>
      </c>
      <c r="I4" s="2">
        <v>41623</v>
      </c>
      <c r="J4" s="2">
        <v>43485</v>
      </c>
      <c r="K4">
        <v>0</v>
      </c>
    </row>
    <row r="5" spans="1:11" x14ac:dyDescent="0.25">
      <c r="A5" t="str">
        <f>"ZDBOCEAA4B"</f>
        <v>ZDBOCEAA4B</v>
      </c>
      <c r="B5" t="str">
        <f t="shared" si="0"/>
        <v>06363391001</v>
      </c>
      <c r="C5" t="s">
        <v>16</v>
      </c>
      <c r="D5" t="s">
        <v>17</v>
      </c>
      <c r="E5" t="s">
        <v>21</v>
      </c>
      <c r="F5" s="1" t="s">
        <v>19</v>
      </c>
      <c r="G5" t="s">
        <v>20</v>
      </c>
      <c r="H5">
        <v>15018</v>
      </c>
      <c r="I5" s="2">
        <v>41624</v>
      </c>
      <c r="J5" s="2">
        <v>43485</v>
      </c>
      <c r="K5">
        <v>0</v>
      </c>
    </row>
    <row r="6" spans="1:11" x14ac:dyDescent="0.25">
      <c r="A6" t="str">
        <f>"610832908E"</f>
        <v>610832908E</v>
      </c>
      <c r="B6" t="str">
        <f t="shared" si="0"/>
        <v>06363391001</v>
      </c>
      <c r="C6" t="s">
        <v>16</v>
      </c>
      <c r="D6" t="s">
        <v>22</v>
      </c>
      <c r="E6" t="s">
        <v>23</v>
      </c>
      <c r="F6" s="1" t="s">
        <v>24</v>
      </c>
      <c r="G6" t="s">
        <v>25</v>
      </c>
      <c r="H6">
        <v>17600</v>
      </c>
      <c r="I6" s="2">
        <v>42128</v>
      </c>
      <c r="J6" s="2">
        <v>43588</v>
      </c>
      <c r="K6">
        <v>14345.92</v>
      </c>
    </row>
    <row r="7" spans="1:11" x14ac:dyDescent="0.25">
      <c r="A7" t="str">
        <f>"6108435805"</f>
        <v>6108435805</v>
      </c>
      <c r="B7" t="str">
        <f t="shared" si="0"/>
        <v>06363391001</v>
      </c>
      <c r="C7" t="s">
        <v>16</v>
      </c>
      <c r="D7" t="s">
        <v>26</v>
      </c>
      <c r="E7" t="s">
        <v>23</v>
      </c>
      <c r="F7" s="1" t="s">
        <v>24</v>
      </c>
      <c r="G7" t="s">
        <v>27</v>
      </c>
      <c r="H7">
        <v>13920</v>
      </c>
      <c r="I7" s="2">
        <v>42128</v>
      </c>
      <c r="J7" s="2">
        <v>43588</v>
      </c>
      <c r="K7">
        <v>14734.55</v>
      </c>
    </row>
    <row r="8" spans="1:11" x14ac:dyDescent="0.25">
      <c r="A8" t="str">
        <f>"6108462E4B"</f>
        <v>6108462E4B</v>
      </c>
      <c r="B8" t="str">
        <f t="shared" si="0"/>
        <v>06363391001</v>
      </c>
      <c r="C8" t="s">
        <v>16</v>
      </c>
      <c r="D8" t="s">
        <v>28</v>
      </c>
      <c r="E8" t="s">
        <v>23</v>
      </c>
      <c r="F8" s="1" t="s">
        <v>24</v>
      </c>
      <c r="G8" t="s">
        <v>27</v>
      </c>
      <c r="H8">
        <v>19488</v>
      </c>
      <c r="I8" s="2">
        <v>42128</v>
      </c>
      <c r="J8" s="2">
        <v>43588</v>
      </c>
      <c r="K8">
        <v>12273.97</v>
      </c>
    </row>
    <row r="9" spans="1:11" x14ac:dyDescent="0.25">
      <c r="A9" t="str">
        <f>"63213563FE"</f>
        <v>63213563FE</v>
      </c>
      <c r="B9" t="str">
        <f t="shared" si="0"/>
        <v>06363391001</v>
      </c>
      <c r="C9" t="s">
        <v>16</v>
      </c>
      <c r="D9" t="s">
        <v>29</v>
      </c>
      <c r="E9" t="s">
        <v>18</v>
      </c>
      <c r="F9" s="1" t="s">
        <v>30</v>
      </c>
      <c r="G9" t="s">
        <v>31</v>
      </c>
      <c r="H9">
        <v>51004.800000000003</v>
      </c>
      <c r="I9" s="2">
        <v>42234</v>
      </c>
      <c r="J9" s="2">
        <v>42255</v>
      </c>
      <c r="K9">
        <v>57968.42</v>
      </c>
    </row>
    <row r="10" spans="1:11" x14ac:dyDescent="0.25">
      <c r="A10" t="str">
        <f>"6321366C3C"</f>
        <v>6321366C3C</v>
      </c>
      <c r="B10" t="str">
        <f t="shared" si="0"/>
        <v>06363391001</v>
      </c>
      <c r="C10" t="s">
        <v>16</v>
      </c>
      <c r="D10" t="s">
        <v>29</v>
      </c>
      <c r="E10" t="s">
        <v>18</v>
      </c>
      <c r="F10" s="1" t="s">
        <v>30</v>
      </c>
      <c r="G10" t="s">
        <v>31</v>
      </c>
      <c r="H10">
        <v>7008.48</v>
      </c>
      <c r="I10" s="2">
        <v>42228</v>
      </c>
      <c r="J10" s="2">
        <v>42257</v>
      </c>
      <c r="K10">
        <v>8776.5499999999993</v>
      </c>
    </row>
    <row r="11" spans="1:11" x14ac:dyDescent="0.25">
      <c r="A11" t="str">
        <f>"ZA218F4A50"</f>
        <v>ZA218F4A50</v>
      </c>
      <c r="B11" t="str">
        <f t="shared" si="0"/>
        <v>06363391001</v>
      </c>
      <c r="C11" t="s">
        <v>16</v>
      </c>
      <c r="D11" t="s">
        <v>32</v>
      </c>
      <c r="E11" t="s">
        <v>33</v>
      </c>
      <c r="F11" s="1" t="s">
        <v>34</v>
      </c>
      <c r="G11" t="s">
        <v>35</v>
      </c>
      <c r="H11">
        <v>38000</v>
      </c>
      <c r="I11" s="2">
        <v>42548</v>
      </c>
      <c r="J11" s="2">
        <v>43623</v>
      </c>
      <c r="K11">
        <v>37991.1</v>
      </c>
    </row>
    <row r="12" spans="1:11" x14ac:dyDescent="0.25">
      <c r="A12" t="str">
        <f>"ZC71A16A0K"</f>
        <v>ZC71A16A0K</v>
      </c>
      <c r="B12" t="str">
        <f t="shared" si="0"/>
        <v>06363391001</v>
      </c>
      <c r="C12" t="s">
        <v>16</v>
      </c>
      <c r="D12" t="s">
        <v>36</v>
      </c>
      <c r="E12" t="s">
        <v>33</v>
      </c>
      <c r="F12" s="1" t="s">
        <v>37</v>
      </c>
      <c r="G12" t="s">
        <v>38</v>
      </c>
      <c r="H12">
        <v>3320</v>
      </c>
      <c r="I12" s="2">
        <v>42646</v>
      </c>
      <c r="J12" s="2">
        <v>44071</v>
      </c>
      <c r="K12">
        <v>2816</v>
      </c>
    </row>
    <row r="13" spans="1:11" x14ac:dyDescent="0.25">
      <c r="A13" t="str">
        <f>"6595095C8D"</f>
        <v>6595095C8D</v>
      </c>
      <c r="B13" t="str">
        <f t="shared" si="0"/>
        <v>06363391001</v>
      </c>
      <c r="C13" t="s">
        <v>16</v>
      </c>
      <c r="D13" t="s">
        <v>39</v>
      </c>
      <c r="E13" t="s">
        <v>18</v>
      </c>
      <c r="F13" s="1" t="s">
        <v>40</v>
      </c>
      <c r="G13" t="s">
        <v>41</v>
      </c>
      <c r="H13">
        <v>80371.199999999997</v>
      </c>
      <c r="I13" s="2">
        <v>42501</v>
      </c>
      <c r="J13" s="2">
        <v>43962</v>
      </c>
      <c r="K13">
        <v>50226.7</v>
      </c>
    </row>
    <row r="14" spans="1:11" x14ac:dyDescent="0.25">
      <c r="A14" t="str">
        <f>"6690814A5F"</f>
        <v>6690814A5F</v>
      </c>
      <c r="B14" t="str">
        <f t="shared" si="0"/>
        <v>06363391001</v>
      </c>
      <c r="C14" t="s">
        <v>16</v>
      </c>
      <c r="D14" t="s">
        <v>42</v>
      </c>
      <c r="E14" t="s">
        <v>18</v>
      </c>
      <c r="F14" s="1" t="s">
        <v>43</v>
      </c>
      <c r="G14" t="s">
        <v>44</v>
      </c>
      <c r="H14">
        <v>974744.66</v>
      </c>
      <c r="I14" s="2">
        <v>42522</v>
      </c>
      <c r="J14" s="2">
        <v>43863</v>
      </c>
      <c r="K14">
        <v>432681.92</v>
      </c>
    </row>
    <row r="15" spans="1:11" x14ac:dyDescent="0.25">
      <c r="A15" t="str">
        <f>"6845203835"</f>
        <v>6845203835</v>
      </c>
      <c r="B15" t="str">
        <f t="shared" si="0"/>
        <v>06363391001</v>
      </c>
      <c r="C15" t="s">
        <v>16</v>
      </c>
      <c r="D15" t="s">
        <v>45</v>
      </c>
      <c r="E15" t="s">
        <v>33</v>
      </c>
      <c r="F15" s="1" t="s">
        <v>46</v>
      </c>
      <c r="G15" t="s">
        <v>47</v>
      </c>
      <c r="H15">
        <v>38714.129999999997</v>
      </c>
      <c r="I15" s="2">
        <v>42793</v>
      </c>
      <c r="J15" s="2">
        <v>43882</v>
      </c>
      <c r="K15">
        <v>41133.69</v>
      </c>
    </row>
    <row r="16" spans="1:11" x14ac:dyDescent="0.25">
      <c r="A16" t="str">
        <f>"6880877753"</f>
        <v>6880877753</v>
      </c>
      <c r="B16" t="str">
        <f t="shared" si="0"/>
        <v>06363391001</v>
      </c>
      <c r="C16" t="s">
        <v>16</v>
      </c>
      <c r="D16" t="s">
        <v>48</v>
      </c>
      <c r="E16" t="s">
        <v>18</v>
      </c>
      <c r="F16" s="1" t="s">
        <v>49</v>
      </c>
      <c r="G16" t="s">
        <v>50</v>
      </c>
      <c r="H16">
        <v>1977.44</v>
      </c>
      <c r="I16" s="2">
        <v>42765</v>
      </c>
      <c r="J16" s="2">
        <v>44226</v>
      </c>
      <c r="K16">
        <v>865.13</v>
      </c>
    </row>
    <row r="17" spans="1:11" x14ac:dyDescent="0.25">
      <c r="A17" t="str">
        <f>"6958377A58"</f>
        <v>6958377A58</v>
      </c>
      <c r="B17" t="str">
        <f t="shared" si="0"/>
        <v>06363391001</v>
      </c>
      <c r="C17" t="s">
        <v>16</v>
      </c>
      <c r="D17" t="s">
        <v>51</v>
      </c>
      <c r="E17" t="s">
        <v>18</v>
      </c>
      <c r="F17" s="1" t="s">
        <v>52</v>
      </c>
      <c r="G17" t="s">
        <v>53</v>
      </c>
      <c r="H17">
        <v>253497</v>
      </c>
      <c r="I17" s="2">
        <v>42795</v>
      </c>
      <c r="J17" s="2">
        <v>43830</v>
      </c>
      <c r="K17">
        <v>206540.67</v>
      </c>
    </row>
    <row r="18" spans="1:11" x14ac:dyDescent="0.25">
      <c r="A18" t="str">
        <f>"7004198F06"</f>
        <v>7004198F06</v>
      </c>
      <c r="B18" t="str">
        <f t="shared" si="0"/>
        <v>06363391001</v>
      </c>
      <c r="C18" t="s">
        <v>16</v>
      </c>
      <c r="D18" t="s">
        <v>54</v>
      </c>
      <c r="E18" t="s">
        <v>18</v>
      </c>
      <c r="F18" s="1" t="s">
        <v>55</v>
      </c>
      <c r="G18" t="s">
        <v>56</v>
      </c>
      <c r="H18">
        <v>5870362.3399999999</v>
      </c>
      <c r="I18" s="2">
        <v>42826</v>
      </c>
      <c r="J18" s="2">
        <v>44249</v>
      </c>
      <c r="K18">
        <v>1768764.18</v>
      </c>
    </row>
    <row r="19" spans="1:11" x14ac:dyDescent="0.25">
      <c r="A19" t="str">
        <f>"Z5C1E0996D"</f>
        <v>Z5C1E0996D</v>
      </c>
      <c r="B19" t="str">
        <f t="shared" si="0"/>
        <v>06363391001</v>
      </c>
      <c r="C19" t="s">
        <v>16</v>
      </c>
      <c r="D19" t="s">
        <v>57</v>
      </c>
      <c r="E19" t="s">
        <v>21</v>
      </c>
      <c r="F19" s="1" t="s">
        <v>58</v>
      </c>
      <c r="G19" t="s">
        <v>59</v>
      </c>
      <c r="H19">
        <v>7904</v>
      </c>
      <c r="I19" s="2">
        <v>42905</v>
      </c>
      <c r="J19" s="2">
        <v>44366</v>
      </c>
      <c r="K19">
        <v>3800</v>
      </c>
    </row>
    <row r="20" spans="1:11" x14ac:dyDescent="0.25">
      <c r="A20" t="str">
        <f>"ZA51EB7329"</f>
        <v>ZA51EB7329</v>
      </c>
      <c r="B20" t="str">
        <f t="shared" si="0"/>
        <v>06363391001</v>
      </c>
      <c r="C20" t="s">
        <v>16</v>
      </c>
      <c r="D20" t="s">
        <v>60</v>
      </c>
      <c r="E20" t="s">
        <v>33</v>
      </c>
      <c r="F20" s="1" t="s">
        <v>61</v>
      </c>
      <c r="G20" t="s">
        <v>62</v>
      </c>
      <c r="H20">
        <v>10000</v>
      </c>
      <c r="I20" s="2">
        <v>43003</v>
      </c>
      <c r="J20" s="2">
        <v>43531</v>
      </c>
      <c r="K20">
        <v>2686.68</v>
      </c>
    </row>
    <row r="21" spans="1:11" x14ac:dyDescent="0.25">
      <c r="A21" t="str">
        <f>"Z4D1EB72F9"</f>
        <v>Z4D1EB72F9</v>
      </c>
      <c r="B21" t="str">
        <f t="shared" si="0"/>
        <v>06363391001</v>
      </c>
      <c r="C21" t="s">
        <v>16</v>
      </c>
      <c r="D21" t="s">
        <v>63</v>
      </c>
      <c r="E21" t="s">
        <v>33</v>
      </c>
      <c r="F21" s="1" t="s">
        <v>64</v>
      </c>
      <c r="G21" t="s">
        <v>65</v>
      </c>
      <c r="H21">
        <v>38000</v>
      </c>
      <c r="I21" s="2">
        <v>42954</v>
      </c>
      <c r="J21" s="2">
        <v>43490</v>
      </c>
      <c r="K21">
        <v>36846.22</v>
      </c>
    </row>
    <row r="22" spans="1:11" x14ac:dyDescent="0.25">
      <c r="A22" t="str">
        <f>"70855848E2"</f>
        <v>70855848E2</v>
      </c>
      <c r="B22" t="str">
        <f t="shared" si="0"/>
        <v>06363391001</v>
      </c>
      <c r="C22" t="s">
        <v>16</v>
      </c>
      <c r="D22" t="s">
        <v>66</v>
      </c>
      <c r="E22" t="s">
        <v>33</v>
      </c>
      <c r="F22" s="1" t="s">
        <v>67</v>
      </c>
      <c r="G22" t="s">
        <v>68</v>
      </c>
      <c r="H22">
        <v>118603.68</v>
      </c>
      <c r="I22" s="2">
        <v>43102</v>
      </c>
      <c r="J22" s="2">
        <v>44196</v>
      </c>
      <c r="K22">
        <v>42442.18</v>
      </c>
    </row>
    <row r="23" spans="1:11" x14ac:dyDescent="0.25">
      <c r="A23" t="str">
        <f>"Z082231E1E"</f>
        <v>Z082231E1E</v>
      </c>
      <c r="B23" t="str">
        <f t="shared" si="0"/>
        <v>06363391001</v>
      </c>
      <c r="C23" t="s">
        <v>16</v>
      </c>
      <c r="D23" t="s">
        <v>69</v>
      </c>
      <c r="E23" t="s">
        <v>21</v>
      </c>
      <c r="F23" s="1" t="s">
        <v>70</v>
      </c>
      <c r="G23" t="s">
        <v>25</v>
      </c>
      <c r="H23">
        <v>1173.44</v>
      </c>
      <c r="I23" s="2">
        <v>43158</v>
      </c>
      <c r="J23" s="2">
        <v>43588</v>
      </c>
      <c r="K23">
        <v>1327.45</v>
      </c>
    </row>
    <row r="24" spans="1:11" x14ac:dyDescent="0.25">
      <c r="A24" t="str">
        <f>"7217952A69"</f>
        <v>7217952A69</v>
      </c>
      <c r="B24" t="str">
        <f t="shared" si="0"/>
        <v>06363391001</v>
      </c>
      <c r="C24" t="s">
        <v>16</v>
      </c>
      <c r="D24" t="s">
        <v>71</v>
      </c>
      <c r="E24" t="s">
        <v>33</v>
      </c>
      <c r="F24" s="1" t="s">
        <v>72</v>
      </c>
      <c r="G24" t="s">
        <v>73</v>
      </c>
      <c r="H24">
        <v>140000</v>
      </c>
      <c r="I24" s="2">
        <v>43160</v>
      </c>
      <c r="J24" s="2">
        <v>44620</v>
      </c>
      <c r="K24">
        <v>33146.76</v>
      </c>
    </row>
    <row r="25" spans="1:11" x14ac:dyDescent="0.25">
      <c r="A25" t="str">
        <f>"739152710B"</f>
        <v>739152710B</v>
      </c>
      <c r="B25" t="str">
        <f t="shared" si="0"/>
        <v>06363391001</v>
      </c>
      <c r="C25" t="s">
        <v>16</v>
      </c>
      <c r="D25" t="s">
        <v>74</v>
      </c>
      <c r="E25" t="s">
        <v>18</v>
      </c>
      <c r="F25" s="1" t="s">
        <v>75</v>
      </c>
      <c r="G25" t="s">
        <v>76</v>
      </c>
      <c r="H25">
        <v>6067099.7999999998</v>
      </c>
      <c r="I25" s="2">
        <v>43164</v>
      </c>
      <c r="J25" s="2">
        <v>44246</v>
      </c>
      <c r="K25">
        <v>3291806.13</v>
      </c>
    </row>
    <row r="26" spans="1:11" x14ac:dyDescent="0.25">
      <c r="A26" t="str">
        <f>"Z6C22B374F"</f>
        <v>Z6C22B374F</v>
      </c>
      <c r="B26" t="str">
        <f t="shared" si="0"/>
        <v>06363391001</v>
      </c>
      <c r="C26" t="s">
        <v>16</v>
      </c>
      <c r="D26" t="s">
        <v>77</v>
      </c>
      <c r="E26" t="s">
        <v>33</v>
      </c>
      <c r="F26" s="1" t="s">
        <v>78</v>
      </c>
      <c r="G26" t="s">
        <v>79</v>
      </c>
      <c r="H26">
        <v>15000</v>
      </c>
      <c r="I26" s="2">
        <v>43230</v>
      </c>
      <c r="J26" s="2">
        <v>44688</v>
      </c>
      <c r="K26">
        <v>982.66</v>
      </c>
    </row>
    <row r="27" spans="1:11" x14ac:dyDescent="0.25">
      <c r="A27" t="str">
        <f>"Z9F2343869"</f>
        <v>Z9F2343869</v>
      </c>
      <c r="B27" t="str">
        <f t="shared" si="0"/>
        <v>06363391001</v>
      </c>
      <c r="C27" t="s">
        <v>16</v>
      </c>
      <c r="D27" t="s">
        <v>80</v>
      </c>
      <c r="E27" t="s">
        <v>21</v>
      </c>
      <c r="F27" s="1" t="s">
        <v>58</v>
      </c>
      <c r="G27" t="s">
        <v>59</v>
      </c>
      <c r="H27">
        <v>5400</v>
      </c>
      <c r="I27" s="2">
        <v>43236</v>
      </c>
      <c r="J27" s="2">
        <v>44344</v>
      </c>
      <c r="K27">
        <v>1800</v>
      </c>
    </row>
    <row r="28" spans="1:11" x14ac:dyDescent="0.25">
      <c r="A28" t="str">
        <f>"76694885B6"</f>
        <v>76694885B6</v>
      </c>
      <c r="B28" t="str">
        <f t="shared" si="0"/>
        <v>06363391001</v>
      </c>
      <c r="C28" t="s">
        <v>16</v>
      </c>
      <c r="D28" t="s">
        <v>81</v>
      </c>
      <c r="E28" t="s">
        <v>33</v>
      </c>
      <c r="F28" s="1" t="s">
        <v>82</v>
      </c>
      <c r="G28" t="s">
        <v>83</v>
      </c>
      <c r="H28">
        <v>50000</v>
      </c>
      <c r="I28" s="2">
        <v>43619</v>
      </c>
      <c r="J28" s="2">
        <v>44708</v>
      </c>
      <c r="K28">
        <v>6597.6</v>
      </c>
    </row>
    <row r="29" spans="1:11" x14ac:dyDescent="0.25">
      <c r="A29" t="str">
        <f>"7397047C47"</f>
        <v>7397047C47</v>
      </c>
      <c r="B29" t="str">
        <f t="shared" si="0"/>
        <v>06363391001</v>
      </c>
      <c r="C29" t="s">
        <v>16</v>
      </c>
      <c r="D29" t="s">
        <v>84</v>
      </c>
      <c r="E29" t="s">
        <v>18</v>
      </c>
      <c r="F29" s="1" t="s">
        <v>85</v>
      </c>
      <c r="G29" t="s">
        <v>86</v>
      </c>
      <c r="H29">
        <v>24082.5</v>
      </c>
      <c r="I29" s="2">
        <v>43160</v>
      </c>
      <c r="J29" s="2">
        <v>43644</v>
      </c>
      <c r="K29">
        <v>24082.5</v>
      </c>
    </row>
    <row r="30" spans="1:11" x14ac:dyDescent="0.25">
      <c r="A30" t="str">
        <f>"74412509C0"</f>
        <v>74412509C0</v>
      </c>
      <c r="B30" t="str">
        <f t="shared" si="0"/>
        <v>06363391001</v>
      </c>
      <c r="C30" t="s">
        <v>16</v>
      </c>
      <c r="D30" t="s">
        <v>87</v>
      </c>
      <c r="E30" t="s">
        <v>33</v>
      </c>
      <c r="F30" s="1" t="s">
        <v>88</v>
      </c>
      <c r="G30" t="s">
        <v>89</v>
      </c>
      <c r="H30">
        <v>61642.62</v>
      </c>
      <c r="I30" s="2">
        <v>43269</v>
      </c>
      <c r="J30" s="2">
        <v>44361</v>
      </c>
      <c r="K30">
        <v>20547.54</v>
      </c>
    </row>
    <row r="31" spans="1:11" x14ac:dyDescent="0.25">
      <c r="A31" t="str">
        <f>"7506407304"</f>
        <v>7506407304</v>
      </c>
      <c r="B31" t="str">
        <f t="shared" si="0"/>
        <v>06363391001</v>
      </c>
      <c r="C31" t="s">
        <v>16</v>
      </c>
      <c r="D31" t="s">
        <v>90</v>
      </c>
      <c r="E31" t="s">
        <v>33</v>
      </c>
      <c r="F31" s="1" t="s">
        <v>91</v>
      </c>
      <c r="G31" t="s">
        <v>27</v>
      </c>
      <c r="H31">
        <v>160040</v>
      </c>
      <c r="I31" s="2">
        <v>43252</v>
      </c>
      <c r="J31" s="2">
        <v>43342</v>
      </c>
      <c r="K31">
        <v>0</v>
      </c>
    </row>
    <row r="32" spans="1:11" x14ac:dyDescent="0.25">
      <c r="A32" t="str">
        <f>"753566102F"</f>
        <v>753566102F</v>
      </c>
      <c r="B32" t="str">
        <f t="shared" si="0"/>
        <v>06363391001</v>
      </c>
      <c r="C32" t="s">
        <v>16</v>
      </c>
      <c r="D32" t="s">
        <v>92</v>
      </c>
      <c r="E32" t="s">
        <v>18</v>
      </c>
      <c r="F32" s="1" t="s">
        <v>93</v>
      </c>
      <c r="G32" t="s">
        <v>94</v>
      </c>
      <c r="H32">
        <v>0</v>
      </c>
      <c r="I32" s="2">
        <v>43269</v>
      </c>
      <c r="J32" s="2">
        <v>43707</v>
      </c>
      <c r="K32">
        <v>528794.64</v>
      </c>
    </row>
    <row r="33" spans="1:11" x14ac:dyDescent="0.25">
      <c r="A33" t="str">
        <f>"ZA523E819B"</f>
        <v>ZA523E819B</v>
      </c>
      <c r="B33" t="str">
        <f t="shared" si="0"/>
        <v>06363391001</v>
      </c>
      <c r="C33" t="s">
        <v>16</v>
      </c>
      <c r="D33" t="s">
        <v>95</v>
      </c>
      <c r="E33" t="s">
        <v>33</v>
      </c>
      <c r="F33" s="1" t="s">
        <v>96</v>
      </c>
      <c r="G33" t="s">
        <v>97</v>
      </c>
      <c r="H33">
        <v>14044.5</v>
      </c>
      <c r="I33" s="2">
        <v>43423</v>
      </c>
      <c r="J33" s="2">
        <v>44449</v>
      </c>
      <c r="K33">
        <v>1671.67</v>
      </c>
    </row>
    <row r="34" spans="1:11" x14ac:dyDescent="0.25">
      <c r="A34" t="str">
        <f>"Z5525C5290"</f>
        <v>Z5525C5290</v>
      </c>
      <c r="B34" t="str">
        <f t="shared" si="0"/>
        <v>06363391001</v>
      </c>
      <c r="C34" t="s">
        <v>16</v>
      </c>
      <c r="D34" t="s">
        <v>98</v>
      </c>
      <c r="E34" t="s">
        <v>21</v>
      </c>
      <c r="F34" s="1" t="s">
        <v>99</v>
      </c>
      <c r="G34" t="s">
        <v>100</v>
      </c>
      <c r="H34">
        <v>4160</v>
      </c>
      <c r="I34" s="2">
        <v>43437</v>
      </c>
      <c r="J34" s="2">
        <v>43644</v>
      </c>
      <c r="K34">
        <v>4160</v>
      </c>
    </row>
    <row r="35" spans="1:11" x14ac:dyDescent="0.25">
      <c r="A35" t="str">
        <f>"Z6E25F9AB3"</f>
        <v>Z6E25F9AB3</v>
      </c>
      <c r="B35" t="str">
        <f t="shared" ref="B35:B66" si="1">"06363391001"</f>
        <v>06363391001</v>
      </c>
      <c r="C35" t="s">
        <v>16</v>
      </c>
      <c r="D35" t="s">
        <v>101</v>
      </c>
      <c r="E35" t="s">
        <v>21</v>
      </c>
      <c r="F35" s="1" t="s">
        <v>102</v>
      </c>
      <c r="G35" t="s">
        <v>103</v>
      </c>
      <c r="H35">
        <v>2460</v>
      </c>
      <c r="I35" s="2">
        <v>43476</v>
      </c>
      <c r="J35" s="2">
        <v>43553</v>
      </c>
      <c r="K35">
        <v>2460</v>
      </c>
    </row>
    <row r="36" spans="1:11" x14ac:dyDescent="0.25">
      <c r="A36" t="str">
        <f>"Z352501143"</f>
        <v>Z352501143</v>
      </c>
      <c r="B36" t="str">
        <f t="shared" si="1"/>
        <v>06363391001</v>
      </c>
      <c r="C36" t="s">
        <v>16</v>
      </c>
      <c r="D36" t="s">
        <v>104</v>
      </c>
      <c r="E36" t="s">
        <v>21</v>
      </c>
      <c r="F36" s="1" t="s">
        <v>105</v>
      </c>
      <c r="G36" t="s">
        <v>106</v>
      </c>
      <c r="H36">
        <v>3125</v>
      </c>
      <c r="I36" s="2">
        <v>43370</v>
      </c>
      <c r="J36" s="2">
        <v>43381</v>
      </c>
      <c r="K36">
        <v>3125</v>
      </c>
    </row>
    <row r="37" spans="1:11" x14ac:dyDescent="0.25">
      <c r="A37" t="str">
        <f>"Z5523CDA0D"</f>
        <v>Z5523CDA0D</v>
      </c>
      <c r="B37" t="str">
        <f t="shared" si="1"/>
        <v>06363391001</v>
      </c>
      <c r="C37" t="s">
        <v>16</v>
      </c>
      <c r="D37" t="s">
        <v>107</v>
      </c>
      <c r="E37" t="s">
        <v>21</v>
      </c>
      <c r="F37" s="1" t="s">
        <v>108</v>
      </c>
      <c r="G37" t="s">
        <v>109</v>
      </c>
      <c r="H37">
        <v>110</v>
      </c>
      <c r="I37" s="2">
        <v>43160</v>
      </c>
      <c r="J37" s="2">
        <v>43160</v>
      </c>
      <c r="K37">
        <v>110</v>
      </c>
    </row>
    <row r="38" spans="1:11" x14ac:dyDescent="0.25">
      <c r="A38" t="str">
        <f>"75312876A3"</f>
        <v>75312876A3</v>
      </c>
      <c r="B38" t="str">
        <f t="shared" si="1"/>
        <v>06363391001</v>
      </c>
      <c r="C38" t="s">
        <v>16</v>
      </c>
      <c r="D38" t="s">
        <v>110</v>
      </c>
      <c r="E38" t="s">
        <v>18</v>
      </c>
      <c r="F38" s="1" t="s">
        <v>30</v>
      </c>
      <c r="G38" t="s">
        <v>31</v>
      </c>
      <c r="H38">
        <v>20067.52</v>
      </c>
      <c r="I38" s="2">
        <v>43269</v>
      </c>
      <c r="J38" s="2">
        <v>44730</v>
      </c>
      <c r="K38">
        <v>1254.24</v>
      </c>
    </row>
    <row r="39" spans="1:11" x14ac:dyDescent="0.25">
      <c r="A39" t="str">
        <f>"7577388264"</f>
        <v>7577388264</v>
      </c>
      <c r="B39" t="str">
        <f t="shared" si="1"/>
        <v>06363391001</v>
      </c>
      <c r="C39" t="s">
        <v>16</v>
      </c>
      <c r="D39" t="s">
        <v>111</v>
      </c>
      <c r="E39" t="s">
        <v>18</v>
      </c>
      <c r="F39" s="1" t="s">
        <v>112</v>
      </c>
      <c r="G39" t="s">
        <v>113</v>
      </c>
      <c r="H39">
        <v>115470.1</v>
      </c>
      <c r="I39" s="2">
        <v>43299</v>
      </c>
      <c r="J39" s="2">
        <v>43662</v>
      </c>
      <c r="K39">
        <v>115966.21</v>
      </c>
    </row>
    <row r="40" spans="1:11" x14ac:dyDescent="0.25">
      <c r="A40" t="str">
        <f>"75986089AE"</f>
        <v>75986089AE</v>
      </c>
      <c r="B40" t="str">
        <f t="shared" si="1"/>
        <v>06363391001</v>
      </c>
      <c r="C40" t="s">
        <v>16</v>
      </c>
      <c r="D40" t="s">
        <v>114</v>
      </c>
      <c r="E40" t="s">
        <v>18</v>
      </c>
      <c r="F40" s="1" t="s">
        <v>115</v>
      </c>
      <c r="G40" t="s">
        <v>116</v>
      </c>
      <c r="H40">
        <v>15120</v>
      </c>
      <c r="I40" s="2">
        <v>43322</v>
      </c>
      <c r="J40" s="2">
        <v>43353</v>
      </c>
      <c r="K40">
        <v>15120</v>
      </c>
    </row>
    <row r="41" spans="1:11" x14ac:dyDescent="0.25">
      <c r="A41" t="str">
        <f>"Z7125810F7"</f>
        <v>Z7125810F7</v>
      </c>
      <c r="B41" t="str">
        <f t="shared" si="1"/>
        <v>06363391001</v>
      </c>
      <c r="C41" t="s">
        <v>16</v>
      </c>
      <c r="D41" t="s">
        <v>117</v>
      </c>
      <c r="E41" t="s">
        <v>21</v>
      </c>
      <c r="F41" s="1" t="s">
        <v>118</v>
      </c>
      <c r="G41" t="s">
        <v>119</v>
      </c>
      <c r="H41">
        <v>1600</v>
      </c>
      <c r="I41" s="2">
        <v>43374</v>
      </c>
      <c r="J41" s="2">
        <v>43465</v>
      </c>
      <c r="K41">
        <v>1600</v>
      </c>
    </row>
    <row r="42" spans="1:11" x14ac:dyDescent="0.25">
      <c r="A42" t="str">
        <f>"7396246747"</f>
        <v>7396246747</v>
      </c>
      <c r="B42" t="str">
        <f t="shared" si="1"/>
        <v>06363391001</v>
      </c>
      <c r="C42" t="s">
        <v>16</v>
      </c>
      <c r="D42" t="s">
        <v>120</v>
      </c>
      <c r="E42" t="s">
        <v>18</v>
      </c>
      <c r="F42" s="1" t="s">
        <v>121</v>
      </c>
      <c r="G42" t="s">
        <v>122</v>
      </c>
      <c r="H42">
        <v>0</v>
      </c>
      <c r="I42" s="2">
        <v>43154</v>
      </c>
      <c r="J42" s="2">
        <v>44246</v>
      </c>
      <c r="K42">
        <v>0</v>
      </c>
    </row>
    <row r="43" spans="1:11" x14ac:dyDescent="0.25">
      <c r="A43" t="str">
        <f>"7632117E2D"</f>
        <v>7632117E2D</v>
      </c>
      <c r="B43" t="str">
        <f t="shared" si="1"/>
        <v>06363391001</v>
      </c>
      <c r="C43" t="s">
        <v>16</v>
      </c>
      <c r="D43" t="s">
        <v>123</v>
      </c>
      <c r="E43" t="s">
        <v>18</v>
      </c>
      <c r="F43" s="1" t="s">
        <v>124</v>
      </c>
      <c r="G43" t="s">
        <v>125</v>
      </c>
      <c r="H43">
        <v>20000</v>
      </c>
      <c r="I43" s="2">
        <v>43367</v>
      </c>
      <c r="J43" s="2">
        <v>43368</v>
      </c>
      <c r="K43">
        <v>4673.6000000000004</v>
      </c>
    </row>
    <row r="44" spans="1:11" x14ac:dyDescent="0.25">
      <c r="A44" t="str">
        <f>"739917585D"</f>
        <v>739917585D</v>
      </c>
      <c r="B44" t="str">
        <f t="shared" si="1"/>
        <v>06363391001</v>
      </c>
      <c r="C44" t="s">
        <v>16</v>
      </c>
      <c r="D44" t="s">
        <v>126</v>
      </c>
      <c r="E44" t="s">
        <v>18</v>
      </c>
      <c r="F44" s="1" t="s">
        <v>85</v>
      </c>
      <c r="G44" t="s">
        <v>86</v>
      </c>
      <c r="H44">
        <v>7820.85</v>
      </c>
      <c r="I44" s="2">
        <v>43160</v>
      </c>
      <c r="J44" s="2">
        <v>43644</v>
      </c>
      <c r="K44">
        <v>7820.85</v>
      </c>
    </row>
    <row r="45" spans="1:11" x14ac:dyDescent="0.25">
      <c r="A45" t="str">
        <f>"Z632535E14"</f>
        <v>Z632535E14</v>
      </c>
      <c r="B45" t="str">
        <f t="shared" si="1"/>
        <v>06363391001</v>
      </c>
      <c r="C45" t="s">
        <v>16</v>
      </c>
      <c r="D45" t="s">
        <v>127</v>
      </c>
      <c r="E45" t="s">
        <v>21</v>
      </c>
      <c r="F45" s="1" t="s">
        <v>128</v>
      </c>
      <c r="G45" t="s">
        <v>129</v>
      </c>
      <c r="H45">
        <v>1057.21</v>
      </c>
      <c r="I45" s="2">
        <v>43213</v>
      </c>
      <c r="J45" s="2">
        <v>43213</v>
      </c>
      <c r="K45">
        <v>1057.21</v>
      </c>
    </row>
    <row r="46" spans="1:11" x14ac:dyDescent="0.25">
      <c r="A46" t="str">
        <f>"7535950EA8"</f>
        <v>7535950EA8</v>
      </c>
      <c r="B46" t="str">
        <f t="shared" si="1"/>
        <v>06363391001</v>
      </c>
      <c r="C46" t="s">
        <v>16</v>
      </c>
      <c r="D46" t="s">
        <v>130</v>
      </c>
      <c r="E46" t="s">
        <v>18</v>
      </c>
      <c r="F46" s="1" t="s">
        <v>131</v>
      </c>
      <c r="G46" t="s">
        <v>132</v>
      </c>
      <c r="H46">
        <v>0</v>
      </c>
      <c r="I46" s="2">
        <v>43346</v>
      </c>
      <c r="J46" s="2">
        <v>43707</v>
      </c>
      <c r="K46">
        <v>1055461.55</v>
      </c>
    </row>
    <row r="47" spans="1:11" x14ac:dyDescent="0.25">
      <c r="A47" t="str">
        <f>"Z8A25D2AD3"</f>
        <v>Z8A25D2AD3</v>
      </c>
      <c r="B47" t="str">
        <f t="shared" si="1"/>
        <v>06363391001</v>
      </c>
      <c r="C47" t="s">
        <v>16</v>
      </c>
      <c r="D47" t="s">
        <v>133</v>
      </c>
      <c r="E47" t="s">
        <v>21</v>
      </c>
      <c r="F47" s="1" t="s">
        <v>134</v>
      </c>
      <c r="G47" t="s">
        <v>135</v>
      </c>
      <c r="H47">
        <v>2500</v>
      </c>
      <c r="I47" s="2">
        <v>43416</v>
      </c>
      <c r="J47" s="2">
        <v>43774</v>
      </c>
      <c r="K47">
        <v>2500</v>
      </c>
    </row>
    <row r="48" spans="1:11" x14ac:dyDescent="0.25">
      <c r="A48" t="str">
        <f>"Z3E2511979"</f>
        <v>Z3E2511979</v>
      </c>
      <c r="B48" t="str">
        <f t="shared" si="1"/>
        <v>06363391001</v>
      </c>
      <c r="C48" t="s">
        <v>16</v>
      </c>
      <c r="D48" t="s">
        <v>136</v>
      </c>
      <c r="E48" t="s">
        <v>33</v>
      </c>
      <c r="F48" s="1" t="s">
        <v>137</v>
      </c>
      <c r="G48" t="s">
        <v>138</v>
      </c>
      <c r="H48">
        <v>175</v>
      </c>
      <c r="I48" s="2">
        <v>43437</v>
      </c>
      <c r="J48" s="2">
        <v>43553</v>
      </c>
      <c r="K48">
        <v>175</v>
      </c>
    </row>
    <row r="49" spans="1:11" x14ac:dyDescent="0.25">
      <c r="A49" t="str">
        <f>"ZF0260CC59"</f>
        <v>ZF0260CC59</v>
      </c>
      <c r="B49" t="str">
        <f t="shared" si="1"/>
        <v>06363391001</v>
      </c>
      <c r="C49" t="s">
        <v>16</v>
      </c>
      <c r="D49" t="s">
        <v>139</v>
      </c>
      <c r="E49" t="s">
        <v>21</v>
      </c>
      <c r="F49" s="1" t="s">
        <v>105</v>
      </c>
      <c r="G49" t="s">
        <v>106</v>
      </c>
      <c r="H49">
        <v>1250</v>
      </c>
      <c r="I49" s="2">
        <v>43476</v>
      </c>
      <c r="J49" s="2">
        <v>43553</v>
      </c>
      <c r="K49">
        <v>1250</v>
      </c>
    </row>
    <row r="50" spans="1:11" x14ac:dyDescent="0.25">
      <c r="A50" t="str">
        <f>"Z252629570"</f>
        <v>Z252629570</v>
      </c>
      <c r="B50" t="str">
        <f t="shared" si="1"/>
        <v>06363391001</v>
      </c>
      <c r="C50" t="s">
        <v>16</v>
      </c>
      <c r="D50" t="s">
        <v>140</v>
      </c>
      <c r="E50" t="s">
        <v>21</v>
      </c>
      <c r="F50" s="1" t="s">
        <v>141</v>
      </c>
      <c r="G50" t="s">
        <v>142</v>
      </c>
      <c r="H50">
        <v>7000</v>
      </c>
      <c r="I50" s="2">
        <v>43441</v>
      </c>
      <c r="J50" s="2">
        <v>43573</v>
      </c>
      <c r="K50">
        <v>4650</v>
      </c>
    </row>
    <row r="51" spans="1:11" x14ac:dyDescent="0.25">
      <c r="A51" t="str">
        <f>"Z0E22B3486"</f>
        <v>Z0E22B3486</v>
      </c>
      <c r="B51" t="str">
        <f t="shared" si="1"/>
        <v>06363391001</v>
      </c>
      <c r="C51" t="s">
        <v>16</v>
      </c>
      <c r="D51" t="s">
        <v>143</v>
      </c>
      <c r="E51" t="s">
        <v>33</v>
      </c>
      <c r="F51" s="1" t="s">
        <v>144</v>
      </c>
      <c r="G51" t="s">
        <v>145</v>
      </c>
      <c r="H51">
        <v>5254</v>
      </c>
      <c r="I51" s="2">
        <v>43346</v>
      </c>
      <c r="J51" s="2">
        <v>43462</v>
      </c>
      <c r="K51">
        <v>5254</v>
      </c>
    </row>
    <row r="52" spans="1:11" x14ac:dyDescent="0.25">
      <c r="A52" t="str">
        <f>"ZC724EF028"</f>
        <v>ZC724EF028</v>
      </c>
      <c r="B52" t="str">
        <f t="shared" si="1"/>
        <v>06363391001</v>
      </c>
      <c r="C52" t="s">
        <v>16</v>
      </c>
      <c r="D52" t="s">
        <v>146</v>
      </c>
      <c r="E52" t="s">
        <v>21</v>
      </c>
      <c r="F52" s="1" t="s">
        <v>147</v>
      </c>
      <c r="G52" t="s">
        <v>148</v>
      </c>
      <c r="H52">
        <v>7062.27</v>
      </c>
      <c r="I52" s="2">
        <v>43388</v>
      </c>
      <c r="J52" s="2">
        <v>43455</v>
      </c>
      <c r="K52">
        <v>0</v>
      </c>
    </row>
    <row r="53" spans="1:11" x14ac:dyDescent="0.25">
      <c r="A53" t="str">
        <f>"610845260D"</f>
        <v>610845260D</v>
      </c>
      <c r="B53" t="str">
        <f t="shared" si="1"/>
        <v>06363391001</v>
      </c>
      <c r="C53" t="s">
        <v>16</v>
      </c>
      <c r="D53" t="s">
        <v>149</v>
      </c>
      <c r="E53" t="s">
        <v>23</v>
      </c>
      <c r="F53" s="1" t="s">
        <v>24</v>
      </c>
      <c r="G53" t="s">
        <v>27</v>
      </c>
      <c r="H53">
        <v>0</v>
      </c>
      <c r="I53" s="2">
        <v>42128</v>
      </c>
      <c r="J53" s="2">
        <v>43588</v>
      </c>
      <c r="K53">
        <v>21657.96</v>
      </c>
    </row>
    <row r="54" spans="1:11" x14ac:dyDescent="0.25">
      <c r="A54" t="str">
        <f>"6124963F59"</f>
        <v>6124963F59</v>
      </c>
      <c r="B54" t="str">
        <f t="shared" si="1"/>
        <v>06363391001</v>
      </c>
      <c r="C54" t="s">
        <v>16</v>
      </c>
      <c r="D54" t="s">
        <v>150</v>
      </c>
      <c r="E54" t="s">
        <v>23</v>
      </c>
      <c r="F54" s="1" t="s">
        <v>151</v>
      </c>
      <c r="G54" t="s">
        <v>152</v>
      </c>
      <c r="H54">
        <v>14980</v>
      </c>
      <c r="I54" s="2">
        <v>42156</v>
      </c>
      <c r="J54" s="2">
        <v>43616</v>
      </c>
      <c r="K54">
        <v>21372.27</v>
      </c>
    </row>
    <row r="55" spans="1:11" x14ac:dyDescent="0.25">
      <c r="A55" t="str">
        <f>"Z072109D34"</f>
        <v>Z072109D34</v>
      </c>
      <c r="B55" t="str">
        <f t="shared" si="1"/>
        <v>06363391001</v>
      </c>
      <c r="C55" t="s">
        <v>16</v>
      </c>
      <c r="D55" t="s">
        <v>153</v>
      </c>
      <c r="E55" t="s">
        <v>21</v>
      </c>
      <c r="F55" s="1" t="s">
        <v>141</v>
      </c>
      <c r="G55" t="s">
        <v>142</v>
      </c>
      <c r="H55">
        <v>5925</v>
      </c>
      <c r="I55" s="2">
        <v>43080</v>
      </c>
      <c r="J55" s="2">
        <v>43205</v>
      </c>
      <c r="K55">
        <v>5925</v>
      </c>
    </row>
    <row r="56" spans="1:11" x14ac:dyDescent="0.25">
      <c r="A56" t="str">
        <f>"ZAE1CF3F74"</f>
        <v>ZAE1CF3F74</v>
      </c>
      <c r="B56" t="str">
        <f t="shared" si="1"/>
        <v>06363391001</v>
      </c>
      <c r="C56" t="s">
        <v>16</v>
      </c>
      <c r="D56" t="s">
        <v>154</v>
      </c>
      <c r="E56" t="s">
        <v>21</v>
      </c>
      <c r="F56" s="1" t="s">
        <v>141</v>
      </c>
      <c r="G56" t="s">
        <v>142</v>
      </c>
      <c r="H56">
        <v>2095</v>
      </c>
      <c r="I56" s="2">
        <v>42752</v>
      </c>
      <c r="J56" s="2">
        <v>42837</v>
      </c>
      <c r="K56">
        <v>2095</v>
      </c>
    </row>
    <row r="57" spans="1:11" x14ac:dyDescent="0.25">
      <c r="A57" t="str">
        <f>"6124947229"</f>
        <v>6124947229</v>
      </c>
      <c r="B57" t="str">
        <f t="shared" si="1"/>
        <v>06363391001</v>
      </c>
      <c r="C57" t="s">
        <v>16</v>
      </c>
      <c r="D57" t="s">
        <v>155</v>
      </c>
      <c r="E57" t="s">
        <v>23</v>
      </c>
      <c r="F57" s="1" t="s">
        <v>151</v>
      </c>
      <c r="G57" t="s">
        <v>152</v>
      </c>
      <c r="H57">
        <v>29000</v>
      </c>
      <c r="I57" s="2">
        <v>42156</v>
      </c>
      <c r="J57" s="2">
        <v>43616</v>
      </c>
      <c r="K57">
        <v>26839.55</v>
      </c>
    </row>
    <row r="58" spans="1:11" x14ac:dyDescent="0.25">
      <c r="A58" t="str">
        <f>"ZD213B3B2D"</f>
        <v>ZD213B3B2D</v>
      </c>
      <c r="B58" t="str">
        <f t="shared" si="1"/>
        <v>06363391001</v>
      </c>
      <c r="C58" t="s">
        <v>16</v>
      </c>
      <c r="D58" t="s">
        <v>156</v>
      </c>
      <c r="E58" t="s">
        <v>33</v>
      </c>
      <c r="F58" s="1" t="s">
        <v>157</v>
      </c>
      <c r="G58" t="s">
        <v>158</v>
      </c>
      <c r="H58">
        <v>0</v>
      </c>
      <c r="I58" s="2">
        <v>42104</v>
      </c>
      <c r="J58" s="2">
        <v>42185</v>
      </c>
      <c r="K58">
        <v>519.32000000000005</v>
      </c>
    </row>
    <row r="59" spans="1:11" x14ac:dyDescent="0.25">
      <c r="A59" t="str">
        <f>"Z47257EF18"</f>
        <v>Z47257EF18</v>
      </c>
      <c r="B59" t="str">
        <f t="shared" si="1"/>
        <v>06363391001</v>
      </c>
      <c r="C59" t="s">
        <v>16</v>
      </c>
      <c r="D59" t="s">
        <v>159</v>
      </c>
      <c r="E59" t="s">
        <v>21</v>
      </c>
      <c r="F59" s="1" t="s">
        <v>147</v>
      </c>
      <c r="G59" t="s">
        <v>148</v>
      </c>
      <c r="H59">
        <v>2776.99</v>
      </c>
      <c r="I59" s="2">
        <v>43423</v>
      </c>
      <c r="J59" s="2">
        <v>43462</v>
      </c>
      <c r="K59">
        <v>0</v>
      </c>
    </row>
    <row r="60" spans="1:11" x14ac:dyDescent="0.25">
      <c r="A60" t="str">
        <f>"Z12266A484"</f>
        <v>Z12266A484</v>
      </c>
      <c r="B60" t="str">
        <f t="shared" si="1"/>
        <v>06363391001</v>
      </c>
      <c r="C60" t="s">
        <v>16</v>
      </c>
      <c r="D60" t="s">
        <v>160</v>
      </c>
      <c r="E60" t="s">
        <v>21</v>
      </c>
      <c r="F60" s="1" t="s">
        <v>161</v>
      </c>
      <c r="G60" t="s">
        <v>162</v>
      </c>
      <c r="H60">
        <v>145.44999999999999</v>
      </c>
      <c r="I60" s="2">
        <v>43500</v>
      </c>
      <c r="J60" s="2">
        <v>43830</v>
      </c>
      <c r="K60">
        <v>145.44999999999999</v>
      </c>
    </row>
    <row r="61" spans="1:11" x14ac:dyDescent="0.25">
      <c r="A61" t="str">
        <f>"Z8B26BBAD6"</f>
        <v>Z8B26BBAD6</v>
      </c>
      <c r="B61" t="str">
        <f t="shared" si="1"/>
        <v>06363391001</v>
      </c>
      <c r="C61" t="s">
        <v>16</v>
      </c>
      <c r="D61" t="s">
        <v>163</v>
      </c>
      <c r="E61" t="s">
        <v>21</v>
      </c>
      <c r="F61" s="1" t="s">
        <v>164</v>
      </c>
      <c r="G61" t="s">
        <v>165</v>
      </c>
      <c r="H61">
        <v>4590</v>
      </c>
      <c r="I61" s="2">
        <v>43514</v>
      </c>
      <c r="J61" s="2">
        <v>44607</v>
      </c>
      <c r="K61">
        <v>0</v>
      </c>
    </row>
    <row r="62" spans="1:11" x14ac:dyDescent="0.25">
      <c r="A62" t="str">
        <f>"Z2F2649BDC"</f>
        <v>Z2F2649BDC</v>
      </c>
      <c r="B62" t="str">
        <f t="shared" si="1"/>
        <v>06363391001</v>
      </c>
      <c r="C62" t="s">
        <v>16</v>
      </c>
      <c r="D62" t="s">
        <v>166</v>
      </c>
      <c r="E62" t="s">
        <v>21</v>
      </c>
      <c r="F62" s="1" t="s">
        <v>167</v>
      </c>
      <c r="G62" t="s">
        <v>73</v>
      </c>
      <c r="H62">
        <v>20437.77</v>
      </c>
      <c r="I62" s="2">
        <v>43472</v>
      </c>
      <c r="J62" s="2">
        <v>43553</v>
      </c>
      <c r="K62">
        <v>20344.87</v>
      </c>
    </row>
    <row r="63" spans="1:11" x14ac:dyDescent="0.25">
      <c r="A63" t="str">
        <f>"ZA1271469A"</f>
        <v>ZA1271469A</v>
      </c>
      <c r="B63" t="str">
        <f t="shared" si="1"/>
        <v>06363391001</v>
      </c>
      <c r="C63" t="s">
        <v>16</v>
      </c>
      <c r="D63" t="s">
        <v>168</v>
      </c>
      <c r="E63" t="s">
        <v>21</v>
      </c>
      <c r="F63" s="1" t="s">
        <v>169</v>
      </c>
      <c r="G63" t="s">
        <v>170</v>
      </c>
      <c r="H63">
        <v>3213</v>
      </c>
      <c r="I63" s="2">
        <v>43542</v>
      </c>
      <c r="J63" s="2">
        <v>43553</v>
      </c>
      <c r="K63">
        <v>3213</v>
      </c>
    </row>
    <row r="64" spans="1:11" x14ac:dyDescent="0.25">
      <c r="A64" t="str">
        <f>"ZB72667AB5"</f>
        <v>ZB72667AB5</v>
      </c>
      <c r="B64" t="str">
        <f t="shared" si="1"/>
        <v>06363391001</v>
      </c>
      <c r="C64" t="s">
        <v>16</v>
      </c>
      <c r="D64" t="s">
        <v>171</v>
      </c>
      <c r="E64" t="s">
        <v>21</v>
      </c>
      <c r="F64" s="1" t="s">
        <v>147</v>
      </c>
      <c r="G64" t="s">
        <v>148</v>
      </c>
      <c r="H64">
        <v>39904.44</v>
      </c>
      <c r="I64" s="2">
        <v>43493</v>
      </c>
      <c r="J64" s="2">
        <v>43552</v>
      </c>
      <c r="K64">
        <v>39904.44</v>
      </c>
    </row>
    <row r="65" spans="1:11" x14ac:dyDescent="0.25">
      <c r="A65" t="str">
        <f>"Z7F278920E"</f>
        <v>Z7F278920E</v>
      </c>
      <c r="B65" t="str">
        <f t="shared" si="1"/>
        <v>06363391001</v>
      </c>
      <c r="C65" t="s">
        <v>16</v>
      </c>
      <c r="D65" t="s">
        <v>172</v>
      </c>
      <c r="E65" t="s">
        <v>21</v>
      </c>
      <c r="F65" s="1" t="s">
        <v>173</v>
      </c>
      <c r="G65" t="s">
        <v>174</v>
      </c>
      <c r="H65">
        <v>700</v>
      </c>
      <c r="I65" s="2">
        <v>43549</v>
      </c>
      <c r="J65" s="2">
        <v>43585</v>
      </c>
      <c r="K65">
        <v>700</v>
      </c>
    </row>
    <row r="66" spans="1:11" x14ac:dyDescent="0.25">
      <c r="A66" t="str">
        <f>"Z172819B62"</f>
        <v>Z172819B62</v>
      </c>
      <c r="B66" t="str">
        <f t="shared" si="1"/>
        <v>06363391001</v>
      </c>
      <c r="C66" t="s">
        <v>16</v>
      </c>
      <c r="D66" t="s">
        <v>175</v>
      </c>
      <c r="E66" t="s">
        <v>21</v>
      </c>
      <c r="F66" s="1" t="s">
        <v>176</v>
      </c>
      <c r="G66" t="s">
        <v>177</v>
      </c>
      <c r="H66">
        <v>500</v>
      </c>
      <c r="I66" s="2">
        <v>43574</v>
      </c>
      <c r="J66" s="2">
        <v>43585</v>
      </c>
      <c r="K66">
        <v>0</v>
      </c>
    </row>
    <row r="67" spans="1:11" x14ac:dyDescent="0.25">
      <c r="A67" t="str">
        <f>"Z32285948B"</f>
        <v>Z32285948B</v>
      </c>
      <c r="B67" t="str">
        <f t="shared" ref="B67:B98" si="2">"06363391001"</f>
        <v>06363391001</v>
      </c>
      <c r="C67" t="s">
        <v>16</v>
      </c>
      <c r="D67" t="s">
        <v>178</v>
      </c>
      <c r="E67" t="s">
        <v>21</v>
      </c>
      <c r="F67" s="1" t="s">
        <v>147</v>
      </c>
      <c r="G67" t="s">
        <v>148</v>
      </c>
      <c r="H67">
        <v>1261.3599999999999</v>
      </c>
      <c r="I67" s="2">
        <v>43497</v>
      </c>
      <c r="J67" s="2">
        <v>43616</v>
      </c>
      <c r="K67">
        <v>1261.3599999999999</v>
      </c>
    </row>
    <row r="68" spans="1:11" x14ac:dyDescent="0.25">
      <c r="A68" t="str">
        <f>"Z8826BA766"</f>
        <v>Z8826BA766</v>
      </c>
      <c r="B68" t="str">
        <f t="shared" si="2"/>
        <v>06363391001</v>
      </c>
      <c r="C68" t="s">
        <v>16</v>
      </c>
      <c r="D68" t="s">
        <v>179</v>
      </c>
      <c r="E68" t="s">
        <v>21</v>
      </c>
      <c r="F68" s="1" t="s">
        <v>167</v>
      </c>
      <c r="G68" t="s">
        <v>73</v>
      </c>
      <c r="H68">
        <v>21485.45</v>
      </c>
      <c r="I68" s="2">
        <v>43500</v>
      </c>
      <c r="J68" s="2">
        <v>43573</v>
      </c>
      <c r="K68">
        <v>21485.45</v>
      </c>
    </row>
    <row r="69" spans="1:11" x14ac:dyDescent="0.25">
      <c r="A69" t="str">
        <f>"Z1C25F577F"</f>
        <v>Z1C25F577F</v>
      </c>
      <c r="B69" t="str">
        <f t="shared" si="2"/>
        <v>06363391001</v>
      </c>
      <c r="C69" t="s">
        <v>16</v>
      </c>
      <c r="D69" t="s">
        <v>180</v>
      </c>
      <c r="E69" t="s">
        <v>33</v>
      </c>
      <c r="F69" s="1" t="s">
        <v>181</v>
      </c>
      <c r="G69" t="s">
        <v>182</v>
      </c>
      <c r="H69">
        <v>1620</v>
      </c>
      <c r="I69" s="2">
        <v>43549</v>
      </c>
      <c r="J69" s="2">
        <v>44081</v>
      </c>
      <c r="K69">
        <v>480</v>
      </c>
    </row>
    <row r="70" spans="1:11" x14ac:dyDescent="0.25">
      <c r="A70" t="str">
        <f>"Z29284E398"</f>
        <v>Z29284E398</v>
      </c>
      <c r="B70" t="str">
        <f t="shared" si="2"/>
        <v>06363391001</v>
      </c>
      <c r="C70" t="s">
        <v>16</v>
      </c>
      <c r="D70" t="s">
        <v>183</v>
      </c>
      <c r="E70" t="s">
        <v>21</v>
      </c>
      <c r="F70" s="1" t="s">
        <v>173</v>
      </c>
      <c r="G70" t="s">
        <v>174</v>
      </c>
      <c r="H70">
        <v>750</v>
      </c>
      <c r="I70" s="2">
        <v>43605</v>
      </c>
      <c r="J70" s="2">
        <v>43615</v>
      </c>
      <c r="K70">
        <v>750</v>
      </c>
    </row>
    <row r="71" spans="1:11" x14ac:dyDescent="0.25">
      <c r="A71" t="str">
        <f>"Z4D27FE4F6"</f>
        <v>Z4D27FE4F6</v>
      </c>
      <c r="B71" t="str">
        <f t="shared" si="2"/>
        <v>06363391001</v>
      </c>
      <c r="C71" t="s">
        <v>16</v>
      </c>
      <c r="D71" t="s">
        <v>184</v>
      </c>
      <c r="E71" t="s">
        <v>21</v>
      </c>
      <c r="F71" s="1" t="s">
        <v>185</v>
      </c>
      <c r="G71" t="s">
        <v>186</v>
      </c>
      <c r="H71">
        <v>1035.2</v>
      </c>
      <c r="I71" s="2">
        <v>43577</v>
      </c>
      <c r="J71" s="2">
        <v>43826</v>
      </c>
      <c r="K71">
        <v>1035.2</v>
      </c>
    </row>
    <row r="72" spans="1:11" x14ac:dyDescent="0.25">
      <c r="A72" t="str">
        <f>"767612069C"</f>
        <v>767612069C</v>
      </c>
      <c r="B72" t="str">
        <f t="shared" si="2"/>
        <v>06363391001</v>
      </c>
      <c r="C72" t="s">
        <v>16</v>
      </c>
      <c r="D72" t="s">
        <v>187</v>
      </c>
      <c r="E72" t="s">
        <v>33</v>
      </c>
      <c r="F72" s="1" t="s">
        <v>188</v>
      </c>
      <c r="G72" t="s">
        <v>73</v>
      </c>
      <c r="H72">
        <v>83316.59</v>
      </c>
      <c r="I72" s="2">
        <v>43570</v>
      </c>
      <c r="J72" s="2">
        <v>43928</v>
      </c>
      <c r="K72">
        <v>109119.08</v>
      </c>
    </row>
    <row r="73" spans="1:11" x14ac:dyDescent="0.25">
      <c r="A73" t="str">
        <f>"Z90255C437"</f>
        <v>Z90255C437</v>
      </c>
      <c r="B73" t="str">
        <f t="shared" si="2"/>
        <v>06363391001</v>
      </c>
      <c r="C73" t="s">
        <v>16</v>
      </c>
      <c r="D73" t="s">
        <v>189</v>
      </c>
      <c r="E73" t="s">
        <v>21</v>
      </c>
      <c r="F73" s="1" t="s">
        <v>147</v>
      </c>
      <c r="G73" t="s">
        <v>148</v>
      </c>
      <c r="H73">
        <v>12000</v>
      </c>
      <c r="I73" s="2">
        <v>43409</v>
      </c>
      <c r="J73" s="2">
        <v>43462</v>
      </c>
      <c r="K73">
        <v>0</v>
      </c>
    </row>
    <row r="74" spans="1:11" x14ac:dyDescent="0.25">
      <c r="A74" t="str">
        <f>"Z612664427"</f>
        <v>Z612664427</v>
      </c>
      <c r="B74" t="str">
        <f t="shared" si="2"/>
        <v>06363391001</v>
      </c>
      <c r="C74" t="s">
        <v>16</v>
      </c>
      <c r="D74" t="s">
        <v>190</v>
      </c>
      <c r="E74" t="s">
        <v>21</v>
      </c>
      <c r="F74" s="1" t="s">
        <v>191</v>
      </c>
      <c r="G74" t="s">
        <v>192</v>
      </c>
      <c r="H74">
        <v>1568</v>
      </c>
      <c r="I74" s="2">
        <v>43486</v>
      </c>
      <c r="J74" s="2">
        <v>43507</v>
      </c>
      <c r="K74">
        <v>1568</v>
      </c>
    </row>
    <row r="75" spans="1:11" x14ac:dyDescent="0.25">
      <c r="A75" t="str">
        <f>"ZBC287DDD2"</f>
        <v>ZBC287DDD2</v>
      </c>
      <c r="B75" t="str">
        <f t="shared" si="2"/>
        <v>06363391001</v>
      </c>
      <c r="C75" t="s">
        <v>16</v>
      </c>
      <c r="D75" t="s">
        <v>193</v>
      </c>
      <c r="E75" t="s">
        <v>21</v>
      </c>
      <c r="F75" s="1" t="s">
        <v>194</v>
      </c>
      <c r="G75" t="s">
        <v>195</v>
      </c>
      <c r="H75">
        <v>1970</v>
      </c>
      <c r="I75" s="2">
        <v>43644</v>
      </c>
      <c r="J75" s="2">
        <v>43644</v>
      </c>
      <c r="K75">
        <v>1970</v>
      </c>
    </row>
    <row r="76" spans="1:11" x14ac:dyDescent="0.25">
      <c r="A76" t="str">
        <f>"ZD527145E9"</f>
        <v>ZD527145E9</v>
      </c>
      <c r="B76" t="str">
        <f t="shared" si="2"/>
        <v>06363391001</v>
      </c>
      <c r="C76" t="s">
        <v>16</v>
      </c>
      <c r="D76" t="s">
        <v>196</v>
      </c>
      <c r="E76" t="s">
        <v>21</v>
      </c>
      <c r="F76" s="1" t="s">
        <v>197</v>
      </c>
      <c r="G76" t="s">
        <v>198</v>
      </c>
      <c r="H76">
        <v>1663.6</v>
      </c>
      <c r="I76" s="2">
        <v>43528</v>
      </c>
      <c r="J76" s="2">
        <v>43553</v>
      </c>
      <c r="K76">
        <v>1663.6</v>
      </c>
    </row>
    <row r="77" spans="1:11" x14ac:dyDescent="0.25">
      <c r="A77" t="str">
        <f>"Z052739109"</f>
        <v>Z052739109</v>
      </c>
      <c r="B77" t="str">
        <f t="shared" si="2"/>
        <v>06363391001</v>
      </c>
      <c r="C77" t="s">
        <v>16</v>
      </c>
      <c r="D77" t="s">
        <v>199</v>
      </c>
      <c r="E77" t="s">
        <v>21</v>
      </c>
      <c r="F77" s="1" t="s">
        <v>200</v>
      </c>
      <c r="G77" t="s">
        <v>201</v>
      </c>
      <c r="H77">
        <v>187</v>
      </c>
      <c r="I77" s="2">
        <v>43522</v>
      </c>
      <c r="J77" s="2">
        <v>43522</v>
      </c>
      <c r="K77">
        <v>187</v>
      </c>
    </row>
    <row r="78" spans="1:11" x14ac:dyDescent="0.25">
      <c r="A78" t="str">
        <f>"Z7228D5D70"</f>
        <v>Z7228D5D70</v>
      </c>
      <c r="B78" t="str">
        <f t="shared" si="2"/>
        <v>06363391001</v>
      </c>
      <c r="C78" t="s">
        <v>16</v>
      </c>
      <c r="D78" t="s">
        <v>202</v>
      </c>
      <c r="E78" t="s">
        <v>21</v>
      </c>
      <c r="F78" s="1" t="s">
        <v>203</v>
      </c>
      <c r="G78" t="s">
        <v>204</v>
      </c>
      <c r="H78">
        <v>455</v>
      </c>
      <c r="I78" s="2">
        <v>43640</v>
      </c>
      <c r="J78" s="2">
        <v>43644</v>
      </c>
      <c r="K78">
        <v>455</v>
      </c>
    </row>
    <row r="79" spans="1:11" x14ac:dyDescent="0.25">
      <c r="A79" t="str">
        <f>"76577764AA"</f>
        <v>76577764AA</v>
      </c>
      <c r="B79" t="str">
        <f t="shared" si="2"/>
        <v>06363391001</v>
      </c>
      <c r="C79" t="s">
        <v>16</v>
      </c>
      <c r="D79" t="s">
        <v>205</v>
      </c>
      <c r="E79" t="s">
        <v>33</v>
      </c>
      <c r="F79" s="1" t="s">
        <v>206</v>
      </c>
      <c r="G79" t="s">
        <v>207</v>
      </c>
      <c r="H79">
        <v>90244.72</v>
      </c>
      <c r="I79" s="2">
        <v>43556</v>
      </c>
      <c r="J79" s="2">
        <v>43921</v>
      </c>
      <c r="K79">
        <v>0</v>
      </c>
    </row>
    <row r="80" spans="1:11" x14ac:dyDescent="0.25">
      <c r="A80" t="str">
        <f>"Z0C284A7D0"</f>
        <v>Z0C284A7D0</v>
      </c>
      <c r="B80" t="str">
        <f t="shared" si="2"/>
        <v>06363391001</v>
      </c>
      <c r="C80" t="s">
        <v>16</v>
      </c>
      <c r="D80" t="s">
        <v>208</v>
      </c>
      <c r="E80" t="s">
        <v>21</v>
      </c>
      <c r="F80" s="1" t="s">
        <v>209</v>
      </c>
      <c r="G80" t="s">
        <v>210</v>
      </c>
      <c r="H80">
        <v>2010</v>
      </c>
      <c r="I80" s="2">
        <v>43644</v>
      </c>
      <c r="J80" s="2">
        <v>43644</v>
      </c>
      <c r="K80">
        <v>2010</v>
      </c>
    </row>
    <row r="81" spans="1:11" x14ac:dyDescent="0.25">
      <c r="A81" t="str">
        <f>"Z9B285C860"</f>
        <v>Z9B285C860</v>
      </c>
      <c r="B81" t="str">
        <f t="shared" si="2"/>
        <v>06363391001</v>
      </c>
      <c r="C81" t="s">
        <v>16</v>
      </c>
      <c r="D81" t="s">
        <v>211</v>
      </c>
      <c r="E81" t="s">
        <v>21</v>
      </c>
      <c r="F81" s="1" t="s">
        <v>167</v>
      </c>
      <c r="G81" t="s">
        <v>73</v>
      </c>
      <c r="H81">
        <v>28100</v>
      </c>
      <c r="I81" s="2">
        <v>43615</v>
      </c>
      <c r="J81" s="2">
        <v>43665</v>
      </c>
      <c r="K81">
        <v>28100</v>
      </c>
    </row>
    <row r="82" spans="1:11" x14ac:dyDescent="0.25">
      <c r="A82" t="str">
        <f>"Z0B28142D9"</f>
        <v>Z0B28142D9</v>
      </c>
      <c r="B82" t="str">
        <f t="shared" si="2"/>
        <v>06363391001</v>
      </c>
      <c r="C82" t="s">
        <v>16</v>
      </c>
      <c r="D82" t="s">
        <v>212</v>
      </c>
      <c r="E82" t="s">
        <v>21</v>
      </c>
      <c r="F82" s="1" t="s">
        <v>213</v>
      </c>
      <c r="G82" t="s">
        <v>214</v>
      </c>
      <c r="H82">
        <v>7600</v>
      </c>
      <c r="I82" s="2">
        <v>43594</v>
      </c>
      <c r="J82" s="2">
        <v>43616</v>
      </c>
      <c r="K82">
        <v>0</v>
      </c>
    </row>
    <row r="83" spans="1:11" x14ac:dyDescent="0.25">
      <c r="A83" t="str">
        <f>"Z5F28B41F6"</f>
        <v>Z5F28B41F6</v>
      </c>
      <c r="B83" t="str">
        <f t="shared" si="2"/>
        <v>06363391001</v>
      </c>
      <c r="C83" t="s">
        <v>16</v>
      </c>
      <c r="D83" t="s">
        <v>215</v>
      </c>
      <c r="E83" t="s">
        <v>21</v>
      </c>
      <c r="F83" s="1" t="s">
        <v>216</v>
      </c>
      <c r="G83" t="s">
        <v>217</v>
      </c>
      <c r="H83">
        <v>380</v>
      </c>
      <c r="I83" s="2">
        <v>43642</v>
      </c>
      <c r="J83" s="2">
        <v>43644</v>
      </c>
      <c r="K83">
        <v>0</v>
      </c>
    </row>
    <row r="84" spans="1:11" x14ac:dyDescent="0.25">
      <c r="A84" t="str">
        <f>"ZA128CABE5"</f>
        <v>ZA128CABE5</v>
      </c>
      <c r="B84" t="str">
        <f t="shared" si="2"/>
        <v>06363391001</v>
      </c>
      <c r="C84" t="s">
        <v>16</v>
      </c>
      <c r="D84" t="s">
        <v>218</v>
      </c>
      <c r="E84" t="s">
        <v>21</v>
      </c>
      <c r="F84" s="1" t="s">
        <v>216</v>
      </c>
      <c r="G84" t="s">
        <v>217</v>
      </c>
      <c r="H84">
        <v>1254</v>
      </c>
      <c r="I84" s="2">
        <v>43644</v>
      </c>
      <c r="J84" s="2">
        <v>43644</v>
      </c>
      <c r="K84">
        <v>0</v>
      </c>
    </row>
    <row r="85" spans="1:11" x14ac:dyDescent="0.25">
      <c r="A85" t="str">
        <f>"768976961F"</f>
        <v>768976961F</v>
      </c>
      <c r="B85" t="str">
        <f t="shared" si="2"/>
        <v>06363391001</v>
      </c>
      <c r="C85" t="s">
        <v>16</v>
      </c>
      <c r="D85" t="s">
        <v>219</v>
      </c>
      <c r="E85" t="s">
        <v>33</v>
      </c>
      <c r="F85" s="1" t="s">
        <v>220</v>
      </c>
      <c r="G85" t="s">
        <v>221</v>
      </c>
      <c r="H85">
        <v>48844.06</v>
      </c>
      <c r="I85" s="2">
        <v>43556</v>
      </c>
      <c r="J85" s="2">
        <v>43917</v>
      </c>
      <c r="K85">
        <v>7920.26</v>
      </c>
    </row>
    <row r="86" spans="1:11" x14ac:dyDescent="0.25">
      <c r="A86" t="str">
        <f>"ZD82836747"</f>
        <v>ZD82836747</v>
      </c>
      <c r="B86" t="str">
        <f t="shared" si="2"/>
        <v>06363391001</v>
      </c>
      <c r="C86" t="s">
        <v>16</v>
      </c>
      <c r="D86" t="s">
        <v>222</v>
      </c>
      <c r="E86" t="s">
        <v>21</v>
      </c>
      <c r="F86" s="1" t="s">
        <v>105</v>
      </c>
      <c r="G86" t="s">
        <v>106</v>
      </c>
      <c r="H86">
        <v>495</v>
      </c>
      <c r="I86" s="2">
        <v>43657</v>
      </c>
      <c r="J86" s="2">
        <v>43657</v>
      </c>
      <c r="K86">
        <v>495</v>
      </c>
    </row>
    <row r="87" spans="1:11" x14ac:dyDescent="0.25">
      <c r="A87" t="str">
        <f>"ZBE28671A0"</f>
        <v>ZBE28671A0</v>
      </c>
      <c r="B87" t="str">
        <f t="shared" si="2"/>
        <v>06363391001</v>
      </c>
      <c r="C87" t="s">
        <v>16</v>
      </c>
      <c r="D87" t="s">
        <v>223</v>
      </c>
      <c r="E87" t="s">
        <v>21</v>
      </c>
      <c r="F87" s="1" t="s">
        <v>224</v>
      </c>
      <c r="G87" t="s">
        <v>225</v>
      </c>
      <c r="H87">
        <v>11805.06</v>
      </c>
      <c r="I87" s="2">
        <v>43668</v>
      </c>
      <c r="J87" s="2">
        <v>43677</v>
      </c>
      <c r="K87">
        <v>11805.06</v>
      </c>
    </row>
    <row r="88" spans="1:11" x14ac:dyDescent="0.25">
      <c r="A88" t="str">
        <f>"ZB62931FC3"</f>
        <v>ZB62931FC3</v>
      </c>
      <c r="B88" t="str">
        <f t="shared" si="2"/>
        <v>06363391001</v>
      </c>
      <c r="C88" t="s">
        <v>16</v>
      </c>
      <c r="D88" t="s">
        <v>226</v>
      </c>
      <c r="E88" t="s">
        <v>21</v>
      </c>
      <c r="F88" s="1" t="s">
        <v>227</v>
      </c>
      <c r="G88" t="s">
        <v>228</v>
      </c>
      <c r="H88">
        <v>1099</v>
      </c>
      <c r="I88" s="2">
        <v>43670</v>
      </c>
      <c r="J88" s="2">
        <v>43707</v>
      </c>
      <c r="K88">
        <v>1099</v>
      </c>
    </row>
    <row r="89" spans="1:11" x14ac:dyDescent="0.25">
      <c r="A89" t="str">
        <f>"ZBD2859C98"</f>
        <v>ZBD2859C98</v>
      </c>
      <c r="B89" t="str">
        <f t="shared" si="2"/>
        <v>06363391001</v>
      </c>
      <c r="C89" t="s">
        <v>16</v>
      </c>
      <c r="D89" t="s">
        <v>229</v>
      </c>
      <c r="E89" t="s">
        <v>21</v>
      </c>
      <c r="F89" s="1" t="s">
        <v>230</v>
      </c>
      <c r="G89" t="s">
        <v>231</v>
      </c>
      <c r="H89">
        <v>3685</v>
      </c>
      <c r="I89" s="2">
        <v>43647</v>
      </c>
      <c r="J89" s="2">
        <v>43830</v>
      </c>
      <c r="K89">
        <v>0</v>
      </c>
    </row>
    <row r="90" spans="1:11" x14ac:dyDescent="0.25">
      <c r="A90" t="str">
        <f>"Z652676E50"</f>
        <v>Z652676E50</v>
      </c>
      <c r="B90" t="str">
        <f t="shared" si="2"/>
        <v>06363391001</v>
      </c>
      <c r="C90" t="s">
        <v>16</v>
      </c>
      <c r="D90" t="s">
        <v>232</v>
      </c>
      <c r="E90" t="s">
        <v>21</v>
      </c>
      <c r="F90" s="1" t="s">
        <v>233</v>
      </c>
      <c r="G90" t="s">
        <v>234</v>
      </c>
      <c r="H90">
        <v>1689.2</v>
      </c>
      <c r="I90" s="2">
        <v>43493</v>
      </c>
      <c r="J90" s="2">
        <v>43651</v>
      </c>
      <c r="K90">
        <v>1689.19</v>
      </c>
    </row>
    <row r="91" spans="1:11" x14ac:dyDescent="0.25">
      <c r="A91" t="str">
        <f>"Z6628F126F"</f>
        <v>Z6628F126F</v>
      </c>
      <c r="B91" t="str">
        <f t="shared" si="2"/>
        <v>06363391001</v>
      </c>
      <c r="C91" t="s">
        <v>16</v>
      </c>
      <c r="D91" t="s">
        <v>235</v>
      </c>
      <c r="E91" t="s">
        <v>18</v>
      </c>
      <c r="F91" s="1" t="s">
        <v>30</v>
      </c>
      <c r="G91" t="s">
        <v>31</v>
      </c>
      <c r="H91">
        <v>2043</v>
      </c>
      <c r="I91" s="2">
        <v>43647</v>
      </c>
      <c r="J91" s="2">
        <v>43830</v>
      </c>
      <c r="K91">
        <v>2043</v>
      </c>
    </row>
    <row r="92" spans="1:11" x14ac:dyDescent="0.25">
      <c r="A92" t="str">
        <f>"79602069CA"</f>
        <v>79602069CA</v>
      </c>
      <c r="B92" t="str">
        <f t="shared" si="2"/>
        <v>06363391001</v>
      </c>
      <c r="C92" t="s">
        <v>16</v>
      </c>
      <c r="D92" t="s">
        <v>236</v>
      </c>
      <c r="E92" t="s">
        <v>18</v>
      </c>
      <c r="F92" s="1" t="s">
        <v>115</v>
      </c>
      <c r="G92" t="s">
        <v>116</v>
      </c>
      <c r="H92">
        <v>53217</v>
      </c>
      <c r="I92" s="2">
        <v>43647</v>
      </c>
      <c r="J92" s="2">
        <v>43830</v>
      </c>
      <c r="K92">
        <v>53217</v>
      </c>
    </row>
    <row r="93" spans="1:11" x14ac:dyDescent="0.25">
      <c r="A93" t="str">
        <f>"7598593D4C"</f>
        <v>7598593D4C</v>
      </c>
      <c r="B93" t="str">
        <f t="shared" si="2"/>
        <v>06363391001</v>
      </c>
      <c r="C93" t="s">
        <v>16</v>
      </c>
      <c r="D93" t="s">
        <v>237</v>
      </c>
      <c r="E93" t="s">
        <v>18</v>
      </c>
      <c r="F93" s="1" t="s">
        <v>238</v>
      </c>
      <c r="G93" t="s">
        <v>239</v>
      </c>
      <c r="H93">
        <v>26787</v>
      </c>
      <c r="I93" s="2">
        <v>43325</v>
      </c>
      <c r="J93" s="2">
        <v>44023</v>
      </c>
      <c r="K93">
        <v>20072.95</v>
      </c>
    </row>
    <row r="94" spans="1:11" x14ac:dyDescent="0.25">
      <c r="A94" t="str">
        <f>"Z712791D6E"</f>
        <v>Z712791D6E</v>
      </c>
      <c r="B94" t="str">
        <f t="shared" si="2"/>
        <v>06363391001</v>
      </c>
      <c r="C94" t="s">
        <v>16</v>
      </c>
      <c r="D94" t="s">
        <v>240</v>
      </c>
      <c r="E94" t="s">
        <v>21</v>
      </c>
      <c r="F94" s="1" t="s">
        <v>241</v>
      </c>
      <c r="G94" t="s">
        <v>103</v>
      </c>
      <c r="H94">
        <v>1780</v>
      </c>
      <c r="I94" s="2">
        <v>43556</v>
      </c>
      <c r="J94" s="2">
        <v>43635</v>
      </c>
      <c r="K94">
        <v>1780</v>
      </c>
    </row>
    <row r="95" spans="1:11" x14ac:dyDescent="0.25">
      <c r="A95" t="str">
        <f>"Z1124F9EA6"</f>
        <v>Z1124F9EA6</v>
      </c>
      <c r="B95" t="str">
        <f t="shared" si="2"/>
        <v>06363391001</v>
      </c>
      <c r="C95" t="s">
        <v>16</v>
      </c>
      <c r="D95" t="s">
        <v>242</v>
      </c>
      <c r="E95" t="s">
        <v>33</v>
      </c>
      <c r="F95" s="1" t="s">
        <v>243</v>
      </c>
      <c r="G95" t="s">
        <v>244</v>
      </c>
      <c r="H95">
        <v>4312</v>
      </c>
      <c r="I95" s="2">
        <v>43584</v>
      </c>
      <c r="J95" s="2">
        <v>43644</v>
      </c>
      <c r="K95">
        <v>4312</v>
      </c>
    </row>
    <row r="96" spans="1:11" x14ac:dyDescent="0.25">
      <c r="A96" t="str">
        <f>"Z8B27B478A"</f>
        <v>Z8B27B478A</v>
      </c>
      <c r="B96" t="str">
        <f t="shared" si="2"/>
        <v>06363391001</v>
      </c>
      <c r="C96" t="s">
        <v>16</v>
      </c>
      <c r="D96" t="s">
        <v>245</v>
      </c>
      <c r="E96" t="s">
        <v>21</v>
      </c>
      <c r="F96" s="1" t="s">
        <v>246</v>
      </c>
      <c r="G96" t="s">
        <v>247</v>
      </c>
      <c r="H96">
        <v>54</v>
      </c>
      <c r="I96" s="2">
        <v>43556</v>
      </c>
      <c r="J96" s="2">
        <v>43830</v>
      </c>
      <c r="K96">
        <v>0</v>
      </c>
    </row>
    <row r="97" spans="1:11" x14ac:dyDescent="0.25">
      <c r="A97" t="str">
        <f>"Z9227CA774"</f>
        <v>Z9227CA774</v>
      </c>
      <c r="B97" t="str">
        <f t="shared" si="2"/>
        <v>06363391001</v>
      </c>
      <c r="C97" t="s">
        <v>16</v>
      </c>
      <c r="D97" t="s">
        <v>248</v>
      </c>
      <c r="E97" t="s">
        <v>21</v>
      </c>
      <c r="F97" s="1" t="s">
        <v>249</v>
      </c>
      <c r="G97" t="s">
        <v>250</v>
      </c>
      <c r="H97">
        <v>4100</v>
      </c>
      <c r="I97" s="2">
        <v>43577</v>
      </c>
      <c r="J97" s="2">
        <v>43624</v>
      </c>
      <c r="K97">
        <v>4100</v>
      </c>
    </row>
    <row r="98" spans="1:11" x14ac:dyDescent="0.25">
      <c r="A98" t="str">
        <f>"Z30287550F"</f>
        <v>Z30287550F</v>
      </c>
      <c r="B98" t="str">
        <f t="shared" si="2"/>
        <v>06363391001</v>
      </c>
      <c r="C98" t="s">
        <v>16</v>
      </c>
      <c r="D98" t="s">
        <v>251</v>
      </c>
      <c r="E98" t="s">
        <v>21</v>
      </c>
      <c r="F98" s="1" t="s">
        <v>252</v>
      </c>
      <c r="G98" t="s">
        <v>253</v>
      </c>
      <c r="H98">
        <v>1853.42</v>
      </c>
      <c r="I98" s="2">
        <v>43607</v>
      </c>
      <c r="J98" s="2">
        <v>43616</v>
      </c>
      <c r="K98">
        <v>1853.42</v>
      </c>
    </row>
    <row r="99" spans="1:11" x14ac:dyDescent="0.25">
      <c r="A99" t="str">
        <f>"ZE628D3812"</f>
        <v>ZE628D3812</v>
      </c>
      <c r="B99" t="str">
        <f t="shared" ref="B99:B130" si="3">"06363391001"</f>
        <v>06363391001</v>
      </c>
      <c r="C99" t="s">
        <v>16</v>
      </c>
      <c r="D99" t="s">
        <v>254</v>
      </c>
      <c r="E99" t="s">
        <v>21</v>
      </c>
      <c r="F99" s="1" t="s">
        <v>255</v>
      </c>
      <c r="G99" t="s">
        <v>256</v>
      </c>
      <c r="H99">
        <v>4010</v>
      </c>
      <c r="I99" s="2">
        <v>43665</v>
      </c>
      <c r="J99" s="2">
        <v>43677</v>
      </c>
      <c r="K99">
        <v>4000</v>
      </c>
    </row>
    <row r="100" spans="1:11" x14ac:dyDescent="0.25">
      <c r="A100" t="str">
        <f>"Z102921A56"</f>
        <v>Z102921A56</v>
      </c>
      <c r="B100" t="str">
        <f t="shared" si="3"/>
        <v>06363391001</v>
      </c>
      <c r="C100" t="s">
        <v>16</v>
      </c>
      <c r="D100" t="s">
        <v>257</v>
      </c>
      <c r="E100" t="s">
        <v>21</v>
      </c>
      <c r="F100" s="1" t="s">
        <v>258</v>
      </c>
      <c r="G100" t="s">
        <v>259</v>
      </c>
      <c r="H100">
        <v>1963</v>
      </c>
      <c r="I100" s="2">
        <v>43682</v>
      </c>
      <c r="J100" s="2">
        <v>43735</v>
      </c>
      <c r="K100">
        <v>1963</v>
      </c>
    </row>
    <row r="101" spans="1:11" x14ac:dyDescent="0.25">
      <c r="A101" t="str">
        <f>"Z182958908"</f>
        <v>Z182958908</v>
      </c>
      <c r="B101" t="str">
        <f t="shared" si="3"/>
        <v>06363391001</v>
      </c>
      <c r="C101" t="s">
        <v>16</v>
      </c>
      <c r="D101" t="s">
        <v>260</v>
      </c>
      <c r="E101" t="s">
        <v>21</v>
      </c>
      <c r="F101" s="1" t="s">
        <v>70</v>
      </c>
      <c r="G101" t="s">
        <v>25</v>
      </c>
      <c r="H101">
        <v>6000</v>
      </c>
      <c r="I101" s="2">
        <v>43682</v>
      </c>
      <c r="J101" s="2">
        <v>44043</v>
      </c>
      <c r="K101">
        <v>0</v>
      </c>
    </row>
    <row r="102" spans="1:11" x14ac:dyDescent="0.25">
      <c r="A102" t="str">
        <f>"Z9529635F3"</f>
        <v>Z9529635F3</v>
      </c>
      <c r="B102" t="str">
        <f t="shared" si="3"/>
        <v>06363391001</v>
      </c>
      <c r="C102" t="s">
        <v>16</v>
      </c>
      <c r="D102" t="s">
        <v>261</v>
      </c>
      <c r="E102" t="s">
        <v>21</v>
      </c>
      <c r="F102" s="1" t="s">
        <v>262</v>
      </c>
      <c r="G102" t="s">
        <v>263</v>
      </c>
      <c r="H102">
        <v>4680</v>
      </c>
      <c r="I102" s="2">
        <v>43682</v>
      </c>
      <c r="J102" s="2">
        <v>43707</v>
      </c>
      <c r="K102">
        <v>0</v>
      </c>
    </row>
    <row r="103" spans="1:11" x14ac:dyDescent="0.25">
      <c r="A103" t="str">
        <f>"Z372998927"</f>
        <v>Z372998927</v>
      </c>
      <c r="B103" t="str">
        <f t="shared" si="3"/>
        <v>06363391001</v>
      </c>
      <c r="C103" t="s">
        <v>16</v>
      </c>
      <c r="D103" t="s">
        <v>264</v>
      </c>
      <c r="E103" t="s">
        <v>21</v>
      </c>
      <c r="F103" s="1" t="s">
        <v>265</v>
      </c>
      <c r="G103" t="s">
        <v>266</v>
      </c>
      <c r="H103">
        <v>175</v>
      </c>
      <c r="I103" s="2">
        <v>43712</v>
      </c>
      <c r="J103" s="2">
        <v>43712</v>
      </c>
      <c r="K103">
        <v>175</v>
      </c>
    </row>
    <row r="104" spans="1:11" x14ac:dyDescent="0.25">
      <c r="A104" t="str">
        <f>"Z7529A08A8"</f>
        <v>Z7529A08A8</v>
      </c>
      <c r="B104" t="str">
        <f t="shared" si="3"/>
        <v>06363391001</v>
      </c>
      <c r="C104" t="s">
        <v>16</v>
      </c>
      <c r="D104" t="s">
        <v>267</v>
      </c>
      <c r="E104" t="s">
        <v>21</v>
      </c>
      <c r="F104" s="1" t="s">
        <v>268</v>
      </c>
      <c r="G104" t="s">
        <v>269</v>
      </c>
      <c r="H104">
        <v>3128.5</v>
      </c>
      <c r="I104" s="2">
        <v>43731</v>
      </c>
      <c r="J104" s="2">
        <v>43830</v>
      </c>
      <c r="K104">
        <v>3128.5</v>
      </c>
    </row>
    <row r="105" spans="1:11" x14ac:dyDescent="0.25">
      <c r="A105" t="str">
        <f>"7950240996"</f>
        <v>7950240996</v>
      </c>
      <c r="B105" t="str">
        <f t="shared" si="3"/>
        <v>06363391001</v>
      </c>
      <c r="C105" t="s">
        <v>16</v>
      </c>
      <c r="D105" t="s">
        <v>270</v>
      </c>
      <c r="E105" t="s">
        <v>33</v>
      </c>
      <c r="F105" s="1" t="s">
        <v>271</v>
      </c>
      <c r="G105" t="s">
        <v>113</v>
      </c>
      <c r="H105">
        <v>90000</v>
      </c>
      <c r="I105" s="2">
        <v>43732</v>
      </c>
      <c r="J105" s="2">
        <v>43973</v>
      </c>
      <c r="K105">
        <v>0</v>
      </c>
    </row>
    <row r="106" spans="1:11" x14ac:dyDescent="0.25">
      <c r="A106" t="str">
        <f>"ZBB28D79F0"</f>
        <v>ZBB28D79F0</v>
      </c>
      <c r="B106" t="str">
        <f t="shared" si="3"/>
        <v>06363391001</v>
      </c>
      <c r="C106" t="s">
        <v>16</v>
      </c>
      <c r="D106" t="s">
        <v>272</v>
      </c>
      <c r="E106" t="s">
        <v>21</v>
      </c>
      <c r="F106" s="1" t="s">
        <v>273</v>
      </c>
      <c r="G106" t="s">
        <v>274</v>
      </c>
      <c r="H106">
        <v>4585</v>
      </c>
      <c r="I106" s="2">
        <v>43661</v>
      </c>
      <c r="J106" s="2">
        <v>43738</v>
      </c>
      <c r="K106">
        <v>4585</v>
      </c>
    </row>
    <row r="107" spans="1:11" x14ac:dyDescent="0.25">
      <c r="A107" t="str">
        <f>"727306531B"</f>
        <v>727306531B</v>
      </c>
      <c r="B107" t="str">
        <f t="shared" si="3"/>
        <v>06363391001</v>
      </c>
      <c r="C107" t="s">
        <v>16</v>
      </c>
      <c r="D107" t="s">
        <v>275</v>
      </c>
      <c r="E107" t="s">
        <v>18</v>
      </c>
      <c r="F107" s="1" t="s">
        <v>49</v>
      </c>
      <c r="G107" t="s">
        <v>50</v>
      </c>
      <c r="H107">
        <v>3954.88</v>
      </c>
      <c r="I107" s="2">
        <v>42979</v>
      </c>
      <c r="J107" s="2">
        <v>44075</v>
      </c>
      <c r="K107">
        <v>3484.14</v>
      </c>
    </row>
    <row r="108" spans="1:11" x14ac:dyDescent="0.25">
      <c r="A108" t="str">
        <f>"72731812D5"</f>
        <v>72731812D5</v>
      </c>
      <c r="B108" t="str">
        <f t="shared" si="3"/>
        <v>06363391001</v>
      </c>
      <c r="C108" t="s">
        <v>16</v>
      </c>
      <c r="D108" t="s">
        <v>276</v>
      </c>
      <c r="E108" t="s">
        <v>18</v>
      </c>
      <c r="F108" s="1" t="s">
        <v>30</v>
      </c>
      <c r="G108" t="s">
        <v>31</v>
      </c>
      <c r="H108">
        <v>3432.64</v>
      </c>
      <c r="I108" s="2">
        <v>42979</v>
      </c>
      <c r="J108" s="2">
        <v>44075</v>
      </c>
      <c r="K108">
        <v>1072.7</v>
      </c>
    </row>
    <row r="109" spans="1:11" x14ac:dyDescent="0.25">
      <c r="A109" t="str">
        <f>"ZAB29D6B3D"</f>
        <v>ZAB29D6B3D</v>
      </c>
      <c r="B109" t="str">
        <f t="shared" si="3"/>
        <v>06363391001</v>
      </c>
      <c r="C109" t="s">
        <v>16</v>
      </c>
      <c r="D109" t="s">
        <v>277</v>
      </c>
      <c r="E109" t="s">
        <v>21</v>
      </c>
      <c r="F109" s="1" t="s">
        <v>167</v>
      </c>
      <c r="G109" t="s">
        <v>73</v>
      </c>
      <c r="H109">
        <v>34986</v>
      </c>
      <c r="I109" s="2">
        <v>43747</v>
      </c>
      <c r="J109" s="2">
        <v>43769</v>
      </c>
      <c r="K109">
        <v>34986</v>
      </c>
    </row>
    <row r="110" spans="1:11" x14ac:dyDescent="0.25">
      <c r="A110" t="str">
        <f>"Z1729E24DB"</f>
        <v>Z1729E24DB</v>
      </c>
      <c r="B110" t="str">
        <f t="shared" si="3"/>
        <v>06363391001</v>
      </c>
      <c r="C110" t="s">
        <v>16</v>
      </c>
      <c r="D110" t="s">
        <v>278</v>
      </c>
      <c r="E110" t="s">
        <v>21</v>
      </c>
      <c r="F110" s="1" t="s">
        <v>265</v>
      </c>
      <c r="G110" t="s">
        <v>266</v>
      </c>
      <c r="H110">
        <v>260</v>
      </c>
      <c r="I110" s="2">
        <v>43739</v>
      </c>
      <c r="J110" s="2">
        <v>43739</v>
      </c>
      <c r="K110">
        <v>260</v>
      </c>
    </row>
    <row r="111" spans="1:11" x14ac:dyDescent="0.25">
      <c r="A111" t="str">
        <f>"ZB92A21939"</f>
        <v>ZB92A21939</v>
      </c>
      <c r="B111" t="str">
        <f t="shared" si="3"/>
        <v>06363391001</v>
      </c>
      <c r="C111" t="s">
        <v>16</v>
      </c>
      <c r="D111" t="s">
        <v>279</v>
      </c>
      <c r="E111" t="s">
        <v>21</v>
      </c>
      <c r="F111" s="1" t="s">
        <v>105</v>
      </c>
      <c r="G111" t="s">
        <v>106</v>
      </c>
      <c r="H111">
        <v>4566</v>
      </c>
      <c r="I111" s="2">
        <v>43752</v>
      </c>
      <c r="J111" s="2">
        <v>43769</v>
      </c>
      <c r="K111">
        <v>4566</v>
      </c>
    </row>
    <row r="112" spans="1:11" x14ac:dyDescent="0.25">
      <c r="A112" t="str">
        <f>"76823793B4"</f>
        <v>76823793B4</v>
      </c>
      <c r="B112" t="str">
        <f t="shared" si="3"/>
        <v>06363391001</v>
      </c>
      <c r="C112" t="s">
        <v>16</v>
      </c>
      <c r="D112" t="s">
        <v>280</v>
      </c>
      <c r="E112" t="s">
        <v>33</v>
      </c>
      <c r="F112" s="1" t="s">
        <v>281</v>
      </c>
      <c r="G112" t="s">
        <v>282</v>
      </c>
      <c r="H112">
        <v>64310.07</v>
      </c>
      <c r="I112" s="2">
        <v>43759</v>
      </c>
      <c r="J112" s="2">
        <v>44120</v>
      </c>
      <c r="K112">
        <v>0</v>
      </c>
    </row>
    <row r="113" spans="1:11" x14ac:dyDescent="0.25">
      <c r="A113" t="str">
        <f>"ZA32965337"</f>
        <v>ZA32965337</v>
      </c>
      <c r="B113" t="str">
        <f t="shared" si="3"/>
        <v>06363391001</v>
      </c>
      <c r="C113" t="s">
        <v>16</v>
      </c>
      <c r="D113" t="s">
        <v>283</v>
      </c>
      <c r="E113" t="s">
        <v>18</v>
      </c>
      <c r="F113" s="1" t="s">
        <v>284</v>
      </c>
      <c r="G113" t="s">
        <v>285</v>
      </c>
      <c r="H113">
        <v>0</v>
      </c>
      <c r="I113" s="2">
        <v>43679</v>
      </c>
      <c r="J113" s="2">
        <v>44585</v>
      </c>
      <c r="K113">
        <v>137.69999999999999</v>
      </c>
    </row>
    <row r="114" spans="1:11" x14ac:dyDescent="0.25">
      <c r="A114" t="str">
        <f>"ZE12A1E155"</f>
        <v>ZE12A1E155</v>
      </c>
      <c r="B114" t="str">
        <f t="shared" si="3"/>
        <v>06363391001</v>
      </c>
      <c r="C114" t="s">
        <v>16</v>
      </c>
      <c r="D114" t="s">
        <v>286</v>
      </c>
      <c r="E114" t="s">
        <v>21</v>
      </c>
      <c r="F114" s="1" t="s">
        <v>287</v>
      </c>
      <c r="G114" t="s">
        <v>288</v>
      </c>
      <c r="H114">
        <v>653</v>
      </c>
      <c r="I114" s="2">
        <v>43755</v>
      </c>
      <c r="J114" s="2">
        <v>43769</v>
      </c>
      <c r="K114">
        <v>653</v>
      </c>
    </row>
    <row r="115" spans="1:11" x14ac:dyDescent="0.25">
      <c r="A115" t="str">
        <f>"Z4B2A02107"</f>
        <v>Z4B2A02107</v>
      </c>
      <c r="B115" t="str">
        <f t="shared" si="3"/>
        <v>06363391001</v>
      </c>
      <c r="C115" t="s">
        <v>16</v>
      </c>
      <c r="D115" t="s">
        <v>289</v>
      </c>
      <c r="E115" t="s">
        <v>21</v>
      </c>
      <c r="F115" s="1" t="s">
        <v>290</v>
      </c>
      <c r="G115" t="s">
        <v>291</v>
      </c>
      <c r="H115">
        <v>2621</v>
      </c>
      <c r="I115" s="2">
        <v>43741</v>
      </c>
      <c r="J115" s="2">
        <v>43762</v>
      </c>
      <c r="K115">
        <v>2104</v>
      </c>
    </row>
    <row r="116" spans="1:11" x14ac:dyDescent="0.25">
      <c r="A116" t="str">
        <f>"Z5129D405A"</f>
        <v>Z5129D405A</v>
      </c>
      <c r="B116" t="str">
        <f t="shared" si="3"/>
        <v>06363391001</v>
      </c>
      <c r="C116" t="s">
        <v>16</v>
      </c>
      <c r="D116" t="s">
        <v>292</v>
      </c>
      <c r="E116" t="s">
        <v>33</v>
      </c>
      <c r="F116" s="1" t="s">
        <v>293</v>
      </c>
      <c r="G116" t="s">
        <v>294</v>
      </c>
      <c r="H116">
        <v>1470</v>
      </c>
      <c r="I116" s="2">
        <v>43787</v>
      </c>
      <c r="J116" s="2">
        <v>43830</v>
      </c>
      <c r="K116">
        <v>1470</v>
      </c>
    </row>
    <row r="117" spans="1:11" x14ac:dyDescent="0.25">
      <c r="A117" t="str">
        <f>"Z0D2A9AD4B"</f>
        <v>Z0D2A9AD4B</v>
      </c>
      <c r="B117" t="str">
        <f t="shared" si="3"/>
        <v>06363391001</v>
      </c>
      <c r="C117" t="s">
        <v>16</v>
      </c>
      <c r="D117" t="s">
        <v>295</v>
      </c>
      <c r="E117" t="s">
        <v>21</v>
      </c>
      <c r="F117" s="1" t="s">
        <v>296</v>
      </c>
      <c r="G117" t="s">
        <v>297</v>
      </c>
      <c r="H117">
        <v>100</v>
      </c>
      <c r="I117" s="2">
        <v>43678</v>
      </c>
      <c r="J117" s="2">
        <v>43782</v>
      </c>
      <c r="K117">
        <v>100</v>
      </c>
    </row>
    <row r="118" spans="1:11" x14ac:dyDescent="0.25">
      <c r="A118" t="str">
        <f>"Z2E2A7AB99"</f>
        <v>Z2E2A7AB99</v>
      </c>
      <c r="B118" t="str">
        <f t="shared" si="3"/>
        <v>06363391001</v>
      </c>
      <c r="C118" t="s">
        <v>16</v>
      </c>
      <c r="D118" t="s">
        <v>298</v>
      </c>
      <c r="E118" t="s">
        <v>21</v>
      </c>
      <c r="F118" s="1" t="s">
        <v>299</v>
      </c>
      <c r="G118" t="s">
        <v>300</v>
      </c>
      <c r="H118">
        <v>4650</v>
      </c>
      <c r="I118" s="2">
        <v>43691</v>
      </c>
      <c r="J118" s="2">
        <v>43696</v>
      </c>
      <c r="K118">
        <v>4650</v>
      </c>
    </row>
    <row r="119" spans="1:11" x14ac:dyDescent="0.25">
      <c r="A119" t="str">
        <f>"Z5D2A3AAEE"</f>
        <v>Z5D2A3AAEE</v>
      </c>
      <c r="B119" t="str">
        <f t="shared" si="3"/>
        <v>06363391001</v>
      </c>
      <c r="C119" t="s">
        <v>16</v>
      </c>
      <c r="D119" t="s">
        <v>301</v>
      </c>
      <c r="E119" t="s">
        <v>21</v>
      </c>
      <c r="F119" s="1" t="s">
        <v>302</v>
      </c>
      <c r="G119" t="s">
        <v>303</v>
      </c>
      <c r="H119">
        <v>1250</v>
      </c>
      <c r="I119" s="2">
        <v>43766</v>
      </c>
      <c r="J119" s="2">
        <v>43798</v>
      </c>
      <c r="K119">
        <v>1250</v>
      </c>
    </row>
    <row r="120" spans="1:11" x14ac:dyDescent="0.25">
      <c r="A120" t="str">
        <f>"7630439575"</f>
        <v>7630439575</v>
      </c>
      <c r="B120" t="str">
        <f t="shared" si="3"/>
        <v>06363391001</v>
      </c>
      <c r="C120" t="s">
        <v>16</v>
      </c>
      <c r="D120" t="s">
        <v>304</v>
      </c>
      <c r="E120" t="s">
        <v>33</v>
      </c>
      <c r="F120" s="1" t="s">
        <v>305</v>
      </c>
      <c r="G120" t="s">
        <v>306</v>
      </c>
      <c r="H120">
        <v>42000</v>
      </c>
      <c r="I120" s="2">
        <v>43731</v>
      </c>
      <c r="J120" s="2">
        <v>44813</v>
      </c>
      <c r="K120">
        <v>0</v>
      </c>
    </row>
    <row r="121" spans="1:11" x14ac:dyDescent="0.25">
      <c r="A121" t="str">
        <f>"ZA72A9E291"</f>
        <v>ZA72A9E291</v>
      </c>
      <c r="B121" t="str">
        <f t="shared" si="3"/>
        <v>06363391001</v>
      </c>
      <c r="C121" t="s">
        <v>16</v>
      </c>
      <c r="D121" t="s">
        <v>307</v>
      </c>
      <c r="E121" t="s">
        <v>21</v>
      </c>
      <c r="F121" s="1" t="s">
        <v>308</v>
      </c>
      <c r="G121" t="s">
        <v>309</v>
      </c>
      <c r="H121">
        <v>68</v>
      </c>
      <c r="I121" s="2">
        <v>43784</v>
      </c>
      <c r="J121" s="2">
        <v>43798</v>
      </c>
      <c r="K121">
        <v>68</v>
      </c>
    </row>
    <row r="122" spans="1:11" x14ac:dyDescent="0.25">
      <c r="A122" t="str">
        <f>"ZCA29EC4E0"</f>
        <v>ZCA29EC4E0</v>
      </c>
      <c r="B122" t="str">
        <f t="shared" si="3"/>
        <v>06363391001</v>
      </c>
      <c r="C122" t="s">
        <v>16</v>
      </c>
      <c r="D122" t="s">
        <v>310</v>
      </c>
      <c r="E122" t="s">
        <v>21</v>
      </c>
      <c r="F122" s="1" t="s">
        <v>200</v>
      </c>
      <c r="G122" t="s">
        <v>201</v>
      </c>
      <c r="H122">
        <v>350</v>
      </c>
      <c r="I122" s="2">
        <v>43745</v>
      </c>
      <c r="J122" s="2">
        <v>43787</v>
      </c>
      <c r="K122">
        <v>350</v>
      </c>
    </row>
    <row r="123" spans="1:11" x14ac:dyDescent="0.25">
      <c r="A123" t="str">
        <f>"Z632AAC365"</f>
        <v>Z632AAC365</v>
      </c>
      <c r="B123" t="str">
        <f t="shared" si="3"/>
        <v>06363391001</v>
      </c>
      <c r="C123" t="s">
        <v>16</v>
      </c>
      <c r="D123" t="s">
        <v>311</v>
      </c>
      <c r="E123" t="s">
        <v>21</v>
      </c>
      <c r="F123" s="1" t="s">
        <v>312</v>
      </c>
      <c r="G123" t="s">
        <v>313</v>
      </c>
      <c r="H123">
        <v>3550</v>
      </c>
      <c r="I123" s="2">
        <v>43796</v>
      </c>
      <c r="J123" s="2">
        <v>43805</v>
      </c>
      <c r="K123">
        <v>3550</v>
      </c>
    </row>
    <row r="124" spans="1:11" x14ac:dyDescent="0.25">
      <c r="A124" t="str">
        <f>"79596964EE"</f>
        <v>79596964EE</v>
      </c>
      <c r="B124" t="str">
        <f t="shared" si="3"/>
        <v>06363391001</v>
      </c>
      <c r="C124" t="s">
        <v>16</v>
      </c>
      <c r="D124" t="s">
        <v>314</v>
      </c>
      <c r="E124" t="s">
        <v>18</v>
      </c>
      <c r="F124" s="1" t="s">
        <v>315</v>
      </c>
      <c r="G124" t="s">
        <v>316</v>
      </c>
      <c r="H124">
        <v>0</v>
      </c>
      <c r="I124" s="2">
        <v>43654</v>
      </c>
      <c r="J124" s="2">
        <v>44074</v>
      </c>
      <c r="K124">
        <v>0</v>
      </c>
    </row>
    <row r="125" spans="1:11" x14ac:dyDescent="0.25">
      <c r="A125" t="str">
        <f>"7959678613"</f>
        <v>7959678613</v>
      </c>
      <c r="B125" t="str">
        <f t="shared" si="3"/>
        <v>06363391001</v>
      </c>
      <c r="C125" t="s">
        <v>16</v>
      </c>
      <c r="D125" t="s">
        <v>317</v>
      </c>
      <c r="E125" t="s">
        <v>18</v>
      </c>
      <c r="F125" s="1" t="s">
        <v>93</v>
      </c>
      <c r="G125" t="s">
        <v>94</v>
      </c>
      <c r="H125">
        <v>0</v>
      </c>
      <c r="I125" s="2">
        <v>43647</v>
      </c>
      <c r="J125" s="2">
        <v>44074</v>
      </c>
      <c r="K125">
        <v>0</v>
      </c>
    </row>
    <row r="126" spans="1:11" x14ac:dyDescent="0.25">
      <c r="A126" t="str">
        <f>"Z5529977BF"</f>
        <v>Z5529977BF</v>
      </c>
      <c r="B126" t="str">
        <f t="shared" si="3"/>
        <v>06363391001</v>
      </c>
      <c r="C126" t="s">
        <v>16</v>
      </c>
      <c r="D126" t="s">
        <v>318</v>
      </c>
      <c r="E126" t="s">
        <v>21</v>
      </c>
      <c r="F126" s="1" t="s">
        <v>319</v>
      </c>
      <c r="G126" t="s">
        <v>320</v>
      </c>
      <c r="H126">
        <v>0</v>
      </c>
      <c r="I126" s="2">
        <v>43696</v>
      </c>
      <c r="J126" s="2">
        <v>43830</v>
      </c>
      <c r="K126">
        <v>0</v>
      </c>
    </row>
    <row r="127" spans="1:11" x14ac:dyDescent="0.25">
      <c r="A127" t="str">
        <f>"ZB429AB879"</f>
        <v>ZB429AB879</v>
      </c>
      <c r="B127" t="str">
        <f t="shared" si="3"/>
        <v>06363391001</v>
      </c>
      <c r="C127" t="s">
        <v>16</v>
      </c>
      <c r="D127" t="s">
        <v>321</v>
      </c>
      <c r="E127" t="s">
        <v>21</v>
      </c>
      <c r="F127" s="1" t="s">
        <v>99</v>
      </c>
      <c r="G127" t="s">
        <v>100</v>
      </c>
      <c r="H127">
        <v>5384.38</v>
      </c>
      <c r="I127" s="2">
        <v>43739</v>
      </c>
      <c r="J127" s="2">
        <v>43830</v>
      </c>
      <c r="K127">
        <v>0</v>
      </c>
    </row>
    <row r="128" spans="1:11" x14ac:dyDescent="0.25">
      <c r="A128" t="str">
        <f>"ZB22958861"</f>
        <v>ZB22958861</v>
      </c>
      <c r="B128" t="str">
        <f t="shared" si="3"/>
        <v>06363391001</v>
      </c>
      <c r="C128" t="s">
        <v>16</v>
      </c>
      <c r="D128" t="s">
        <v>322</v>
      </c>
      <c r="E128" t="s">
        <v>21</v>
      </c>
      <c r="F128" s="1" t="s">
        <v>323</v>
      </c>
      <c r="G128" t="s">
        <v>27</v>
      </c>
      <c r="H128">
        <v>15000</v>
      </c>
      <c r="I128" s="2">
        <v>43724</v>
      </c>
      <c r="J128" s="2">
        <v>44090</v>
      </c>
      <c r="K128">
        <v>0</v>
      </c>
    </row>
    <row r="129" spans="1:11" x14ac:dyDescent="0.25">
      <c r="A129" t="str">
        <f>"Z22281432A"</f>
        <v>Z22281432A</v>
      </c>
      <c r="B129" t="str">
        <f t="shared" si="3"/>
        <v>06363391001</v>
      </c>
      <c r="C129" t="s">
        <v>16</v>
      </c>
      <c r="D129" t="s">
        <v>324</v>
      </c>
      <c r="E129" t="s">
        <v>21</v>
      </c>
      <c r="F129" s="1" t="s">
        <v>273</v>
      </c>
      <c r="G129" t="s">
        <v>274</v>
      </c>
      <c r="H129">
        <v>5200</v>
      </c>
      <c r="I129" s="2">
        <v>43595</v>
      </c>
      <c r="J129" s="2">
        <v>43882</v>
      </c>
      <c r="K129">
        <v>0</v>
      </c>
    </row>
    <row r="130" spans="1:11" x14ac:dyDescent="0.25">
      <c r="A130" t="str">
        <f>"Z2329F3B9A"</f>
        <v>Z2329F3B9A</v>
      </c>
      <c r="B130" t="str">
        <f t="shared" si="3"/>
        <v>06363391001</v>
      </c>
      <c r="C130" t="s">
        <v>16</v>
      </c>
      <c r="D130" t="s">
        <v>325</v>
      </c>
      <c r="E130" t="s">
        <v>21</v>
      </c>
      <c r="F130" s="1" t="s">
        <v>167</v>
      </c>
      <c r="G130" t="s">
        <v>73</v>
      </c>
      <c r="H130">
        <v>11507</v>
      </c>
      <c r="I130" s="2">
        <v>43748</v>
      </c>
      <c r="J130" s="2">
        <v>43769</v>
      </c>
      <c r="K130">
        <v>11507</v>
      </c>
    </row>
    <row r="131" spans="1:11" x14ac:dyDescent="0.25">
      <c r="A131" t="str">
        <f>"ZD62A52F74"</f>
        <v>ZD62A52F74</v>
      </c>
      <c r="B131" t="str">
        <f t="shared" ref="B131:B152" si="4">"06363391001"</f>
        <v>06363391001</v>
      </c>
      <c r="C131" t="s">
        <v>16</v>
      </c>
      <c r="D131" t="s">
        <v>326</v>
      </c>
      <c r="E131" t="s">
        <v>21</v>
      </c>
      <c r="F131" s="1" t="s">
        <v>327</v>
      </c>
      <c r="G131" t="s">
        <v>207</v>
      </c>
      <c r="H131">
        <v>14000</v>
      </c>
      <c r="I131" s="2">
        <v>43787</v>
      </c>
      <c r="J131" s="2">
        <v>43830</v>
      </c>
      <c r="K131">
        <v>14000</v>
      </c>
    </row>
    <row r="132" spans="1:11" x14ac:dyDescent="0.25">
      <c r="A132" t="str">
        <f>"ZB32B20B42"</f>
        <v>ZB32B20B42</v>
      </c>
      <c r="B132" t="str">
        <f t="shared" si="4"/>
        <v>06363391001</v>
      </c>
      <c r="C132" t="s">
        <v>16</v>
      </c>
      <c r="D132" t="s">
        <v>328</v>
      </c>
      <c r="E132" t="s">
        <v>21</v>
      </c>
      <c r="F132" s="1" t="s">
        <v>161</v>
      </c>
      <c r="G132" t="s">
        <v>162</v>
      </c>
      <c r="H132">
        <v>145.44999999999999</v>
      </c>
      <c r="I132" s="2">
        <v>43831</v>
      </c>
      <c r="J132" s="2">
        <v>44196</v>
      </c>
      <c r="K132">
        <v>0</v>
      </c>
    </row>
    <row r="133" spans="1:11" x14ac:dyDescent="0.25">
      <c r="A133" t="str">
        <f>"8059632AB8"</f>
        <v>8059632AB8</v>
      </c>
      <c r="B133" t="str">
        <f t="shared" si="4"/>
        <v>06363391001</v>
      </c>
      <c r="C133" t="s">
        <v>16</v>
      </c>
      <c r="D133" t="s">
        <v>329</v>
      </c>
      <c r="E133" t="s">
        <v>33</v>
      </c>
      <c r="F133" s="1" t="s">
        <v>330</v>
      </c>
      <c r="G133" t="s">
        <v>331</v>
      </c>
      <c r="H133">
        <v>60000</v>
      </c>
      <c r="I133" s="2">
        <v>43818</v>
      </c>
      <c r="J133" s="2">
        <v>44184</v>
      </c>
      <c r="K133">
        <v>0</v>
      </c>
    </row>
    <row r="134" spans="1:11" x14ac:dyDescent="0.25">
      <c r="A134" t="str">
        <f>"Z882B4412A"</f>
        <v>Z882B4412A</v>
      </c>
      <c r="B134" t="str">
        <f t="shared" si="4"/>
        <v>06363391001</v>
      </c>
      <c r="C134" t="s">
        <v>16</v>
      </c>
      <c r="D134" t="s">
        <v>332</v>
      </c>
      <c r="E134" t="s">
        <v>21</v>
      </c>
      <c r="F134" s="1" t="s">
        <v>333</v>
      </c>
      <c r="G134" t="s">
        <v>334</v>
      </c>
      <c r="H134">
        <v>28200</v>
      </c>
      <c r="I134" s="2">
        <v>43819</v>
      </c>
      <c r="J134" s="2">
        <v>44012</v>
      </c>
      <c r="K134">
        <v>0</v>
      </c>
    </row>
    <row r="135" spans="1:11" x14ac:dyDescent="0.25">
      <c r="A135" t="str">
        <f>"7998532569"</f>
        <v>7998532569</v>
      </c>
      <c r="B135" t="str">
        <f t="shared" si="4"/>
        <v>06363391001</v>
      </c>
      <c r="C135" t="s">
        <v>16</v>
      </c>
      <c r="D135" t="s">
        <v>335</v>
      </c>
      <c r="E135" t="s">
        <v>18</v>
      </c>
      <c r="F135" s="1" t="s">
        <v>30</v>
      </c>
      <c r="G135" t="s">
        <v>31</v>
      </c>
      <c r="H135">
        <v>45222.879999999997</v>
      </c>
      <c r="I135" s="2">
        <v>43682</v>
      </c>
      <c r="J135" s="2">
        <v>45139</v>
      </c>
      <c r="K135">
        <v>0</v>
      </c>
    </row>
    <row r="136" spans="1:11" x14ac:dyDescent="0.25">
      <c r="A136" t="str">
        <f>"Z12296B07F"</f>
        <v>Z12296B07F</v>
      </c>
      <c r="B136" t="str">
        <f t="shared" si="4"/>
        <v>06363391001</v>
      </c>
      <c r="C136" t="s">
        <v>16</v>
      </c>
      <c r="D136" t="s">
        <v>336</v>
      </c>
      <c r="E136" t="s">
        <v>18</v>
      </c>
      <c r="F136" s="1" t="s">
        <v>30</v>
      </c>
      <c r="G136" t="s">
        <v>31</v>
      </c>
      <c r="H136">
        <v>9858.24</v>
      </c>
      <c r="I136" s="2">
        <v>43710</v>
      </c>
      <c r="J136" s="2">
        <v>45163</v>
      </c>
      <c r="K136">
        <v>0</v>
      </c>
    </row>
    <row r="137" spans="1:11" x14ac:dyDescent="0.25">
      <c r="A137" t="str">
        <f>"Z99273A35B"</f>
        <v>Z99273A35B</v>
      </c>
      <c r="B137" t="str">
        <f t="shared" si="4"/>
        <v>06363391001</v>
      </c>
      <c r="C137" t="s">
        <v>16</v>
      </c>
      <c r="D137" t="s">
        <v>337</v>
      </c>
      <c r="E137" t="s">
        <v>21</v>
      </c>
      <c r="F137" s="1" t="s">
        <v>108</v>
      </c>
      <c r="G137" t="s">
        <v>109</v>
      </c>
      <c r="H137">
        <v>110</v>
      </c>
      <c r="I137" s="2">
        <v>43517</v>
      </c>
      <c r="J137" s="2">
        <v>43889</v>
      </c>
      <c r="K137">
        <v>0</v>
      </c>
    </row>
    <row r="138" spans="1:11" x14ac:dyDescent="0.25">
      <c r="A138" t="str">
        <f>"Z6D29644A9"</f>
        <v>Z6D29644A9</v>
      </c>
      <c r="B138" t="str">
        <f t="shared" si="4"/>
        <v>06363391001</v>
      </c>
      <c r="C138" t="s">
        <v>16</v>
      </c>
      <c r="D138" t="s">
        <v>338</v>
      </c>
      <c r="E138" t="s">
        <v>33</v>
      </c>
      <c r="F138" s="1" t="s">
        <v>339</v>
      </c>
      <c r="G138" t="s">
        <v>340</v>
      </c>
      <c r="H138">
        <v>20722.8</v>
      </c>
      <c r="I138" s="2">
        <v>43787</v>
      </c>
      <c r="J138" s="2">
        <v>43843</v>
      </c>
      <c r="K138">
        <v>0</v>
      </c>
    </row>
    <row r="139" spans="1:11" x14ac:dyDescent="0.25">
      <c r="A139" t="str">
        <f>"Z4C2A3B21D"</f>
        <v>Z4C2A3B21D</v>
      </c>
      <c r="B139" t="str">
        <f t="shared" si="4"/>
        <v>06363391001</v>
      </c>
      <c r="C139" t="s">
        <v>16</v>
      </c>
      <c r="D139" t="s">
        <v>341</v>
      </c>
      <c r="E139" t="s">
        <v>33</v>
      </c>
      <c r="F139" s="1" t="s">
        <v>342</v>
      </c>
      <c r="H139">
        <v>0</v>
      </c>
      <c r="K139">
        <v>0</v>
      </c>
    </row>
    <row r="140" spans="1:11" x14ac:dyDescent="0.25">
      <c r="A140" t="str">
        <f>"Z2929C02AF"</f>
        <v>Z2929C02AF</v>
      </c>
      <c r="B140" t="str">
        <f t="shared" si="4"/>
        <v>06363391001</v>
      </c>
      <c r="C140" t="s">
        <v>16</v>
      </c>
      <c r="D140" t="s">
        <v>343</v>
      </c>
      <c r="E140" t="s">
        <v>33</v>
      </c>
      <c r="F140" s="1" t="s">
        <v>344</v>
      </c>
      <c r="H140">
        <v>0</v>
      </c>
      <c r="K140">
        <v>0</v>
      </c>
    </row>
    <row r="141" spans="1:11" x14ac:dyDescent="0.25">
      <c r="A141" t="str">
        <f>"Z3F2A4D2CA"</f>
        <v>Z3F2A4D2CA</v>
      </c>
      <c r="B141" t="str">
        <f t="shared" si="4"/>
        <v>06363391001</v>
      </c>
      <c r="C141" t="s">
        <v>16</v>
      </c>
      <c r="D141" t="s">
        <v>345</v>
      </c>
      <c r="E141" t="s">
        <v>21</v>
      </c>
      <c r="F141" s="1" t="s">
        <v>265</v>
      </c>
      <c r="G141" t="s">
        <v>266</v>
      </c>
      <c r="H141">
        <v>942.19</v>
      </c>
      <c r="I141" s="2">
        <v>43802</v>
      </c>
      <c r="J141" s="2">
        <v>43804</v>
      </c>
      <c r="K141">
        <v>780</v>
      </c>
    </row>
    <row r="142" spans="1:11" x14ac:dyDescent="0.25">
      <c r="A142" t="str">
        <f>"Z6629C4DF4"</f>
        <v>Z6629C4DF4</v>
      </c>
      <c r="B142" t="str">
        <f t="shared" si="4"/>
        <v>06363391001</v>
      </c>
      <c r="C142" t="s">
        <v>16</v>
      </c>
      <c r="D142" t="s">
        <v>346</v>
      </c>
      <c r="E142" t="s">
        <v>21</v>
      </c>
      <c r="F142" s="1" t="s">
        <v>347</v>
      </c>
      <c r="G142" t="s">
        <v>348</v>
      </c>
      <c r="H142">
        <v>4240</v>
      </c>
      <c r="I142" s="2">
        <v>43739</v>
      </c>
      <c r="J142" s="2">
        <v>43830</v>
      </c>
      <c r="K142">
        <v>4240</v>
      </c>
    </row>
    <row r="143" spans="1:11" x14ac:dyDescent="0.25">
      <c r="A143" t="str">
        <f>"80885670A6"</f>
        <v>80885670A6</v>
      </c>
      <c r="B143" t="str">
        <f t="shared" si="4"/>
        <v>06363391001</v>
      </c>
      <c r="C143" t="s">
        <v>16</v>
      </c>
      <c r="D143" t="s">
        <v>120</v>
      </c>
      <c r="E143" t="s">
        <v>18</v>
      </c>
      <c r="F143" s="1" t="s">
        <v>121</v>
      </c>
      <c r="G143" t="s">
        <v>122</v>
      </c>
      <c r="H143">
        <v>0</v>
      </c>
      <c r="I143" s="2">
        <v>43776</v>
      </c>
      <c r="J143" s="2">
        <v>44246</v>
      </c>
      <c r="K143">
        <v>0</v>
      </c>
    </row>
    <row r="144" spans="1:11" x14ac:dyDescent="0.25">
      <c r="A144" t="str">
        <f>"ZE52AED36A"</f>
        <v>ZE52AED36A</v>
      </c>
      <c r="B144" t="str">
        <f t="shared" si="4"/>
        <v>06363391001</v>
      </c>
      <c r="C144" t="s">
        <v>16</v>
      </c>
      <c r="D144" t="s">
        <v>349</v>
      </c>
      <c r="E144" t="s">
        <v>18</v>
      </c>
      <c r="F144" s="1" t="s">
        <v>30</v>
      </c>
      <c r="G144" t="s">
        <v>31</v>
      </c>
      <c r="H144">
        <v>30031.56</v>
      </c>
      <c r="I144" s="2">
        <v>43802</v>
      </c>
      <c r="J144" s="2">
        <v>43808</v>
      </c>
      <c r="K144">
        <v>30031.55</v>
      </c>
    </row>
    <row r="145" spans="1:11" x14ac:dyDescent="0.25">
      <c r="A145" t="str">
        <f>"Z3E2AEE331"</f>
        <v>Z3E2AEE331</v>
      </c>
      <c r="B145" t="str">
        <f t="shared" si="4"/>
        <v>06363391001</v>
      </c>
      <c r="C145" t="s">
        <v>16</v>
      </c>
      <c r="D145" t="s">
        <v>350</v>
      </c>
      <c r="E145" t="s">
        <v>21</v>
      </c>
      <c r="F145" s="1" t="s">
        <v>351</v>
      </c>
      <c r="G145" t="s">
        <v>352</v>
      </c>
      <c r="H145">
        <v>989</v>
      </c>
      <c r="I145" s="2">
        <v>43804</v>
      </c>
      <c r="J145" s="2">
        <v>43804</v>
      </c>
      <c r="K145">
        <v>989</v>
      </c>
    </row>
    <row r="146" spans="1:11" x14ac:dyDescent="0.25">
      <c r="A146" t="str">
        <f>"ZE62B0EEF1"</f>
        <v>ZE62B0EEF1</v>
      </c>
      <c r="B146" t="str">
        <f t="shared" si="4"/>
        <v>06363391001</v>
      </c>
      <c r="C146" t="s">
        <v>16</v>
      </c>
      <c r="D146" t="s">
        <v>353</v>
      </c>
      <c r="E146" t="s">
        <v>21</v>
      </c>
      <c r="F146" s="1" t="s">
        <v>354</v>
      </c>
      <c r="G146" t="s">
        <v>142</v>
      </c>
      <c r="H146">
        <v>5000</v>
      </c>
      <c r="I146" s="2">
        <v>43812</v>
      </c>
      <c r="J146" s="2">
        <v>43938</v>
      </c>
      <c r="K146">
        <v>0</v>
      </c>
    </row>
    <row r="147" spans="1:11" x14ac:dyDescent="0.25">
      <c r="A147" t="str">
        <f>"Z292909CCF"</f>
        <v>Z292909CCF</v>
      </c>
      <c r="B147" t="str">
        <f t="shared" si="4"/>
        <v>06363391001</v>
      </c>
      <c r="C147" t="s">
        <v>16</v>
      </c>
      <c r="D147" t="s">
        <v>355</v>
      </c>
      <c r="E147" t="s">
        <v>21</v>
      </c>
      <c r="F147" s="1" t="s">
        <v>167</v>
      </c>
      <c r="G147" t="s">
        <v>73</v>
      </c>
      <c r="H147">
        <v>17000</v>
      </c>
      <c r="I147" s="2">
        <v>43647</v>
      </c>
      <c r="J147" s="2">
        <v>43769</v>
      </c>
      <c r="K147">
        <v>0</v>
      </c>
    </row>
    <row r="148" spans="1:11" x14ac:dyDescent="0.25">
      <c r="A148" t="str">
        <f>"ZD42814414"</f>
        <v>ZD42814414</v>
      </c>
      <c r="B148" t="str">
        <f t="shared" si="4"/>
        <v>06363391001</v>
      </c>
      <c r="C148" t="s">
        <v>16</v>
      </c>
      <c r="D148" t="s">
        <v>356</v>
      </c>
      <c r="E148" t="s">
        <v>21</v>
      </c>
      <c r="F148" s="1" t="s">
        <v>357</v>
      </c>
      <c r="G148" t="s">
        <v>358</v>
      </c>
      <c r="H148">
        <v>6520</v>
      </c>
      <c r="I148" s="2">
        <v>43617</v>
      </c>
      <c r="J148" s="2">
        <v>43830</v>
      </c>
      <c r="K148">
        <v>0</v>
      </c>
    </row>
    <row r="149" spans="1:11" x14ac:dyDescent="0.25">
      <c r="A149" t="str">
        <f>"7724486F7C"</f>
        <v>7724486F7C</v>
      </c>
      <c r="B149" t="str">
        <f t="shared" si="4"/>
        <v>06363391001</v>
      </c>
      <c r="C149" t="s">
        <v>16</v>
      </c>
      <c r="D149" t="s">
        <v>359</v>
      </c>
      <c r="E149" t="s">
        <v>33</v>
      </c>
      <c r="F149" s="1" t="s">
        <v>360</v>
      </c>
      <c r="G149" t="s">
        <v>361</v>
      </c>
      <c r="H149">
        <v>65000</v>
      </c>
      <c r="I149" s="2">
        <v>43801</v>
      </c>
      <c r="J149" s="2">
        <v>44196</v>
      </c>
      <c r="K149">
        <v>0</v>
      </c>
    </row>
    <row r="150" spans="1:11" x14ac:dyDescent="0.25">
      <c r="A150" t="str">
        <f>"77244956EC"</f>
        <v>77244956EC</v>
      </c>
      <c r="B150" t="str">
        <f t="shared" si="4"/>
        <v>06363391001</v>
      </c>
      <c r="C150" t="s">
        <v>16</v>
      </c>
      <c r="D150" t="s">
        <v>362</v>
      </c>
      <c r="E150" t="s">
        <v>33</v>
      </c>
      <c r="F150" s="1" t="s">
        <v>360</v>
      </c>
      <c r="G150" t="s">
        <v>361</v>
      </c>
      <c r="H150">
        <v>59500</v>
      </c>
      <c r="I150" s="2">
        <v>43801</v>
      </c>
      <c r="J150" s="2">
        <v>43861</v>
      </c>
      <c r="K150">
        <v>0</v>
      </c>
    </row>
    <row r="151" spans="1:11" x14ac:dyDescent="0.25">
      <c r="A151" t="str">
        <f>"7743690723"</f>
        <v>7743690723</v>
      </c>
      <c r="B151" t="str">
        <f t="shared" si="4"/>
        <v>06363391001</v>
      </c>
      <c r="C151" t="s">
        <v>16</v>
      </c>
      <c r="D151" t="s">
        <v>363</v>
      </c>
      <c r="E151" t="s">
        <v>33</v>
      </c>
      <c r="F151" s="1" t="s">
        <v>364</v>
      </c>
      <c r="G151" t="s">
        <v>365</v>
      </c>
      <c r="H151">
        <v>18540</v>
      </c>
      <c r="I151" s="2">
        <v>43789</v>
      </c>
      <c r="J151" s="2">
        <v>44012</v>
      </c>
      <c r="K151">
        <v>0</v>
      </c>
    </row>
    <row r="152" spans="1:11" x14ac:dyDescent="0.25">
      <c r="A152" t="str">
        <f>"Z832611EBE"</f>
        <v>Z832611EBE</v>
      </c>
      <c r="B152" t="str">
        <f t="shared" si="4"/>
        <v>06363391001</v>
      </c>
      <c r="C152" t="s">
        <v>16</v>
      </c>
      <c r="D152" t="s">
        <v>366</v>
      </c>
      <c r="E152" t="s">
        <v>21</v>
      </c>
      <c r="F152" s="1" t="s">
        <v>319</v>
      </c>
      <c r="G152" t="s">
        <v>320</v>
      </c>
      <c r="H152">
        <v>0</v>
      </c>
      <c r="I152" s="2">
        <v>43438</v>
      </c>
      <c r="J152" s="2">
        <v>43524</v>
      </c>
      <c r="K152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emiliaromagna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2020-01-31T13:47:08Z</dcterms:created>
  <dcterms:modified xsi:type="dcterms:W3CDTF">2020-01-31T13:47:08Z</dcterms:modified>
</cp:coreProperties>
</file>