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</calcChain>
</file>

<file path=xl/sharedStrings.xml><?xml version="1.0" encoding="utf-8"?>
<sst xmlns="http://schemas.openxmlformats.org/spreadsheetml/2006/main" count="938" uniqueCount="454">
  <si>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</si>
  <si>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</si>
  <si>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</si>
  <si>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</si>
  <si>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</si>
  <si>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</si>
  <si>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</si>
  <si>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</si>
  <si>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</si>
  <si>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</si>
  <si>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</si>
  <si>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</si>
  <si>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</si>
  <si>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</si>
  <si>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</si>
  <si>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</si>
  <si>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</si>
  <si>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KYOCERA - Noleggio fotocopiatori per UP Gorizia Territorio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</si>
  <si>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</si>
  <si>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</si>
  <si>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</si>
  <si>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 xml:space="preserve">Servizio di pulizia degli uffici dell'A.E. Friuli Venezia Giulia- Lotto 3 - </t>
  </si>
  <si>
    <t xml:space="preserve">C.R. APPALTI SRL (CF: 04622851006)
</t>
  </si>
  <si>
    <t>C.R. APPALTI SRL (CF: 04622851006)</t>
  </si>
  <si>
    <t>Noleggio fotocopiatrici - lotto 1</t>
  </si>
  <si>
    <t xml:space="preserve">OLIVETTI SPA (CF: 02298700010)
</t>
  </si>
  <si>
    <t>OLIVETTI SPA (CF: 02298700010)</t>
  </si>
  <si>
    <t>Servizio ritiro valori Uffici Provinciali Territorio FVG</t>
  </si>
  <si>
    <t xml:space="preserve">BANCA NAZIONALE DEL LAVORO SPA (CF: 09339391006)
</t>
  </si>
  <si>
    <t>BANCA NAZIONALE DEL LAVORO SPA (CF: 09339391006)</t>
  </si>
  <si>
    <t>Noleggio apparecchiature multifunzioni</t>
  </si>
  <si>
    <t>NOLEGGIO FOTOCOPIATRICE DP GORIZIA</t>
  </si>
  <si>
    <t>ADESIONE CONVENZIONE CONSIP MULTIFUNZIONE 27 - LOTTO 1</t>
  </si>
  <si>
    <t xml:space="preserve">SHARP ELECTRONICS ITALIA S.P.A. (CF: 09275090158)
</t>
  </si>
  <si>
    <t>SHARP ELECTRONICS ITALIA S.P.A. (CF: 09275090158)</t>
  </si>
  <si>
    <t>BUONI PASTO ELETTRONICI 1 LOTTO2</t>
  </si>
  <si>
    <t xml:space="preserve">EDENRED ITALIA srl (CF: 01014660417)
</t>
  </si>
  <si>
    <t>EDENRED ITALIA srl (CF: 01014660417)</t>
  </si>
  <si>
    <t xml:space="preserve">FORNITURA GAS NATURALE </t>
  </si>
  <si>
    <t xml:space="preserve">SPIGAS SRL (CF: 01159920113)
</t>
  </si>
  <si>
    <t>SPIGAS SRL (CF: 01159920113)</t>
  </si>
  <si>
    <t>ADESIONE CONVENZIONE MULTIFUNZIONE 27</t>
  </si>
  <si>
    <t>ADESIONE CONVENZIONE CONSIP ENERGIA ELETTRICA 15 - LOTTO 4</t>
  </si>
  <si>
    <t xml:space="preserve">ENEL ENERGIA SPA (CF: 06655971007)
</t>
  </si>
  <si>
    <t>ENEL ENERGIA SPA (CF: 06655971007)</t>
  </si>
  <si>
    <t>MANUTENZIONE PROGRAMMATA IMPIANTI ANTINTRUSIONE UFFICI FVG</t>
  </si>
  <si>
    <t>22-PROCEDURA NEGOZIATA DERIVANTE DA AVVISI CON CUI SI INDICE LA GARA</t>
  </si>
  <si>
    <t xml:space="preserve">CHIURLO TEC SRL (CF: 02294840307)
DOME SECURITY TEHNOLOGIES SRL (CF: 02752430302)
FE FRIULI ESTINTORI SRL (CF: 02357730304)
M.G. di MAROCCO Giuseppe (CF: MRCGPP62C28M088R)
SEVEN ITALIA srl (CF: 01767850306)
</t>
  </si>
  <si>
    <t>SEVEN ITALIA srl (CF: 01767850306)</t>
  </si>
  <si>
    <t>MANUTENZIONE AUTOVETTURA DI SERVIZIO</t>
  </si>
  <si>
    <t>23-AFFIDAMENTO IN ECONOMIA - AFFIDAMENTO DIRETTO</t>
  </si>
  <si>
    <t xml:space="preserve">SABA ITALIA S.p.A. (CF: 08593300588)
</t>
  </si>
  <si>
    <t>SABA ITALIA S.p.A. (CF: 08593300588)</t>
  </si>
  <si>
    <t>Noleggio fotocopiatori UPT Gorizia e Trieste</t>
  </si>
  <si>
    <t>Spurgo pozzi neri palazzo uffici finanziari di Udine</t>
  </si>
  <si>
    <t xml:space="preserve">Autoespurgo Moschetta Srl (CF: 00569930969)
ISPEF SERVIZI ECOLOGICI SRL (CF: 01477630931)
LA BORA S.C. A R.L. (CF: 00838420321)
MANENTE SPURGHI SRL (CF: 03731650275)
SPURGO SERVICE SRL (CF: 02390920300)
</t>
  </si>
  <si>
    <t>ISPEF SERVIZI ECOLOGICI SRL (CF: 01477630931)</t>
  </si>
  <si>
    <t>FORNITURA MATERIALE PER ALLESTIMENTO STAND FIERA CASA MODERNA-UDINE</t>
  </si>
  <si>
    <t xml:space="preserve">ARTGROUP GRAPHICS SRL UNIPERSONALE (CF: 01237610322)
FCE UDINE (CF: 02407840301)
GRAFICHE FILACORDIA (CF: 01924180308)
LITHO STAMPA (CF: 02040210300)
MOSETTI TECNICHE GRAFICHE (CF: 00132300328)
</t>
  </si>
  <si>
    <t>GRAFICHE FILACORDIA (CF: 01924180308)</t>
  </si>
  <si>
    <t>PORTIERATO DR FVG</t>
  </si>
  <si>
    <t xml:space="preserve">ARTEMEDIA S.R.L. (CF: 02578130300)
italpol group spa  (CF: 02750060309)
QUERCIAMBIENTE SOCIETA' COOPERATIVA SOCIALE (CF: 00907100325)
SECURITE' SRL (CF: 11537111004)
WMC Service Net S.r.l (CF: 12133101001)
</t>
  </si>
  <si>
    <t>SECURITE' SRL (CF: 11537111004)</t>
  </si>
  <si>
    <t>Noleggio fotocopiatori UPT Udine</t>
  </si>
  <si>
    <t>ACQUISTO ASPIRATONER</t>
  </si>
  <si>
    <t xml:space="preserve">4WD INFORMATICA (CF: 01764660229)
A&amp;B SISTEMI SRL (CF: 02861340137)
LA ZEBRETTA DI RECCHIA MICHELE (CF: RCCMHL79T20L483D)
STEMA SRL (CF: 04160880243)
TREVISCALCOLO (CF: 04732350261)
</t>
  </si>
  <si>
    <t>STEMA SRL (CF: 04160880243)</t>
  </si>
  <si>
    <t>COLLEGAMENTO ALLARME E PRONTO INTERVENTO UFFICI FVG ANNO 2019</t>
  </si>
  <si>
    <t xml:space="preserve">italpol group spa  (CF: 02750060309)
ITALPOL VIGILANZA S.R.L. (CF: 05849251003)
QUERCIAMBIENTE SOCIETA' COOPERATIVA SOCIALE (CF: 00907100325)
SECURITY SERVICE SRL (CF: 04607470582)
SICUREZZA GLOBALE 1972 S.R.L. (CF: 13115671003)
</t>
  </si>
  <si>
    <t>italpol group spa  (CF: 02750060309)</t>
  </si>
  <si>
    <t>CORSO PRIMO SOCCORSO ASS N. 1 TRIESTINA</t>
  </si>
  <si>
    <t xml:space="preserve">A.S.S. n.1 Triestina (CF: 01258370327)
</t>
  </si>
  <si>
    <t>A.S.S. n.1 Triestina (CF: 01258370327)</t>
  </si>
  <si>
    <t>FORNITURA TIPI MOBILI ANNO 2019 - DP PORDENONE</t>
  </si>
  <si>
    <t xml:space="preserve">Istituto Poligrafico e Zecca dello Stato  (CF: 00399810589)
</t>
  </si>
  <si>
    <t>Istituto Poligrafico e Zecca dello Stato  (CF: 00399810589)</t>
  </si>
  <si>
    <t>Ripristino e reinstallazione 3 sensori imp. antintrusione DP Pordenone</t>
  </si>
  <si>
    <t xml:space="preserve">SEVERI (CF: 01143010476)
</t>
  </si>
  <si>
    <t>SEVERI (CF: 01143010476)</t>
  </si>
  <si>
    <t>sostituzione argano di trazione ascensore Dp Udine</t>
  </si>
  <si>
    <t xml:space="preserve">PRM ASCENSORI (CF: 02189971209)
</t>
  </si>
  <si>
    <t>PRM ASCENSORI (CF: 02189971209)</t>
  </si>
  <si>
    <t>GASOLIO PER RISCALDAMENTO - UPT TRIESTE - CHIURLO SRL</t>
  </si>
  <si>
    <t xml:space="preserve">CHIURLO srl a socio unico (CF: 01274390309)
</t>
  </si>
  <si>
    <t>CHIURLO srl a socio unico (CF: 01274390309)</t>
  </si>
  <si>
    <t>ACQUISTO N. 4 IMAGING UNIT PER STAMPANTE XEROX</t>
  </si>
  <si>
    <t xml:space="preserve">DEBA SRL (CF: 08458520155)
MIDA SRL (CF: 01513020238)
SISTERS SRL (CF: 02316361209)
SPACE S.r.l.  (CF: 04106230404)
WICON ITALIA SRL (CF: 08155160966)
</t>
  </si>
  <si>
    <t>SPACE S.r.l.  (CF: 04106230404)</t>
  </si>
  <si>
    <t>fornitura e montaggio 5 cassette pronto soccorso ed altro</t>
  </si>
  <si>
    <t xml:space="preserve">ADRIACLEAN SRL (CF: 02726950302)
AGRI OSSIO SRL (CF: 02288400308)
L'ANTINFORTUNISTICA S.R.L. (CF: 02467560245)
M.G.GROUP SRL (CF: 04375480284)
s.a.t.i. srl (CF: 00985110303)
</t>
  </si>
  <si>
    <t>s.a.t.i. srl (CF: 00985110303)</t>
  </si>
  <si>
    <t>CARTA PER FOTOCOPIE DR FVG</t>
  </si>
  <si>
    <t xml:space="preserve">centro ufficio srl (CF: 01222040931)
Cigaina S.R.L. (CF: 02576260307)
PROCED SRL (CF: 01952150264)
PROSDOCIMI G.M. S.p.A. (CF: 00207000282)
TIPOGRAFIA ARZIONI SAS (CF: 00997190327)
ZETA UFFICIO SRL (CF: 01152130314)
</t>
  </si>
  <si>
    <t>Cigaina S.R.L. (CF: 02576260307)</t>
  </si>
  <si>
    <t>Manutenzione impianto estinzione antincendio DP TS</t>
  </si>
  <si>
    <t xml:space="preserve">B.T. ANTINCENDIO S.R.L. (CF: 01835440304)
FE FRIULI ESTINTORI SRL (CF: 02357730304)
GIEMME Antincendio e Sicurezza di Grimolizzi M. (CF: GRMMRA61R09A666V)
M.G.GROUP SRL (CF: 04375480284)
RS SRL (CF: 01887790309)
</t>
  </si>
  <si>
    <t>RS SRL (CF: 01887790309)</t>
  </si>
  <si>
    <t>DP PORDENONE -fornitura 30 rotoli carta termica</t>
  </si>
  <si>
    <t xml:space="preserve">SIGMA SPA (CF: 01590680443)
</t>
  </si>
  <si>
    <t>SIGMA SPA (CF: 01590680443)</t>
  </si>
  <si>
    <t>adeguamento impianto scariche atmosferiche PUF di Udine</t>
  </si>
  <si>
    <t xml:space="preserve">ARREDOLUCE SRL (CF: 02383430234)
ATES INFORMATICA (CF: 01191170933)
C.I.E.L. IMPIANTI SRL (CF: 02536720309)
ELLE ELLE Impianti di Andrian Luca &amp; C. Snc (CF: 02222590305)
SIEL IMPIANTI SRL (CF: 02014570309)
</t>
  </si>
  <si>
    <t>C.I.E.L. IMPIANTI SRL (CF: 02536720309)</t>
  </si>
  <si>
    <t>Fornitura toner non in convenzione DP Pordenone II sem. 2018</t>
  </si>
  <si>
    <t xml:space="preserve">DPS INFORMATICA S.N.C. DI PRESELLO GIANNI &amp; C. (CF: 01486330309)
FACAU (CF: 01304810326)
IS COPY srl (CF: 00637000324)
MIDA SRL (CF: 01513020238)
STEMA SRL (CF: 04160880243)
</t>
  </si>
  <si>
    <t>MIDA SRL (CF: 01513020238)</t>
  </si>
  <si>
    <t>Acquisto drum per UT Monfalcone</t>
  </si>
  <si>
    <t xml:space="preserve">CAPFOR SRLS (CF: 11842450014)
MIDA SRL (CF: 01513020238)
pelizzon luigi (CF: 01492100274)
STEMA SRL (CF: 04160880243)
TECNODELTA SAS (CF: 00598710325)
</t>
  </si>
  <si>
    <t>TECNODELTA SAS (CF: 00598710325)</t>
  </si>
  <si>
    <t>portierato palazzo uffici finanziari di Udine</t>
  </si>
  <si>
    <t xml:space="preserve">BENEX SRL  (CF: 07899420637)
INTERNATIONAL LION SECURITY S.R.L. (CF: 06611241214)
JOB SOLUTION SOC. COOP. (CF: 02085880561)
SECURITYLAB SRL (CF: 07723541210)
VITAL SAS (CF: 02788500797)
</t>
  </si>
  <si>
    <t>VITAL SAS (CF: 02788500797)</t>
  </si>
  <si>
    <t>FORNITURA CORPI ILLUMINANTI UT CERVIGNANO</t>
  </si>
  <si>
    <t xml:space="preserve">ELETTROLUCE SNC (CF: 01041940220)
FACAU (CF: 01304810326)
GBR ROSSETTO SPA (CF: 00304720287)
SIEL IMPIANTI SRL (CF: 02014570309)
TROST SPA (CF: 01348470301)
</t>
  </si>
  <si>
    <t>SIEL IMPIANTI SRL (CF: 02014570309)</t>
  </si>
  <si>
    <t>FACCHINAGGIO DP UDINE</t>
  </si>
  <si>
    <t xml:space="preserve">ESSEBI ECOLOGIA SRL (CF: 03791640273)
ESTERNA SERVIZI SRL (CF: 02861550305)
ETHYKA (CF: 02855740219)
PU.MA. PULIZIE E MANUTENZIONI (CF: 01320170309)
vivai busa' s.r.l. (CF: 00834640328)
</t>
  </si>
  <si>
    <t>PU.MA. PULIZIE E MANUTENZIONI (CF: 01320170309)</t>
  </si>
  <si>
    <t>Servizio raccolta, trasporto e conferimento all' impianto di rifiuti non pericolosi</t>
  </si>
  <si>
    <t xml:space="preserve">ALLEGRETTO TRASLOCHI (CF: 00737160325)
EQUIPE SRL (CF: 00520370313)
</t>
  </si>
  <si>
    <t>EQUIPE SRL (CF: 00520370313)</t>
  </si>
  <si>
    <t>PULIZIA STRAORDINARIA SCALE ESTERNE - DP GORIZIA</t>
  </si>
  <si>
    <t>SERVIZIO DI RACCOLTA, TRASPORTO E CONFERIMENTO ALL'IMPIANTO SMALTIMENTO MATERIALE DP UD,GO;PN UT CERV</t>
  </si>
  <si>
    <t xml:space="preserve">ESSEBI ECOLOGIA SRL (CF: 03791640273)
ESTERNA SERVIZI SRL (CF: 02861550305)
ETHYKA (CF: 02855740219)
ISPEF SERVIZI ECOLOGICI SRL (CF: 01477630931)
PU.MA. PULIZIE E MANUTENZIONI (CF: 01320170309)
</t>
  </si>
  <si>
    <t>STAMPANTE ARGO</t>
  </si>
  <si>
    <t xml:space="preserve">SIGMA S.P.A. (CF: 01590580443)
</t>
  </si>
  <si>
    <t>SIGMA S.P.A. (CF: 01590580443)</t>
  </si>
  <si>
    <t>Fornitura accumulatore ermetico per impianto antintrusione DP TS</t>
  </si>
  <si>
    <t xml:space="preserve">SEVEN ITALIA srl (CF: 01767850306)
</t>
  </si>
  <si>
    <t>LAVAGGIO DEI TAPPETI DELLA DR</t>
  </si>
  <si>
    <t xml:space="preserve">KUBILAI (CF: 01554060309)
PASHA CARPERSNC (CF: 09239540017)
RESTIVO BENITO (CF: 00398090380)
TABRIZ CARPET (CF: 02484480302)
TAPPETO VOLANTE (CF: 01474500939)
</t>
  </si>
  <si>
    <t>TAPPETO VOLANTE (CF: 01474500939)</t>
  </si>
  <si>
    <t>MANUTENZIONE ORDINARIA CLASSIFICATORI COMPATTATI ICAM PRESSO DP TRIESTE</t>
  </si>
  <si>
    <t xml:space="preserve">ANTINCENDIO SERVICE DI PILU Vittorio (CF: PLIVTR76P29L483N)
CENELEC SRL (CF: 02579280245)
ELETTRA VS DI VELLUTINI SILVANO (CF: 02106020346)
LA SUPER 2000 DI FLORIDDIA (CF: 00619520323)
RAVEL POWER SRL (CF: 02764200305)
</t>
  </si>
  <si>
    <t>LA SUPER 2000 DI FLORIDDIA (CF: 00619520323)</t>
  </si>
  <si>
    <t>NOLEGGIO FOTOCOPIATRICE INTERPELLO POER</t>
  </si>
  <si>
    <t xml:space="preserve">IS COPY srl (CF: 00637000324)
</t>
  </si>
  <si>
    <t>IS COPY srl (CF: 00637000324)</t>
  </si>
  <si>
    <t>BUONI PASTO PERSONALE DECENTRATO ANTIFRODE</t>
  </si>
  <si>
    <t xml:space="preserve">DAY RISTOSERVICE S.P.A. (CF: 03543000370)
</t>
  </si>
  <si>
    <t>DAY RISTOSERVICE S.P.A. (CF: 03543000370)</t>
  </si>
  <si>
    <t>CARTA PER FOTOCOPIE UFFICI FVG</t>
  </si>
  <si>
    <t xml:space="preserve">Cigaina S.R.L. (CF: 02576260307)
MIDA SRL (CF: 01513020238)
NUOVA TRIESTEUFFICIO SRL (CF: 01150840328)
PROCED SRL (CF: 01952150264)
PROSDOCIMI G.M. S.p.A. (CF: 00207000282)
</t>
  </si>
  <si>
    <t>ELETTRICA DUCALE SRL - sistemazione cavi elettrici</t>
  </si>
  <si>
    <t xml:space="preserve">ELETTRICA DUCALE SRL (CF: 00481860302)
</t>
  </si>
  <si>
    <t>ELETTRICA DUCALE SRL (CF: 00481860302)</t>
  </si>
  <si>
    <t>LA SUPER 2000 di F.Floriddia - manutenzione ordinaria di due classificatori compattati per la DP di TS</t>
  </si>
  <si>
    <t xml:space="preserve">C.I.E.L. IMPIANTI SRL (CF: 02536720309)
LA SUPER 2000 (CF: 00619520232)
S.E.I. SISTEMIINDUSTRIALI SNC DI QUAGGIA EDDO &amp; C. (CF: 01085740288)
SIRIO SRL (CF: 01533170930)
TECOM FURNITURE SRL UNIPERSONALE (CF: 01112450935)
</t>
  </si>
  <si>
    <t>LA SUPER 2000 (CF: 00619520232)</t>
  </si>
  <si>
    <t>Intervento manutenzione ordinaria impianto antintrusione UT Tolmezzo</t>
  </si>
  <si>
    <t>Intervento manutenzione ordinaria impianto antintrusione UT Monfalcone</t>
  </si>
  <si>
    <t>Integrazione alla raccolta carico e trasporto smaltimento beni mobili fuori uso</t>
  </si>
  <si>
    <t xml:space="preserve">EQUIPE SRL (CF: 00520370313)
</t>
  </si>
  <si>
    <t>Fornitura 6000 litri gasolio per UPT TS</t>
  </si>
  <si>
    <t>Fornitura buoni pasto</t>
  </si>
  <si>
    <t>ENERGIA ELETTRICA 15 - LOTTO 4</t>
  </si>
  <si>
    <t>GAS NATURALE 10 LOTTO 3</t>
  </si>
  <si>
    <t xml:space="preserve">SOENERGY SRL (CF: 01565370382)
</t>
  </si>
  <si>
    <t>SOENERGY SRL (CF: 01565370382)</t>
  </si>
  <si>
    <t>Facchinaggio DR, DP TS e UPT TS</t>
  </si>
  <si>
    <t xml:space="preserve">FVG SERVIZI SOC.COOP SOCIALE ONLUS (CF: 01766260937)
LORIS SERVICE SOCIETA' COOPERATIVA SOCIALE TIPO B (CF: 02428920223)
NASCENTE Soc. Coop. Sociale a r.l. (CF: 01534390305)
PU.MA. PULIZIE E MANUTENZIONI (CF: 01320170309)
PULIZIE PROGETTO SRL (CF: 05028060282)
</t>
  </si>
  <si>
    <t>corso base rls</t>
  </si>
  <si>
    <t xml:space="preserve">E.N.A.I.P. FVG (CF: 80035920323)
</t>
  </si>
  <si>
    <t>E.N.A.I.P. FVG (CF: 80035920323)</t>
  </si>
  <si>
    <t xml:space="preserve">DOME SECURITY TEHNOLOGIES SRL (CF: 02752430302)
IS COPY srl (CF: 00637000324)
TECNODELTA SAS (CF: 00598710325)
TIDIESSE (CF: 02707040230)
Villotti SRL (CF: 00492710223)
</t>
  </si>
  <si>
    <t>DOME SECURITY TEHNOLOGIES SRL (CF: 02752430302)</t>
  </si>
  <si>
    <t>AFFITTO AULE UNIVERSITÃ  POER 2019</t>
  </si>
  <si>
    <t xml:space="preserve">universitÃ  degli studi di trieste (CF: 80013890324)
</t>
  </si>
  <si>
    <t>universitÃ  degli studi di trieste (CF: 80013890324)</t>
  </si>
  <si>
    <t>Cancelleria uffici regione FVG</t>
  </si>
  <si>
    <t xml:space="preserve">FACAU (CF: 01304810326)
pelizzon luigi (CF: 01492100274)
PROCED SRL (CF: 01952150264)
PROSDOCIMI G.M. S.p.A. (CF: 00207000282)
SISTERS SRL (CF: 02316361209)
</t>
  </si>
  <si>
    <t>PROSDOCIMI G.M. S.p.A. (CF: 00207000282)</t>
  </si>
  <si>
    <t>Consumabili per stampanti - UpT Udine</t>
  </si>
  <si>
    <t xml:space="preserve">kit ufficio snc (CF: 02529780278)
MIDA SRL (CF: 01513020238)
pelizzon luigi (CF: 01492100274)
Replay Rig. Mano Comm. di Giordani Franca (CF: 01294650930)
UFFICIO-ONLINE di Luca Paoletti (CF: PLTLCU77R28L424S)
</t>
  </si>
  <si>
    <t>Replay Rig. Mano Comm. di Giordani Franca (CF: 01294650930)</t>
  </si>
  <si>
    <t>toner dr primo quadrimestre 2019</t>
  </si>
  <si>
    <t xml:space="preserve">TECNODELTA SAS (CF: 00598710325)
</t>
  </si>
  <si>
    <t>aspiratoner</t>
  </si>
  <si>
    <t xml:space="preserve">AGLIETTA MARIO DI MARIO AGLIETTA E C. SAS (CF: GLTMRA52P18L436G)
BLO ITALIA (CF: 12758180157)
emtrade srls (CF: 01196840316)
OFFICELANDIA DI CATTELAN EDY (CF: CTTDYE76L25I403F)
TREVISCALCOLO (CF: 04732350261)
</t>
  </si>
  <si>
    <t>OFFICELANDIA DI CATTELAN EDY (CF: CTTDYE76L25I403F)</t>
  </si>
  <si>
    <t>N. 30 TIMBRI PERSONALIZZATI DIRETTORE REGIONALE</t>
  </si>
  <si>
    <t xml:space="preserve">CENTRO UFFICI SRL (CF: 03095020362)
FACAU (CF: 01304810326)
GBR ROSSETTO SPA (CF: 00304720287)
LA STAMPERIA MARCONI (CF: 01653420993)
LA ZEBRETTA DI RECCHIA MICHELE (CF: RCCMHL79T20L483D)
ZAMPIERI SNC (CF: 03522170244)
</t>
  </si>
  <si>
    <t>LA STAMPERIA MARCONI (CF: 01653420993)</t>
  </si>
  <si>
    <t>GASOLIO PER RISCALDAMENTO UPT TS</t>
  </si>
  <si>
    <t>Fornitura toner e drum per DP di Pordenone</t>
  </si>
  <si>
    <t xml:space="preserve">MIDA SRL (CF: 01513020238)
NUOVA TRIESTEUFFICIO SRL (CF: 01150840328)
pelizzon luigi (CF: 01492100274)
SOLUZIONE UFFICIO S.R.L.  (CF: 02778750246)
TOP LEVEL DI MINOIA GRAZIELLA (CF: MNIGZL54M67E840U)
</t>
  </si>
  <si>
    <t>SOLUZIONE UFFICIO S.R.L.  (CF: 02778750246)</t>
  </si>
  <si>
    <t>Fornitura cartelline stampate</t>
  </si>
  <si>
    <t xml:space="preserve">IMOCO SPA (CF: 02360180265)
JAFET SAS (CF: 01215420934)
LITHO STAMPA (CF: 02040210300)
MOSETTI TECNICHE GRAFICHE (CF: 00132300328)
PROCED SRL (CF: 01952150264)
</t>
  </si>
  <si>
    <t>MOSETTI TECNICHE GRAFICHE (CF: 00132300328)</t>
  </si>
  <si>
    <t xml:space="preserve">Manutenzione area verde UT Monfalcone </t>
  </si>
  <si>
    <t xml:space="preserve">2R VOLPATO S.R.L. (CF: 04282360280)
ADAMI MONTAGGI S.A.S. DI ADAMI VANNI &amp; C.  (CF: 02680050305)
Agraria Isontina di Giorgi G. (CF: 01036070314)
AGROTECNICA SCLABAS SRL (CF: 01408850939)
NOESE FACILITY MANAGEMENT SRLS (CF: 01283270328)
</t>
  </si>
  <si>
    <t>NOESE FACILITY MANAGEMENT SRLS (CF: 01283270328)</t>
  </si>
  <si>
    <t>MANUTENZIONE ASTE PORTABANDIERA -  DIREZIONE PROVINCIALE DI GORIZIA</t>
  </si>
  <si>
    <t xml:space="preserve">CANDOLINI COSTRUZIONI SRL (CF: 02227120306)
Di Lenarda Gianfranco Srl (CF: 02717750307)
FLY SERVICE TRIESTE (CF: 01073910323)
IMPRESA COSTRUZIONI BENUSSI E TOMASETTI SRL (CF: 00130300320)
VETROGO SRL MULTISERVIZI (CF: 01092250313)
</t>
  </si>
  <si>
    <t>VETROGO SRL MULTISERVIZI (CF: 01092250313)</t>
  </si>
  <si>
    <t>Sostituzione interruttore generale Dp Udine</t>
  </si>
  <si>
    <t xml:space="preserve">C.I.E.L. IMPIANTI SRL (CF: 02536720309)
ELETTRICA DUCALE SRL (CF: 00481860302)
MAX SAS DI MIRANDA MASSIMILIANO &amp; C. (CF: 02364670303)
SIEL IMPIANTI SRL (CF: 02014570309)
ZULIANI IDEAL DOMUS SRL (CF: 00282180306)
</t>
  </si>
  <si>
    <t>MAX SAS DI MIRANDA MASSIMILIANO &amp; C. (CF: 02364670303)</t>
  </si>
  <si>
    <t>ARREDI PER GLI UFFICI REGIONE FVG</t>
  </si>
  <si>
    <t xml:space="preserve">CASTELARREDO S.A.S. (CF: 03597610264)
FRANCHI SEDIE SRL (CF: 01833111204)
INGROS'S FORNITURE SRL (CF: 00718830292)
PLASTI FOR MOBIL (CF: 01040690156)
STUDIO A.R. DI PIERO FABRO E C. SAS (CF: 00243720323)
</t>
  </si>
  <si>
    <t>INGROS'S FORNITURE SRL (CF: 00718830292)</t>
  </si>
  <si>
    <t xml:space="preserve">CARTA PER FOTOCOPIE FVG </t>
  </si>
  <si>
    <t xml:space="preserve">Cigaina S.R.L. (CF: 02576260307)
FACAU (CF: 01304810326)
kit ufficio snc (CF: 02529780278)
PROCED SRL (CF: 01952150264)
PROSDOCIMI G.M. S.p.A. (CF: 00207000282)
</t>
  </si>
  <si>
    <t>ACQUISTO BIGLIETTI BUS PER LA DIREZIONE REGIONALE FVG</t>
  </si>
  <si>
    <t xml:space="preserve">TRIESTE TRASPORTI SPA (CF: 00977240324)
</t>
  </si>
  <si>
    <t>TRIESTE TRASPORTI SPA (CF: 00977240324)</t>
  </si>
  <si>
    <t>ACQUISTO BIGLIETTI BUS PER LA DIREZIONE PROVINCIALE DI TRIESTE</t>
  </si>
  <si>
    <t>PULIZIA STRAORDINARIA ARCHIVIO - UFFICIO PROVINCIALE TERRITORIO GORIZIA</t>
  </si>
  <si>
    <t xml:space="preserve">MED SECURITY SRL (CF: 02777490307)
MEG IMPIANTI SRL (CF: 02632740300)
MIDA IMPIANTI SRL (CF: 04138490273)
ORIZON SRL (CF: 01796260931)
PORTOELETTRICA SNC di Bricchese (CF: 02262540277)
</t>
  </si>
  <si>
    <t>PORTOELETTRICA SNC di Bricchese (CF: 02262540277)</t>
  </si>
  <si>
    <t>Manutenzione biennale sistema pompaggio acque sottoquota immobile sede UT Monfalcone</t>
  </si>
  <si>
    <t xml:space="preserve">CHIURLO TEC SRL (CF: 02294840307)
EDILAND DI PERESSIN FABRIZIO (CF: PRSFRZ69E15G284P)
FURLANO RENATO (CF: FRLRNT74L19L483Q)
GIEMME Antincendio e Sicurezza di Grimolizzi M. (CF: GRMMRA61R09A666V)
VRG IMPIANTI SRL (CF: 02326850266)
</t>
  </si>
  <si>
    <t>CHIURLO TEC SRL (CF: 02294840307)</t>
  </si>
  <si>
    <t>FORNITURA  N. 10 DRUM-DIREZIONE PROVINCIALE GORIZIA</t>
  </si>
  <si>
    <t xml:space="preserve">ENTER SRL  (CF: 04232600371)
GBR ROSSETTO SPA (CF: 00304720287)
MYO S.r.l. (CF: 03222970406)
SISTERS SRL (CF: 02316361209)
VERD'UFFICIO SRL (CF: 01008530311)
</t>
  </si>
  <si>
    <t>MYO S.r.l. (CF: 03222970406)</t>
  </si>
  <si>
    <t>DP PORDENONE FACCHINAGGIO PER SPOSTAMENTO ARREDI</t>
  </si>
  <si>
    <t xml:space="preserve">COOPERATIVA SOCIALE KARPOS (CF: 01500940935)
FVG SERVIZI SOC.COOP SOCIALE ONLUS (CF: 01766260937)
NASCENTE Soc. Coop. Sociale a r.l. (CF: 01534390305)
PU.MA. PULIZIE E MANUTENZIONI (CF: 01320170309)
TOSONE DORINO SAS (CF: 00490730306)
</t>
  </si>
  <si>
    <t>FVG SERVIZI SOC.COOP SOCIALE ONLUS (CF: 01766260937)</t>
  </si>
  <si>
    <t>FACCHINAGGIO DP UD TS UPT TS</t>
  </si>
  <si>
    <t xml:space="preserve">COOP. SERVIZI SPCIALI ROVIGO (CF: 00560430290)
COOPEARTIVA LAGORAI (CF: 01216100220)
COOPERATIVA GERMANO (CF: 00592290324)
PU.MA. PULIZIE E MANUTENZIONI (CF: 01320170309)
PULIZIE PROGETTO SRL (CF: 05028060282)
</t>
  </si>
  <si>
    <t>PULIZIE PROGETTO SRL (CF: 05028060282)</t>
  </si>
  <si>
    <t>RIPARAZIONE GRUPPO FRIGO DP UDINE</t>
  </si>
  <si>
    <t xml:space="preserve">BLUENERGY ASSISTANCE SRL (CF: 02432350300)
</t>
  </si>
  <si>
    <t>BLUENERGY ASSISTANCE SRL (CF: 02432350300)</t>
  </si>
  <si>
    <t>Fornitura due plastificatori e 10 rotoli film adesivo</t>
  </si>
  <si>
    <t xml:space="preserve">2M SERVICE DI FABBRIS MARCO (CF: 01439320290)
3D STORE PADOVA SRL (CF: 05068080281)
4WD INFORMATICA (CF: 01764660229)
DISTRIBUZIONE UFFICIO (CF: 04751100282)
NUOVA TRIESTEUFFICIO SRL (CF: 01150840328)
</t>
  </si>
  <si>
    <t>NUOVA TRIESTEUFFICIO SRL (CF: 01150840328)</t>
  </si>
  <si>
    <t>Riparazione intonaco</t>
  </si>
  <si>
    <t xml:space="preserve">APRILE ALESSANDRO SRL (CF: 01831880305)
</t>
  </si>
  <si>
    <t>APRILE ALESSANDRO SRL (CF: 01831880305)</t>
  </si>
  <si>
    <t>riparazione pavimento linoleum</t>
  </si>
  <si>
    <t xml:space="preserve">LA SUPER 2000 di F. Floriddia (CF: FLRFNC65H02G284Z)
</t>
  </si>
  <si>
    <t>LA SUPER 2000 di F. Floriddia (CF: FLRFNC65H02G284Z)</t>
  </si>
  <si>
    <t>pulizia straordinaria vetri esterni finestre DR FVG</t>
  </si>
  <si>
    <t>SOSTITUZIONE FRONTALE TOTEM</t>
  </si>
  <si>
    <t xml:space="preserve">ARTGROUP GRAPHICS SRL UNIPERSONALE (CF: 01237610322)
</t>
  </si>
  <si>
    <t>ARTGROUP GRAPHICS SRL UNIPERSONALE (CF: 01237610322)</t>
  </si>
  <si>
    <t>n. 2 distruggidocumenti</t>
  </si>
  <si>
    <t xml:space="preserve">emtrade srls (CF: 01196840316)
FACAU (CF: 01304810326)
NUOVA TRIESTEUFFICIO SRL (CF: 01150840328)
OFFICELANDIA DI CATTELAN EDY (CF: CTTDYE76L25I403F)
PROSDOCIMI G.M. S.p.A. (CF: 00207000282)
</t>
  </si>
  <si>
    <t>manutenzione serramenti</t>
  </si>
  <si>
    <t xml:space="preserve">LA Z SERRAMENTI SNC (CF: 00545970311)
SERRAMETAL SRL (CF: 00236760302)
</t>
  </si>
  <si>
    <t>SERRAMETAL SRL (CF: 00236760302)</t>
  </si>
  <si>
    <t>impianti antincendio manutenzione 2019</t>
  </si>
  <si>
    <t xml:space="preserve">ELETTROSYSTEM S.R.L. (CF: 01700950932)
RS SRL (CF: 01887790309)
</t>
  </si>
  <si>
    <t>facchinaggio dismissione beni mobili dr giugno 2019</t>
  </si>
  <si>
    <t xml:space="preserve">PERTOT ECOLOGIA E SERVIZI (CF: 00808740328)
QUERCIAMBIENTE SOCIETA' COOPERATIVA SOCIALE (CF: 00907100325)
</t>
  </si>
  <si>
    <t>PERTOT ECOLOGIA E SERVIZI (CF: 00808740328)</t>
  </si>
  <si>
    <t xml:space="preserve">COOP.NONCELLO (CF: 00437790934)
ISPEF SERVIZI ECOLOGICI SRL (CF: 01477630931)
STEMA SRL (CF: 04160880243)
TOSETTO SRL (CF: 02676980275)
ZELLA SNC (CF: 01862690284)
</t>
  </si>
  <si>
    <t>COOP.NONCELLO (CF: 00437790934)</t>
  </si>
  <si>
    <t>facchinaggio riorganizzazione</t>
  </si>
  <si>
    <t xml:space="preserve">COOPERATIVA SOCIALE KARPOS (CF: 01500940935)
LA BORA S.C. A R.L. (CF: 00838420321)
PU.MA. PULIZIE E MANUTENZIONI (CF: 01320170309)
</t>
  </si>
  <si>
    <t>Fornitura carta termica per eliminacode</t>
  </si>
  <si>
    <t>RESTAURO DIVANETTI E TAVOLO</t>
  </si>
  <si>
    <t xml:space="preserve">NOTARSTEFANO MASSIMO (CF: NTRMSM67H04L424G)
</t>
  </si>
  <si>
    <t>NOTARSTEFANO MASSIMO (CF: NTRMSM67H04L424G)</t>
  </si>
  <si>
    <t>Facchinaggio interno Dp Udine</t>
  </si>
  <si>
    <t xml:space="preserve">COOP.NONCELLO (CF: 00437790934)
FVG SERVIZI SOC.COOP SOCIALE ONLUS (CF: 01766260937)
IDEALSERVICE SOC. COOP. (CF: 00223850306)
NOESE FACILITY MANAGEMENT SRLS (CF: 01283270328)
PU.MA. PULIZIE E MANUTENZIONI (CF: 01320170309)
</t>
  </si>
  <si>
    <t>Servizio di facchinaggio per scarto atti d'archivio - DP Gorizia e UT Monfalcone</t>
  </si>
  <si>
    <t xml:space="preserve">ACTIVA S.C. (CF: 01852650223)
AGROTECNICA SCLABAS SRL (CF: 01408850939)
ALISEI SOCIETA' COOPERATIVA SOCIALE (CF: 01647350220)
AMIA VERONA SPA (CF: 02737960233)
NOESE FACILITY MANAGEMENT SRLS (CF: 01283270328)
</t>
  </si>
  <si>
    <t>Fornitura rotoli carta termica per Dp TS e Upt TS</t>
  </si>
  <si>
    <t>TIMBRI RIORGANIZZAZIONE</t>
  </si>
  <si>
    <t xml:space="preserve">CISCRA SPA (CF: 00448610584)
DISTRIBUZIONE UFFICIO (CF: 04751100282)
FACAU (CF: 01304810326)
</t>
  </si>
  <si>
    <t>DISTRIBUZIONE UFFICIO (CF: 04751100282)</t>
  </si>
  <si>
    <t>acquisto n. 2 bandiere DR FVG</t>
  </si>
  <si>
    <t xml:space="preserve">FAGGIONATO ROBERTO (CF: FGGRRT74M13F464Y)
LA NAZIONALE MANIFATTURE SNC (CF: 07658160150)
SOLIVARI SRL (CF: 00948540166)
</t>
  </si>
  <si>
    <t>FAGGIONATO ROBERTO (CF: FGGRRT74M13F464Y)</t>
  </si>
  <si>
    <t>LIBRI GIUFFRÃ¨</t>
  </si>
  <si>
    <t xml:space="preserve">DOTT.A.GIUFFRE' EDITORE SPA (CF: CRFMTT74L21L424I)
</t>
  </si>
  <si>
    <t>DOTT.A.GIUFFRE' EDITORE SPA (CF: CRFMTT74L21L424I)</t>
  </si>
  <si>
    <t>LIBRI IPSOA</t>
  </si>
  <si>
    <t xml:space="preserve">WOLTERS KLUWER ITALIA SRL (CF: 10209790152)
</t>
  </si>
  <si>
    <t>WOLTERS KLUWER ITALIA SRL (CF: 10209790152)</t>
  </si>
  <si>
    <t>LA SUPER 2000 DI F. FLORIDDIA - sistemazione quadrotti in pvc e fornitura nastroi riflettente DP TS</t>
  </si>
  <si>
    <t>TONER E DRUM PER DP UDINE</t>
  </si>
  <si>
    <t xml:space="preserve">FRANGI SRL (CF: 04179660248)
MIDA SRL (CF: 01513020238)
Villotti SRL (CF: 00492710223)
ZETA UFFICIO SRL (CF: 01152130314)
ZETAELLE (CF: 03078910274)
</t>
  </si>
  <si>
    <t>SERVIZIO PUBBLICAZIONE BANDO IMMOBILIARE SU QUOTIDIANI</t>
  </si>
  <si>
    <t xml:space="preserve">A. MANZONI &amp; C. S.p.a. (CF: 04705810150)
</t>
  </si>
  <si>
    <t>A. MANZONI &amp; C. S.p.a. (CF: 04705810150)</t>
  </si>
  <si>
    <t>NOLEGGIO FOTOCOPIATRICI 25 - LOTTO 1 - DP TS, GO, PN</t>
  </si>
  <si>
    <t>ADESIONE CONVENZIONE NOLEGGI MULTIFUNZIONE CONSIP 28</t>
  </si>
  <si>
    <t>Toner per Dp Pordenone</t>
  </si>
  <si>
    <t xml:space="preserve">ABS COMPUTERS S.R.L. (CF: 01644110239)
CENTROVIDEO SNC (CF: 00862720299)
DIAL SERVICE (CF: 01709560229)
FRANGI SRL (CF: 04179660248)
MIDA SRL (CF: 01513020238)
</t>
  </si>
  <si>
    <t>Noleggio fotocopiatori in Convenzione Consip 28 per UPT Pordenone</t>
  </si>
  <si>
    <t>Noleggio n. 1 multifunzione a colori per Ufficio Provinciale Territorio di Gorizia</t>
  </si>
  <si>
    <t>TORRENUVOLA SCS - facchinaggio interno UPT TS</t>
  </si>
  <si>
    <t xml:space="preserve">ABCD SERVIZI (CF: 03563750235)
AIRONE SOC.COOP.SOCIALE A.R.L. (CF: 01394090292)
NOESE FACILITY MANAGEMENT SRLS (CF: 01283270328)
SOCIETA' COOPERATIVA PORTABAGAGLI MULTISERVICE (CF: 00189390271)
TORRENUVOLA Soc. Coop. Sociale (CF: 01148610320)
</t>
  </si>
  <si>
    <t>TORRENUVOLA Soc. Coop. Sociale (CF: 01148610320)</t>
  </si>
  <si>
    <t xml:space="preserve">COOP.NONCELLO (CF: 00437790934)
COOPERATIVA SOCIALE KARPOS (CF: 01500940935)
FVG SERVIZI SOC.COOP SOCIALE ONLUS (CF: 01766260937)
NOESE FACILITY MANAGEMENT SRLS (CF: 01283270328)
PULIZIE PROGETTO SRL (CF: 05028060282)
</t>
  </si>
  <si>
    <t>BIEMME UFFICIO SAS - acquisto di due carrelli porta faldoni</t>
  </si>
  <si>
    <t xml:space="preserve">ART INTERIOR SRL (CF: 04550870275)
B.S. MACCHINE SRL (CF: 03401390277)
BIEMME UFFICIO SAS (CF: 02594690287)
CFS ITALIA SAS (CF: 02707600249)
emtrade srls (CF: 01196840316)
</t>
  </si>
  <si>
    <t>BIEMME UFFICIO SAS (CF: 02594690287)</t>
  </si>
  <si>
    <t>Fornitura carta fotocopie</t>
  </si>
  <si>
    <t xml:space="preserve">centro ufficio srl (CF: 01222040931)
Cigaina S.R.L. (CF: 02576260307)
IS COPY srl (CF: 00637000324)
MIDA SRL (CF: 01513020238)
NUOVA TRIESTEUFFICIO SRL (CF: 01150840328)
</t>
  </si>
  <si>
    <t>Monitor per sistema eliminacode Argo per UT Monfalcone</t>
  </si>
  <si>
    <t>partecipazione fiera casa moderna</t>
  </si>
  <si>
    <t xml:space="preserve">UDINE E GORIZIA FIERE SPA (CF: 01185490305)
</t>
  </si>
  <si>
    <t>UDINE E GORIZIA FIERE SPA (CF: 01185490305)</t>
  </si>
  <si>
    <t>Carta termica per eliminacode per UT Monfalcone</t>
  </si>
  <si>
    <t>FACCHINAGGIO MATERIALE CARTACEO â€“ 14 OTTOBRE 2019 â€“ DP PORDENONE E SPORTELLO MANIAGO</t>
  </si>
  <si>
    <t xml:space="preserve">ALLEGRETTO TRASLOCHI (CF: 00737160325)
COOPERATIVA SOCIALE KARPOS (CF: 01500940935)
PU.MA. PULIZIE E MANUTENZIONI (CF: 01320170309)
SOCIETA' COOPERATIVA PORTABAGAGLI MULTISERVICE (CF: 00189390271)
ZELLA SNC (CF: 01862690284)
</t>
  </si>
  <si>
    <t>COOPERATIVA SOCIALE KARPOS (CF: 01500940935)</t>
  </si>
  <si>
    <t>Pulizia straordinaria esterna vetri - DP Gorizia, Via Roma n.6 e Largo XXVII Marzo n.10</t>
  </si>
  <si>
    <t>Toner e drum per UT Tolmezzo</t>
  </si>
  <si>
    <t xml:space="preserve">3D STORE PADOVA SRL (CF: 05068080281)
3P TECHNOLOGIES (CF: 04672050285)
4S INFORMATICA SRL (CF: 04265020273)
MIDA SRL (CF: 01513020238)
SIAC (CF: 03706320276)
</t>
  </si>
  <si>
    <t>E.DAL MONICO SRL - timbri UPT TS</t>
  </si>
  <si>
    <t xml:space="preserve">ARCARI SRL (CF: 00268730264)
ASTEN SRL (CF: 03895960239)
ATES INFORMATICA (CF: 01191170933)
BIEMME UFFICIO SAS (CF: 02594690287)
E. DAL MONICO SRL (CF: 00299850248)
</t>
  </si>
  <si>
    <t>E. DAL MONICO SRL (CF: 00299850248)</t>
  </si>
  <si>
    <t>FACCHINAGGIO DP UDINE OTTOBRE 2019</t>
  </si>
  <si>
    <t xml:space="preserve">ALLEGRETTO TRASLOCHI (CF: 00737160325)
COOPERATIVA SOCIALE KARPOS (CF: 01500940935)
FRIULARREDI - DEL BEN SILVANO (CF: DLBSVN65E08G888D)
LA BORA S.C. A R.L. (CF: 00838420321)
PU.MA. PULIZIE E MANUTENZIONI (CF: 01320170309)
</t>
  </si>
  <si>
    <t>SANDIX SRL - fornitura e installazione tende veneziane</t>
  </si>
  <si>
    <t xml:space="preserve">CDA SRL (CF: 00577970932)
FACAU (CF: 01304810326)
NONCELLO TENDE DI FALOMO ITALO &amp; C. SNC (CF: 00182090936)
QUADRIFOGLIO SISTEMI D'ARREDO SPA (CF: 02301560260)
SANDIX SRL (CF: 00285480307)
</t>
  </si>
  <si>
    <t>SANDIX SRL (CF: 00285480307)</t>
  </si>
  <si>
    <t>Fornitura cartelline rimborsi IVA DP Pordenone</t>
  </si>
  <si>
    <t xml:space="preserve">BIEMME UFFICIO SAS (CF: 02594690287)
FCE UDINE (CF: 02407840301)
IMOCO SPA (CF: 02360180265)
LITHO STAMPA (CF: 02040210300)
MOSETTI TECNICHE GRAFICHE (CF: 00132300328)
</t>
  </si>
  <si>
    <t>MANUTENZIONE IMPIANTO ESTINZIONE ANTICENDIO DP UDINE</t>
  </si>
  <si>
    <t xml:space="preserve">AIR FIRE (CF: 01526921000)
BLITZ ANTINCENDIO SRL (CF: 01750131003)
MED SECURITY SRL (CF: 02777490307)
SIRA SISTEMI S.R.L. (CF: 04589360280)
SOLARI SRL  (CF: 01186980536)
</t>
  </si>
  <si>
    <t>MED SECURITY SRL (CF: 02777490307)</t>
  </si>
  <si>
    <t>2 scale metalliche dr fvg</t>
  </si>
  <si>
    <t xml:space="preserve">FEPP SRL (CF: 01508030291)
GAESCO SRL (CF: 07398390968)
PLASTI FOR MOBIL (CF: 01040690156)
SEIDUESEI SRL (CF: 02048810309)
SVELT SPA (CF: 00643660160)
</t>
  </si>
  <si>
    <t>GAESCO SRL (CF: 07398390968)</t>
  </si>
  <si>
    <t>deratizzazione dr</t>
  </si>
  <si>
    <t>PosteItaliane - Servizio ritiro/consegna posta per DP Trieste</t>
  </si>
  <si>
    <t xml:space="preserve">POSTE ITALIANE SPA (CF: 97103880585)
ULISSE EXPRESS SOC. COOP. A R.L. (CF: 00830210324)
</t>
  </si>
  <si>
    <t>POSTE ITALIANE SPA (CF: 97103880585)</t>
  </si>
  <si>
    <t>PosteItaliane - Servizio pick up per DP Trieste</t>
  </si>
  <si>
    <t xml:space="preserve">POSTE ITALIANE SPA (CF: 97103880585)
</t>
  </si>
  <si>
    <t>Posteitaliane - servizio pick up per DP TS</t>
  </si>
  <si>
    <t>Fornitura Toner Drum e Developer unit DP Pordenone</t>
  </si>
  <si>
    <t xml:space="preserve">4 OFFICE (CF: RNZPLA72L26L378R)
MIDA SRL (CF: 01513020238)
NUOVA TRIESTEUFFICIO SRL (CF: 01150840328)
TECNOCART di Antonio Natali &amp; C. S.a.s. (CF: 02703241204)
ZETAELLE (CF: 03078910274)
</t>
  </si>
  <si>
    <t>TECNOCART di Antonio Natali &amp; C. S.a.s. (CF: 02703241204)</t>
  </si>
  <si>
    <t>LA SUPER 2000 DI F. FLORIDDIA - sistemazione maniglie e serrature DP TS</t>
  </si>
  <si>
    <t xml:space="preserve">3C COMMERCIALE CHIMICA COLORI SRL (CF: 01768820274)
ADRIACLEAN SRL (CF: 02726950302)
AMADIO CARLO SRL (CF: 03482540261)
ANTINCENDIO SERVICE SRL UNIPERSONALE (CF: 02727860302)
LA SUPER 2000 di F. Floriddia (CF: FLRFNC65H02G284Z)
</t>
  </si>
  <si>
    <t>CHIURLO SRL - gasolio da riscaldamento UPT TS</t>
  </si>
  <si>
    <t>TOSONE DORINO SAS - ripristino scarico bagno DP TS</t>
  </si>
  <si>
    <t xml:space="preserve">AGROTECNICA SCLABAS SRL (CF: 01408850939)
ARTECO SRL (CF: 06743750728)
AURORA SRL (CF: 01441910294)
MANENTE SPURGHI SRL (CF: 03731650275)
TOSONE DORINO SAS (CF: 00490730306)
</t>
  </si>
  <si>
    <t>TOSONE DORINO SAS (CF: 00490730306)</t>
  </si>
  <si>
    <t>DI LENARDA GIANFRANCO SRL - tinteggiatura front-office dp ts</t>
  </si>
  <si>
    <t xml:space="preserve">Di Lenarda Gianfranco Srl (CF: 02717750307)
FR GROUP SRL (CF: 01689870937)
IMPRESA COSTRUZIONI BENUSSI E TOMASETTI SRL (CF: 00130300320)
LA COLOR P.E.A. SNC (CF: 00676220304)
NASCENTE Soc. Coop. Sociale a r.l. (CF: 01534390305)
</t>
  </si>
  <si>
    <t>Di Lenarda Gianfranco Srl (CF: 02717750307)</t>
  </si>
  <si>
    <t>ECO TEC SNC - arredi D. Lgs 81/2008</t>
  </si>
  <si>
    <t xml:space="preserve">CASTELARREDO S.A.S. (CF: 03597610264)
ECO TEC SNC (CF: 01995900980)
INGROS'S FORNITURE SRL (CF: 00718830292)
NUOVA TRIESTEUFFICIO SRL (CF: 01150840328)
PLASTI FOR MOBIL (CF: 01040690156)
</t>
  </si>
  <si>
    <t>ECO TEC SNC (CF: 01995900980)</t>
  </si>
  <si>
    <t>TECNOCART SAS - toner per DP TS</t>
  </si>
  <si>
    <t xml:space="preserve">2MC SCS (CF: 02572430425)
ABACUS INFORMATICA (CF: 01130830431)
AITEC SRL (CF: 02328230368)
AMBIENTI SRL (CF: 00850800251)
TECNOCART di Antonio Natali &amp; C. S.a.s. (CF: 02703241204)
</t>
  </si>
  <si>
    <t>COLLEGAMENTO ALLARME E PRONTO INTERVENTO UFFICI FVG</t>
  </si>
  <si>
    <t xml:space="preserve">italpol group spa  (CF: 02750060309)
MC SECURITY GROUP (CF: 11134111001)
METROSERVICE SRL  (CF: 06748221006)
MUST SERVICE S.R.L. (CF: 00958630576)
Vedetta 2 Mondialpol SPA (CF: 00780120135)
</t>
  </si>
  <si>
    <t>Vedetta 2 Mondialpol SPA (CF: 00780120135)</t>
  </si>
  <si>
    <t>GRUPPO DI CONTINUITA' DP UDINE</t>
  </si>
  <si>
    <t xml:space="preserve">IFINET (CF: 02616120230)
INFOGEST SRL (CF: 03245370328)
MED SECURITY SRL (CF: 02777490307)
SISTEMI UFFICIO SRL (CF: 02543500249)
SKYPOINT SRL (CF: 02120230301)
</t>
  </si>
  <si>
    <t>Verifica biennale ascensori c/o Dp Udine e UpT Trieste</t>
  </si>
  <si>
    <t xml:space="preserve">ASSOSERVIZI SRL (CF: 01260510225)
cte srl (CF: 03451850402)
Eco Certificazioni Spa (CF: 01358950390)
EUROCERT SRL (CF: 01358390431)
MAFFEI SERVICE SRL (CF: 01114330226)
</t>
  </si>
  <si>
    <t>cte srl (CF: 03451850402)</t>
  </si>
  <si>
    <t xml:space="preserve">Installazione corrimano c/o Dp Udine </t>
  </si>
  <si>
    <t xml:space="preserve">Degano Mario &amp; Stinen Snc (CF: 02057000305)
Edilverde Srl (CF: 01949000309)
Officina Pasianotto di Pasianotto M. (CF: PSNMRZ79B22L483Y)
Progetto Friuli Srl (CF: 02285080301)
TOSONE DORINO SAS (CF: 00490730306)
</t>
  </si>
  <si>
    <t>Officina Pasianotto di Pasianotto M. (CF: PSNMRZ79B22L483Y)</t>
  </si>
  <si>
    <t>Fornitura in opera porta REI</t>
  </si>
  <si>
    <t xml:space="preserve">RS SRL (CF: 01887790309)
</t>
  </si>
  <si>
    <t>PULIZIA STRAORDINARIA ARCHIVIO DP UDINE</t>
  </si>
  <si>
    <t>DUBINI SRL - cancelleria uffici regione FVG</t>
  </si>
  <si>
    <t xml:space="preserve">DUBINI S.R.L. (CF: 06262520155)
DuecÃ¬ Italia srl (CF: 02693490126)
F.LLI BIAGINI SRL (CF: 00960900371)
FACAU (CF: 01304810326)
pelizzon luigi (CF: 01492100274)
</t>
  </si>
  <si>
    <t>DUBINI S.R.L. (CF: 06262520155)</t>
  </si>
  <si>
    <t>FORNITURA IN OPERA BANCONE PRIMA INFORMAZIONE</t>
  </si>
  <si>
    <t xml:space="preserve">BADO SRL MOBILI PER UFFICIO (CF: 02135640288)
FRIULARREDI - DEL BEN SILVANO (CF: DLBSVN65E08G888D)
INGROS'S FORNITURE SRL (CF: 00718830292)
QUADRIFOGLIO SISTEMI D'ARREDO SPA (CF: 02301560260)
STEMA SRL (CF: 04160880243)
</t>
  </si>
  <si>
    <t>SMONTAGGIO E SMALTIMENTO BANCONE DP PORDENONE</t>
  </si>
  <si>
    <t xml:space="preserve">APOTHEMA SOC COOP (CF: 01895040242)
ECOOPERA SocietÃ  Cooperativa (CF: 00621240225)
EQUIPE SRL (CF: 00520370313)
PERTOT ECOLOGIA E SERVIZI (CF: 00808740328)
PORDENONESE ROTTAMI SRL (CF: 01080580937)
</t>
  </si>
  <si>
    <t>PORDENONESE ROTTAMI SRL (CF: 01080580937)</t>
  </si>
  <si>
    <t>FORNITURA IN OPERA SISTEMA VIDEOSORVEGLIANZA DP PORDENONE</t>
  </si>
  <si>
    <t xml:space="preserve">A.S.P. TECNOLOGIE SRL (CF: 03586930285)
MED SECURITY SRL (CF: 02777490307)
SEVEN ITALIA srl (CF: 01767850306)
TECNESS (CF: 00995670304)
VIDEOTECNICA SRL (CF: 02586550242)
</t>
  </si>
  <si>
    <t>Trasporto e facchinaggio 600 faldoni - DP Pordenone</t>
  </si>
  <si>
    <t xml:space="preserve">ABCD SERVIZI (CF: 03563750235)
AIRONE SOC.COOP.SOCIALE A.R.L. (CF: 01394090292)
COOPERATIVA SOCIALE KARPOS (CF: 01500940935)
IL LAVORO SOCIETA' COOPERATIVA SOCIALE ONLUS (CF: 01611040229)
MINERVA S.C.P.A. (CF: 00303620314)
</t>
  </si>
  <si>
    <t>Tipi mobili per timbri a calendario anni 2020 2021 2022 - DP Pordenone e DP Udine</t>
  </si>
  <si>
    <t>Portierato palazzo uffici finanziari di Udine</t>
  </si>
  <si>
    <t xml:space="preserve">VITAL SAS (CF: 02788500797)
</t>
  </si>
  <si>
    <t>Smaltimento beni mobili non informatici fuori uso UPT Gorizia DP Trieste DP Pordenone</t>
  </si>
  <si>
    <t xml:space="preserve">EQUIPE SRL (CF: 00520370313)
EUREKA SRL (CF: 02915980276)
ISPEF SERVIZI ECOLOGICI SRL (CF: 01477630931)
PORDENONESE ROTTAMI SRL (CF: 01080580937)
RICICLA SRL (CF: 03616180232)
</t>
  </si>
  <si>
    <t>facchinaggio faldoni dr fvg e dp ts ottobre 2019</t>
  </si>
  <si>
    <t xml:space="preserve">ABCD SERVIZI (CF: 03563750235)
COOPERATIVA SOCIALE KARPOS (CF: 01500940935)
MINERVA S.C.P.A. (CF: 00303620314)
NOESE FACILITY MANAGEMENT SRLS (CF: 01283270328)
PU.MA. PULIZIE E MANUTENZIONI (CF: 01320170309)
</t>
  </si>
  <si>
    <t xml:space="preserve">ALLEGRETTO TRASLOCHI (CF: 00737160325)
COOP.NONCELLO (CF: 00437790934)
COOPERATIVA SOCIALE KARPOS (CF: 01500940935)
ESTERNA SERVIZI SRL (CF: 02861550305)
PU.MA. PULIZIE E MANUTENZIONI (CF: 01320170309)
</t>
  </si>
  <si>
    <t>ESTERNA SERVIZI SRL (CF: 02861550305)</t>
  </si>
  <si>
    <t>NUOVA ALFA SRL - facchinaggio arredi per DP TS e UPT TS</t>
  </si>
  <si>
    <t xml:space="preserve">ALLEGRETTO TRASLOCHI (CF: 00737160325)
LA BORA S.C. A R.L. (CF: 00838420321)
LA.SE. SOC COOPERATIVA SOCIALE (CF: 01155390329)
NUOVA ALFA SRL (CF: 01273790327)
SOCIETA' COOP. SOCIALE IL GRANDE CARRO (CF: 00473760312)
</t>
  </si>
  <si>
    <t>NUOVA ALFA SRL (CF: 01273790327)</t>
  </si>
  <si>
    <t>LA SERRATURA SAS - riparazione serrature</t>
  </si>
  <si>
    <t xml:space="preserve">CRISTIAN SERRATURE (CF: 00939060323)
FERRAMENTA DAMIANI (CF: 00960790327)
IL POSTO DELLE CHIAVI (CF: 01252240328)
LA SERRATURA SAS (CF: 00523650323)
NOVACCO SERRAMENTI (CF: 00036150324)
</t>
  </si>
  <si>
    <t>LA SERRATURA SAS (CF: 00523650323)</t>
  </si>
  <si>
    <t>50 ROTOLI CARTA ELIMINACODE</t>
  </si>
  <si>
    <t>MYO SPA - fornitura toner</t>
  </si>
  <si>
    <t xml:space="preserve">FRANGI SRL (CF: 04179660248)
MIDA SRL (CF: 01513020238)
MYO S.r.l. (CF: 03222970406)
PRINK SRL (CF: 02061220394)
SISTERS SRL (CF: 02316361209)
</t>
  </si>
  <si>
    <t>TOSONE DORINO SAS - fornitura e posa in opera aste portabandiera DP TS</t>
  </si>
  <si>
    <t xml:space="preserve">3FG IMPIANTI (CF: 04032060263)
ALABARDA COSTRUZIONI (CF: 01314990324)
ALPINA COSTRUZIONI (CF: 01281970309)
B &amp; B COSTRUZIONI (CF: 01491040935)
TOSONE DORINO SAS (CF: 00490730306)
</t>
  </si>
  <si>
    <t xml:space="preserve">DP GORIZIA FOTNITURA DI TONER E CARTUCCE </t>
  </si>
  <si>
    <t xml:space="preserve">AITEC SRL (CF: 02328230368)
GRAFICHE PIETROBON SRL (CF: 04370180277)
INFOTEK SRL (CF: 02604220406)
LINEA UFFICIO SRL (CF: 01165520444)
TECNOCART di Antonio Natali &amp; C. S.a.s. (CF: 02703241204)
</t>
  </si>
  <si>
    <t>LIBRI LIBRERIA EINAUDI</t>
  </si>
  <si>
    <t xml:space="preserve">LIBRERIA LUIGI EINAUDI SNC (CF: 01289180323)
</t>
  </si>
  <si>
    <t>LIBRERIA LUIGI EINAUDI SNC (CF: 01289180323)</t>
  </si>
  <si>
    <t>toner dr secondo quadrimestre 2019</t>
  </si>
  <si>
    <t xml:space="preserve">ECOPRINT SNC (CF: 01334340492)
PROMO RIGENERA SRL (CF: 01431180551)
SPACE S.r.l.  (CF: 04106230404)
TECNOCART di Antonio Natali &amp; C. S.a.s. (CF: 02703241204)
</t>
  </si>
  <si>
    <t>PROMO RIGENERA SRL (CF: 01431180551)</t>
  </si>
  <si>
    <t>TOSONE DORINO SAS - messa a norma parapetti scale UPT TS</t>
  </si>
  <si>
    <t xml:space="preserve">BOZZETTO SAS di Bozzetto A. &amp; C. (CF: 01023650938)
DI PIAZZA VANTE SRL (CF: 02114490309)
NUOVA SARTORE MARMI SRL (CF: 05003970281)
PIOVESAN MASSIMO (CF: PVSMSM69B27F443K)
TOSONE DORINO SAS (CF: 00490730306)
</t>
  </si>
  <si>
    <t>TRASPORTO E SMALTIMENTO MARMI E SUPPORTI</t>
  </si>
  <si>
    <t xml:space="preserve">ALLEGRETTO TRASLOCHI (CF: 00737160325)
ARTCO SERVIZI SocietÃ  Cooperativa (CF: 01075550309)
BEN FAT SRL (CF: 02722100308)
CLEAN SERVICE S.A.S (CF: 07434530726)
DL SERVICES SRL (CF: 01456650934)
</t>
  </si>
  <si>
    <t>ALLEGRETTO TRASLOCHI (CF: 00737160325)</t>
  </si>
  <si>
    <t>Fornitura carta per fotocopie Uffici FVG</t>
  </si>
  <si>
    <t xml:space="preserve">Cigaina S.R.L. (CF: 02576260307)
emtrade srls (CF: 01196840316)
IS COPY srl (CF: 00637000324)
NUOVA TRIESTEUFFICIO SRL (CF: 01150840328)
PROSDOCIMI G.M. S.p.A. (CF: 00207000282)
</t>
  </si>
  <si>
    <t>N. 2 PREZZIARI DEI</t>
  </si>
  <si>
    <t xml:space="preserve">DEI Srl (CF: 04083101008)
</t>
  </si>
  <si>
    <t>DEI Srl (CF: 04083101008)</t>
  </si>
  <si>
    <t>Fornitura toner, cartucce e drum per DP TS</t>
  </si>
  <si>
    <t xml:space="preserve">ENTER SRL  (CF: 04232600371)
META INFORMATICA (CF: 02053370413)
MIDA SRL (CF: 01513020238)
PRINK SRL (CF: 02061220394)
TECNOCART di Antonio Natali &amp; C. S.a.s. (CF: 02703241204)
</t>
  </si>
  <si>
    <t>ABBONAMENTO PARCHEGGIO AUTOVETTURA DI SERVIZIO</t>
  </si>
  <si>
    <t>Portierato extra canone c/o palazzo uffici finanziari di Udine</t>
  </si>
  <si>
    <t>Ripristino e monitoraggio cornicione del tetto del palazzo degli uffici finanziari di Udine</t>
  </si>
  <si>
    <t xml:space="preserve">BOLDARINO SRL (CF: 02349770301)
Edilverde Srl (CF: 01949000309)
LA COLOR P.E.A. SNC (CF: 00676220304)
TEKNA Costruzioni Srl (CF: 02465430300)
TOSONE DORINO SAS (CF: 00490730306)
</t>
  </si>
  <si>
    <t>BOLTERI ARREDAMENTI - fornitura arredi per gli Uffici finanziari Agenzia Entrate</t>
  </si>
  <si>
    <t xml:space="preserve">bolteri arredamenti di bolteri fabio (CF: 00319930319)
CASTELARREDO S.A.S. (CF: 03597610264)
FIAMAT SRL SOCIETA' UNINOMINALE (CF: 00505090019)
FRANGI SRL (CF: 04179660248)
PLASTI FOR MOBIL (CF: 01040690156)
</t>
  </si>
  <si>
    <t>bolteri arredamenti di bolteri fabio (CF: 00319930319)</t>
  </si>
  <si>
    <t>DP TRIESTE FORNITURA E POSA IN OPERA DEL SISTEMA DI VIDEOSORVEGLIANZA</t>
  </si>
  <si>
    <t xml:space="preserve">ARTI GRAFICHE JULIA SPA (CF: 00054020326)
COMITEL SRL (CF: 01928900230)
MD SYSTEMS S.R.L. (CF: 02500980301)
MED SECURITY SRL (CF: 02777490307)
VIDEOSAUND 3 DImpresa Individuale (CF: FLLSFN61B23L424Y)
</t>
  </si>
  <si>
    <t>VIDEOSAUND 3 DImpresa Individuale (CF: FLLSFN61B23L424Y)</t>
  </si>
  <si>
    <t>2 carrelli portadocumenti DP Udine</t>
  </si>
  <si>
    <t xml:space="preserve">BADO SRL MOBILI PER UFFICIO (CF: 02135640288)
CASTELARREDO S.A.S. (CF: 03597610264)
CENTRO UFFICIO SRL (CF: 01967580240)
ZEMA (CF: 04179650249)
zorzini e clementei (CF: 00158010305)
</t>
  </si>
  <si>
    <t>zorzini e clementei (CF: 00158010305)</t>
  </si>
  <si>
    <t>MINIZAINO LEICA PORTA RICEVITORE GPS DP UDINE</t>
  </si>
  <si>
    <t xml:space="preserve">ALCANTARA SRL (CF: 03359340837)
CARTO COPY SERVICE (CF: 04864781002)
EP MEGASTORE di Pepe P. (CF: PPEPQL80H12F839T)
FANTUZ SRL (CF: 01749280937)
</t>
  </si>
  <si>
    <t>CARTO COPY SERVICE (CF: 04864781002)</t>
  </si>
  <si>
    <t>FORNITURA ED INSTALLAZIONE DI N. 13 SEDIE SCENDISCALE DI EMERGENZA. UFFICI A.E. DEL FVG</t>
  </si>
  <si>
    <t xml:space="preserve">APIS S.R.L. (CF: 02950790242)
DEL TORRE SRL (CF: 00972130306)
EFFE EMME DI FRANCALANCI MAURO Impresa Individuale (CF: FRNMRA63R18L736G)
LARIPLAST SRL (CF: 02051330245)
SANITARIA TRIESTINA SAS (CF: 00664620325)
</t>
  </si>
  <si>
    <t>EFFE EMME DI FRANCALANCI MAURO Impresa Individuale (CF: FRNMRA63R18L736G)</t>
  </si>
  <si>
    <t xml:space="preserve">STEMA SRL - fornitura e installazione supporto a parete monitor </t>
  </si>
  <si>
    <t xml:space="preserve">3FG IMPIANTI (CF: 04032060263)
A.I.E.M. S.R.L. (CF: 01264930296)
ABS COMPUTERS S.R.L. (CF: 01644110239)
ADPARTNERS SRL (CF: 03340710270)
STEMA SRL (CF: 04160880243)
</t>
  </si>
  <si>
    <t>MANUTENZIONE BIENNALE ARMADI COMPATTATI DP UDINE</t>
  </si>
  <si>
    <t xml:space="preserve">firest srl (CF: 00839000320)
FORMA (CF: 02701940245)
FRIULARREDI - DEL BEN SILVANO (CF: DLBSVN65E08G888D)
FUTUR3 (CF: 01877010221)
LA SUPER 2000 di F. Floriddia (CF: FLRFNC65H02G284Z)
</t>
  </si>
  <si>
    <t>manutenzione impianti termoidraulici fvg</t>
  </si>
  <si>
    <t>manutenzione impianti elettrici fvg</t>
  </si>
  <si>
    <t xml:space="preserve">CHIURLO TEC SRL (CF: 02294840307)
ELETTROSYSTEM S.R.L. (CF: 01700950932)
</t>
  </si>
  <si>
    <t xml:space="preserve">manutenzioni impianti sollevamento fvg </t>
  </si>
  <si>
    <t xml:space="preserve">ASCOOP Ascensori Srl (CF: 01093130324)
PRM ASCENSORI (CF: 02189971209)
</t>
  </si>
  <si>
    <t>Fornitura e posa in opera corrimano c/o UpT Gorizia</t>
  </si>
  <si>
    <t>ZEMA - fornitura toner per DP TS</t>
  </si>
  <si>
    <t xml:space="preserve">FACAU (CF: 01304810326)
PROCED SRL (CF: 01952150264)
REPLAY RIG.MANO COMM.DI F.GIORDANI (CF: GRDFNC57L64F205Y)
WICON ITALIA SRL (CF: 08155160966)
ZEMA (CF: 04179650249)
</t>
  </si>
  <si>
    <t>ZEMA (CF: 04179650249)</t>
  </si>
  <si>
    <t>CASSETTIERE PORTA MAPPE DP TRIESTE</t>
  </si>
  <si>
    <t xml:space="preserve">BADO SRL MOBILI PER UFFICIO (CF: 02135640288)
CASTELARREDO S.A.S. (CF: 03597610264)
FRANCESCHIN SNC (CF: 01129640288)
MAXINTERNI (CF: 02334280241)
PADOVAN OFFICE (CF: 03826280244)
</t>
  </si>
  <si>
    <t>sorveglianza sanitaria fvg</t>
  </si>
  <si>
    <t xml:space="preserve">IGEAMED S.R.L. (CF: 05111821004)
</t>
  </si>
  <si>
    <t>IGEAMED S.R.L. (CF: 05111821004)</t>
  </si>
  <si>
    <t>Toner e drum rigenerati per UT Monfalcone</t>
  </si>
  <si>
    <t xml:space="preserve">ABACUS SISTEMI INFORMATICI SRL (CF: 02518470287)
ALBEDO DI BOTTAZZO A. &amp; C. (CF: 03683370278)
AREA UFFICIO DI MATIN MARTINA (CF: MRTMTN66P56C967W)
ARTI GRAFICHE JULIA SPA (CF: 00054020326)
kit ufficio snc (CF: 02529780278)
SOLUZIONE UFFICIO S.R.L.  (CF: 02778750246)
</t>
  </si>
  <si>
    <t>kit ufficio snc (CF: 02529780278)</t>
  </si>
  <si>
    <t>Facchinaggio DP Pordenone - Sistemazione materiali e trasporto n. 10 tecnigrafi</t>
  </si>
  <si>
    <t xml:space="preserve">ALEF GROUP SRL (CF: 04187540283)
ALLEGRETTO TRASLOCHI (CF: 00737160325)
COOPERATIVA SOCIALE KARPOS (CF: 01500940935)
EQUIPE SRL (CF: 00520370313)
ZELLA SNC (CF: 01862690284)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</si>
</sst>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"59277294B7"</f>
        <v>59277294B7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5292</v>
      </c>
      <c r="I3" s="2">
        <v>41973</v>
      </c>
      <c r="J3" s="2">
        <v>43798</v>
      </c>
      <c r="K3">
        <v>3969</v>
      </c>
    </row>
    <row r="4" spans="1:11" x14ac:dyDescent="0.25">
      <c r="A4" t="str">
        <f>"67773248AF"</f>
        <v>67773248AF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2260998.35</v>
      </c>
      <c r="I4" s="2">
        <v>42522</v>
      </c>
      <c r="J4" s="2">
        <v>43852</v>
      </c>
      <c r="K4">
        <v>960620.23</v>
      </c>
    </row>
    <row r="5" spans="1:11" x14ac:dyDescent="0.25">
      <c r="A5" t="str">
        <f>"6838200527"</f>
        <v>6838200527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10689.6</v>
      </c>
      <c r="I5" s="2">
        <v>42684</v>
      </c>
      <c r="J5" s="2">
        <v>44144</v>
      </c>
      <c r="K5">
        <v>8359.82</v>
      </c>
    </row>
    <row r="6" spans="1:11" x14ac:dyDescent="0.25">
      <c r="A6" t="str">
        <f>"6690613482"</f>
        <v>6690613482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463163.96</v>
      </c>
      <c r="I6" s="2">
        <v>42522</v>
      </c>
      <c r="J6" s="2">
        <v>43863</v>
      </c>
      <c r="K6">
        <v>163732.97</v>
      </c>
    </row>
    <row r="7" spans="1:11" x14ac:dyDescent="0.25">
      <c r="A7" t="str">
        <f>"7017205CBE"</f>
        <v>7017205CBE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19</v>
      </c>
      <c r="G7" t="s">
        <v>20</v>
      </c>
      <c r="H7">
        <v>17977.599999999999</v>
      </c>
      <c r="I7" s="2">
        <v>42900</v>
      </c>
      <c r="J7" s="2">
        <v>44725</v>
      </c>
      <c r="K7">
        <v>8988.7999999999993</v>
      </c>
    </row>
    <row r="8" spans="1:11" x14ac:dyDescent="0.25">
      <c r="A8" t="str">
        <f>"7127294D0F"</f>
        <v>7127294D0F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19</v>
      </c>
      <c r="G8" t="s">
        <v>20</v>
      </c>
      <c r="H8">
        <v>2247.1999999999998</v>
      </c>
      <c r="I8" s="2">
        <v>42950</v>
      </c>
      <c r="J8" s="2">
        <v>44775</v>
      </c>
      <c r="K8">
        <v>1011.24</v>
      </c>
    </row>
    <row r="9" spans="1:11" x14ac:dyDescent="0.25">
      <c r="A9" t="str">
        <f>"7361448B0E"</f>
        <v>7361448B0E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55408</v>
      </c>
      <c r="I9" s="2">
        <v>43144</v>
      </c>
      <c r="J9" s="2">
        <v>44969</v>
      </c>
      <c r="K9">
        <v>8311.2099999999991</v>
      </c>
    </row>
    <row r="10" spans="1:11" x14ac:dyDescent="0.25">
      <c r="A10" t="str">
        <f>"7365154D57"</f>
        <v>7365154D57</v>
      </c>
      <c r="B10" t="str">
        <f t="shared" si="0"/>
        <v>06363391001</v>
      </c>
      <c r="C10" t="s">
        <v>16</v>
      </c>
      <c r="D10" t="s">
        <v>35</v>
      </c>
      <c r="E10" t="s">
        <v>18</v>
      </c>
      <c r="F10" s="1" t="s">
        <v>36</v>
      </c>
      <c r="G10" t="s">
        <v>37</v>
      </c>
      <c r="H10">
        <v>1175525.76</v>
      </c>
      <c r="I10" s="2">
        <v>43160</v>
      </c>
      <c r="J10" s="2">
        <v>43866</v>
      </c>
      <c r="K10">
        <v>1056451.6100000001</v>
      </c>
    </row>
    <row r="11" spans="1:11" x14ac:dyDescent="0.25">
      <c r="A11" t="str">
        <f>"7347428963"</f>
        <v>7347428963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39</v>
      </c>
      <c r="G11" t="s">
        <v>40</v>
      </c>
      <c r="H11">
        <v>0</v>
      </c>
      <c r="I11" s="2">
        <v>43191</v>
      </c>
      <c r="J11" s="2">
        <v>43555</v>
      </c>
      <c r="K11">
        <v>8371.58</v>
      </c>
    </row>
    <row r="12" spans="1:11" x14ac:dyDescent="0.25">
      <c r="A12" t="str">
        <f>"7315486206"</f>
        <v>7315486206</v>
      </c>
      <c r="B12" t="str">
        <f t="shared" si="0"/>
        <v>06363391001</v>
      </c>
      <c r="C12" t="s">
        <v>16</v>
      </c>
      <c r="D12" t="s">
        <v>41</v>
      </c>
      <c r="E12" t="s">
        <v>18</v>
      </c>
      <c r="F12" s="1" t="s">
        <v>19</v>
      </c>
      <c r="G12" t="s">
        <v>20</v>
      </c>
      <c r="H12">
        <v>6765</v>
      </c>
      <c r="I12" s="2">
        <v>43123</v>
      </c>
      <c r="J12" s="2">
        <v>44948</v>
      </c>
      <c r="K12">
        <v>2367.75</v>
      </c>
    </row>
    <row r="13" spans="1:11" x14ac:dyDescent="0.25">
      <c r="A13" t="str">
        <f>"7378956B1D"</f>
        <v>7378956B1D</v>
      </c>
      <c r="B13" t="str">
        <f t="shared" si="0"/>
        <v>06363391001</v>
      </c>
      <c r="C13" t="s">
        <v>16</v>
      </c>
      <c r="D13" t="s">
        <v>42</v>
      </c>
      <c r="E13" t="s">
        <v>18</v>
      </c>
      <c r="F13" s="1" t="s">
        <v>43</v>
      </c>
      <c r="G13" t="s">
        <v>44</v>
      </c>
      <c r="H13">
        <v>0</v>
      </c>
      <c r="I13" s="2">
        <v>43221</v>
      </c>
      <c r="J13" s="2">
        <v>43585</v>
      </c>
      <c r="K13">
        <v>212557.7</v>
      </c>
    </row>
    <row r="14" spans="1:11" x14ac:dyDescent="0.25">
      <c r="A14" t="str">
        <f>"7375895D18"</f>
        <v>7375895D18</v>
      </c>
      <c r="B14" t="str">
        <f t="shared" si="0"/>
        <v>06363391001</v>
      </c>
      <c r="C14" t="s">
        <v>16</v>
      </c>
      <c r="D14" t="s">
        <v>45</v>
      </c>
      <c r="E14" t="s">
        <v>46</v>
      </c>
      <c r="F14" s="1" t="s">
        <v>47</v>
      </c>
      <c r="G14" t="s">
        <v>48</v>
      </c>
      <c r="H14">
        <v>1480</v>
      </c>
      <c r="I14" s="2">
        <v>43179</v>
      </c>
      <c r="J14" s="2">
        <v>43543</v>
      </c>
      <c r="K14">
        <v>1479.99</v>
      </c>
    </row>
    <row r="15" spans="1:11" x14ac:dyDescent="0.25">
      <c r="A15" t="str">
        <f>"7528875033"</f>
        <v>7528875033</v>
      </c>
      <c r="B15" t="str">
        <f t="shared" si="0"/>
        <v>06363391001</v>
      </c>
      <c r="C15" t="s">
        <v>16</v>
      </c>
      <c r="D15" t="s">
        <v>49</v>
      </c>
      <c r="E15" t="s">
        <v>50</v>
      </c>
      <c r="F15" s="1" t="s">
        <v>51</v>
      </c>
      <c r="G15" t="s">
        <v>52</v>
      </c>
      <c r="H15">
        <v>655.73</v>
      </c>
      <c r="I15" s="2">
        <v>43265</v>
      </c>
      <c r="J15" s="2">
        <v>43623</v>
      </c>
      <c r="K15">
        <v>655.73</v>
      </c>
    </row>
    <row r="16" spans="1:11" x14ac:dyDescent="0.25">
      <c r="A16" t="str">
        <f>"7441373F3F"</f>
        <v>7441373F3F</v>
      </c>
      <c r="B16" t="str">
        <f t="shared" si="0"/>
        <v>06363391001</v>
      </c>
      <c r="C16" t="s">
        <v>16</v>
      </c>
      <c r="D16" t="s">
        <v>53</v>
      </c>
      <c r="E16" t="s">
        <v>18</v>
      </c>
      <c r="F16" s="1" t="s">
        <v>19</v>
      </c>
      <c r="G16" t="s">
        <v>20</v>
      </c>
      <c r="H16">
        <v>9773.6</v>
      </c>
      <c r="I16" s="2">
        <v>43252</v>
      </c>
      <c r="J16" s="2">
        <v>45046</v>
      </c>
      <c r="K16">
        <v>2932.12</v>
      </c>
    </row>
    <row r="17" spans="1:11" x14ac:dyDescent="0.25">
      <c r="A17" t="str">
        <f>"75659470FB"</f>
        <v>75659470FB</v>
      </c>
      <c r="B17" t="str">
        <f t="shared" si="0"/>
        <v>06363391001</v>
      </c>
      <c r="C17" t="s">
        <v>16</v>
      </c>
      <c r="D17" t="s">
        <v>54</v>
      </c>
      <c r="E17" t="s">
        <v>46</v>
      </c>
      <c r="F17" s="1" t="s">
        <v>55</v>
      </c>
      <c r="G17" t="s">
        <v>56</v>
      </c>
      <c r="H17">
        <v>3238</v>
      </c>
      <c r="I17" s="2">
        <v>44012</v>
      </c>
      <c r="J17" s="2">
        <v>43921</v>
      </c>
      <c r="K17">
        <v>1619</v>
      </c>
    </row>
    <row r="18" spans="1:11" x14ac:dyDescent="0.25">
      <c r="A18" t="str">
        <f>"7623298086"</f>
        <v>7623298086</v>
      </c>
      <c r="B18" t="str">
        <f t="shared" si="0"/>
        <v>06363391001</v>
      </c>
      <c r="C18" t="s">
        <v>16</v>
      </c>
      <c r="D18" t="s">
        <v>57</v>
      </c>
      <c r="E18" t="s">
        <v>50</v>
      </c>
      <c r="F18" s="1" t="s">
        <v>58</v>
      </c>
      <c r="G18" t="s">
        <v>59</v>
      </c>
      <c r="H18">
        <v>2017</v>
      </c>
      <c r="I18" s="2">
        <v>43360</v>
      </c>
      <c r="J18" s="2">
        <v>43367</v>
      </c>
      <c r="K18">
        <v>2017</v>
      </c>
    </row>
    <row r="19" spans="1:11" x14ac:dyDescent="0.25">
      <c r="A19" t="str">
        <f>"737590662E"</f>
        <v>737590662E</v>
      </c>
      <c r="B19" t="str">
        <f t="shared" si="0"/>
        <v>06363391001</v>
      </c>
      <c r="C19" t="s">
        <v>16</v>
      </c>
      <c r="D19" t="s">
        <v>60</v>
      </c>
      <c r="E19" t="s">
        <v>46</v>
      </c>
      <c r="F19" s="1" t="s">
        <v>61</v>
      </c>
      <c r="G19" t="s">
        <v>62</v>
      </c>
      <c r="H19">
        <v>28329.599999999999</v>
      </c>
      <c r="I19" s="2">
        <v>43222</v>
      </c>
      <c r="J19" s="2">
        <v>43951</v>
      </c>
      <c r="K19">
        <v>27067.48</v>
      </c>
    </row>
    <row r="20" spans="1:11" x14ac:dyDescent="0.25">
      <c r="A20" t="str">
        <f>"74935186AC"</f>
        <v>74935186AC</v>
      </c>
      <c r="B20" t="str">
        <f t="shared" si="0"/>
        <v>06363391001</v>
      </c>
      <c r="C20" t="s">
        <v>16</v>
      </c>
      <c r="D20" t="s">
        <v>63</v>
      </c>
      <c r="E20" t="s">
        <v>18</v>
      </c>
      <c r="F20" s="1" t="s">
        <v>19</v>
      </c>
      <c r="G20" t="s">
        <v>20</v>
      </c>
      <c r="H20">
        <v>13353.4</v>
      </c>
      <c r="I20" s="2">
        <v>43272</v>
      </c>
      <c r="J20" s="2">
        <v>45097</v>
      </c>
      <c r="K20">
        <v>1335.34</v>
      </c>
    </row>
    <row r="21" spans="1:11" x14ac:dyDescent="0.25">
      <c r="A21" t="str">
        <f>"77069475DB"</f>
        <v>77069475DB</v>
      </c>
      <c r="B21" t="str">
        <f t="shared" si="0"/>
        <v>06363391001</v>
      </c>
      <c r="C21" t="s">
        <v>16</v>
      </c>
      <c r="D21" t="s">
        <v>64</v>
      </c>
      <c r="E21" t="s">
        <v>46</v>
      </c>
      <c r="F21" s="1" t="s">
        <v>65</v>
      </c>
      <c r="G21" t="s">
        <v>66</v>
      </c>
      <c r="H21">
        <v>388</v>
      </c>
      <c r="I21" s="2">
        <v>43447</v>
      </c>
      <c r="J21" s="2">
        <v>43474</v>
      </c>
      <c r="K21">
        <v>0</v>
      </c>
    </row>
    <row r="22" spans="1:11" x14ac:dyDescent="0.25">
      <c r="A22" t="str">
        <f>"768859092D"</f>
        <v>768859092D</v>
      </c>
      <c r="B22" t="str">
        <f t="shared" si="0"/>
        <v>06363391001</v>
      </c>
      <c r="C22" t="s">
        <v>16</v>
      </c>
      <c r="D22" t="s">
        <v>67</v>
      </c>
      <c r="E22" t="s">
        <v>46</v>
      </c>
      <c r="F22" s="1" t="s">
        <v>68</v>
      </c>
      <c r="G22" t="s">
        <v>69</v>
      </c>
      <c r="H22">
        <v>2400</v>
      </c>
      <c r="I22" s="2">
        <v>43466</v>
      </c>
      <c r="J22" s="2">
        <v>43830</v>
      </c>
      <c r="K22">
        <v>0</v>
      </c>
    </row>
    <row r="23" spans="1:11" x14ac:dyDescent="0.25">
      <c r="A23" t="str">
        <f>"7629054E82"</f>
        <v>7629054E82</v>
      </c>
      <c r="B23" t="str">
        <f t="shared" si="0"/>
        <v>06363391001</v>
      </c>
      <c r="C23" t="s">
        <v>16</v>
      </c>
      <c r="D23" t="s">
        <v>70</v>
      </c>
      <c r="E23" t="s">
        <v>50</v>
      </c>
      <c r="F23" s="1" t="s">
        <v>71</v>
      </c>
      <c r="G23" t="s">
        <v>72</v>
      </c>
      <c r="H23">
        <v>2960</v>
      </c>
      <c r="I23" s="2">
        <v>43376</v>
      </c>
      <c r="J23" s="2">
        <v>43524</v>
      </c>
      <c r="K23">
        <v>1720</v>
      </c>
    </row>
    <row r="24" spans="1:11" x14ac:dyDescent="0.25">
      <c r="A24" t="str">
        <f>"7629153039"</f>
        <v>7629153039</v>
      </c>
      <c r="B24" t="str">
        <f t="shared" si="0"/>
        <v>06363391001</v>
      </c>
      <c r="C24" t="s">
        <v>16</v>
      </c>
      <c r="D24" t="s">
        <v>73</v>
      </c>
      <c r="E24" t="s">
        <v>50</v>
      </c>
      <c r="F24" s="1" t="s">
        <v>74</v>
      </c>
      <c r="G24" t="s">
        <v>75</v>
      </c>
      <c r="H24">
        <v>152.80000000000001</v>
      </c>
      <c r="I24" s="2">
        <v>43395</v>
      </c>
      <c r="J24" s="2">
        <v>43440</v>
      </c>
      <c r="K24">
        <v>152.80000000000001</v>
      </c>
    </row>
    <row r="25" spans="1:11" x14ac:dyDescent="0.25">
      <c r="A25" t="str">
        <f>"7693395664"</f>
        <v>7693395664</v>
      </c>
      <c r="B25" t="str">
        <f t="shared" si="0"/>
        <v>06363391001</v>
      </c>
      <c r="C25" t="s">
        <v>16</v>
      </c>
      <c r="D25" t="s">
        <v>76</v>
      </c>
      <c r="E25" t="s">
        <v>50</v>
      </c>
      <c r="F25" s="1" t="s">
        <v>77</v>
      </c>
      <c r="G25" t="s">
        <v>78</v>
      </c>
      <c r="H25">
        <v>124</v>
      </c>
      <c r="I25" s="2">
        <v>43425</v>
      </c>
      <c r="J25" s="2">
        <v>43431</v>
      </c>
      <c r="K25">
        <v>124</v>
      </c>
    </row>
    <row r="26" spans="1:11" x14ac:dyDescent="0.25">
      <c r="A26" t="str">
        <f>"750210875D"</f>
        <v>750210875D</v>
      </c>
      <c r="B26" t="str">
        <f t="shared" si="0"/>
        <v>06363391001</v>
      </c>
      <c r="C26" t="s">
        <v>16</v>
      </c>
      <c r="D26" t="s">
        <v>79</v>
      </c>
      <c r="E26" t="s">
        <v>50</v>
      </c>
      <c r="F26" s="1" t="s">
        <v>80</v>
      </c>
      <c r="G26" t="s">
        <v>81</v>
      </c>
      <c r="H26">
        <v>7146</v>
      </c>
      <c r="I26" s="2">
        <v>43430</v>
      </c>
      <c r="J26" s="2">
        <v>43430</v>
      </c>
      <c r="K26">
        <v>7146</v>
      </c>
    </row>
    <row r="27" spans="1:11" x14ac:dyDescent="0.25">
      <c r="A27" t="str">
        <f>"7716705A68"</f>
        <v>7716705A68</v>
      </c>
      <c r="B27" t="str">
        <f t="shared" si="0"/>
        <v>06363391001</v>
      </c>
      <c r="C27" t="s">
        <v>16</v>
      </c>
      <c r="D27" t="s">
        <v>82</v>
      </c>
      <c r="E27" t="s">
        <v>18</v>
      </c>
      <c r="F27" s="1" t="s">
        <v>83</v>
      </c>
      <c r="G27" t="s">
        <v>84</v>
      </c>
      <c r="H27">
        <v>0</v>
      </c>
      <c r="I27" s="2">
        <v>43444</v>
      </c>
      <c r="J27" s="2">
        <v>43444</v>
      </c>
      <c r="K27">
        <v>5387.1</v>
      </c>
    </row>
    <row r="28" spans="1:11" x14ac:dyDescent="0.25">
      <c r="A28" t="str">
        <f>"7622422D9C"</f>
        <v>7622422D9C</v>
      </c>
      <c r="B28" t="str">
        <f t="shared" si="0"/>
        <v>06363391001</v>
      </c>
      <c r="C28" t="s">
        <v>16</v>
      </c>
      <c r="D28" t="s">
        <v>85</v>
      </c>
      <c r="E28" t="s">
        <v>46</v>
      </c>
      <c r="F28" s="1" t="s">
        <v>86</v>
      </c>
      <c r="G28" t="s">
        <v>87</v>
      </c>
      <c r="H28">
        <v>126</v>
      </c>
      <c r="I28" s="2">
        <v>43376</v>
      </c>
      <c r="J28" s="2">
        <v>43447</v>
      </c>
      <c r="K28">
        <v>0</v>
      </c>
    </row>
    <row r="29" spans="1:11" x14ac:dyDescent="0.25">
      <c r="A29" t="str">
        <f>"7707877551"</f>
        <v>7707877551</v>
      </c>
      <c r="B29" t="str">
        <f t="shared" si="0"/>
        <v>06363391001</v>
      </c>
      <c r="C29" t="s">
        <v>16</v>
      </c>
      <c r="D29" t="s">
        <v>88</v>
      </c>
      <c r="E29" t="s">
        <v>46</v>
      </c>
      <c r="F29" s="1" t="s">
        <v>89</v>
      </c>
      <c r="G29" t="s">
        <v>90</v>
      </c>
      <c r="H29">
        <v>854</v>
      </c>
      <c r="I29" s="2">
        <v>43446</v>
      </c>
      <c r="J29" s="2">
        <v>43469</v>
      </c>
      <c r="K29">
        <v>854</v>
      </c>
    </row>
    <row r="30" spans="1:11" x14ac:dyDescent="0.25">
      <c r="A30" t="str">
        <f>"7702921B7D"</f>
        <v>7702921B7D</v>
      </c>
      <c r="B30" t="str">
        <f t="shared" si="0"/>
        <v>06363391001</v>
      </c>
      <c r="C30" t="s">
        <v>16</v>
      </c>
      <c r="D30" t="s">
        <v>91</v>
      </c>
      <c r="E30" t="s">
        <v>46</v>
      </c>
      <c r="F30" s="1" t="s">
        <v>92</v>
      </c>
      <c r="G30" t="s">
        <v>93</v>
      </c>
      <c r="H30">
        <v>558.75</v>
      </c>
      <c r="I30" s="2">
        <v>43447</v>
      </c>
      <c r="J30" s="2">
        <v>43447</v>
      </c>
      <c r="K30">
        <v>558.75</v>
      </c>
    </row>
    <row r="31" spans="1:11" x14ac:dyDescent="0.25">
      <c r="A31" t="str">
        <f>"7684816EC4"</f>
        <v>7684816EC4</v>
      </c>
      <c r="B31" t="str">
        <f t="shared" si="0"/>
        <v>06363391001</v>
      </c>
      <c r="C31" t="s">
        <v>16</v>
      </c>
      <c r="D31" t="s">
        <v>94</v>
      </c>
      <c r="E31" t="s">
        <v>46</v>
      </c>
      <c r="F31" s="1" t="s">
        <v>95</v>
      </c>
      <c r="G31" t="s">
        <v>96</v>
      </c>
      <c r="H31">
        <v>16830</v>
      </c>
      <c r="I31" s="2">
        <v>43451</v>
      </c>
      <c r="J31" s="2">
        <v>43482</v>
      </c>
      <c r="K31">
        <v>16830</v>
      </c>
    </row>
    <row r="32" spans="1:11" x14ac:dyDescent="0.25">
      <c r="A32" t="str">
        <f>"77191170DD"</f>
        <v>77191170DD</v>
      </c>
      <c r="B32" t="str">
        <f t="shared" si="0"/>
        <v>06363391001</v>
      </c>
      <c r="C32" t="s">
        <v>16</v>
      </c>
      <c r="D32" t="s">
        <v>97</v>
      </c>
      <c r="E32" t="s">
        <v>50</v>
      </c>
      <c r="F32" s="1" t="s">
        <v>98</v>
      </c>
      <c r="G32" t="s">
        <v>99</v>
      </c>
      <c r="H32">
        <v>375</v>
      </c>
      <c r="I32" s="2">
        <v>43445</v>
      </c>
      <c r="K32">
        <v>375</v>
      </c>
    </row>
    <row r="33" spans="1:11" x14ac:dyDescent="0.25">
      <c r="A33" t="str">
        <f>"7603792FA5"</f>
        <v>7603792FA5</v>
      </c>
      <c r="B33" t="str">
        <f t="shared" si="0"/>
        <v>06363391001</v>
      </c>
      <c r="C33" t="s">
        <v>16</v>
      </c>
      <c r="D33" t="s">
        <v>100</v>
      </c>
      <c r="E33" t="s">
        <v>46</v>
      </c>
      <c r="F33" s="1" t="s">
        <v>101</v>
      </c>
      <c r="G33" t="s">
        <v>102</v>
      </c>
      <c r="H33">
        <v>9700</v>
      </c>
      <c r="I33" s="2">
        <v>43393</v>
      </c>
      <c r="J33" s="2">
        <v>43447</v>
      </c>
      <c r="K33">
        <v>0</v>
      </c>
    </row>
    <row r="34" spans="1:11" x14ac:dyDescent="0.25">
      <c r="A34" t="str">
        <f>"7566975150"</f>
        <v>7566975150</v>
      </c>
      <c r="B34" t="str">
        <f t="shared" si="0"/>
        <v>06363391001</v>
      </c>
      <c r="C34" t="s">
        <v>16</v>
      </c>
      <c r="D34" t="s">
        <v>103</v>
      </c>
      <c r="E34" t="s">
        <v>46</v>
      </c>
      <c r="F34" s="1" t="s">
        <v>104</v>
      </c>
      <c r="G34" t="s">
        <v>105</v>
      </c>
      <c r="H34">
        <v>2815.57</v>
      </c>
      <c r="I34" s="2">
        <v>43341</v>
      </c>
      <c r="J34" s="2">
        <v>43368</v>
      </c>
      <c r="K34">
        <v>2815.57</v>
      </c>
    </row>
    <row r="35" spans="1:11" x14ac:dyDescent="0.25">
      <c r="A35" t="str">
        <f>"7674977760"</f>
        <v>7674977760</v>
      </c>
      <c r="B35" t="str">
        <f t="shared" ref="B35:B66" si="1">"06363391001"</f>
        <v>06363391001</v>
      </c>
      <c r="C35" t="s">
        <v>16</v>
      </c>
      <c r="D35" t="s">
        <v>106</v>
      </c>
      <c r="E35" t="s">
        <v>46</v>
      </c>
      <c r="F35" s="1" t="s">
        <v>107</v>
      </c>
      <c r="G35" t="s">
        <v>108</v>
      </c>
      <c r="H35">
        <v>390</v>
      </c>
      <c r="I35" s="2">
        <v>43440</v>
      </c>
      <c r="J35" s="2">
        <v>43465</v>
      </c>
      <c r="K35">
        <v>390</v>
      </c>
    </row>
    <row r="36" spans="1:11" x14ac:dyDescent="0.25">
      <c r="A36" t="str">
        <f>"7668001A98"</f>
        <v>7668001A98</v>
      </c>
      <c r="B36" t="str">
        <f t="shared" si="1"/>
        <v>06363391001</v>
      </c>
      <c r="C36" t="s">
        <v>16</v>
      </c>
      <c r="D36" t="s">
        <v>109</v>
      </c>
      <c r="E36" t="s">
        <v>46</v>
      </c>
      <c r="F36" s="1" t="s">
        <v>110</v>
      </c>
      <c r="G36" t="s">
        <v>111</v>
      </c>
      <c r="H36">
        <v>28440</v>
      </c>
      <c r="I36" s="2">
        <v>43466</v>
      </c>
      <c r="J36" s="2">
        <v>43830</v>
      </c>
      <c r="K36">
        <v>28440</v>
      </c>
    </row>
    <row r="37" spans="1:11" x14ac:dyDescent="0.25">
      <c r="A37" t="str">
        <f>"7668191764"</f>
        <v>7668191764</v>
      </c>
      <c r="B37" t="str">
        <f t="shared" si="1"/>
        <v>06363391001</v>
      </c>
      <c r="C37" t="s">
        <v>16</v>
      </c>
      <c r="D37" t="s">
        <v>112</v>
      </c>
      <c r="E37" t="s">
        <v>46</v>
      </c>
      <c r="F37" s="1" t="s">
        <v>113</v>
      </c>
      <c r="G37" t="s">
        <v>114</v>
      </c>
      <c r="H37">
        <v>2395</v>
      </c>
      <c r="I37" s="2">
        <v>43448</v>
      </c>
      <c r="J37" s="2">
        <v>43462</v>
      </c>
      <c r="K37">
        <v>2395</v>
      </c>
    </row>
    <row r="38" spans="1:11" x14ac:dyDescent="0.25">
      <c r="A38" t="str">
        <f>"7727445956"</f>
        <v>7727445956</v>
      </c>
      <c r="B38" t="str">
        <f t="shared" si="1"/>
        <v>06363391001</v>
      </c>
      <c r="C38" t="s">
        <v>16</v>
      </c>
      <c r="D38" t="s">
        <v>115</v>
      </c>
      <c r="E38" t="s">
        <v>46</v>
      </c>
      <c r="F38" s="1" t="s">
        <v>116</v>
      </c>
      <c r="G38" t="s">
        <v>117</v>
      </c>
      <c r="H38">
        <v>1024</v>
      </c>
      <c r="I38" s="2">
        <v>43455</v>
      </c>
      <c r="J38" s="2">
        <v>43461</v>
      </c>
      <c r="K38">
        <v>1024</v>
      </c>
    </row>
    <row r="39" spans="1:11" x14ac:dyDescent="0.25">
      <c r="A39" t="str">
        <f>"7690385277"</f>
        <v>7690385277</v>
      </c>
      <c r="B39" t="str">
        <f t="shared" si="1"/>
        <v>06363391001</v>
      </c>
      <c r="C39" t="s">
        <v>16</v>
      </c>
      <c r="D39" t="s">
        <v>118</v>
      </c>
      <c r="E39" t="s">
        <v>50</v>
      </c>
      <c r="F39" s="1" t="s">
        <v>119</v>
      </c>
      <c r="G39" t="s">
        <v>120</v>
      </c>
      <c r="H39">
        <v>700</v>
      </c>
      <c r="I39" s="2">
        <v>43483</v>
      </c>
      <c r="J39" s="2">
        <v>43485</v>
      </c>
      <c r="K39">
        <v>700</v>
      </c>
    </row>
    <row r="40" spans="1:11" x14ac:dyDescent="0.25">
      <c r="A40" t="str">
        <f>"77401562CB"</f>
        <v>77401562CB</v>
      </c>
      <c r="B40" t="str">
        <f t="shared" si="1"/>
        <v>06363391001</v>
      </c>
      <c r="C40" t="s">
        <v>16</v>
      </c>
      <c r="D40" t="s">
        <v>121</v>
      </c>
      <c r="E40" t="s">
        <v>50</v>
      </c>
      <c r="F40" s="1" t="s">
        <v>22</v>
      </c>
      <c r="G40" t="s">
        <v>23</v>
      </c>
      <c r="H40">
        <v>193.65</v>
      </c>
      <c r="I40" s="2">
        <v>43458</v>
      </c>
      <c r="J40" s="2">
        <v>43486</v>
      </c>
      <c r="K40">
        <v>193.65</v>
      </c>
    </row>
    <row r="41" spans="1:11" x14ac:dyDescent="0.25">
      <c r="A41" t="str">
        <f>"7648842817"</f>
        <v>7648842817</v>
      </c>
      <c r="B41" t="str">
        <f t="shared" si="1"/>
        <v>06363391001</v>
      </c>
      <c r="C41" t="s">
        <v>16</v>
      </c>
      <c r="D41" t="s">
        <v>122</v>
      </c>
      <c r="E41" t="s">
        <v>46</v>
      </c>
      <c r="F41" s="1" t="s">
        <v>123</v>
      </c>
      <c r="G41" t="s">
        <v>56</v>
      </c>
      <c r="H41">
        <v>5460</v>
      </c>
      <c r="I41" s="2">
        <v>43444</v>
      </c>
      <c r="J41" s="2">
        <v>43485</v>
      </c>
      <c r="K41">
        <v>5460</v>
      </c>
    </row>
    <row r="42" spans="1:11" x14ac:dyDescent="0.25">
      <c r="A42" t="str">
        <f>"7650716292"</f>
        <v>7650716292</v>
      </c>
      <c r="B42" t="str">
        <f t="shared" si="1"/>
        <v>06363391001</v>
      </c>
      <c r="C42" t="s">
        <v>16</v>
      </c>
      <c r="D42" t="s">
        <v>124</v>
      </c>
      <c r="E42" t="s">
        <v>50</v>
      </c>
      <c r="F42" s="1" t="s">
        <v>125</v>
      </c>
      <c r="G42" t="s">
        <v>126</v>
      </c>
      <c r="H42">
        <v>495</v>
      </c>
      <c r="I42" s="2">
        <v>43384</v>
      </c>
      <c r="J42" s="2">
        <v>43412</v>
      </c>
      <c r="K42">
        <v>495</v>
      </c>
    </row>
    <row r="43" spans="1:11" x14ac:dyDescent="0.25">
      <c r="A43" t="str">
        <f>"76946122B2"</f>
        <v>76946122B2</v>
      </c>
      <c r="B43" t="str">
        <f t="shared" si="1"/>
        <v>06363391001</v>
      </c>
      <c r="C43" t="s">
        <v>16</v>
      </c>
      <c r="D43" t="s">
        <v>127</v>
      </c>
      <c r="E43" t="s">
        <v>50</v>
      </c>
      <c r="F43" s="1" t="s">
        <v>128</v>
      </c>
      <c r="G43" t="s">
        <v>48</v>
      </c>
      <c r="H43">
        <v>28</v>
      </c>
      <c r="I43" s="2">
        <v>43423</v>
      </c>
      <c r="J43" s="2">
        <v>43423</v>
      </c>
      <c r="K43">
        <v>28</v>
      </c>
    </row>
    <row r="44" spans="1:11" x14ac:dyDescent="0.25">
      <c r="A44" t="str">
        <f>"7609406879"</f>
        <v>7609406879</v>
      </c>
      <c r="B44" t="str">
        <f t="shared" si="1"/>
        <v>06363391001</v>
      </c>
      <c r="C44" t="s">
        <v>16</v>
      </c>
      <c r="D44" t="s">
        <v>129</v>
      </c>
      <c r="E44" t="s">
        <v>50</v>
      </c>
      <c r="F44" s="1" t="s">
        <v>130</v>
      </c>
      <c r="G44" t="s">
        <v>131</v>
      </c>
      <c r="H44">
        <v>291.69</v>
      </c>
      <c r="I44" s="2">
        <v>43357</v>
      </c>
      <c r="J44" s="2">
        <v>43364</v>
      </c>
      <c r="K44">
        <v>291.69</v>
      </c>
    </row>
    <row r="45" spans="1:11" x14ac:dyDescent="0.25">
      <c r="A45" t="str">
        <f>"5749541F50"</f>
        <v>5749541F50</v>
      </c>
      <c r="B45" t="str">
        <f t="shared" si="1"/>
        <v>06363391001</v>
      </c>
      <c r="C45" t="s">
        <v>16</v>
      </c>
      <c r="D45" t="s">
        <v>132</v>
      </c>
      <c r="E45" t="s">
        <v>46</v>
      </c>
      <c r="F45" s="1" t="s">
        <v>133</v>
      </c>
      <c r="G45" t="s">
        <v>134</v>
      </c>
      <c r="H45">
        <v>2100</v>
      </c>
      <c r="I45" s="2">
        <v>41950</v>
      </c>
      <c r="J45" s="2">
        <v>42678</v>
      </c>
      <c r="K45">
        <v>1901</v>
      </c>
    </row>
    <row r="46" spans="1:11" x14ac:dyDescent="0.25">
      <c r="A46" t="str">
        <f>"777668102E"</f>
        <v>777668102E</v>
      </c>
      <c r="B46" t="str">
        <f t="shared" si="1"/>
        <v>06363391001</v>
      </c>
      <c r="C46" t="s">
        <v>16</v>
      </c>
      <c r="D46" t="s">
        <v>135</v>
      </c>
      <c r="E46" t="s">
        <v>50</v>
      </c>
      <c r="F46" s="1" t="s">
        <v>136</v>
      </c>
      <c r="G46" t="s">
        <v>137</v>
      </c>
      <c r="H46">
        <v>450</v>
      </c>
      <c r="I46" s="2">
        <v>43495</v>
      </c>
      <c r="J46" s="2">
        <v>43504</v>
      </c>
      <c r="K46">
        <v>450</v>
      </c>
    </row>
    <row r="47" spans="1:11" x14ac:dyDescent="0.25">
      <c r="A47" t="str">
        <f>"6871517B34"</f>
        <v>6871517B34</v>
      </c>
      <c r="B47" t="str">
        <f t="shared" si="1"/>
        <v>06363391001</v>
      </c>
      <c r="C47" t="s">
        <v>16</v>
      </c>
      <c r="D47" t="s">
        <v>138</v>
      </c>
      <c r="E47" t="s">
        <v>18</v>
      </c>
      <c r="F47" s="1" t="s">
        <v>139</v>
      </c>
      <c r="G47" t="s">
        <v>140</v>
      </c>
      <c r="H47">
        <v>3000</v>
      </c>
      <c r="I47" s="2">
        <v>42692</v>
      </c>
      <c r="J47" s="2">
        <v>43524</v>
      </c>
      <c r="K47">
        <v>3143.6</v>
      </c>
    </row>
    <row r="48" spans="1:11" x14ac:dyDescent="0.25">
      <c r="A48" t="str">
        <f>"776595901B"</f>
        <v>776595901B</v>
      </c>
      <c r="B48" t="str">
        <f t="shared" si="1"/>
        <v>06363391001</v>
      </c>
      <c r="C48" t="s">
        <v>16</v>
      </c>
      <c r="D48" t="s">
        <v>141</v>
      </c>
      <c r="E48" t="s">
        <v>46</v>
      </c>
      <c r="F48" s="1" t="s">
        <v>142</v>
      </c>
      <c r="G48" t="s">
        <v>93</v>
      </c>
      <c r="H48">
        <v>11940.8</v>
      </c>
      <c r="I48" s="2">
        <v>43497</v>
      </c>
      <c r="J48" s="2">
        <v>43524</v>
      </c>
      <c r="K48">
        <v>11940.8</v>
      </c>
    </row>
    <row r="49" spans="1:11" x14ac:dyDescent="0.25">
      <c r="A49" t="str">
        <f>"7761284E28"</f>
        <v>7761284E28</v>
      </c>
      <c r="B49" t="str">
        <f t="shared" si="1"/>
        <v>06363391001</v>
      </c>
      <c r="C49" t="s">
        <v>16</v>
      </c>
      <c r="D49" t="s">
        <v>143</v>
      </c>
      <c r="E49" t="s">
        <v>50</v>
      </c>
      <c r="F49" s="1" t="s">
        <v>144</v>
      </c>
      <c r="G49" t="s">
        <v>145</v>
      </c>
      <c r="H49">
        <v>4348</v>
      </c>
      <c r="I49" s="2">
        <v>43486</v>
      </c>
      <c r="J49" s="2">
        <v>43494</v>
      </c>
      <c r="K49">
        <v>4348</v>
      </c>
    </row>
    <row r="50" spans="1:11" x14ac:dyDescent="0.25">
      <c r="A50" t="str">
        <f>"7772211769"</f>
        <v>7772211769</v>
      </c>
      <c r="B50" t="str">
        <f t="shared" si="1"/>
        <v>06363391001</v>
      </c>
      <c r="C50" t="s">
        <v>16</v>
      </c>
      <c r="D50" t="s">
        <v>146</v>
      </c>
      <c r="E50" t="s">
        <v>50</v>
      </c>
      <c r="F50" s="1" t="s">
        <v>147</v>
      </c>
      <c r="G50" t="s">
        <v>148</v>
      </c>
      <c r="H50">
        <v>2550</v>
      </c>
      <c r="I50" s="2">
        <v>43518</v>
      </c>
      <c r="J50" s="2">
        <v>43518</v>
      </c>
      <c r="K50">
        <v>0</v>
      </c>
    </row>
    <row r="51" spans="1:11" x14ac:dyDescent="0.25">
      <c r="A51" t="str">
        <f>"76963458CE"</f>
        <v>76963458CE</v>
      </c>
      <c r="B51" t="str">
        <f t="shared" si="1"/>
        <v>06363391001</v>
      </c>
      <c r="C51" t="s">
        <v>16</v>
      </c>
      <c r="D51" t="s">
        <v>149</v>
      </c>
      <c r="E51" t="s">
        <v>50</v>
      </c>
      <c r="F51" s="1" t="s">
        <v>128</v>
      </c>
      <c r="G51" t="s">
        <v>48</v>
      </c>
      <c r="H51">
        <v>45</v>
      </c>
      <c r="I51" s="2">
        <v>43521</v>
      </c>
      <c r="K51">
        <v>45</v>
      </c>
    </row>
    <row r="52" spans="1:11" x14ac:dyDescent="0.25">
      <c r="A52" t="str">
        <f>"7696307972"</f>
        <v>7696307972</v>
      </c>
      <c r="B52" t="str">
        <f t="shared" si="1"/>
        <v>06363391001</v>
      </c>
      <c r="C52" t="s">
        <v>16</v>
      </c>
      <c r="D52" t="s">
        <v>150</v>
      </c>
      <c r="E52" t="s">
        <v>50</v>
      </c>
      <c r="F52" s="1" t="s">
        <v>128</v>
      </c>
      <c r="G52" t="s">
        <v>48</v>
      </c>
      <c r="H52">
        <v>69</v>
      </c>
      <c r="I52" s="2">
        <v>43518</v>
      </c>
      <c r="J52" s="2">
        <v>43518</v>
      </c>
      <c r="K52">
        <v>0</v>
      </c>
    </row>
    <row r="53" spans="1:11" x14ac:dyDescent="0.25">
      <c r="A53" t="str">
        <f>"7787528766"</f>
        <v>7787528766</v>
      </c>
      <c r="B53" t="str">
        <f t="shared" si="1"/>
        <v>06363391001</v>
      </c>
      <c r="C53" t="s">
        <v>16</v>
      </c>
      <c r="D53" t="s">
        <v>151</v>
      </c>
      <c r="E53" t="s">
        <v>50</v>
      </c>
      <c r="F53" s="1" t="s">
        <v>152</v>
      </c>
      <c r="G53" t="s">
        <v>120</v>
      </c>
      <c r="H53">
        <v>173.74</v>
      </c>
      <c r="I53" s="2">
        <v>43508</v>
      </c>
      <c r="J53" s="2">
        <v>43508</v>
      </c>
      <c r="K53">
        <v>154.80000000000001</v>
      </c>
    </row>
    <row r="54" spans="1:11" x14ac:dyDescent="0.25">
      <c r="A54" t="str">
        <f>"7779385795"</f>
        <v>7779385795</v>
      </c>
      <c r="B54" t="str">
        <f t="shared" si="1"/>
        <v>06363391001</v>
      </c>
      <c r="C54" t="s">
        <v>16</v>
      </c>
      <c r="D54" t="s">
        <v>153</v>
      </c>
      <c r="E54" t="s">
        <v>18</v>
      </c>
      <c r="F54" s="1" t="s">
        <v>83</v>
      </c>
      <c r="G54" t="s">
        <v>84</v>
      </c>
      <c r="H54">
        <v>0</v>
      </c>
      <c r="I54" s="2">
        <v>43503</v>
      </c>
      <c r="J54" s="2">
        <v>43503</v>
      </c>
      <c r="K54">
        <v>5351.1</v>
      </c>
    </row>
    <row r="55" spans="1:11" x14ac:dyDescent="0.25">
      <c r="A55" t="str">
        <f>"77196264E6"</f>
        <v>77196264E6</v>
      </c>
      <c r="B55" t="str">
        <f t="shared" si="1"/>
        <v>06363391001</v>
      </c>
      <c r="C55" t="s">
        <v>16</v>
      </c>
      <c r="D55" t="s">
        <v>154</v>
      </c>
      <c r="E55" t="s">
        <v>18</v>
      </c>
      <c r="F55" s="1" t="s">
        <v>36</v>
      </c>
      <c r="G55" t="s">
        <v>37</v>
      </c>
      <c r="H55">
        <v>3836</v>
      </c>
      <c r="I55" s="2">
        <v>43466</v>
      </c>
      <c r="J55" s="2">
        <v>44196</v>
      </c>
      <c r="K55">
        <v>0</v>
      </c>
    </row>
    <row r="56" spans="1:11" x14ac:dyDescent="0.25">
      <c r="A56" t="str">
        <f>"77612756BD"</f>
        <v>77612756BD</v>
      </c>
      <c r="B56" t="str">
        <f t="shared" si="1"/>
        <v>06363391001</v>
      </c>
      <c r="C56" t="s">
        <v>16</v>
      </c>
      <c r="D56" t="s">
        <v>155</v>
      </c>
      <c r="E56" t="s">
        <v>18</v>
      </c>
      <c r="F56" s="1" t="s">
        <v>43</v>
      </c>
      <c r="G56" t="s">
        <v>44</v>
      </c>
      <c r="H56">
        <v>0</v>
      </c>
      <c r="I56" s="2">
        <v>43586</v>
      </c>
      <c r="J56" s="2">
        <v>43951</v>
      </c>
      <c r="K56">
        <v>129459.26</v>
      </c>
    </row>
    <row r="57" spans="1:11" x14ac:dyDescent="0.25">
      <c r="A57" t="str">
        <f>"7761259988"</f>
        <v>7761259988</v>
      </c>
      <c r="B57" t="str">
        <f t="shared" si="1"/>
        <v>06363391001</v>
      </c>
      <c r="C57" t="s">
        <v>16</v>
      </c>
      <c r="D57" t="s">
        <v>156</v>
      </c>
      <c r="E57" t="s">
        <v>18</v>
      </c>
      <c r="F57" s="1" t="s">
        <v>157</v>
      </c>
      <c r="G57" t="s">
        <v>158</v>
      </c>
      <c r="H57">
        <v>0</v>
      </c>
      <c r="I57" s="2">
        <v>43556</v>
      </c>
      <c r="J57" s="2">
        <v>43921</v>
      </c>
      <c r="K57">
        <v>0</v>
      </c>
    </row>
    <row r="58" spans="1:11" x14ac:dyDescent="0.25">
      <c r="A58" t="str">
        <f>"773803192E"</f>
        <v>773803192E</v>
      </c>
      <c r="B58" t="str">
        <f t="shared" si="1"/>
        <v>06363391001</v>
      </c>
      <c r="C58" t="s">
        <v>16</v>
      </c>
      <c r="D58" t="s">
        <v>159</v>
      </c>
      <c r="E58" t="s">
        <v>46</v>
      </c>
      <c r="F58" s="1" t="s">
        <v>160</v>
      </c>
      <c r="G58" t="s">
        <v>117</v>
      </c>
      <c r="H58">
        <v>800</v>
      </c>
      <c r="I58" s="2">
        <v>43482</v>
      </c>
      <c r="J58" s="2">
        <v>43482</v>
      </c>
      <c r="K58">
        <v>800</v>
      </c>
    </row>
    <row r="59" spans="1:11" x14ac:dyDescent="0.25">
      <c r="A59" t="str">
        <f>"7776960669"</f>
        <v>7776960669</v>
      </c>
      <c r="B59" t="str">
        <f t="shared" si="1"/>
        <v>06363391001</v>
      </c>
      <c r="C59" t="s">
        <v>16</v>
      </c>
      <c r="D59" t="s">
        <v>161</v>
      </c>
      <c r="E59" t="s">
        <v>50</v>
      </c>
      <c r="F59" s="1" t="s">
        <v>162</v>
      </c>
      <c r="G59" t="s">
        <v>163</v>
      </c>
      <c r="H59">
        <v>760</v>
      </c>
      <c r="I59" s="2">
        <v>43521</v>
      </c>
      <c r="J59" s="2">
        <v>43544</v>
      </c>
      <c r="K59">
        <v>760</v>
      </c>
    </row>
    <row r="60" spans="1:11" x14ac:dyDescent="0.25">
      <c r="A60" t="str">
        <f>"7807720E5B"</f>
        <v>7807720E5B</v>
      </c>
      <c r="B60" t="str">
        <f t="shared" si="1"/>
        <v>06363391001</v>
      </c>
      <c r="C60" t="s">
        <v>16</v>
      </c>
      <c r="D60" t="s">
        <v>45</v>
      </c>
      <c r="E60" t="s">
        <v>46</v>
      </c>
      <c r="F60" s="1" t="s">
        <v>164</v>
      </c>
      <c r="G60" t="s">
        <v>165</v>
      </c>
      <c r="H60">
        <v>1440</v>
      </c>
      <c r="I60" s="2">
        <v>43556</v>
      </c>
      <c r="J60" s="2">
        <v>43921</v>
      </c>
      <c r="K60">
        <v>960</v>
      </c>
    </row>
    <row r="61" spans="1:11" x14ac:dyDescent="0.25">
      <c r="A61" t="str">
        <f>"77765281EB"</f>
        <v>77765281EB</v>
      </c>
      <c r="B61" t="str">
        <f t="shared" si="1"/>
        <v>06363391001</v>
      </c>
      <c r="C61" t="s">
        <v>16</v>
      </c>
      <c r="D61" t="s">
        <v>166</v>
      </c>
      <c r="E61" t="s">
        <v>50</v>
      </c>
      <c r="F61" s="1" t="s">
        <v>167</v>
      </c>
      <c r="G61" t="s">
        <v>168</v>
      </c>
      <c r="H61">
        <v>586.46</v>
      </c>
      <c r="I61" s="2">
        <v>43495</v>
      </c>
      <c r="J61" s="2">
        <v>43504</v>
      </c>
      <c r="K61">
        <v>586.46</v>
      </c>
    </row>
    <row r="62" spans="1:11" x14ac:dyDescent="0.25">
      <c r="A62" t="str">
        <f>"778521202F"</f>
        <v>778521202F</v>
      </c>
      <c r="B62" t="str">
        <f t="shared" si="1"/>
        <v>06363391001</v>
      </c>
      <c r="C62" t="s">
        <v>16</v>
      </c>
      <c r="D62" t="s">
        <v>169</v>
      </c>
      <c r="E62" t="s">
        <v>46</v>
      </c>
      <c r="F62" s="1" t="s">
        <v>170</v>
      </c>
      <c r="G62" t="s">
        <v>171</v>
      </c>
      <c r="H62">
        <v>6550</v>
      </c>
      <c r="I62" s="2">
        <v>43515</v>
      </c>
      <c r="J62" s="2">
        <v>43535</v>
      </c>
      <c r="K62">
        <v>6550</v>
      </c>
    </row>
    <row r="63" spans="1:11" x14ac:dyDescent="0.25">
      <c r="A63" t="str">
        <f>"7787207E7E"</f>
        <v>7787207E7E</v>
      </c>
      <c r="B63" t="str">
        <f t="shared" si="1"/>
        <v>06363391001</v>
      </c>
      <c r="C63" t="s">
        <v>16</v>
      </c>
      <c r="D63" t="s">
        <v>172</v>
      </c>
      <c r="E63" t="s">
        <v>46</v>
      </c>
      <c r="F63" s="1" t="s">
        <v>173</v>
      </c>
      <c r="G63" t="s">
        <v>174</v>
      </c>
      <c r="H63">
        <v>4994</v>
      </c>
      <c r="I63" s="2">
        <v>43517</v>
      </c>
      <c r="J63" s="2">
        <v>43538</v>
      </c>
      <c r="K63">
        <v>4994</v>
      </c>
    </row>
    <row r="64" spans="1:11" x14ac:dyDescent="0.25">
      <c r="A64" t="str">
        <f>"777977054C"</f>
        <v>777977054C</v>
      </c>
      <c r="B64" t="str">
        <f t="shared" si="1"/>
        <v>06363391001</v>
      </c>
      <c r="C64" t="s">
        <v>16</v>
      </c>
      <c r="D64" t="s">
        <v>175</v>
      </c>
      <c r="E64" t="s">
        <v>46</v>
      </c>
      <c r="F64" s="1" t="s">
        <v>176</v>
      </c>
      <c r="G64" t="s">
        <v>108</v>
      </c>
      <c r="H64">
        <v>1689.45</v>
      </c>
      <c r="I64" s="2">
        <v>43558</v>
      </c>
      <c r="J64" s="2">
        <v>43579</v>
      </c>
      <c r="K64">
        <v>1689.45</v>
      </c>
    </row>
    <row r="65" spans="1:11" x14ac:dyDescent="0.25">
      <c r="A65" t="str">
        <f>"784107107D"</f>
        <v>784107107D</v>
      </c>
      <c r="B65" t="str">
        <f t="shared" si="1"/>
        <v>06363391001</v>
      </c>
      <c r="C65" t="s">
        <v>16</v>
      </c>
      <c r="D65" t="s">
        <v>177</v>
      </c>
      <c r="E65" t="s">
        <v>46</v>
      </c>
      <c r="F65" s="1" t="s">
        <v>178</v>
      </c>
      <c r="G65" t="s">
        <v>179</v>
      </c>
      <c r="H65">
        <v>425</v>
      </c>
      <c r="I65" s="2">
        <v>43592</v>
      </c>
      <c r="J65" s="2">
        <v>43592</v>
      </c>
      <c r="K65">
        <v>425</v>
      </c>
    </row>
    <row r="66" spans="1:11" x14ac:dyDescent="0.25">
      <c r="A66" t="str">
        <f>"7870551825"</f>
        <v>7870551825</v>
      </c>
      <c r="B66" t="str">
        <f t="shared" si="1"/>
        <v>06363391001</v>
      </c>
      <c r="C66" t="s">
        <v>16</v>
      </c>
      <c r="D66" t="s">
        <v>180</v>
      </c>
      <c r="E66" t="s">
        <v>46</v>
      </c>
      <c r="F66" s="1" t="s">
        <v>181</v>
      </c>
      <c r="G66" t="s">
        <v>182</v>
      </c>
      <c r="H66">
        <v>71.7</v>
      </c>
      <c r="I66" s="2">
        <v>43591</v>
      </c>
      <c r="J66" s="2">
        <v>43591</v>
      </c>
      <c r="K66">
        <v>71.7</v>
      </c>
    </row>
    <row r="67" spans="1:11" x14ac:dyDescent="0.25">
      <c r="A67" t="str">
        <f>"7843068077"</f>
        <v>7843068077</v>
      </c>
      <c r="B67" t="str">
        <f t="shared" ref="B67:B98" si="2">"06363391001"</f>
        <v>06363391001</v>
      </c>
      <c r="C67" t="s">
        <v>16</v>
      </c>
      <c r="D67" t="s">
        <v>183</v>
      </c>
      <c r="E67" t="s">
        <v>18</v>
      </c>
      <c r="F67" s="1" t="s">
        <v>83</v>
      </c>
      <c r="G67" t="s">
        <v>84</v>
      </c>
      <c r="H67">
        <v>0</v>
      </c>
      <c r="I67" s="2">
        <v>43552</v>
      </c>
      <c r="J67" s="2">
        <v>43552</v>
      </c>
      <c r="K67">
        <v>5501.1</v>
      </c>
    </row>
    <row r="68" spans="1:11" x14ac:dyDescent="0.25">
      <c r="A68" t="str">
        <f>"7783676C9F"</f>
        <v>7783676C9F</v>
      </c>
      <c r="B68" t="str">
        <f t="shared" si="2"/>
        <v>06363391001</v>
      </c>
      <c r="C68" t="s">
        <v>16</v>
      </c>
      <c r="D68" t="s">
        <v>184</v>
      </c>
      <c r="E68" t="s">
        <v>50</v>
      </c>
      <c r="F68" s="1" t="s">
        <v>185</v>
      </c>
      <c r="G68" t="s">
        <v>186</v>
      </c>
      <c r="H68">
        <v>2110.6</v>
      </c>
      <c r="I68" s="2">
        <v>43532</v>
      </c>
      <c r="J68" s="2">
        <v>43552</v>
      </c>
      <c r="K68">
        <v>2110.6</v>
      </c>
    </row>
    <row r="69" spans="1:11" x14ac:dyDescent="0.25">
      <c r="A69" t="str">
        <f>"7805556494"</f>
        <v>7805556494</v>
      </c>
      <c r="B69" t="str">
        <f t="shared" si="2"/>
        <v>06363391001</v>
      </c>
      <c r="C69" t="s">
        <v>16</v>
      </c>
      <c r="D69" t="s">
        <v>187</v>
      </c>
      <c r="E69" t="s">
        <v>46</v>
      </c>
      <c r="F69" s="1" t="s">
        <v>188</v>
      </c>
      <c r="G69" t="s">
        <v>189</v>
      </c>
      <c r="H69">
        <v>390</v>
      </c>
      <c r="I69" s="2">
        <v>43537</v>
      </c>
      <c r="J69" s="2">
        <v>43557</v>
      </c>
      <c r="K69">
        <v>390</v>
      </c>
    </row>
    <row r="70" spans="1:11" x14ac:dyDescent="0.25">
      <c r="A70" t="str">
        <f>"7820668B63"</f>
        <v>7820668B63</v>
      </c>
      <c r="B70" t="str">
        <f t="shared" si="2"/>
        <v>06363391001</v>
      </c>
      <c r="C70" t="s">
        <v>16</v>
      </c>
      <c r="D70" t="s">
        <v>190</v>
      </c>
      <c r="E70" t="s">
        <v>46</v>
      </c>
      <c r="F70" s="1" t="s">
        <v>191</v>
      </c>
      <c r="G70" t="s">
        <v>192</v>
      </c>
      <c r="H70">
        <v>540</v>
      </c>
      <c r="I70" s="2">
        <v>43559</v>
      </c>
      <c r="J70" s="2">
        <v>43572</v>
      </c>
      <c r="K70">
        <v>540</v>
      </c>
    </row>
    <row r="71" spans="1:11" x14ac:dyDescent="0.25">
      <c r="A71" t="str">
        <f>"784371458E"</f>
        <v>784371458E</v>
      </c>
      <c r="B71" t="str">
        <f t="shared" si="2"/>
        <v>06363391001</v>
      </c>
      <c r="C71" t="s">
        <v>16</v>
      </c>
      <c r="D71" t="s">
        <v>193</v>
      </c>
      <c r="E71" t="s">
        <v>46</v>
      </c>
      <c r="F71" s="1" t="s">
        <v>194</v>
      </c>
      <c r="G71" t="s">
        <v>195</v>
      </c>
      <c r="H71">
        <v>416</v>
      </c>
      <c r="I71" s="2">
        <v>43566</v>
      </c>
      <c r="J71" s="2">
        <v>43598</v>
      </c>
      <c r="K71">
        <v>416</v>
      </c>
    </row>
    <row r="72" spans="1:11" x14ac:dyDescent="0.25">
      <c r="A72" t="str">
        <f>"7794584632"</f>
        <v>7794584632</v>
      </c>
      <c r="B72" t="str">
        <f t="shared" si="2"/>
        <v>06363391001</v>
      </c>
      <c r="C72" t="s">
        <v>16</v>
      </c>
      <c r="D72" t="s">
        <v>196</v>
      </c>
      <c r="E72" t="s">
        <v>46</v>
      </c>
      <c r="F72" s="1" t="s">
        <v>197</v>
      </c>
      <c r="G72" t="s">
        <v>198</v>
      </c>
      <c r="H72">
        <v>1830</v>
      </c>
      <c r="I72" s="2">
        <v>43535</v>
      </c>
      <c r="J72" s="2">
        <v>43564</v>
      </c>
      <c r="K72">
        <v>1830</v>
      </c>
    </row>
    <row r="73" spans="1:11" x14ac:dyDescent="0.25">
      <c r="A73" t="str">
        <f>"7706823F84"</f>
        <v>7706823F84</v>
      </c>
      <c r="B73" t="str">
        <f t="shared" si="2"/>
        <v>06363391001</v>
      </c>
      <c r="C73" t="s">
        <v>16</v>
      </c>
      <c r="D73" t="s">
        <v>199</v>
      </c>
      <c r="E73" t="s">
        <v>46</v>
      </c>
      <c r="F73" s="1" t="s">
        <v>200</v>
      </c>
      <c r="G73" t="s">
        <v>201</v>
      </c>
      <c r="H73">
        <v>15890</v>
      </c>
      <c r="I73" s="2">
        <v>43518</v>
      </c>
      <c r="J73" s="2">
        <v>43556</v>
      </c>
      <c r="K73">
        <v>15890</v>
      </c>
    </row>
    <row r="74" spans="1:11" x14ac:dyDescent="0.25">
      <c r="A74" t="str">
        <f>"7911953E26"</f>
        <v>7911953E26</v>
      </c>
      <c r="B74" t="str">
        <f t="shared" si="2"/>
        <v>06363391001</v>
      </c>
      <c r="C74" t="s">
        <v>16</v>
      </c>
      <c r="D74" t="s">
        <v>202</v>
      </c>
      <c r="E74" t="s">
        <v>46</v>
      </c>
      <c r="F74" s="1" t="s">
        <v>203</v>
      </c>
      <c r="G74" t="s">
        <v>93</v>
      </c>
      <c r="H74">
        <v>12839.58</v>
      </c>
      <c r="I74" s="2">
        <v>43619</v>
      </c>
      <c r="J74" s="2">
        <v>43636</v>
      </c>
      <c r="K74">
        <v>12839.58</v>
      </c>
    </row>
    <row r="75" spans="1:11" x14ac:dyDescent="0.25">
      <c r="A75" t="str">
        <f>"7913599C79"</f>
        <v>7913599C79</v>
      </c>
      <c r="B75" t="str">
        <f t="shared" si="2"/>
        <v>06363391001</v>
      </c>
      <c r="C75" t="s">
        <v>16</v>
      </c>
      <c r="D75" t="s">
        <v>204</v>
      </c>
      <c r="E75" t="s">
        <v>50</v>
      </c>
      <c r="F75" s="1" t="s">
        <v>205</v>
      </c>
      <c r="G75" t="s">
        <v>206</v>
      </c>
      <c r="H75">
        <v>693.64</v>
      </c>
      <c r="I75" s="2">
        <v>43606</v>
      </c>
      <c r="J75" s="2">
        <v>43614</v>
      </c>
      <c r="K75">
        <v>693.64</v>
      </c>
    </row>
    <row r="76" spans="1:11" x14ac:dyDescent="0.25">
      <c r="A76" t="str">
        <f>"79238041EB"</f>
        <v>79238041EB</v>
      </c>
      <c r="B76" t="str">
        <f t="shared" si="2"/>
        <v>06363391001</v>
      </c>
      <c r="C76" t="s">
        <v>16</v>
      </c>
      <c r="D76" t="s">
        <v>207</v>
      </c>
      <c r="E76" t="s">
        <v>50</v>
      </c>
      <c r="F76" s="1" t="s">
        <v>205</v>
      </c>
      <c r="G76" t="s">
        <v>206</v>
      </c>
      <c r="H76">
        <v>405.91</v>
      </c>
      <c r="I76" s="2">
        <v>43620</v>
      </c>
      <c r="J76" s="2">
        <v>43620</v>
      </c>
      <c r="K76">
        <v>405.91</v>
      </c>
    </row>
    <row r="77" spans="1:11" x14ac:dyDescent="0.25">
      <c r="A77" t="str">
        <f>"7848327453"</f>
        <v>7848327453</v>
      </c>
      <c r="B77" t="str">
        <f t="shared" si="2"/>
        <v>06363391001</v>
      </c>
      <c r="C77" t="s">
        <v>16</v>
      </c>
      <c r="D77" t="s">
        <v>208</v>
      </c>
      <c r="E77" t="s">
        <v>50</v>
      </c>
      <c r="F77" s="1" t="s">
        <v>22</v>
      </c>
      <c r="G77" t="s">
        <v>23</v>
      </c>
      <c r="H77">
        <v>77.459999999999994</v>
      </c>
      <c r="I77" s="2">
        <v>43559</v>
      </c>
      <c r="J77" s="2">
        <v>43573</v>
      </c>
      <c r="K77">
        <v>77.459999999999994</v>
      </c>
    </row>
    <row r="78" spans="1:11" x14ac:dyDescent="0.25">
      <c r="A78" t="str">
        <f>"7872907063"</f>
        <v>7872907063</v>
      </c>
      <c r="B78" t="str">
        <f t="shared" si="2"/>
        <v>06363391001</v>
      </c>
      <c r="C78" t="s">
        <v>16</v>
      </c>
      <c r="D78" t="s">
        <v>112</v>
      </c>
      <c r="E78" t="s">
        <v>46</v>
      </c>
      <c r="F78" s="1" t="s">
        <v>209</v>
      </c>
      <c r="G78" t="s">
        <v>210</v>
      </c>
      <c r="H78">
        <v>1055</v>
      </c>
      <c r="I78" s="2">
        <v>43595</v>
      </c>
      <c r="J78" s="2">
        <v>43602</v>
      </c>
      <c r="K78">
        <v>1055</v>
      </c>
    </row>
    <row r="79" spans="1:11" x14ac:dyDescent="0.25">
      <c r="A79" t="str">
        <f>"7877958898"</f>
        <v>7877958898</v>
      </c>
      <c r="B79" t="str">
        <f t="shared" si="2"/>
        <v>06363391001</v>
      </c>
      <c r="C79" t="s">
        <v>16</v>
      </c>
      <c r="D79" t="s">
        <v>211</v>
      </c>
      <c r="E79" t="s">
        <v>46</v>
      </c>
      <c r="F79" s="1" t="s">
        <v>212</v>
      </c>
      <c r="G79" t="s">
        <v>213</v>
      </c>
      <c r="H79">
        <v>540</v>
      </c>
      <c r="I79" s="2">
        <v>43591</v>
      </c>
      <c r="J79" s="2">
        <v>44321</v>
      </c>
      <c r="K79">
        <v>135</v>
      </c>
    </row>
    <row r="80" spans="1:11" x14ac:dyDescent="0.25">
      <c r="A80" t="str">
        <f>"78475914F5"</f>
        <v>78475914F5</v>
      </c>
      <c r="B80" t="str">
        <f t="shared" si="2"/>
        <v>06363391001</v>
      </c>
      <c r="C80" t="s">
        <v>16</v>
      </c>
      <c r="D80" t="s">
        <v>214</v>
      </c>
      <c r="E80" t="s">
        <v>46</v>
      </c>
      <c r="F80" s="1" t="s">
        <v>215</v>
      </c>
      <c r="G80" t="s">
        <v>216</v>
      </c>
      <c r="H80">
        <v>314.5</v>
      </c>
      <c r="I80" s="2">
        <v>43585</v>
      </c>
      <c r="J80" s="2">
        <v>43587</v>
      </c>
      <c r="K80">
        <v>314.5</v>
      </c>
    </row>
    <row r="81" spans="1:11" x14ac:dyDescent="0.25">
      <c r="A81" t="str">
        <f>"7820031DB7"</f>
        <v>7820031DB7</v>
      </c>
      <c r="B81" t="str">
        <f t="shared" si="2"/>
        <v>06363391001</v>
      </c>
      <c r="C81" t="s">
        <v>16</v>
      </c>
      <c r="D81" t="s">
        <v>217</v>
      </c>
      <c r="E81" t="s">
        <v>46</v>
      </c>
      <c r="F81" s="1" t="s">
        <v>218</v>
      </c>
      <c r="G81" t="s">
        <v>219</v>
      </c>
      <c r="H81">
        <v>299.14</v>
      </c>
      <c r="I81" s="2">
        <v>43543</v>
      </c>
      <c r="J81" s="2">
        <v>43553</v>
      </c>
      <c r="K81">
        <v>299.14</v>
      </c>
    </row>
    <row r="82" spans="1:11" x14ac:dyDescent="0.25">
      <c r="A82" t="str">
        <f>"779702870C"</f>
        <v>779702870C</v>
      </c>
      <c r="B82" t="str">
        <f t="shared" si="2"/>
        <v>06363391001</v>
      </c>
      <c r="C82" t="s">
        <v>16</v>
      </c>
      <c r="D82" t="s">
        <v>220</v>
      </c>
      <c r="E82" t="s">
        <v>46</v>
      </c>
      <c r="F82" s="1" t="s">
        <v>221</v>
      </c>
      <c r="G82" t="s">
        <v>222</v>
      </c>
      <c r="H82">
        <v>1038</v>
      </c>
      <c r="I82" s="2">
        <v>43544</v>
      </c>
      <c r="J82" s="2">
        <v>43558</v>
      </c>
      <c r="K82">
        <v>1038</v>
      </c>
    </row>
    <row r="83" spans="1:11" x14ac:dyDescent="0.25">
      <c r="A83" t="str">
        <f>"792733649D"</f>
        <v>792733649D</v>
      </c>
      <c r="B83" t="str">
        <f t="shared" si="2"/>
        <v>06363391001</v>
      </c>
      <c r="C83" t="s">
        <v>16</v>
      </c>
      <c r="D83" t="s">
        <v>223</v>
      </c>
      <c r="E83" t="s">
        <v>50</v>
      </c>
      <c r="F83" s="1" t="s">
        <v>224</v>
      </c>
      <c r="G83" t="s">
        <v>225</v>
      </c>
      <c r="H83">
        <v>4517.1899999999996</v>
      </c>
      <c r="I83" s="2">
        <v>43626</v>
      </c>
      <c r="J83" s="2">
        <v>43628</v>
      </c>
      <c r="K83">
        <v>4517.1899999999996</v>
      </c>
    </row>
    <row r="84" spans="1:11" x14ac:dyDescent="0.25">
      <c r="A84" t="str">
        <f>"79030570F4"</f>
        <v>79030570F4</v>
      </c>
      <c r="B84" t="str">
        <f t="shared" si="2"/>
        <v>06363391001</v>
      </c>
      <c r="C84" t="s">
        <v>16</v>
      </c>
      <c r="D84" t="s">
        <v>226</v>
      </c>
      <c r="E84" t="s">
        <v>46</v>
      </c>
      <c r="F84" s="1" t="s">
        <v>227</v>
      </c>
      <c r="G84" t="s">
        <v>228</v>
      </c>
      <c r="H84">
        <v>1510</v>
      </c>
      <c r="I84" s="2">
        <v>43647</v>
      </c>
      <c r="J84" s="2">
        <v>43647</v>
      </c>
      <c r="K84">
        <v>1510</v>
      </c>
    </row>
    <row r="85" spans="1:11" x14ac:dyDescent="0.25">
      <c r="A85" t="str">
        <f>"7914745E2E"</f>
        <v>7914745E2E</v>
      </c>
      <c r="B85" t="str">
        <f t="shared" si="2"/>
        <v>06363391001</v>
      </c>
      <c r="C85" t="s">
        <v>16</v>
      </c>
      <c r="D85" t="s">
        <v>229</v>
      </c>
      <c r="E85" t="s">
        <v>50</v>
      </c>
      <c r="F85" s="1" t="s">
        <v>230</v>
      </c>
      <c r="G85" t="s">
        <v>231</v>
      </c>
      <c r="H85">
        <v>720</v>
      </c>
      <c r="I85" s="2">
        <v>43587</v>
      </c>
      <c r="J85" s="2">
        <v>43616</v>
      </c>
      <c r="K85">
        <v>720</v>
      </c>
    </row>
    <row r="86" spans="1:11" x14ac:dyDescent="0.25">
      <c r="A86" t="str">
        <f>"78932178B8"</f>
        <v>78932178B8</v>
      </c>
      <c r="B86" t="str">
        <f t="shared" si="2"/>
        <v>06363391001</v>
      </c>
      <c r="C86" t="s">
        <v>16</v>
      </c>
      <c r="D86" t="s">
        <v>232</v>
      </c>
      <c r="E86" t="s">
        <v>50</v>
      </c>
      <c r="F86" s="1" t="s">
        <v>233</v>
      </c>
      <c r="G86" t="s">
        <v>234</v>
      </c>
      <c r="H86">
        <v>135</v>
      </c>
      <c r="I86" s="2">
        <v>43601</v>
      </c>
      <c r="J86" s="2">
        <v>43601</v>
      </c>
      <c r="K86">
        <v>135</v>
      </c>
    </row>
    <row r="87" spans="1:11" x14ac:dyDescent="0.25">
      <c r="A87" t="str">
        <f>"7867598342"</f>
        <v>7867598342</v>
      </c>
      <c r="B87" t="str">
        <f t="shared" si="2"/>
        <v>06363391001</v>
      </c>
      <c r="C87" t="s">
        <v>16</v>
      </c>
      <c r="D87" t="s">
        <v>235</v>
      </c>
      <c r="E87" t="s">
        <v>50</v>
      </c>
      <c r="F87" s="1" t="s">
        <v>22</v>
      </c>
      <c r="G87" t="s">
        <v>23</v>
      </c>
      <c r="H87">
        <v>1368.46</v>
      </c>
      <c r="I87" s="2">
        <v>43587</v>
      </c>
      <c r="J87" s="2">
        <v>43595</v>
      </c>
      <c r="K87">
        <v>1368.46</v>
      </c>
    </row>
    <row r="88" spans="1:11" x14ac:dyDescent="0.25">
      <c r="A88" t="str">
        <f>"7914757817"</f>
        <v>7914757817</v>
      </c>
      <c r="B88" t="str">
        <f t="shared" si="2"/>
        <v>06363391001</v>
      </c>
      <c r="C88" t="s">
        <v>16</v>
      </c>
      <c r="D88" t="s">
        <v>236</v>
      </c>
      <c r="E88" t="s">
        <v>50</v>
      </c>
      <c r="F88" s="1" t="s">
        <v>237</v>
      </c>
      <c r="G88" t="s">
        <v>238</v>
      </c>
      <c r="H88">
        <v>320</v>
      </c>
      <c r="I88" s="2">
        <v>43641</v>
      </c>
      <c r="J88" s="2">
        <v>43641</v>
      </c>
      <c r="K88">
        <v>320</v>
      </c>
    </row>
    <row r="89" spans="1:11" x14ac:dyDescent="0.25">
      <c r="A89" t="str">
        <f>"7889896426"</f>
        <v>7889896426</v>
      </c>
      <c r="B89" t="str">
        <f t="shared" si="2"/>
        <v>06363391001</v>
      </c>
      <c r="C89" t="s">
        <v>16</v>
      </c>
      <c r="D89" t="s">
        <v>239</v>
      </c>
      <c r="E89" t="s">
        <v>46</v>
      </c>
      <c r="F89" s="1" t="s">
        <v>240</v>
      </c>
      <c r="G89" t="s">
        <v>228</v>
      </c>
      <c r="H89">
        <v>1230</v>
      </c>
      <c r="I89" s="2">
        <v>43606</v>
      </c>
      <c r="J89" s="2">
        <v>43614</v>
      </c>
      <c r="K89">
        <v>1230</v>
      </c>
    </row>
    <row r="90" spans="1:11" x14ac:dyDescent="0.25">
      <c r="A90" t="str">
        <f>"7859756BD3"</f>
        <v>7859756BD3</v>
      </c>
      <c r="B90" t="str">
        <f t="shared" si="2"/>
        <v>06363391001</v>
      </c>
      <c r="C90" t="s">
        <v>16</v>
      </c>
      <c r="D90" t="s">
        <v>241</v>
      </c>
      <c r="E90" t="s">
        <v>46</v>
      </c>
      <c r="F90" s="1" t="s">
        <v>242</v>
      </c>
      <c r="G90" t="s">
        <v>243</v>
      </c>
      <c r="H90">
        <v>400</v>
      </c>
      <c r="I90" s="2">
        <v>43598</v>
      </c>
      <c r="J90" s="2">
        <v>43637</v>
      </c>
      <c r="K90">
        <v>400</v>
      </c>
    </row>
    <row r="91" spans="1:11" x14ac:dyDescent="0.25">
      <c r="A91" t="str">
        <f>"76536729EE"</f>
        <v>76536729EE</v>
      </c>
      <c r="B91" t="str">
        <f t="shared" si="2"/>
        <v>06363391001</v>
      </c>
      <c r="C91" t="s">
        <v>16</v>
      </c>
      <c r="D91" t="s">
        <v>244</v>
      </c>
      <c r="E91" t="s">
        <v>46</v>
      </c>
      <c r="F91" s="1" t="s">
        <v>245</v>
      </c>
      <c r="G91" t="s">
        <v>96</v>
      </c>
      <c r="H91">
        <v>17269.62</v>
      </c>
      <c r="I91" s="2">
        <v>43525</v>
      </c>
      <c r="J91" s="2">
        <v>43921</v>
      </c>
      <c r="K91">
        <v>17663.97</v>
      </c>
    </row>
    <row r="92" spans="1:11" x14ac:dyDescent="0.25">
      <c r="A92" t="str">
        <f>"7913829A47"</f>
        <v>7913829A47</v>
      </c>
      <c r="B92" t="str">
        <f t="shared" si="2"/>
        <v>06363391001</v>
      </c>
      <c r="C92" t="s">
        <v>16</v>
      </c>
      <c r="D92" t="s">
        <v>246</v>
      </c>
      <c r="E92" t="s">
        <v>46</v>
      </c>
      <c r="F92" s="1" t="s">
        <v>247</v>
      </c>
      <c r="G92" t="s">
        <v>248</v>
      </c>
      <c r="H92">
        <v>700</v>
      </c>
      <c r="I92" s="2">
        <v>43626</v>
      </c>
      <c r="J92" s="2">
        <v>43626</v>
      </c>
      <c r="K92">
        <v>700</v>
      </c>
    </row>
    <row r="93" spans="1:11" x14ac:dyDescent="0.25">
      <c r="A93" t="str">
        <f>"7878409CC4"</f>
        <v>7878409CC4</v>
      </c>
      <c r="B93" t="str">
        <f t="shared" si="2"/>
        <v>06363391001</v>
      </c>
      <c r="C93" t="s">
        <v>16</v>
      </c>
      <c r="D93" t="s">
        <v>115</v>
      </c>
      <c r="E93" t="s">
        <v>46</v>
      </c>
      <c r="F93" s="1" t="s">
        <v>249</v>
      </c>
      <c r="G93" t="s">
        <v>250</v>
      </c>
      <c r="H93">
        <v>528</v>
      </c>
      <c r="I93" s="2">
        <v>43593</v>
      </c>
      <c r="J93" s="2">
        <v>43593</v>
      </c>
      <c r="K93">
        <v>528</v>
      </c>
    </row>
    <row r="94" spans="1:11" x14ac:dyDescent="0.25">
      <c r="A94" t="str">
        <f>"78916657F8"</f>
        <v>78916657F8</v>
      </c>
      <c r="B94" t="str">
        <f t="shared" si="2"/>
        <v>06363391001</v>
      </c>
      <c r="C94" t="s">
        <v>16</v>
      </c>
      <c r="D94" t="s">
        <v>251</v>
      </c>
      <c r="E94" t="s">
        <v>46</v>
      </c>
      <c r="F94" s="1" t="s">
        <v>252</v>
      </c>
      <c r="G94" t="s">
        <v>117</v>
      </c>
      <c r="H94">
        <v>576</v>
      </c>
      <c r="I94" s="2">
        <v>43598</v>
      </c>
      <c r="J94" s="2">
        <v>43598</v>
      </c>
      <c r="K94">
        <v>576</v>
      </c>
    </row>
    <row r="95" spans="1:11" x14ac:dyDescent="0.25">
      <c r="A95" t="str">
        <f>"794556687B"</f>
        <v>794556687B</v>
      </c>
      <c r="B95" t="str">
        <f t="shared" si="2"/>
        <v>06363391001</v>
      </c>
      <c r="C95" t="s">
        <v>16</v>
      </c>
      <c r="D95" t="s">
        <v>253</v>
      </c>
      <c r="E95" t="s">
        <v>50</v>
      </c>
      <c r="F95" s="1" t="s">
        <v>125</v>
      </c>
      <c r="G95" t="s">
        <v>126</v>
      </c>
      <c r="H95">
        <v>375</v>
      </c>
      <c r="I95" s="2">
        <v>43649</v>
      </c>
      <c r="J95" s="2">
        <v>43649</v>
      </c>
      <c r="K95">
        <v>375</v>
      </c>
    </row>
    <row r="96" spans="1:11" x14ac:dyDescent="0.25">
      <c r="A96" t="str">
        <f>"7882713C8A"</f>
        <v>7882713C8A</v>
      </c>
      <c r="B96" t="str">
        <f t="shared" si="2"/>
        <v>06363391001</v>
      </c>
      <c r="C96" t="s">
        <v>16</v>
      </c>
      <c r="D96" t="s">
        <v>254</v>
      </c>
      <c r="E96" t="s">
        <v>50</v>
      </c>
      <c r="F96" s="1" t="s">
        <v>255</v>
      </c>
      <c r="G96" t="s">
        <v>256</v>
      </c>
      <c r="H96">
        <v>3090</v>
      </c>
      <c r="I96" s="2">
        <v>43619</v>
      </c>
      <c r="J96" s="2">
        <v>43668</v>
      </c>
      <c r="K96">
        <v>3090</v>
      </c>
    </row>
    <row r="97" spans="1:11" x14ac:dyDescent="0.25">
      <c r="A97" t="str">
        <f>"7927889CF4"</f>
        <v>7927889CF4</v>
      </c>
      <c r="B97" t="str">
        <f t="shared" si="2"/>
        <v>06363391001</v>
      </c>
      <c r="C97" t="s">
        <v>16</v>
      </c>
      <c r="D97" t="s">
        <v>257</v>
      </c>
      <c r="E97" t="s">
        <v>46</v>
      </c>
      <c r="F97" s="1" t="s">
        <v>258</v>
      </c>
      <c r="G97" t="s">
        <v>117</v>
      </c>
      <c r="H97">
        <v>865</v>
      </c>
      <c r="I97" s="2">
        <v>43630</v>
      </c>
      <c r="J97" s="2">
        <v>43634</v>
      </c>
      <c r="K97">
        <v>865</v>
      </c>
    </row>
    <row r="98" spans="1:11" x14ac:dyDescent="0.25">
      <c r="A98" t="str">
        <f>"7967055DC2"</f>
        <v>7967055DC2</v>
      </c>
      <c r="B98" t="str">
        <f t="shared" si="2"/>
        <v>06363391001</v>
      </c>
      <c r="C98" t="s">
        <v>16</v>
      </c>
      <c r="D98" t="s">
        <v>259</v>
      </c>
      <c r="E98" t="s">
        <v>46</v>
      </c>
      <c r="F98" s="1" t="s">
        <v>260</v>
      </c>
      <c r="G98" t="s">
        <v>192</v>
      </c>
      <c r="H98">
        <v>149</v>
      </c>
      <c r="I98" s="2">
        <v>43675</v>
      </c>
      <c r="J98" s="2">
        <v>43675</v>
      </c>
      <c r="K98">
        <v>149</v>
      </c>
    </row>
    <row r="99" spans="1:11" x14ac:dyDescent="0.25">
      <c r="A99" t="str">
        <f>"7960598D46"</f>
        <v>7960598D46</v>
      </c>
      <c r="B99" t="str">
        <f t="shared" ref="B99:B130" si="3">"06363391001"</f>
        <v>06363391001</v>
      </c>
      <c r="C99" t="s">
        <v>16</v>
      </c>
      <c r="D99" t="s">
        <v>261</v>
      </c>
      <c r="E99" t="s">
        <v>50</v>
      </c>
      <c r="F99" s="1" t="s">
        <v>125</v>
      </c>
      <c r="G99" t="s">
        <v>126</v>
      </c>
      <c r="H99">
        <v>625</v>
      </c>
      <c r="I99" s="2">
        <v>43649</v>
      </c>
      <c r="J99" s="2">
        <v>43671</v>
      </c>
      <c r="K99">
        <v>625</v>
      </c>
    </row>
    <row r="100" spans="1:11" x14ac:dyDescent="0.25">
      <c r="A100" t="str">
        <f>"7951779F9A"</f>
        <v>7951779F9A</v>
      </c>
      <c r="B100" t="str">
        <f t="shared" si="3"/>
        <v>06363391001</v>
      </c>
      <c r="C100" t="s">
        <v>16</v>
      </c>
      <c r="D100" t="s">
        <v>262</v>
      </c>
      <c r="E100" t="s">
        <v>46</v>
      </c>
      <c r="F100" s="1" t="s">
        <v>263</v>
      </c>
      <c r="G100" t="s">
        <v>264</v>
      </c>
      <c r="H100">
        <v>338</v>
      </c>
      <c r="I100" s="2">
        <v>43678</v>
      </c>
      <c r="J100" s="2">
        <v>43678</v>
      </c>
      <c r="K100">
        <v>338</v>
      </c>
    </row>
    <row r="101" spans="1:11" x14ac:dyDescent="0.25">
      <c r="A101" t="str">
        <f>"7988071CB6"</f>
        <v>7988071CB6</v>
      </c>
      <c r="B101" t="str">
        <f t="shared" si="3"/>
        <v>06363391001</v>
      </c>
      <c r="C101" t="s">
        <v>16</v>
      </c>
      <c r="D101" t="s">
        <v>265</v>
      </c>
      <c r="E101" t="s">
        <v>46</v>
      </c>
      <c r="F101" s="1" t="s">
        <v>266</v>
      </c>
      <c r="G101" t="s">
        <v>267</v>
      </c>
      <c r="H101">
        <v>65</v>
      </c>
      <c r="I101" s="2">
        <v>43703</v>
      </c>
      <c r="J101" s="2">
        <v>43703</v>
      </c>
      <c r="K101">
        <v>65</v>
      </c>
    </row>
    <row r="102" spans="1:11" x14ac:dyDescent="0.25">
      <c r="A102" t="str">
        <f>"8020110424"</f>
        <v>8020110424</v>
      </c>
      <c r="B102" t="str">
        <f t="shared" si="3"/>
        <v>06363391001</v>
      </c>
      <c r="C102" t="s">
        <v>16</v>
      </c>
      <c r="D102" t="s">
        <v>268</v>
      </c>
      <c r="E102" t="s">
        <v>50</v>
      </c>
      <c r="F102" s="1" t="s">
        <v>269</v>
      </c>
      <c r="G102" t="s">
        <v>270</v>
      </c>
      <c r="H102">
        <v>258.5</v>
      </c>
      <c r="I102" s="2">
        <v>43721</v>
      </c>
      <c r="J102" s="2">
        <v>43721</v>
      </c>
      <c r="K102">
        <v>258.5</v>
      </c>
    </row>
    <row r="103" spans="1:11" x14ac:dyDescent="0.25">
      <c r="A103" t="str">
        <f>"8020115843"</f>
        <v>8020115843</v>
      </c>
      <c r="B103" t="str">
        <f t="shared" si="3"/>
        <v>06363391001</v>
      </c>
      <c r="C103" t="s">
        <v>16</v>
      </c>
      <c r="D103" t="s">
        <v>271</v>
      </c>
      <c r="E103" t="s">
        <v>50</v>
      </c>
      <c r="F103" s="1" t="s">
        <v>272</v>
      </c>
      <c r="G103" t="s">
        <v>273</v>
      </c>
      <c r="H103">
        <v>1692.45</v>
      </c>
      <c r="I103" s="2">
        <v>43714</v>
      </c>
      <c r="J103" s="2">
        <v>43726</v>
      </c>
      <c r="K103">
        <v>1692.45</v>
      </c>
    </row>
    <row r="104" spans="1:11" x14ac:dyDescent="0.25">
      <c r="A104" t="str">
        <f>"789963268C"</f>
        <v>789963268C</v>
      </c>
      <c r="B104" t="str">
        <f t="shared" si="3"/>
        <v>06363391001</v>
      </c>
      <c r="C104" t="s">
        <v>16</v>
      </c>
      <c r="D104" t="s">
        <v>274</v>
      </c>
      <c r="E104" t="s">
        <v>50</v>
      </c>
      <c r="F104" s="1" t="s">
        <v>233</v>
      </c>
      <c r="G104" t="s">
        <v>234</v>
      </c>
      <c r="H104">
        <v>1865</v>
      </c>
      <c r="I104" s="2">
        <v>43628</v>
      </c>
      <c r="J104" s="2">
        <v>43727</v>
      </c>
      <c r="K104">
        <v>1865</v>
      </c>
    </row>
    <row r="105" spans="1:11" x14ac:dyDescent="0.25">
      <c r="A105" t="str">
        <f>"80127889D4"</f>
        <v>80127889D4</v>
      </c>
      <c r="B105" t="str">
        <f t="shared" si="3"/>
        <v>06363391001</v>
      </c>
      <c r="C105" t="s">
        <v>16</v>
      </c>
      <c r="D105" t="s">
        <v>275</v>
      </c>
      <c r="E105" t="s">
        <v>46</v>
      </c>
      <c r="F105" s="1" t="s">
        <v>276</v>
      </c>
      <c r="G105" t="s">
        <v>105</v>
      </c>
      <c r="H105">
        <v>7650.79</v>
      </c>
      <c r="I105" s="2">
        <v>43720</v>
      </c>
      <c r="J105" s="2">
        <v>43727</v>
      </c>
      <c r="K105">
        <v>7650.77</v>
      </c>
    </row>
    <row r="106" spans="1:11" x14ac:dyDescent="0.25">
      <c r="A106" t="str">
        <f>"80306795F4"</f>
        <v>80306795F4</v>
      </c>
      <c r="B106" t="str">
        <f t="shared" si="3"/>
        <v>06363391001</v>
      </c>
      <c r="C106" t="s">
        <v>16</v>
      </c>
      <c r="D106" t="s">
        <v>277</v>
      </c>
      <c r="E106" t="s">
        <v>50</v>
      </c>
      <c r="F106" s="1" t="s">
        <v>278</v>
      </c>
      <c r="G106" t="s">
        <v>279</v>
      </c>
      <c r="H106">
        <v>1388</v>
      </c>
      <c r="I106" s="2">
        <v>43730</v>
      </c>
      <c r="J106" s="2">
        <v>43730</v>
      </c>
      <c r="K106">
        <v>1388</v>
      </c>
    </row>
    <row r="107" spans="1:11" x14ac:dyDescent="0.25">
      <c r="A107" t="str">
        <f>"6798435609"</f>
        <v>6798435609</v>
      </c>
      <c r="B107" t="str">
        <f t="shared" si="3"/>
        <v>06363391001</v>
      </c>
      <c r="C107" t="s">
        <v>16</v>
      </c>
      <c r="D107" t="s">
        <v>280</v>
      </c>
      <c r="E107" t="s">
        <v>18</v>
      </c>
      <c r="F107" s="1" t="s">
        <v>25</v>
      </c>
      <c r="G107" t="s">
        <v>26</v>
      </c>
      <c r="H107">
        <v>10689.6</v>
      </c>
      <c r="I107" s="2">
        <v>42661</v>
      </c>
      <c r="J107" s="2">
        <v>44121</v>
      </c>
      <c r="K107">
        <v>8522.42</v>
      </c>
    </row>
    <row r="108" spans="1:11" x14ac:dyDescent="0.25">
      <c r="A108" t="str">
        <f>"7614010FCE"</f>
        <v>7614010FCE</v>
      </c>
      <c r="B108" t="str">
        <f t="shared" si="3"/>
        <v>06363391001</v>
      </c>
      <c r="C108" t="s">
        <v>16</v>
      </c>
      <c r="D108" t="s">
        <v>281</v>
      </c>
      <c r="E108" t="s">
        <v>18</v>
      </c>
      <c r="F108" s="1" t="s">
        <v>19</v>
      </c>
      <c r="G108" t="s">
        <v>20</v>
      </c>
      <c r="H108">
        <v>31764.2</v>
      </c>
      <c r="I108" s="2">
        <v>43792</v>
      </c>
      <c r="J108" s="2">
        <v>45618</v>
      </c>
      <c r="K108">
        <v>0</v>
      </c>
    </row>
    <row r="109" spans="1:11" x14ac:dyDescent="0.25">
      <c r="A109" t="str">
        <f>"7989571290"</f>
        <v>7989571290</v>
      </c>
      <c r="B109" t="str">
        <f t="shared" si="3"/>
        <v>06363391001</v>
      </c>
      <c r="C109" t="s">
        <v>16</v>
      </c>
      <c r="D109" t="s">
        <v>282</v>
      </c>
      <c r="E109" t="s">
        <v>46</v>
      </c>
      <c r="F109" s="1" t="s">
        <v>283</v>
      </c>
      <c r="G109" t="s">
        <v>105</v>
      </c>
      <c r="H109">
        <v>6794.7</v>
      </c>
      <c r="I109" s="2">
        <v>43718</v>
      </c>
      <c r="J109" s="2">
        <v>43738</v>
      </c>
      <c r="K109">
        <v>6794.7</v>
      </c>
    </row>
    <row r="110" spans="1:11" x14ac:dyDescent="0.25">
      <c r="A110" t="str">
        <f>"75625383C8"</f>
        <v>75625383C8</v>
      </c>
      <c r="B110" t="str">
        <f t="shared" si="3"/>
        <v>06363391001</v>
      </c>
      <c r="C110" t="s">
        <v>16</v>
      </c>
      <c r="D110" t="s">
        <v>284</v>
      </c>
      <c r="E110" t="s">
        <v>18</v>
      </c>
      <c r="F110" s="1" t="s">
        <v>19</v>
      </c>
      <c r="G110" t="s">
        <v>20</v>
      </c>
      <c r="H110">
        <v>6723.2</v>
      </c>
      <c r="I110" s="2">
        <v>43357</v>
      </c>
      <c r="J110" s="2">
        <v>45182</v>
      </c>
      <c r="K110">
        <v>338.16</v>
      </c>
    </row>
    <row r="111" spans="1:11" x14ac:dyDescent="0.25">
      <c r="A111" t="str">
        <f>"80450254A6"</f>
        <v>80450254A6</v>
      </c>
      <c r="B111" t="str">
        <f t="shared" si="3"/>
        <v>06363391001</v>
      </c>
      <c r="C111" t="s">
        <v>16</v>
      </c>
      <c r="D111" t="s">
        <v>285</v>
      </c>
      <c r="E111" t="s">
        <v>18</v>
      </c>
      <c r="F111" s="1" t="s">
        <v>19</v>
      </c>
      <c r="G111" t="s">
        <v>20</v>
      </c>
      <c r="H111">
        <v>4017.4</v>
      </c>
      <c r="I111" s="2">
        <v>43800</v>
      </c>
      <c r="J111" s="2">
        <v>45626</v>
      </c>
      <c r="K111">
        <v>0</v>
      </c>
    </row>
    <row r="112" spans="1:11" x14ac:dyDescent="0.25">
      <c r="A112" t="str">
        <f>"80347071F8"</f>
        <v>80347071F8</v>
      </c>
      <c r="B112" t="str">
        <f t="shared" si="3"/>
        <v>06363391001</v>
      </c>
      <c r="C112" t="s">
        <v>16</v>
      </c>
      <c r="D112" t="s">
        <v>286</v>
      </c>
      <c r="E112" t="s">
        <v>46</v>
      </c>
      <c r="F112" s="1" t="s">
        <v>287</v>
      </c>
      <c r="G112" t="s">
        <v>288</v>
      </c>
      <c r="H112">
        <v>758</v>
      </c>
      <c r="I112" s="2">
        <v>43733</v>
      </c>
      <c r="J112" s="2">
        <v>43764</v>
      </c>
      <c r="K112">
        <v>758</v>
      </c>
    </row>
    <row r="113" spans="1:11" x14ac:dyDescent="0.25">
      <c r="A113" t="str">
        <f>"80330499BC"</f>
        <v>80330499BC</v>
      </c>
      <c r="B113" t="str">
        <f t="shared" si="3"/>
        <v>06363391001</v>
      </c>
      <c r="C113" t="s">
        <v>16</v>
      </c>
      <c r="D113" t="s">
        <v>115</v>
      </c>
      <c r="E113" t="s">
        <v>46</v>
      </c>
      <c r="F113" s="1" t="s">
        <v>289</v>
      </c>
      <c r="G113" t="s">
        <v>222</v>
      </c>
      <c r="H113">
        <v>750</v>
      </c>
      <c r="I113" s="2">
        <v>43738</v>
      </c>
      <c r="J113" s="2">
        <v>43740</v>
      </c>
      <c r="K113">
        <v>750</v>
      </c>
    </row>
    <row r="114" spans="1:11" x14ac:dyDescent="0.25">
      <c r="A114" t="str">
        <f>"801405603A"</f>
        <v>801405603A</v>
      </c>
      <c r="B114" t="str">
        <f t="shared" si="3"/>
        <v>06363391001</v>
      </c>
      <c r="C114" t="s">
        <v>16</v>
      </c>
      <c r="D114" t="s">
        <v>290</v>
      </c>
      <c r="E114" t="s">
        <v>46</v>
      </c>
      <c r="F114" s="1" t="s">
        <v>291</v>
      </c>
      <c r="G114" t="s">
        <v>292</v>
      </c>
      <c r="H114">
        <v>698</v>
      </c>
      <c r="I114" s="2">
        <v>43747</v>
      </c>
      <c r="J114" s="2">
        <v>43747</v>
      </c>
      <c r="K114">
        <v>698</v>
      </c>
    </row>
    <row r="115" spans="1:11" x14ac:dyDescent="0.25">
      <c r="A115" t="str">
        <f>"80126117C4"</f>
        <v>80126117C4</v>
      </c>
      <c r="B115" t="str">
        <f t="shared" si="3"/>
        <v>06363391001</v>
      </c>
      <c r="C115" t="s">
        <v>16</v>
      </c>
      <c r="D115" t="s">
        <v>293</v>
      </c>
      <c r="E115" t="s">
        <v>46</v>
      </c>
      <c r="F115" s="1" t="s">
        <v>294</v>
      </c>
      <c r="G115" t="s">
        <v>93</v>
      </c>
      <c r="H115">
        <v>14060.54</v>
      </c>
      <c r="I115" s="2">
        <v>43720</v>
      </c>
      <c r="J115" s="2">
        <v>43754</v>
      </c>
      <c r="K115">
        <v>14060.53</v>
      </c>
    </row>
    <row r="116" spans="1:11" x14ac:dyDescent="0.25">
      <c r="A116" t="str">
        <f>"80247411C4"</f>
        <v>80247411C4</v>
      </c>
      <c r="B116" t="str">
        <f t="shared" si="3"/>
        <v>06363391001</v>
      </c>
      <c r="C116" t="s">
        <v>16</v>
      </c>
      <c r="D116" t="s">
        <v>295</v>
      </c>
      <c r="E116" t="s">
        <v>50</v>
      </c>
      <c r="F116" s="1" t="s">
        <v>125</v>
      </c>
      <c r="G116" t="s">
        <v>126</v>
      </c>
      <c r="H116">
        <v>1250</v>
      </c>
      <c r="I116" s="2">
        <v>43718</v>
      </c>
      <c r="K116">
        <v>1250</v>
      </c>
    </row>
    <row r="117" spans="1:11" x14ac:dyDescent="0.25">
      <c r="A117" t="str">
        <f>"8023318B75"</f>
        <v>8023318B75</v>
      </c>
      <c r="B117" t="str">
        <f t="shared" si="3"/>
        <v>06363391001</v>
      </c>
      <c r="C117" t="s">
        <v>16</v>
      </c>
      <c r="D117" t="s">
        <v>296</v>
      </c>
      <c r="E117" t="s">
        <v>50</v>
      </c>
      <c r="F117" s="1" t="s">
        <v>297</v>
      </c>
      <c r="G117" t="s">
        <v>298</v>
      </c>
      <c r="H117">
        <v>532.9</v>
      </c>
      <c r="I117" s="2">
        <v>43743</v>
      </c>
      <c r="J117" s="2">
        <v>43751</v>
      </c>
      <c r="K117">
        <v>532.9</v>
      </c>
    </row>
    <row r="118" spans="1:11" x14ac:dyDescent="0.25">
      <c r="A118" t="str">
        <f>"8055831A09"</f>
        <v>8055831A09</v>
      </c>
      <c r="B118" t="str">
        <f t="shared" si="3"/>
        <v>06363391001</v>
      </c>
      <c r="C118" t="s">
        <v>16</v>
      </c>
      <c r="D118" t="s">
        <v>299</v>
      </c>
      <c r="E118" t="s">
        <v>50</v>
      </c>
      <c r="F118" s="1" t="s">
        <v>125</v>
      </c>
      <c r="G118" t="s">
        <v>126</v>
      </c>
      <c r="H118">
        <v>125</v>
      </c>
      <c r="I118" s="2">
        <v>43746</v>
      </c>
      <c r="K118">
        <v>125</v>
      </c>
    </row>
    <row r="119" spans="1:11" x14ac:dyDescent="0.25">
      <c r="A119" t="str">
        <f>"80435535EA"</f>
        <v>80435535EA</v>
      </c>
      <c r="B119" t="str">
        <f t="shared" si="3"/>
        <v>06363391001</v>
      </c>
      <c r="C119" t="s">
        <v>16</v>
      </c>
      <c r="D119" t="s">
        <v>300</v>
      </c>
      <c r="E119" t="s">
        <v>46</v>
      </c>
      <c r="F119" s="1" t="s">
        <v>301</v>
      </c>
      <c r="G119" t="s">
        <v>302</v>
      </c>
      <c r="H119">
        <v>520</v>
      </c>
      <c r="I119" s="2">
        <v>43752</v>
      </c>
      <c r="J119" s="2">
        <v>43752</v>
      </c>
      <c r="K119">
        <v>520</v>
      </c>
    </row>
    <row r="120" spans="1:11" x14ac:dyDescent="0.25">
      <c r="A120" t="str">
        <f>"8024662093"</f>
        <v>8024662093</v>
      </c>
      <c r="B120" t="str">
        <f t="shared" si="3"/>
        <v>06363391001</v>
      </c>
      <c r="C120" t="s">
        <v>16</v>
      </c>
      <c r="D120" t="s">
        <v>303</v>
      </c>
      <c r="E120" t="s">
        <v>50</v>
      </c>
      <c r="F120" s="1" t="s">
        <v>22</v>
      </c>
      <c r="G120" t="s">
        <v>23</v>
      </c>
      <c r="H120">
        <v>1394.28</v>
      </c>
      <c r="I120" s="2">
        <v>43739</v>
      </c>
      <c r="J120" s="2">
        <v>43763</v>
      </c>
      <c r="K120">
        <v>1394.28</v>
      </c>
    </row>
    <row r="121" spans="1:11" x14ac:dyDescent="0.25">
      <c r="A121" t="str">
        <f>"8026024487"</f>
        <v>8026024487</v>
      </c>
      <c r="B121" t="str">
        <f t="shared" si="3"/>
        <v>06363391001</v>
      </c>
      <c r="C121" t="s">
        <v>16</v>
      </c>
      <c r="D121" t="s">
        <v>304</v>
      </c>
      <c r="E121" t="s">
        <v>46</v>
      </c>
      <c r="F121" s="1" t="s">
        <v>305</v>
      </c>
      <c r="G121" t="s">
        <v>105</v>
      </c>
      <c r="H121">
        <v>700.72</v>
      </c>
      <c r="I121" s="2">
        <v>43759</v>
      </c>
      <c r="J121" s="2">
        <v>43830</v>
      </c>
      <c r="K121">
        <v>700.72</v>
      </c>
    </row>
    <row r="122" spans="1:11" x14ac:dyDescent="0.25">
      <c r="A122" t="str">
        <f>"8049896852"</f>
        <v>8049896852</v>
      </c>
      <c r="B122" t="str">
        <f t="shared" si="3"/>
        <v>06363391001</v>
      </c>
      <c r="C122" t="s">
        <v>16</v>
      </c>
      <c r="D122" t="s">
        <v>306</v>
      </c>
      <c r="E122" t="s">
        <v>46</v>
      </c>
      <c r="F122" s="1" t="s">
        <v>307</v>
      </c>
      <c r="G122" t="s">
        <v>308</v>
      </c>
      <c r="H122">
        <v>230</v>
      </c>
      <c r="I122" s="2">
        <v>43774</v>
      </c>
      <c r="J122" s="2">
        <v>43774</v>
      </c>
      <c r="K122">
        <v>230</v>
      </c>
    </row>
    <row r="123" spans="1:11" x14ac:dyDescent="0.25">
      <c r="A123" t="str">
        <f>"8066565405"</f>
        <v>8066565405</v>
      </c>
      <c r="B123" t="str">
        <f t="shared" si="3"/>
        <v>06363391001</v>
      </c>
      <c r="C123" t="s">
        <v>16</v>
      </c>
      <c r="D123" t="s">
        <v>309</v>
      </c>
      <c r="E123" t="s">
        <v>46</v>
      </c>
      <c r="F123" s="1" t="s">
        <v>310</v>
      </c>
      <c r="G123" t="s">
        <v>117</v>
      </c>
      <c r="H123">
        <v>600</v>
      </c>
      <c r="I123" s="2">
        <v>43767</v>
      </c>
      <c r="J123" s="2">
        <v>43768</v>
      </c>
      <c r="K123">
        <v>600</v>
      </c>
    </row>
    <row r="124" spans="1:11" x14ac:dyDescent="0.25">
      <c r="A124" t="str">
        <f>"8009266F60"</f>
        <v>8009266F60</v>
      </c>
      <c r="B124" t="str">
        <f t="shared" si="3"/>
        <v>06363391001</v>
      </c>
      <c r="C124" t="s">
        <v>16</v>
      </c>
      <c r="D124" t="s">
        <v>311</v>
      </c>
      <c r="E124" t="s">
        <v>46</v>
      </c>
      <c r="F124" s="1" t="s">
        <v>312</v>
      </c>
      <c r="G124" t="s">
        <v>313</v>
      </c>
      <c r="H124">
        <v>542</v>
      </c>
      <c r="I124" s="2">
        <v>43780</v>
      </c>
      <c r="J124" s="2">
        <v>43782</v>
      </c>
      <c r="K124">
        <v>542</v>
      </c>
    </row>
    <row r="125" spans="1:11" x14ac:dyDescent="0.25">
      <c r="A125" t="str">
        <f>"80642215B0"</f>
        <v>80642215B0</v>
      </c>
      <c r="B125" t="str">
        <f t="shared" si="3"/>
        <v>06363391001</v>
      </c>
      <c r="C125" t="s">
        <v>16</v>
      </c>
      <c r="D125" t="s">
        <v>314</v>
      </c>
      <c r="E125" t="s">
        <v>46</v>
      </c>
      <c r="F125" s="1" t="s">
        <v>315</v>
      </c>
      <c r="G125" t="s">
        <v>189</v>
      </c>
      <c r="H125">
        <v>373</v>
      </c>
      <c r="I125" s="2">
        <v>43767</v>
      </c>
      <c r="J125" s="2">
        <v>43797</v>
      </c>
      <c r="K125">
        <v>373</v>
      </c>
    </row>
    <row r="126" spans="1:11" x14ac:dyDescent="0.25">
      <c r="A126" t="str">
        <f>"7850607DD4"</f>
        <v>7850607DD4</v>
      </c>
      <c r="B126" t="str">
        <f t="shared" si="3"/>
        <v>06363391001</v>
      </c>
      <c r="C126" t="s">
        <v>16</v>
      </c>
      <c r="D126" t="s">
        <v>316</v>
      </c>
      <c r="E126" t="s">
        <v>46</v>
      </c>
      <c r="F126" s="1" t="s">
        <v>317</v>
      </c>
      <c r="G126" t="s">
        <v>318</v>
      </c>
      <c r="H126">
        <v>6490</v>
      </c>
      <c r="I126" s="2">
        <v>43728</v>
      </c>
      <c r="J126" s="2">
        <v>43789</v>
      </c>
      <c r="K126">
        <v>6490</v>
      </c>
    </row>
    <row r="127" spans="1:11" x14ac:dyDescent="0.25">
      <c r="A127" t="str">
        <f>"80554439D9"</f>
        <v>80554439D9</v>
      </c>
      <c r="B127" t="str">
        <f t="shared" si="3"/>
        <v>06363391001</v>
      </c>
      <c r="C127" t="s">
        <v>16</v>
      </c>
      <c r="D127" t="s">
        <v>319</v>
      </c>
      <c r="E127" t="s">
        <v>46</v>
      </c>
      <c r="F127" s="1" t="s">
        <v>320</v>
      </c>
      <c r="G127" t="s">
        <v>321</v>
      </c>
      <c r="H127">
        <v>178.5</v>
      </c>
      <c r="I127" s="2">
        <v>43787</v>
      </c>
      <c r="J127" s="2">
        <v>43787</v>
      </c>
      <c r="K127">
        <v>178.5</v>
      </c>
    </row>
    <row r="128" spans="1:11" x14ac:dyDescent="0.25">
      <c r="A128" t="str">
        <f>"806606683A"</f>
        <v>806606683A</v>
      </c>
      <c r="B128" t="str">
        <f t="shared" si="3"/>
        <v>06363391001</v>
      </c>
      <c r="C128" t="s">
        <v>16</v>
      </c>
      <c r="D128" t="s">
        <v>322</v>
      </c>
      <c r="E128" t="s">
        <v>50</v>
      </c>
      <c r="F128" s="1" t="s">
        <v>71</v>
      </c>
      <c r="G128" t="s">
        <v>72</v>
      </c>
      <c r="H128">
        <v>65.23</v>
      </c>
      <c r="I128" s="2">
        <v>43759</v>
      </c>
      <c r="J128" s="2">
        <v>43759</v>
      </c>
      <c r="K128">
        <v>65.23</v>
      </c>
    </row>
    <row r="129" spans="1:11" x14ac:dyDescent="0.25">
      <c r="A129" t="str">
        <f>"NO CIG2010"</f>
        <v>NO CIG2010</v>
      </c>
      <c r="B129" t="str">
        <f t="shared" si="3"/>
        <v>06363391001</v>
      </c>
      <c r="C129" t="s">
        <v>16</v>
      </c>
      <c r="D129" t="s">
        <v>323</v>
      </c>
      <c r="E129" t="s">
        <v>50</v>
      </c>
      <c r="F129" s="1" t="s">
        <v>324</v>
      </c>
      <c r="G129" t="s">
        <v>325</v>
      </c>
      <c r="H129">
        <v>3220.8</v>
      </c>
      <c r="I129" s="2">
        <v>40258</v>
      </c>
      <c r="J129" s="2">
        <v>40623</v>
      </c>
      <c r="K129">
        <v>0</v>
      </c>
    </row>
    <row r="130" spans="1:11" x14ac:dyDescent="0.25">
      <c r="A130" t="str">
        <f>"1466583692"</f>
        <v>1466583692</v>
      </c>
      <c r="B130" t="str">
        <f t="shared" si="3"/>
        <v>06363391001</v>
      </c>
      <c r="C130" t="s">
        <v>16</v>
      </c>
      <c r="D130" t="s">
        <v>326</v>
      </c>
      <c r="E130" t="s">
        <v>50</v>
      </c>
      <c r="F130" s="1" t="s">
        <v>327</v>
      </c>
      <c r="G130" t="s">
        <v>325</v>
      </c>
      <c r="H130">
        <v>3220.8</v>
      </c>
      <c r="I130" s="2">
        <v>40624</v>
      </c>
      <c r="J130" s="2">
        <v>40989</v>
      </c>
      <c r="K130">
        <v>0</v>
      </c>
    </row>
    <row r="131" spans="1:11" x14ac:dyDescent="0.25">
      <c r="A131" t="str">
        <f>"39809049E5"</f>
        <v>39809049E5</v>
      </c>
      <c r="B131" t="str">
        <f t="shared" ref="B131:B162" si="4">"06363391001"</f>
        <v>06363391001</v>
      </c>
      <c r="C131" t="s">
        <v>16</v>
      </c>
      <c r="D131" t="s">
        <v>328</v>
      </c>
      <c r="E131" t="s">
        <v>50</v>
      </c>
      <c r="F131" s="1" t="s">
        <v>327</v>
      </c>
      <c r="G131" t="s">
        <v>325</v>
      </c>
      <c r="H131">
        <v>3220.8</v>
      </c>
      <c r="I131" s="2">
        <v>40990</v>
      </c>
      <c r="J131" s="2">
        <v>41354</v>
      </c>
      <c r="K131">
        <v>0</v>
      </c>
    </row>
    <row r="132" spans="1:11" x14ac:dyDescent="0.25">
      <c r="A132" t="str">
        <f>"810260512C"</f>
        <v>810260512C</v>
      </c>
      <c r="B132" t="str">
        <f t="shared" si="4"/>
        <v>06363391001</v>
      </c>
      <c r="C132" t="s">
        <v>16</v>
      </c>
      <c r="D132" t="s">
        <v>329</v>
      </c>
      <c r="E132" t="s">
        <v>46</v>
      </c>
      <c r="F132" s="1" t="s">
        <v>330</v>
      </c>
      <c r="G132" t="s">
        <v>331</v>
      </c>
      <c r="H132">
        <v>642.79999999999995</v>
      </c>
      <c r="I132" s="2">
        <v>43808</v>
      </c>
      <c r="J132" s="2">
        <v>43822</v>
      </c>
      <c r="K132">
        <v>0</v>
      </c>
    </row>
    <row r="133" spans="1:11" x14ac:dyDescent="0.25">
      <c r="A133" t="str">
        <f>"8088541B2E"</f>
        <v>8088541B2E</v>
      </c>
      <c r="B133" t="str">
        <f t="shared" si="4"/>
        <v>06363391001</v>
      </c>
      <c r="C133" t="s">
        <v>16</v>
      </c>
      <c r="D133" t="s">
        <v>332</v>
      </c>
      <c r="E133" t="s">
        <v>46</v>
      </c>
      <c r="F133" s="1" t="s">
        <v>333</v>
      </c>
      <c r="G133" t="s">
        <v>234</v>
      </c>
      <c r="H133">
        <v>944</v>
      </c>
      <c r="I133" s="2">
        <v>43840</v>
      </c>
      <c r="J133" s="2">
        <v>43840</v>
      </c>
      <c r="K133">
        <v>0</v>
      </c>
    </row>
    <row r="134" spans="1:11" x14ac:dyDescent="0.25">
      <c r="A134" t="str">
        <f>"812678317D"</f>
        <v>812678317D</v>
      </c>
      <c r="B134" t="str">
        <f t="shared" si="4"/>
        <v>06363391001</v>
      </c>
      <c r="C134" t="s">
        <v>16</v>
      </c>
      <c r="D134" t="s">
        <v>334</v>
      </c>
      <c r="E134" t="s">
        <v>50</v>
      </c>
      <c r="F134" s="1" t="s">
        <v>83</v>
      </c>
      <c r="G134" t="s">
        <v>84</v>
      </c>
      <c r="H134">
        <v>5441.1</v>
      </c>
      <c r="I134" s="2">
        <v>43812</v>
      </c>
      <c r="J134" s="2">
        <v>43812</v>
      </c>
      <c r="K134">
        <v>5441.1</v>
      </c>
    </row>
    <row r="135" spans="1:11" x14ac:dyDescent="0.25">
      <c r="A135" t="str">
        <f>"8132350385"</f>
        <v>8132350385</v>
      </c>
      <c r="B135" t="str">
        <f t="shared" si="4"/>
        <v>06363391001</v>
      </c>
      <c r="C135" t="s">
        <v>16</v>
      </c>
      <c r="D135" t="s">
        <v>335</v>
      </c>
      <c r="E135" t="s">
        <v>46</v>
      </c>
      <c r="F135" s="1" t="s">
        <v>336</v>
      </c>
      <c r="G135" t="s">
        <v>337</v>
      </c>
      <c r="H135">
        <v>600</v>
      </c>
      <c r="I135" s="2">
        <v>43815</v>
      </c>
      <c r="J135" s="2">
        <v>43815</v>
      </c>
      <c r="K135">
        <v>600</v>
      </c>
    </row>
    <row r="136" spans="1:11" x14ac:dyDescent="0.25">
      <c r="A136" t="str">
        <f>"8091566B7D"</f>
        <v>8091566B7D</v>
      </c>
      <c r="B136" t="str">
        <f t="shared" si="4"/>
        <v>06363391001</v>
      </c>
      <c r="C136" t="s">
        <v>16</v>
      </c>
      <c r="D136" t="s">
        <v>338</v>
      </c>
      <c r="E136" t="s">
        <v>46</v>
      </c>
      <c r="F136" s="1" t="s">
        <v>339</v>
      </c>
      <c r="G136" t="s">
        <v>340</v>
      </c>
      <c r="H136">
        <v>4245</v>
      </c>
      <c r="I136" s="2">
        <v>43809</v>
      </c>
      <c r="J136" s="2">
        <v>43812</v>
      </c>
      <c r="K136">
        <v>4245</v>
      </c>
    </row>
    <row r="137" spans="1:11" x14ac:dyDescent="0.25">
      <c r="A137" t="str">
        <f>"8085655D93"</f>
        <v>8085655D93</v>
      </c>
      <c r="B137" t="str">
        <f t="shared" si="4"/>
        <v>06363391001</v>
      </c>
      <c r="C137" t="s">
        <v>16</v>
      </c>
      <c r="D137" t="s">
        <v>341</v>
      </c>
      <c r="E137" t="s">
        <v>46</v>
      </c>
      <c r="F137" s="1" t="s">
        <v>342</v>
      </c>
      <c r="G137" t="s">
        <v>343</v>
      </c>
      <c r="H137">
        <v>1999</v>
      </c>
      <c r="I137" s="2">
        <v>43810</v>
      </c>
      <c r="J137" s="2">
        <v>43840</v>
      </c>
      <c r="K137">
        <v>0</v>
      </c>
    </row>
    <row r="138" spans="1:11" x14ac:dyDescent="0.25">
      <c r="A138" t="str">
        <f>"80737751E7"</f>
        <v>80737751E7</v>
      </c>
      <c r="B138" t="str">
        <f t="shared" si="4"/>
        <v>06363391001</v>
      </c>
      <c r="C138" t="s">
        <v>16</v>
      </c>
      <c r="D138" t="s">
        <v>344</v>
      </c>
      <c r="E138" t="s">
        <v>46</v>
      </c>
      <c r="F138" s="1" t="s">
        <v>345</v>
      </c>
      <c r="G138" t="s">
        <v>331</v>
      </c>
      <c r="H138">
        <v>2081.5</v>
      </c>
      <c r="I138" s="2">
        <v>43802</v>
      </c>
      <c r="J138" s="2">
        <v>43823</v>
      </c>
      <c r="K138">
        <v>0</v>
      </c>
    </row>
    <row r="139" spans="1:11" x14ac:dyDescent="0.25">
      <c r="A139" t="str">
        <f>"8109757F2C"</f>
        <v>8109757F2C</v>
      </c>
      <c r="B139" t="str">
        <f t="shared" si="4"/>
        <v>06363391001</v>
      </c>
      <c r="C139" t="s">
        <v>16</v>
      </c>
      <c r="D139" t="s">
        <v>346</v>
      </c>
      <c r="E139" t="s">
        <v>46</v>
      </c>
      <c r="F139" s="1" t="s">
        <v>347</v>
      </c>
      <c r="G139" t="s">
        <v>348</v>
      </c>
      <c r="H139">
        <v>3072</v>
      </c>
      <c r="I139" s="2">
        <v>43831</v>
      </c>
      <c r="J139" s="2">
        <v>44196</v>
      </c>
      <c r="K139">
        <v>0</v>
      </c>
    </row>
    <row r="140" spans="1:11" x14ac:dyDescent="0.25">
      <c r="A140" t="str">
        <f>"80831992D5"</f>
        <v>80831992D5</v>
      </c>
      <c r="B140" t="str">
        <f t="shared" si="4"/>
        <v>06363391001</v>
      </c>
      <c r="C140" t="s">
        <v>16</v>
      </c>
      <c r="D140" t="s">
        <v>349</v>
      </c>
      <c r="E140" t="s">
        <v>46</v>
      </c>
      <c r="F140" s="1" t="s">
        <v>350</v>
      </c>
      <c r="G140" t="s">
        <v>318</v>
      </c>
      <c r="H140">
        <v>1890</v>
      </c>
      <c r="I140" s="2">
        <v>43815</v>
      </c>
      <c r="J140" s="2">
        <v>43815</v>
      </c>
      <c r="K140">
        <v>1890</v>
      </c>
    </row>
    <row r="141" spans="1:11" x14ac:dyDescent="0.25">
      <c r="A141" t="str">
        <f>"8089574FA2"</f>
        <v>8089574FA2</v>
      </c>
      <c r="B141" t="str">
        <f t="shared" si="4"/>
        <v>06363391001</v>
      </c>
      <c r="C141" t="s">
        <v>16</v>
      </c>
      <c r="D141" t="s">
        <v>351</v>
      </c>
      <c r="E141" t="s">
        <v>46</v>
      </c>
      <c r="F141" s="1" t="s">
        <v>352</v>
      </c>
      <c r="G141" t="s">
        <v>353</v>
      </c>
      <c r="H141">
        <v>720</v>
      </c>
      <c r="I141" s="2">
        <v>43803</v>
      </c>
      <c r="J141" s="2">
        <v>43810</v>
      </c>
      <c r="K141">
        <v>640</v>
      </c>
    </row>
    <row r="142" spans="1:11" x14ac:dyDescent="0.25">
      <c r="A142" t="str">
        <f>"7913544F15"</f>
        <v>7913544F15</v>
      </c>
      <c r="B142" t="str">
        <f t="shared" si="4"/>
        <v>06363391001</v>
      </c>
      <c r="C142" t="s">
        <v>16</v>
      </c>
      <c r="D142" t="s">
        <v>354</v>
      </c>
      <c r="E142" t="s">
        <v>46</v>
      </c>
      <c r="F142" s="1" t="s">
        <v>355</v>
      </c>
      <c r="G142" t="s">
        <v>356</v>
      </c>
      <c r="H142">
        <v>385</v>
      </c>
      <c r="I142" s="2">
        <v>43761</v>
      </c>
      <c r="J142" s="2">
        <v>43761</v>
      </c>
      <c r="K142">
        <v>385</v>
      </c>
    </row>
    <row r="143" spans="1:11" x14ac:dyDescent="0.25">
      <c r="A143" t="str">
        <f>"7878293D0A"</f>
        <v>7878293D0A</v>
      </c>
      <c r="B143" t="str">
        <f t="shared" si="4"/>
        <v>06363391001</v>
      </c>
      <c r="C143" t="s">
        <v>16</v>
      </c>
      <c r="D143" t="s">
        <v>357</v>
      </c>
      <c r="E143" t="s">
        <v>50</v>
      </c>
      <c r="F143" s="1" t="s">
        <v>358</v>
      </c>
      <c r="G143" t="s">
        <v>96</v>
      </c>
      <c r="H143">
        <v>2438.06</v>
      </c>
      <c r="I143" s="2">
        <v>43789</v>
      </c>
      <c r="J143" s="2">
        <v>43789</v>
      </c>
      <c r="K143">
        <v>2438.06</v>
      </c>
    </row>
    <row r="144" spans="1:11" x14ac:dyDescent="0.25">
      <c r="A144" t="str">
        <f>"8016921C7C"</f>
        <v>8016921C7C</v>
      </c>
      <c r="B144" t="str">
        <f t="shared" si="4"/>
        <v>06363391001</v>
      </c>
      <c r="C144" t="s">
        <v>16</v>
      </c>
      <c r="D144" t="s">
        <v>359</v>
      </c>
      <c r="E144" t="s">
        <v>50</v>
      </c>
      <c r="F144" s="1" t="s">
        <v>22</v>
      </c>
      <c r="G144" t="s">
        <v>23</v>
      </c>
      <c r="H144">
        <v>154.91999999999999</v>
      </c>
      <c r="I144" s="2">
        <v>43721</v>
      </c>
      <c r="J144" s="2">
        <v>43726</v>
      </c>
      <c r="K144">
        <v>154.91999999999999</v>
      </c>
    </row>
    <row r="145" spans="1:11" x14ac:dyDescent="0.25">
      <c r="A145" t="str">
        <f>"8009123960"</f>
        <v>8009123960</v>
      </c>
      <c r="B145" t="str">
        <f t="shared" si="4"/>
        <v>06363391001</v>
      </c>
      <c r="C145" t="s">
        <v>16</v>
      </c>
      <c r="D145" t="s">
        <v>360</v>
      </c>
      <c r="E145" t="s">
        <v>46</v>
      </c>
      <c r="F145" s="1" t="s">
        <v>361</v>
      </c>
      <c r="G145" t="s">
        <v>362</v>
      </c>
      <c r="H145">
        <v>5390.72</v>
      </c>
      <c r="I145" s="2">
        <v>43726</v>
      </c>
      <c r="J145" s="2">
        <v>43756</v>
      </c>
      <c r="K145">
        <v>5390.72</v>
      </c>
    </row>
    <row r="146" spans="1:11" x14ac:dyDescent="0.25">
      <c r="A146" t="str">
        <f>"7996194C06"</f>
        <v>7996194C06</v>
      </c>
      <c r="B146" t="str">
        <f t="shared" si="4"/>
        <v>06363391001</v>
      </c>
      <c r="C146" t="s">
        <v>16</v>
      </c>
      <c r="D146" t="s">
        <v>363</v>
      </c>
      <c r="E146" t="s">
        <v>46</v>
      </c>
      <c r="F146" s="1" t="s">
        <v>364</v>
      </c>
      <c r="G146" t="s">
        <v>201</v>
      </c>
      <c r="H146">
        <v>2450</v>
      </c>
      <c r="I146" s="2">
        <v>43783</v>
      </c>
      <c r="J146" s="2">
        <v>43783</v>
      </c>
      <c r="K146">
        <v>2450</v>
      </c>
    </row>
    <row r="147" spans="1:11" x14ac:dyDescent="0.25">
      <c r="A147" t="str">
        <f>"8031443C6B"</f>
        <v>8031443C6B</v>
      </c>
      <c r="B147" t="str">
        <f t="shared" si="4"/>
        <v>06363391001</v>
      </c>
      <c r="C147" t="s">
        <v>16</v>
      </c>
      <c r="D147" t="s">
        <v>365</v>
      </c>
      <c r="E147" t="s">
        <v>46</v>
      </c>
      <c r="F147" s="1" t="s">
        <v>366</v>
      </c>
      <c r="G147" t="s">
        <v>367</v>
      </c>
      <c r="H147">
        <v>600</v>
      </c>
      <c r="I147" s="2">
        <v>43774</v>
      </c>
      <c r="J147" s="2">
        <v>43774</v>
      </c>
      <c r="K147">
        <v>600</v>
      </c>
    </row>
    <row r="148" spans="1:11" x14ac:dyDescent="0.25">
      <c r="A148" t="str">
        <f>"79962065EF"</f>
        <v>79962065EF</v>
      </c>
      <c r="B148" t="str">
        <f t="shared" si="4"/>
        <v>06363391001</v>
      </c>
      <c r="C148" t="s">
        <v>16</v>
      </c>
      <c r="D148" t="s">
        <v>368</v>
      </c>
      <c r="E148" t="s">
        <v>46</v>
      </c>
      <c r="F148" s="1" t="s">
        <v>369</v>
      </c>
      <c r="G148" t="s">
        <v>48</v>
      </c>
      <c r="H148">
        <v>4110</v>
      </c>
      <c r="I148" s="2">
        <v>43748</v>
      </c>
      <c r="J148" s="2">
        <v>43748</v>
      </c>
      <c r="K148">
        <v>4110</v>
      </c>
    </row>
    <row r="149" spans="1:11" x14ac:dyDescent="0.25">
      <c r="A149" t="str">
        <f>"7989329AD9"</f>
        <v>7989329AD9</v>
      </c>
      <c r="B149" t="str">
        <f t="shared" si="4"/>
        <v>06363391001</v>
      </c>
      <c r="C149" t="s">
        <v>16</v>
      </c>
      <c r="D149" t="s">
        <v>370</v>
      </c>
      <c r="E149" t="s">
        <v>46</v>
      </c>
      <c r="F149" s="1" t="s">
        <v>371</v>
      </c>
      <c r="G149" t="s">
        <v>302</v>
      </c>
      <c r="H149">
        <v>620</v>
      </c>
      <c r="I149" s="2">
        <v>43748</v>
      </c>
      <c r="J149" s="2">
        <v>43748</v>
      </c>
      <c r="K149">
        <v>620</v>
      </c>
    </row>
    <row r="150" spans="1:11" x14ac:dyDescent="0.25">
      <c r="A150" t="str">
        <f>"808213659D"</f>
        <v>808213659D</v>
      </c>
      <c r="B150" t="str">
        <f t="shared" si="4"/>
        <v>06363391001</v>
      </c>
      <c r="C150" t="s">
        <v>16</v>
      </c>
      <c r="D150" t="s">
        <v>372</v>
      </c>
      <c r="E150" t="s">
        <v>50</v>
      </c>
      <c r="F150" s="1" t="s">
        <v>74</v>
      </c>
      <c r="G150" t="s">
        <v>75</v>
      </c>
      <c r="H150">
        <v>338.4</v>
      </c>
      <c r="I150" s="2">
        <v>43803</v>
      </c>
      <c r="J150" s="2">
        <v>43803</v>
      </c>
      <c r="K150">
        <v>338.4</v>
      </c>
    </row>
    <row r="151" spans="1:11" x14ac:dyDescent="0.25">
      <c r="A151" t="str">
        <f>"8085965D65"</f>
        <v>8085965D65</v>
      </c>
      <c r="B151" t="str">
        <f t="shared" si="4"/>
        <v>06363391001</v>
      </c>
      <c r="C151" t="s">
        <v>16</v>
      </c>
      <c r="D151" t="s">
        <v>373</v>
      </c>
      <c r="E151" t="s">
        <v>50</v>
      </c>
      <c r="F151" s="1" t="s">
        <v>374</v>
      </c>
      <c r="G151" t="s">
        <v>111</v>
      </c>
      <c r="H151">
        <v>28440</v>
      </c>
      <c r="I151" s="2">
        <v>43832</v>
      </c>
      <c r="J151" s="2">
        <v>44197</v>
      </c>
      <c r="K151">
        <v>0</v>
      </c>
    </row>
    <row r="152" spans="1:11" x14ac:dyDescent="0.25">
      <c r="A152" t="str">
        <f>"8066515AC0"</f>
        <v>8066515AC0</v>
      </c>
      <c r="B152" t="str">
        <f t="shared" si="4"/>
        <v>06363391001</v>
      </c>
      <c r="C152" t="s">
        <v>16</v>
      </c>
      <c r="D152" t="s">
        <v>375</v>
      </c>
      <c r="E152" t="s">
        <v>46</v>
      </c>
      <c r="F152" s="1" t="s">
        <v>376</v>
      </c>
      <c r="G152" t="s">
        <v>56</v>
      </c>
      <c r="H152">
        <v>6830</v>
      </c>
      <c r="I152" s="2">
        <v>43769</v>
      </c>
      <c r="J152" s="2">
        <v>43794</v>
      </c>
      <c r="K152">
        <v>6830</v>
      </c>
    </row>
    <row r="153" spans="1:11" x14ac:dyDescent="0.25">
      <c r="A153" t="str">
        <f>"803604521F"</f>
        <v>803604521F</v>
      </c>
      <c r="B153" t="str">
        <f t="shared" si="4"/>
        <v>06363391001</v>
      </c>
      <c r="C153" t="s">
        <v>16</v>
      </c>
      <c r="D153" t="s">
        <v>377</v>
      </c>
      <c r="E153" t="s">
        <v>46</v>
      </c>
      <c r="F153" s="1" t="s">
        <v>378</v>
      </c>
      <c r="G153" t="s">
        <v>117</v>
      </c>
      <c r="H153">
        <v>700</v>
      </c>
      <c r="I153" s="2">
        <v>43745</v>
      </c>
      <c r="J153" s="2">
        <v>43767</v>
      </c>
      <c r="K153">
        <v>753.5</v>
      </c>
    </row>
    <row r="154" spans="1:11" x14ac:dyDescent="0.25">
      <c r="A154" t="str">
        <f>"8127067BD7"</f>
        <v>8127067BD7</v>
      </c>
      <c r="B154" t="str">
        <f t="shared" si="4"/>
        <v>06363391001</v>
      </c>
      <c r="C154" t="s">
        <v>16</v>
      </c>
      <c r="D154" t="s">
        <v>115</v>
      </c>
      <c r="E154" t="s">
        <v>46</v>
      </c>
      <c r="F154" s="1" t="s">
        <v>379</v>
      </c>
      <c r="G154" t="s">
        <v>380</v>
      </c>
      <c r="H154">
        <v>528</v>
      </c>
      <c r="I154" s="2">
        <v>43818</v>
      </c>
      <c r="J154" s="2">
        <v>43819</v>
      </c>
      <c r="K154">
        <v>528</v>
      </c>
    </row>
    <row r="155" spans="1:11" x14ac:dyDescent="0.25">
      <c r="A155" t="str">
        <f>"809002322D"</f>
        <v>809002322D</v>
      </c>
      <c r="B155" t="str">
        <f t="shared" si="4"/>
        <v>06363391001</v>
      </c>
      <c r="C155" t="s">
        <v>16</v>
      </c>
      <c r="D155" t="s">
        <v>381</v>
      </c>
      <c r="E155" t="s">
        <v>46</v>
      </c>
      <c r="F155" s="1" t="s">
        <v>382</v>
      </c>
      <c r="G155" t="s">
        <v>383</v>
      </c>
      <c r="H155">
        <v>200</v>
      </c>
      <c r="I155" s="2">
        <v>43486</v>
      </c>
      <c r="J155" s="2">
        <v>43790</v>
      </c>
      <c r="K155">
        <v>0</v>
      </c>
    </row>
    <row r="156" spans="1:11" x14ac:dyDescent="0.25">
      <c r="A156" t="str">
        <f>"8009271384"</f>
        <v>8009271384</v>
      </c>
      <c r="B156" t="str">
        <f t="shared" si="4"/>
        <v>06363391001</v>
      </c>
      <c r="C156" t="s">
        <v>16</v>
      </c>
      <c r="D156" t="s">
        <v>384</v>
      </c>
      <c r="E156" t="s">
        <v>50</v>
      </c>
      <c r="F156" s="1" t="s">
        <v>385</v>
      </c>
      <c r="G156" t="s">
        <v>386</v>
      </c>
      <c r="H156">
        <v>234</v>
      </c>
      <c r="I156" s="2">
        <v>43810</v>
      </c>
      <c r="J156" s="2">
        <v>43810</v>
      </c>
      <c r="K156">
        <v>234</v>
      </c>
    </row>
    <row r="157" spans="1:11" x14ac:dyDescent="0.25">
      <c r="A157" t="str">
        <f>"8105698996"</f>
        <v>8105698996</v>
      </c>
      <c r="B157" t="str">
        <f t="shared" si="4"/>
        <v>06363391001</v>
      </c>
      <c r="C157" t="s">
        <v>16</v>
      </c>
      <c r="D157" t="s">
        <v>387</v>
      </c>
      <c r="E157" t="s">
        <v>50</v>
      </c>
      <c r="F157" s="1" t="s">
        <v>98</v>
      </c>
      <c r="G157" t="s">
        <v>99</v>
      </c>
      <c r="H157">
        <v>625</v>
      </c>
      <c r="I157" s="2">
        <v>43811</v>
      </c>
      <c r="J157" s="2">
        <v>43811</v>
      </c>
      <c r="K157">
        <v>625</v>
      </c>
    </row>
    <row r="158" spans="1:11" x14ac:dyDescent="0.25">
      <c r="A158" t="str">
        <f>"81054859D0"</f>
        <v>81054859D0</v>
      </c>
      <c r="B158" t="str">
        <f t="shared" si="4"/>
        <v>06363391001</v>
      </c>
      <c r="C158" t="s">
        <v>16</v>
      </c>
      <c r="D158" t="s">
        <v>388</v>
      </c>
      <c r="E158" t="s">
        <v>46</v>
      </c>
      <c r="F158" s="1" t="s">
        <v>389</v>
      </c>
      <c r="G158" t="s">
        <v>216</v>
      </c>
      <c r="H158">
        <v>10574.4</v>
      </c>
      <c r="I158" s="2">
        <v>43840</v>
      </c>
      <c r="J158" s="2">
        <v>43819</v>
      </c>
      <c r="K158">
        <v>0</v>
      </c>
    </row>
    <row r="159" spans="1:11" x14ac:dyDescent="0.25">
      <c r="A159" t="str">
        <f>"81237488EB"</f>
        <v>81237488EB</v>
      </c>
      <c r="B159" t="str">
        <f t="shared" si="4"/>
        <v>06363391001</v>
      </c>
      <c r="C159" t="s">
        <v>16</v>
      </c>
      <c r="D159" t="s">
        <v>390</v>
      </c>
      <c r="E159" t="s">
        <v>46</v>
      </c>
      <c r="F159" s="1" t="s">
        <v>391</v>
      </c>
      <c r="G159" t="s">
        <v>337</v>
      </c>
      <c r="H159">
        <v>1300</v>
      </c>
      <c r="I159" s="2">
        <v>43816</v>
      </c>
      <c r="J159" s="2">
        <v>43847</v>
      </c>
      <c r="K159">
        <v>0</v>
      </c>
    </row>
    <row r="160" spans="1:11" x14ac:dyDescent="0.25">
      <c r="A160" t="str">
        <f>"80860714E1"</f>
        <v>80860714E1</v>
      </c>
      <c r="B160" t="str">
        <f t="shared" si="4"/>
        <v>06363391001</v>
      </c>
      <c r="C160" t="s">
        <v>16</v>
      </c>
      <c r="D160" t="s">
        <v>392</v>
      </c>
      <c r="E160" t="s">
        <v>46</v>
      </c>
      <c r="F160" s="1" t="s">
        <v>393</v>
      </c>
      <c r="G160" t="s">
        <v>331</v>
      </c>
      <c r="H160">
        <v>1700.8</v>
      </c>
      <c r="I160" s="2">
        <v>43815</v>
      </c>
      <c r="J160" s="2">
        <v>43815</v>
      </c>
      <c r="K160">
        <v>1700.79</v>
      </c>
    </row>
    <row r="161" spans="1:11" x14ac:dyDescent="0.25">
      <c r="A161" t="str">
        <f>"80200946EF"</f>
        <v>80200946EF</v>
      </c>
      <c r="B161" t="str">
        <f t="shared" si="4"/>
        <v>06363391001</v>
      </c>
      <c r="C161" t="s">
        <v>16</v>
      </c>
      <c r="D161" t="s">
        <v>394</v>
      </c>
      <c r="E161" t="s">
        <v>50</v>
      </c>
      <c r="F161" s="1" t="s">
        <v>395</v>
      </c>
      <c r="G161" t="s">
        <v>396</v>
      </c>
      <c r="H161">
        <v>189</v>
      </c>
      <c r="I161" s="2">
        <v>43712</v>
      </c>
      <c r="J161" s="2">
        <v>43769</v>
      </c>
      <c r="K161">
        <v>189</v>
      </c>
    </row>
    <row r="162" spans="1:11" x14ac:dyDescent="0.25">
      <c r="A162" t="str">
        <f>"798806361E"</f>
        <v>798806361E</v>
      </c>
      <c r="B162" t="str">
        <f t="shared" si="4"/>
        <v>06363391001</v>
      </c>
      <c r="C162" t="s">
        <v>16</v>
      </c>
      <c r="D162" t="s">
        <v>397</v>
      </c>
      <c r="E162" t="s">
        <v>46</v>
      </c>
      <c r="F162" s="1" t="s">
        <v>398</v>
      </c>
      <c r="G162" t="s">
        <v>399</v>
      </c>
      <c r="H162">
        <v>1150</v>
      </c>
      <c r="I162" s="2">
        <v>43712</v>
      </c>
      <c r="J162" s="2">
        <v>43712</v>
      </c>
      <c r="K162">
        <v>1150</v>
      </c>
    </row>
    <row r="163" spans="1:11" x14ac:dyDescent="0.25">
      <c r="A163" t="str">
        <f>"784105641B"</f>
        <v>784105641B</v>
      </c>
      <c r="B163" t="str">
        <f t="shared" ref="B163:B187" si="5">"06363391001"</f>
        <v>06363391001</v>
      </c>
      <c r="C163" t="s">
        <v>16</v>
      </c>
      <c r="D163" t="s">
        <v>400</v>
      </c>
      <c r="E163" t="s">
        <v>46</v>
      </c>
      <c r="F163" s="1" t="s">
        <v>401</v>
      </c>
      <c r="G163" t="s">
        <v>337</v>
      </c>
      <c r="H163">
        <v>5450</v>
      </c>
      <c r="I163" s="2">
        <v>43714</v>
      </c>
      <c r="J163" s="2">
        <v>43714</v>
      </c>
      <c r="K163">
        <v>5450</v>
      </c>
    </row>
    <row r="164" spans="1:11" x14ac:dyDescent="0.25">
      <c r="A164" t="str">
        <f>"798189434D"</f>
        <v>798189434D</v>
      </c>
      <c r="B164" t="str">
        <f t="shared" si="5"/>
        <v>06363391001</v>
      </c>
      <c r="C164" t="s">
        <v>16</v>
      </c>
      <c r="D164" t="s">
        <v>402</v>
      </c>
      <c r="E164" t="s">
        <v>46</v>
      </c>
      <c r="F164" s="1" t="s">
        <v>403</v>
      </c>
      <c r="G164" t="s">
        <v>404</v>
      </c>
      <c r="H164">
        <v>8400</v>
      </c>
      <c r="I164" s="2">
        <v>43720</v>
      </c>
      <c r="J164" s="2">
        <v>43720</v>
      </c>
      <c r="K164">
        <v>8400</v>
      </c>
    </row>
    <row r="165" spans="1:11" x14ac:dyDescent="0.25">
      <c r="A165" t="str">
        <f>"8148260CDB"</f>
        <v>8148260CDB</v>
      </c>
      <c r="B165" t="str">
        <f t="shared" si="5"/>
        <v>06363391001</v>
      </c>
      <c r="C165" t="s">
        <v>16</v>
      </c>
      <c r="D165" t="s">
        <v>405</v>
      </c>
      <c r="E165" t="s">
        <v>46</v>
      </c>
      <c r="F165" s="1" t="s">
        <v>406</v>
      </c>
      <c r="G165" t="s">
        <v>93</v>
      </c>
      <c r="H165">
        <v>14749.74</v>
      </c>
      <c r="I165" s="2">
        <v>43844</v>
      </c>
      <c r="J165" s="2">
        <v>43864</v>
      </c>
      <c r="K165">
        <v>0</v>
      </c>
    </row>
    <row r="166" spans="1:11" x14ac:dyDescent="0.25">
      <c r="A166" t="str">
        <f>"79357124B5"</f>
        <v>79357124B5</v>
      </c>
      <c r="B166" t="str">
        <f t="shared" si="5"/>
        <v>06363391001</v>
      </c>
      <c r="C166" t="s">
        <v>16</v>
      </c>
      <c r="D166" t="s">
        <v>407</v>
      </c>
      <c r="E166" t="s">
        <v>50</v>
      </c>
      <c r="F166" s="1" t="s">
        <v>408</v>
      </c>
      <c r="G166" t="s">
        <v>409</v>
      </c>
      <c r="H166">
        <v>81.599999999999994</v>
      </c>
      <c r="I166" s="2">
        <v>43647</v>
      </c>
      <c r="J166" s="2">
        <v>43654</v>
      </c>
      <c r="K166">
        <v>81.599999999999994</v>
      </c>
    </row>
    <row r="167" spans="1:11" x14ac:dyDescent="0.25">
      <c r="A167" t="str">
        <f>"7889987F3B"</f>
        <v>7889987F3B</v>
      </c>
      <c r="B167" t="str">
        <f t="shared" si="5"/>
        <v>06363391001</v>
      </c>
      <c r="C167" t="s">
        <v>16</v>
      </c>
      <c r="D167" t="s">
        <v>410</v>
      </c>
      <c r="E167" t="s">
        <v>46</v>
      </c>
      <c r="F167" s="1" t="s">
        <v>411</v>
      </c>
      <c r="G167" t="s">
        <v>331</v>
      </c>
      <c r="H167">
        <v>1847.8</v>
      </c>
      <c r="I167" s="2">
        <v>43648</v>
      </c>
      <c r="J167" s="2">
        <v>43647</v>
      </c>
      <c r="K167">
        <v>1847.8</v>
      </c>
    </row>
    <row r="168" spans="1:11" x14ac:dyDescent="0.25">
      <c r="A168" t="str">
        <f>"7915364CFF"</f>
        <v>7915364CFF</v>
      </c>
      <c r="B168" t="str">
        <f t="shared" si="5"/>
        <v>06363391001</v>
      </c>
      <c r="C168" t="s">
        <v>16</v>
      </c>
      <c r="D168" t="s">
        <v>412</v>
      </c>
      <c r="E168" t="s">
        <v>50</v>
      </c>
      <c r="F168" s="1" t="s">
        <v>51</v>
      </c>
      <c r="G168" t="s">
        <v>52</v>
      </c>
      <c r="H168">
        <v>800</v>
      </c>
      <c r="I168" s="2">
        <v>43624</v>
      </c>
      <c r="J168" s="2">
        <v>43989</v>
      </c>
      <c r="K168">
        <v>0</v>
      </c>
    </row>
    <row r="169" spans="1:11" x14ac:dyDescent="0.25">
      <c r="A169" t="str">
        <f>"805507060B"</f>
        <v>805507060B</v>
      </c>
      <c r="B169" t="str">
        <f t="shared" si="5"/>
        <v>06363391001</v>
      </c>
      <c r="C169" t="s">
        <v>16</v>
      </c>
      <c r="D169" t="s">
        <v>413</v>
      </c>
      <c r="E169" t="s">
        <v>50</v>
      </c>
      <c r="F169" s="1" t="s">
        <v>374</v>
      </c>
      <c r="G169" t="s">
        <v>111</v>
      </c>
      <c r="H169">
        <v>0</v>
      </c>
      <c r="I169" s="2">
        <v>43792</v>
      </c>
      <c r="J169" s="2">
        <v>43799</v>
      </c>
      <c r="K169">
        <v>0</v>
      </c>
    </row>
    <row r="170" spans="1:11" x14ac:dyDescent="0.25">
      <c r="A170" t="str">
        <f>"806775278F"</f>
        <v>806775278F</v>
      </c>
      <c r="B170" t="str">
        <f t="shared" si="5"/>
        <v>06363391001</v>
      </c>
      <c r="C170" t="s">
        <v>16</v>
      </c>
      <c r="D170" t="s">
        <v>414</v>
      </c>
      <c r="E170" t="s">
        <v>46</v>
      </c>
      <c r="F170" s="1" t="s">
        <v>415</v>
      </c>
      <c r="G170" t="s">
        <v>337</v>
      </c>
      <c r="H170">
        <v>17500</v>
      </c>
      <c r="I170" s="2">
        <v>43780</v>
      </c>
      <c r="K170">
        <v>0</v>
      </c>
    </row>
    <row r="171" spans="1:11" x14ac:dyDescent="0.25">
      <c r="A171" t="str">
        <f>"8085635D12"</f>
        <v>8085635D12</v>
      </c>
      <c r="B171" t="str">
        <f t="shared" si="5"/>
        <v>06363391001</v>
      </c>
      <c r="C171" t="s">
        <v>16</v>
      </c>
      <c r="D171" t="s">
        <v>416</v>
      </c>
      <c r="E171" t="s">
        <v>46</v>
      </c>
      <c r="F171" s="1" t="s">
        <v>417</v>
      </c>
      <c r="G171" t="s">
        <v>418</v>
      </c>
      <c r="H171">
        <v>21950</v>
      </c>
      <c r="I171" s="2">
        <v>43810</v>
      </c>
      <c r="K171">
        <v>0</v>
      </c>
    </row>
    <row r="172" spans="1:11" x14ac:dyDescent="0.25">
      <c r="A172" t="str">
        <f>"81286115FF"</f>
        <v>81286115FF</v>
      </c>
      <c r="B172" t="str">
        <f t="shared" si="5"/>
        <v>06363391001</v>
      </c>
      <c r="C172" t="s">
        <v>16</v>
      </c>
      <c r="D172" t="s">
        <v>419</v>
      </c>
      <c r="E172" t="s">
        <v>46</v>
      </c>
      <c r="F172" s="1" t="s">
        <v>420</v>
      </c>
      <c r="G172" t="s">
        <v>421</v>
      </c>
      <c r="H172">
        <v>2037</v>
      </c>
      <c r="I172" s="2">
        <v>43839</v>
      </c>
      <c r="J172" s="2">
        <v>43881</v>
      </c>
      <c r="K172">
        <v>0</v>
      </c>
    </row>
    <row r="173" spans="1:11" x14ac:dyDescent="0.25">
      <c r="A173" t="str">
        <f>"8110327590"</f>
        <v>8110327590</v>
      </c>
      <c r="B173" t="str">
        <f t="shared" si="5"/>
        <v>06363391001</v>
      </c>
      <c r="C173" t="s">
        <v>16</v>
      </c>
      <c r="D173" t="s">
        <v>422</v>
      </c>
      <c r="E173" t="s">
        <v>46</v>
      </c>
      <c r="F173" s="1" t="s">
        <v>423</v>
      </c>
      <c r="G173" t="s">
        <v>424</v>
      </c>
      <c r="H173">
        <v>376</v>
      </c>
      <c r="I173" s="2">
        <v>43851</v>
      </c>
      <c r="J173" s="2">
        <v>43899</v>
      </c>
      <c r="K173">
        <v>0</v>
      </c>
    </row>
    <row r="174" spans="1:11" x14ac:dyDescent="0.25">
      <c r="A174" t="str">
        <f>"8108456D8E"</f>
        <v>8108456D8E</v>
      </c>
      <c r="B174" t="str">
        <f t="shared" si="5"/>
        <v>06363391001</v>
      </c>
      <c r="C174" t="s">
        <v>16</v>
      </c>
      <c r="D174" t="s">
        <v>359</v>
      </c>
      <c r="E174" t="s">
        <v>50</v>
      </c>
      <c r="F174" s="1" t="s">
        <v>22</v>
      </c>
      <c r="G174" t="s">
        <v>23</v>
      </c>
      <c r="H174">
        <v>142.01</v>
      </c>
      <c r="I174" s="2">
        <v>43839</v>
      </c>
      <c r="J174" s="2">
        <v>43839</v>
      </c>
      <c r="K174">
        <v>0</v>
      </c>
    </row>
    <row r="175" spans="1:11" x14ac:dyDescent="0.25">
      <c r="A175" t="str">
        <f>"81103486E4"</f>
        <v>81103486E4</v>
      </c>
      <c r="B175" t="str">
        <f t="shared" si="5"/>
        <v>06363391001</v>
      </c>
      <c r="C175" t="s">
        <v>16</v>
      </c>
      <c r="D175" t="s">
        <v>425</v>
      </c>
      <c r="E175" t="s">
        <v>46</v>
      </c>
      <c r="F175" s="1" t="s">
        <v>426</v>
      </c>
      <c r="G175" t="s">
        <v>427</v>
      </c>
      <c r="H175">
        <v>178.2</v>
      </c>
      <c r="I175" s="2">
        <v>43851</v>
      </c>
      <c r="J175" s="2">
        <v>43930</v>
      </c>
      <c r="K175">
        <v>0</v>
      </c>
    </row>
    <row r="176" spans="1:11" x14ac:dyDescent="0.25">
      <c r="A176" t="str">
        <f>"8118869EA2"</f>
        <v>8118869EA2</v>
      </c>
      <c r="B176" t="str">
        <f t="shared" si="5"/>
        <v>06363391001</v>
      </c>
      <c r="C176" t="s">
        <v>16</v>
      </c>
      <c r="D176" t="s">
        <v>428</v>
      </c>
      <c r="E176" t="s">
        <v>46</v>
      </c>
      <c r="F176" s="1" t="s">
        <v>429</v>
      </c>
      <c r="G176" t="s">
        <v>430</v>
      </c>
      <c r="H176">
        <v>13405.33</v>
      </c>
      <c r="I176" s="2">
        <v>43845</v>
      </c>
      <c r="J176" s="2">
        <v>43871</v>
      </c>
      <c r="K176">
        <v>0</v>
      </c>
    </row>
    <row r="177" spans="1:11" x14ac:dyDescent="0.25">
      <c r="A177" t="str">
        <f>"7762958399"</f>
        <v>7762958399</v>
      </c>
      <c r="B177" t="str">
        <f t="shared" si="5"/>
        <v>06363391001</v>
      </c>
      <c r="C177" t="s">
        <v>16</v>
      </c>
      <c r="D177" t="s">
        <v>431</v>
      </c>
      <c r="E177" t="s">
        <v>46</v>
      </c>
      <c r="F177" s="1" t="s">
        <v>432</v>
      </c>
      <c r="G177" t="s">
        <v>66</v>
      </c>
      <c r="H177">
        <v>250</v>
      </c>
      <c r="I177" s="2">
        <v>43487</v>
      </c>
      <c r="K177">
        <v>0</v>
      </c>
    </row>
    <row r="178" spans="1:11" x14ac:dyDescent="0.25">
      <c r="A178" t="str">
        <f>"80856476FB"</f>
        <v>80856476FB</v>
      </c>
      <c r="B178" t="str">
        <f t="shared" si="5"/>
        <v>06363391001</v>
      </c>
      <c r="C178" t="s">
        <v>16</v>
      </c>
      <c r="D178" t="s">
        <v>433</v>
      </c>
      <c r="E178" t="s">
        <v>46</v>
      </c>
      <c r="F178" s="1" t="s">
        <v>434</v>
      </c>
      <c r="G178" t="s">
        <v>234</v>
      </c>
      <c r="H178">
        <v>2650</v>
      </c>
      <c r="I178" s="2">
        <v>43804</v>
      </c>
      <c r="J178" s="2">
        <v>44534</v>
      </c>
      <c r="K178">
        <v>0</v>
      </c>
    </row>
    <row r="179" spans="1:11" x14ac:dyDescent="0.25">
      <c r="A179" t="str">
        <f>"765366000A"</f>
        <v>765366000A</v>
      </c>
      <c r="B179" t="str">
        <f t="shared" si="5"/>
        <v>06363391001</v>
      </c>
      <c r="C179" t="s">
        <v>16</v>
      </c>
      <c r="D179" t="s">
        <v>435</v>
      </c>
      <c r="E179" t="s">
        <v>46</v>
      </c>
      <c r="F179" s="1" t="s">
        <v>224</v>
      </c>
      <c r="G179" t="s">
        <v>225</v>
      </c>
      <c r="H179">
        <v>62789.36</v>
      </c>
      <c r="I179" s="2">
        <v>43525</v>
      </c>
      <c r="J179" s="2">
        <v>43921</v>
      </c>
      <c r="K179">
        <v>22555.279999999999</v>
      </c>
    </row>
    <row r="180" spans="1:11" x14ac:dyDescent="0.25">
      <c r="A180" t="str">
        <f>"7653683304"</f>
        <v>7653683304</v>
      </c>
      <c r="B180" t="str">
        <f t="shared" si="5"/>
        <v>06363391001</v>
      </c>
      <c r="C180" t="s">
        <v>16</v>
      </c>
      <c r="D180" t="s">
        <v>436</v>
      </c>
      <c r="E180" t="s">
        <v>46</v>
      </c>
      <c r="F180" s="1" t="s">
        <v>437</v>
      </c>
      <c r="G180" t="s">
        <v>213</v>
      </c>
      <c r="H180">
        <v>39805.050000000003</v>
      </c>
      <c r="I180" s="2">
        <v>43525</v>
      </c>
      <c r="J180" s="2">
        <v>43921</v>
      </c>
      <c r="K180">
        <v>14425.6</v>
      </c>
    </row>
    <row r="181" spans="1:11" x14ac:dyDescent="0.25">
      <c r="A181" t="str">
        <f>"765364754E"</f>
        <v>765364754E</v>
      </c>
      <c r="B181" t="str">
        <f t="shared" si="5"/>
        <v>06363391001</v>
      </c>
      <c r="C181" t="s">
        <v>16</v>
      </c>
      <c r="D181" t="s">
        <v>438</v>
      </c>
      <c r="E181" t="s">
        <v>46</v>
      </c>
      <c r="F181" s="1" t="s">
        <v>439</v>
      </c>
      <c r="G181" t="s">
        <v>81</v>
      </c>
      <c r="H181">
        <v>26530.79</v>
      </c>
      <c r="I181" s="2">
        <v>43525</v>
      </c>
      <c r="J181" s="2">
        <v>43921</v>
      </c>
      <c r="K181">
        <v>10753.38</v>
      </c>
    </row>
    <row r="182" spans="1:11" x14ac:dyDescent="0.25">
      <c r="A182" t="str">
        <f>"809683037D"</f>
        <v>809683037D</v>
      </c>
      <c r="B182" t="str">
        <f t="shared" si="5"/>
        <v>06363391001</v>
      </c>
      <c r="C182" t="s">
        <v>16</v>
      </c>
      <c r="D182" t="s">
        <v>440</v>
      </c>
      <c r="E182" t="s">
        <v>50</v>
      </c>
      <c r="H182">
        <v>0</v>
      </c>
      <c r="K182">
        <v>0</v>
      </c>
    </row>
    <row r="183" spans="1:11" x14ac:dyDescent="0.25">
      <c r="A183" t="str">
        <f>"7783712A55"</f>
        <v>7783712A55</v>
      </c>
      <c r="B183" t="str">
        <f t="shared" si="5"/>
        <v>06363391001</v>
      </c>
      <c r="C183" t="s">
        <v>16</v>
      </c>
      <c r="D183" t="s">
        <v>441</v>
      </c>
      <c r="E183" t="s">
        <v>46</v>
      </c>
      <c r="F183" s="1" t="s">
        <v>442</v>
      </c>
      <c r="G183" t="s">
        <v>443</v>
      </c>
      <c r="H183">
        <v>478.5</v>
      </c>
      <c r="I183" s="2">
        <v>43514</v>
      </c>
      <c r="K183">
        <v>0</v>
      </c>
    </row>
    <row r="184" spans="1:11" x14ac:dyDescent="0.25">
      <c r="A184" t="str">
        <f>"8106925E22"</f>
        <v>8106925E22</v>
      </c>
      <c r="B184" t="str">
        <f t="shared" si="5"/>
        <v>06363391001</v>
      </c>
      <c r="C184" t="s">
        <v>16</v>
      </c>
      <c r="D184" t="s">
        <v>444</v>
      </c>
      <c r="E184" t="s">
        <v>46</v>
      </c>
      <c r="F184" s="1" t="s">
        <v>445</v>
      </c>
      <c r="H184">
        <v>0</v>
      </c>
      <c r="K184">
        <v>0</v>
      </c>
    </row>
    <row r="185" spans="1:11" x14ac:dyDescent="0.25">
      <c r="A185" t="str">
        <f>"7836377EDC"</f>
        <v>7836377EDC</v>
      </c>
      <c r="B185" t="str">
        <f t="shared" si="5"/>
        <v>06363391001</v>
      </c>
      <c r="C185" t="s">
        <v>16</v>
      </c>
      <c r="D185" t="s">
        <v>446</v>
      </c>
      <c r="E185" t="s">
        <v>18</v>
      </c>
      <c r="F185" s="1" t="s">
        <v>447</v>
      </c>
      <c r="G185" t="s">
        <v>448</v>
      </c>
      <c r="H185">
        <v>100983</v>
      </c>
      <c r="I185" s="2">
        <v>42826</v>
      </c>
      <c r="J185" s="2">
        <v>43921</v>
      </c>
      <c r="K185">
        <v>70043.75</v>
      </c>
    </row>
    <row r="186" spans="1:11" x14ac:dyDescent="0.25">
      <c r="A186" t="str">
        <f>"7904779DFA"</f>
        <v>7904779DFA</v>
      </c>
      <c r="B186" t="str">
        <f t="shared" si="5"/>
        <v>06363391001</v>
      </c>
      <c r="C186" t="s">
        <v>16</v>
      </c>
      <c r="D186" t="s">
        <v>449</v>
      </c>
      <c r="E186" t="s">
        <v>46</v>
      </c>
      <c r="F186" s="1" t="s">
        <v>450</v>
      </c>
      <c r="G186" t="s">
        <v>451</v>
      </c>
      <c r="H186">
        <v>399.38</v>
      </c>
      <c r="I186" s="2">
        <v>43598</v>
      </c>
      <c r="J186" s="2">
        <v>43830</v>
      </c>
      <c r="K186">
        <v>393.38</v>
      </c>
    </row>
    <row r="187" spans="1:11" x14ac:dyDescent="0.25">
      <c r="A187" t="str">
        <f>"8178696971"</f>
        <v>8178696971</v>
      </c>
      <c r="B187" t="str">
        <f t="shared" si="5"/>
        <v>06363391001</v>
      </c>
      <c r="C187" t="s">
        <v>16</v>
      </c>
      <c r="D187" t="s">
        <v>452</v>
      </c>
      <c r="E187" t="s">
        <v>46</v>
      </c>
      <c r="F187" s="1" t="s">
        <v>453</v>
      </c>
      <c r="G187" t="s">
        <v>404</v>
      </c>
      <c r="H187">
        <v>1160</v>
      </c>
      <c r="I187" s="2">
        <v>43858</v>
      </c>
      <c r="J187" s="2">
        <v>43889</v>
      </c>
      <c r="K1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2020-01-31T13:47:33Z</dcterms:created>
  <dcterms:modified xsi:type="dcterms:W3CDTF">2020-01-31T13:47:33Z</dcterms:modified>
</cp:coreProperties>
</file>