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azi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</calcChain>
</file>

<file path=xl/sharedStrings.xml><?xml version="1.0" encoding="utf-8"?>
<sst xmlns="http://schemas.openxmlformats.org/spreadsheetml/2006/main" count="701" uniqueCount="303">
  <si>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</si>
  <si>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</si>
  <si>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</si>
  <si>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</si>
  <si>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</si>
  <si>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</si>
  <si>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</si>
  <si>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</si>
  <si>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</si>
  <si>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</si>
  <si>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</si>
  <si>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</si>
  <si>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</si>
  <si>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</si>
  <si>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</si>
  <si>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</si>
  <si>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Lazio</t>
  </si>
  <si>
    <t>Noleggio fotoriproduttori</t>
  </si>
  <si>
    <t>26-AFFIDAMENTO DIRETTO IN ADESIONE AD ACCORDO QUADRO/CONVENZIONE</t>
  </si>
  <si>
    <t xml:space="preserve">SHARP ELECTRONICS ITALIA S.P.A. (CF: 09275090158)
</t>
  </si>
  <si>
    <t>SHARP ELECTRONICS ITALIA S.P.A. (CF: 09275090158)</t>
  </si>
  <si>
    <t xml:space="preserve">KYOCERA DOCUMENT SOLUTION ITALIA SPA (CF: 01788080156)
</t>
  </si>
  <si>
    <t>KYOCERA DOCUMENT SOLUTION ITALIA SPA (CF: 01788080156)</t>
  </si>
  <si>
    <t>Noleggio fotocopiatrici 23 Lotto 1 - QuantitÃ  21</t>
  </si>
  <si>
    <t xml:space="preserve">Noleggio 19 fotoriproduttori per uffici dipendenti dalla Direzione regionale del Lazio dell'Agenzia delle Entrate. </t>
  </si>
  <si>
    <t xml:space="preserve">Adesione Convenzione Consip Apparecchiature Multifunzione 24 Lotto 3 per noleggio, assistenza tecnica e manutenzione di n. 7 fotocopiatrici da collocare presso alcuni Uffici dipendenti dalla DR Lazio  </t>
  </si>
  <si>
    <t xml:space="preserve">OLIVETTI SPA (CF: 02298700010)
</t>
  </si>
  <si>
    <t>OLIVETTI SPA (CF: 02298700010)</t>
  </si>
  <si>
    <t>CONTRATTO ESECUTIVO SERVIZIO DI PULIZIA PER LE SEDI DEGLI UFFICI DELL'AGENZIA DELLE ENTRATE LOTTO 7 - DIREZIONE REGIONALE LAZIO</t>
  </si>
  <si>
    <t xml:space="preserve">C.R. APPALTI SRL (CF: 04622851006)
</t>
  </si>
  <si>
    <t>C.R. APPALTI SRL (CF: 04622851006)</t>
  </si>
  <si>
    <t>SERVIZIO DI RISCOSSIONE TRIBUTI CON MODALITA' ELETTRONICHE E RITIRO VALORI PER LE SEDI DELL'AGENZIA ENTRATE - TERRITORIO LOTTO 3</t>
  </si>
  <si>
    <t xml:space="preserve">BANCA NAZIONALE DEL LAVORO SPA (CF: 09339391006)
</t>
  </si>
  <si>
    <t>BANCA NAZIONALE DEL LAVORO SPA (CF: 09339391006)</t>
  </si>
  <si>
    <t xml:space="preserve">Adesione Convenzione Consip "Apparecchiature Multifunzione 24" Lotto 3 per l'affidamento di noleggio assistenza tecnica e manutenzione di n. 21 fotocopiatrici da collocare presso alcuni Uffici dipendenti dalla DR Lazio </t>
  </si>
  <si>
    <t xml:space="preserve">Adesione Convenzione Consip Apparecchiature Multifunzione 25 Lotto 3 per l'affidamento del noleggio assistenza e manutenzione di 1 fotocopiatrice a colori per l'UP di Frosinone </t>
  </si>
  <si>
    <t xml:space="preserve">XEROX spa (CF: 00747880151)
</t>
  </si>
  <si>
    <t>XEROX spa (CF: 00747880151)</t>
  </si>
  <si>
    <t xml:space="preserve">Noleggio, assistenza tecnica e manutenzione di n. 24 fotocopiatrici da collocare presso alcuni Uffici dipendenti dalla DR Lazio </t>
  </si>
  <si>
    <t xml:space="preserve">Noleggio, assistenza tecnica e manutenzione di n. 1 fotocopiatrice a colori da collocare presso l'UP di Rieti  </t>
  </si>
  <si>
    <t>23-AFFIDAMENTO IN ECONOMIA - AFFIDAMENTO DIRETTO</t>
  </si>
  <si>
    <t xml:space="preserve">Adesione Convenzione Consip "Apparecchiature Multifunzione 26 Noleggio Lotto 2"per il noleggio assistenza e manutenzione di n. 20 fotocopiatrici per alcuni Uffici dipendenti dalla DR Lazio </t>
  </si>
  <si>
    <t xml:space="preserve">n. 3 esami strumentali ricerca amianto in SEM presso l'immobile sito in Via Emanuele Filiberto n.4 sede dell'Ufficio Provinciale di Latina </t>
  </si>
  <si>
    <t xml:space="preserve">EXITONE S.P.A. (CF: 07874490019)
</t>
  </si>
  <si>
    <t>EXITONE S.P.A. (CF: 07874490019)</t>
  </si>
  <si>
    <t>Servizio Responsabile Prevenzione Protezione redazione aggiornamento DVR per sedi DR Lazio, UP Roma e sedi staccate Velletri Civitavecchia nonchÃ¨ ex sede UP Roma sita in Viale Ciamarra 139</t>
  </si>
  <si>
    <t xml:space="preserve">Adesione Convenzione Consip Gestione Integrata per la Sicurezza ed.3 Lotto 4 </t>
  </si>
  <si>
    <t xml:space="preserve">Convenzione Gestione Integrata per la sicurezza sui luoghi di lavoro ed 3 lotto 4 - n. 2 visite oculistiche specialistiche per 2 dipendenti </t>
  </si>
  <si>
    <t xml:space="preserve">n.6 esami strumentali ricerca amianto in sem da effettuare presso l'immobile sede della Direzione Provinciale di Rieti </t>
  </si>
  <si>
    <t>Adesione alla Convenzione Consip â€œCarburanti rete buoni acquisto ed. 7 â€“ Lotto 3,  per la fornitura di buoni acquisto gasolio per autotrazione in uso alla Direzione Regionale del Lazio dellâ€™Agenzia delle Entrate.</t>
  </si>
  <si>
    <t xml:space="preserve">Italiana Petroli Spa (giÃ  TotalErg S.p.A.) (CF: 00051570893)
</t>
  </si>
  <si>
    <t>Italiana Petroli Spa (giÃ  TotalErg S.p.A.) (CF: 00051570893)</t>
  </si>
  <si>
    <t>FORNITURA GAS NATURALE UFFICI DELLE ENTRATE</t>
  </si>
  <si>
    <t xml:space="preserve">ESTRA ENERGIE SRL (CF: 01219980529)
</t>
  </si>
  <si>
    <t>ESTRA ENERGIE SRL (CF: 01219980529)</t>
  </si>
  <si>
    <t>ADESIONE CONVENZIONE CONSIP EE 14 - LOTTO 6 -FORNITURA ENERGIA ELETTRICA UFFICI EX TERRITORIO DI LATINA, CIVITAVECCHIA, RIETI, CIAMARRA E UT TIVOLI</t>
  </si>
  <si>
    <t xml:space="preserve">ENEL ENERGIA SPA (CF: 06655971007)
</t>
  </si>
  <si>
    <t>ENEL ENERGIA SPA (CF: 06655971007)</t>
  </si>
  <si>
    <t>Fornitura e consegna al piano di timbri per lâ€™Agenzia delle Entrate - Direzione Regionale del Lazio e Uffici da essa dipendenti</t>
  </si>
  <si>
    <t>22-PROCEDURA NEGOZIATA DERIVANTE DA AVVISI CON CUI SI INDICE LA GARA</t>
  </si>
  <si>
    <t xml:space="preserve">Cartil Unipersonale S.r.l. (CF: 02632440646)
DE.DA. UFFICIO (CF: 11803631008)
Incisoria  Pastormerlo  SRL (CF: 13388910153)
LYRECO ITALIA S.P.A. (CF: 11582010150)
MYO S.r.l. (CF: 03222970406)
TIPOGRAFIA RAGIONE (CF: 02353130749)
</t>
  </si>
  <si>
    <t>Incisoria  Pastormerlo  SRL (CF: 13388910153)</t>
  </si>
  <si>
    <t xml:space="preserve">Contratto per il servizio di ascolto radio in Centrale Operativa, pronto intervento celere, apertura e chiusura dellâ€™immobile sede della Direzione Provinciale, dellâ€™Ufficio Territoriale e dellâ€™Ufficio Provinciale dellâ€™Agenzia delle Entrate di Frosinone </t>
  </si>
  <si>
    <t xml:space="preserve">COSMOPOL SECURITY  (CF: 01125371003)
italpol group spa  (CF: 02750060309)
Security Line Srl (CF: 08319531003)
TRAVIS GROUP  (CF: 12591851006)
URBAN SECURITY INVESTIGATION ITALIA SRL (CF: 02668400605)
</t>
  </si>
  <si>
    <t>URBAN SECURITY INVESTIGATION ITALIA SRL (CF: 02668400605)</t>
  </si>
  <si>
    <t xml:space="preserve">CONTRATTO PER IL SERVIZIO DI ASCOLTO RADIO IN CENTRALE OPERATIVA PRONTO INTERVENTO CELERE APERTURA E CHIUSURA DELL'IMMOBILE SEDE DELLA DIREZIONE PROVINCIALE DI LATINA NONCHE' DEL SERVIZIO DI APERTURA E CHIUSURA DELL'UFFICIO PROVINCIALE DI ROMA </t>
  </si>
  <si>
    <t xml:space="preserve">COSMOPOL LATINA SRL  (CF: 02300290596)
Istituto di Vigilanza Privata della Provincia di Viterbo Srl (CF: 00628090565)
italpol group spa  (CF: 02750060309)
SICURITALIA S.P.A (CF: 07897711003)
UNISECUR SRL  (CF: 14102431005)
</t>
  </si>
  <si>
    <t>UNISECUR SRL  (CF: 14102431005)</t>
  </si>
  <si>
    <t>Fornitura di carta A4 per la Direzione Regionale del Lazio dellâ€™Agenzia delle Entrate e gli Uffici da essa dipendenti</t>
  </si>
  <si>
    <t xml:space="preserve">A. DI PAOLO SRL (CF: 01805450689)
All Office di Perrone Patrizia (CF: PRRPRZ71B66C352E)
DUBINI S.R.L. (CF: 06262520155)
ERREBIAN SPA (CF: 08397890586)
LYRECO ITALIA S.P.A. (CF: 11582010150)
MYO S.r.l. (CF: 03222970406)
</t>
  </si>
  <si>
    <t>A. DI PAOLO SRL (CF: 01805450689)</t>
  </si>
  <si>
    <t>FORNITURA BPE PER LA DR LAZIO E UFFICI DA ESSA DIPENDENTI</t>
  </si>
  <si>
    <t xml:space="preserve">DAY RISTOSERVICE S.P.A. (CF: 03543000370)
</t>
  </si>
  <si>
    <t>DAY RISTOSERVICE S.P.A. (CF: 03543000370)</t>
  </si>
  <si>
    <t xml:space="preserve">Contratto per il corso base di formazione per professionisti abilitati al rilascio delle certificazioni di prevenzione incendi 120 ore per il dipendente dell'Agenzia delle Entrate - Direzione Regionale del Lazio  Ing Caprioglio Ermanno </t>
  </si>
  <si>
    <t xml:space="preserve">Acquario romano Srl (CF: 07642551001)
</t>
  </si>
  <si>
    <t>Acquario romano Srl (CF: 07642551001)</t>
  </si>
  <si>
    <t>Fornitura di materiale di cancelleria per la Direzione Regionale del Lazio dellâ€™Agenzia delle Entrate e gli Uffici da essa dipendenti</t>
  </si>
  <si>
    <t xml:space="preserve">CCG Srl (CF: 03351040583)
DUBINI S.R.L. (CF: 06262520155)
ECO LASER INFORMATICA SRL  (CF: 04427081007)
ERREBIAN SPA (CF: 08397890586)
ICR - SOCIETA' PER AZIONI  (CF: 05466391009)
LYRECO ITALIA S.P.A. (CF: 11582010150)
</t>
  </si>
  <si>
    <t>LYRECO ITALIA S.P.A. (CF: 11582010150)</t>
  </si>
  <si>
    <t>Fornitura e consegna di carta termica sistema Argo compatibile con gli impianti elima code per gli Uffici dipendenti dalla DR Lazio</t>
  </si>
  <si>
    <t xml:space="preserve">SIGMA S.P.A. (CF: 01590580443)
</t>
  </si>
  <si>
    <t>SIGMA S.P.A. (CF: 01590580443)</t>
  </si>
  <si>
    <t xml:space="preserve">Convenzione Consip Gestione Integrata per la sicurezza ed. 3 Lotto 4 </t>
  </si>
  <si>
    <t xml:space="preserve">Convenzione Consip Gestione Integrata per la sicurezza ed. 3 Lotto 4 - Prove evacuazione </t>
  </si>
  <si>
    <t xml:space="preserve">Adesione Convenzione Consip "Apparecchiature Multifunzione 28" noleggio assistenza tecnica e manutenzione di n.12 fotocopiatrici da collocare presso alcuni Uffici dipendenti dalla Direzione Regionale del Lazio </t>
  </si>
  <si>
    <t>Adesione alla Convenzione Consip â€œStampanti 15 â€“ Lotto 2,  per la fornitura di materiale di consumo per stampanti di rete formatoA4 B/N per lâ€™Ufficio Territoriale di Formia della Direzione Regionale del Lazio - dellâ€™Agenzia delle Entrate</t>
  </si>
  <si>
    <t xml:space="preserve">INFORDATA (CF: 00929440592)
</t>
  </si>
  <si>
    <t>INFORDATA (CF: 00929440592)</t>
  </si>
  <si>
    <t>Adesione alla Convenzione Consip â€œStampanti 14 â€“ Lotto 4, per la fornitura di materiale di consumo per stampanti A3 colore per la DP- UT e UPT di Viterbo della Direzione Regionale del Lazio dellâ€™Agenzia delle Entrate</t>
  </si>
  <si>
    <t xml:space="preserve">ITALWARE  SRL  (CF: 08619670584)
</t>
  </si>
  <si>
    <t>ITALWARE  SRL  (CF: 08619670584)</t>
  </si>
  <si>
    <t>Adesione alla Convenzione Consip â€œStampanti 15 â€“ Lotto 7, per la fornitura di materiale di consumo per stampanti multifunzione colore  per la DP II - Ufficio Territoriale di Roma 5 della Direzione Regionale del Lazio dellâ€™Agenzia delle Entrate</t>
  </si>
  <si>
    <t>Fornitura di materiale di consumo â€“ toner, cartucce e drums originali per le stampanti attualmente in uso presso la Direzione Regionale del Lazio dellâ€™Agenzia delle Entrate e gli Uffici da essa dipendenti</t>
  </si>
  <si>
    <t xml:space="preserve">ALEX OFFICE &amp; BUSINESS SRL (CF: 01688970621)
CORPORATE EXPRESS SRL (CF: 00936630151)
ECO LASER INFORMATICA SRL  (CF: 04427081007)
ERREBIAN SPA (CF: 08397890586)
MYO S.r.l. (CF: 03222970406)
R.C.M. ITALIA s.r.l. (CF: 06736060630)
</t>
  </si>
  <si>
    <t>ALEX OFFICE &amp; BUSINESS SRL (CF: 01688970621)</t>
  </si>
  <si>
    <t>FORNITURA DISPLAY DI SALA PER L'UFFICIO TERRITORIALE DI CASSINO DELL'AGENZIA DELLE ENTRATE</t>
  </si>
  <si>
    <t>Fornitura di un videoproiettore con staffa per la Direzione Provinciale di Rieti dellâ€™Agenzia delle Entrate</t>
  </si>
  <si>
    <t xml:space="preserve">CENTRO UFFICIO SERVICE SOC. COOP. (CF: 09156181001)
</t>
  </si>
  <si>
    <t>CENTRO UFFICIO SERVICE SOC. COOP. (CF: 09156181001)</t>
  </si>
  <si>
    <t>Fornitura materiale tipografico per la partecipazione dell'Agenzia delle Entrate a MOA CASA</t>
  </si>
  <si>
    <t xml:space="preserve">Grafiche Delfi Italia Srl (CF: 06052371009)
</t>
  </si>
  <si>
    <t>Grafiche Delfi Italia Srl (CF: 06052371009)</t>
  </si>
  <si>
    <t>Adesione alla Convenzione Consip â€œEnergia Elettrica 15â€“ Lotti 10, per la fornitura di Energia Elettrica per alcuni Uffici dipendenti dalla Direzione Regionale del Lazio dellâ€™Agenzia delle Entrate.</t>
  </si>
  <si>
    <t>Adesione alla Convenzione Consip â€œEnergia Elettrica 15â€“ 11â€, per la fornitura di Energia Elettrica per alcuni Uffici dipendenti dalla Direzione Regionale del Lazio dellâ€™Agenzia delle Entrate.</t>
  </si>
  <si>
    <t xml:space="preserve">Energetic spa (CF: 00875940793)
</t>
  </si>
  <si>
    <t>Energetic spa (CF: 00875940793)</t>
  </si>
  <si>
    <t>Adesione alla Convenzione Consip â€œGas Naturale 10â€“ Lotto 5â€, per la fornitura di gas naturale per gli Uffici delle Entrate dipendenti dalla Direzione Regionale del Lazio dellâ€™Agenzia delle Entrate</t>
  </si>
  <si>
    <t>Adesione alla Convenzione Consip â€œCarburanti extra-rete e gasolio da riscaldamento ed. 10 â€“ Lotto 14,  per la fornitura di gasolio da riscaldamento per lâ€™Ufficio Territoriale di Frascati  della  Direzione Regionale del Lazio dellâ€™Agenzia delle Entrate</t>
  </si>
  <si>
    <t xml:space="preserve">BRONCHI COMBUSTIBILI SRL (CF: 01252710403)
</t>
  </si>
  <si>
    <t>BRONCHI COMBUSTIBILI SRL (CF: 01252710403)</t>
  </si>
  <si>
    <t xml:space="preserve">Corsi di formazione e aggiornamento in materia di sicurezza in modalitÃ  e learning per i dipendenti della Direzione Regionale del Lazio </t>
  </si>
  <si>
    <t xml:space="preserve">ASSEFORM IMPRESE SRLS (CF: FLLMTT73L14G624J)
</t>
  </si>
  <si>
    <t>ASSEFORM IMPRESE SRLS (CF: FLLMTT73L14G624J)</t>
  </si>
  <si>
    <t xml:space="preserve">Corsi di formazione e aggiornamento in materia di sicurezza nei luoghi di lavoro per i dipendenti della Direzione Regionale del Lazio </t>
  </si>
  <si>
    <t xml:space="preserve">SINTESI SPA (CF: 03533961003)
</t>
  </si>
  <si>
    <t>SINTESI SPA (CF: 03533961003)</t>
  </si>
  <si>
    <t>Fornitura di un kit radio microfono con trasmettitore a mano per la sala adibita a videoconferenze della Direzione Regionale del Lazio dellâ€™Agenzia delle Entrate.</t>
  </si>
  <si>
    <t xml:space="preserve">S.T.A.S. SRL (CF: 00563840552)
</t>
  </si>
  <si>
    <t>S.T.A.S. SRL (CF: 00563840552)</t>
  </si>
  <si>
    <t xml:space="preserve">noleggio 1 apparecchiatura multifunzione per la Direzione Regionale del Lazio </t>
  </si>
  <si>
    <t>Fornitura di due scanner per la Direzione Regionale del Lazio dellâ€™Agenzia delle Entrate</t>
  </si>
  <si>
    <t xml:space="preserve">RETURN SRL (CF: 05496170829)
</t>
  </si>
  <si>
    <t>RETURN SRL (CF: 05496170829)</t>
  </si>
  <si>
    <t>Facchinaggio e trasporto per le sedi degli uffici dipendenti dalla Direzione regionale del Lazio</t>
  </si>
  <si>
    <t xml:space="preserve">INTERCONTINENTAL TRANSPORT AGENCY SRL  (CF: 07732101006)
</t>
  </si>
  <si>
    <t>INTERCONTINENTAL TRANSPORT AGENCY SRL  (CF: 07732101006)</t>
  </si>
  <si>
    <t>Fornitura di defibrillatori semiautomatici per la Direzione Regionale del Lazio dellâ€™Agenzia delle Entrate e gli Uffici da essa dipendenti</t>
  </si>
  <si>
    <t xml:space="preserve">A.M.I. ITALIA SRL (CF: 07291540636)
AIESI HOSPITAL SERVICE SAS DI PIANTADOSI VALERIO E C.  (CF: 06111530637)
ECHOES SRL (CF: 05432960481)
LYRECO ITALIA S.P.A. (CF: 11582010150)
satcom srl (CF: 01084800315)
VERIS SRL (CF: 07285990011)
</t>
  </si>
  <si>
    <t>A.M.I. ITALIA SRL (CF: 07291540636)</t>
  </si>
  <si>
    <t>Adesione a Convenzione Consip â€œCarburanti extra-rete e gasolio da riscaldamento ed. 10 â€“ Lotto 14,  per la fornitura di gasolio da riscaldamento per lâ€™Ufficio Territoriale di Frascati  della  Direzione Regionale del Lazio dellâ€™Agenzia delle Entrate.</t>
  </si>
  <si>
    <t>CONTRATTO PER IL SERVIZIO DI ASCOLTO RADIO IN CENTRALE OPERATIVA PRONTO INTERVENTO CELERE APERTURA E CHIUSURA SEDE DP LATINA, UP LATINA E UT LATINA</t>
  </si>
  <si>
    <t xml:space="preserve">CORPO VIGILI GIURATI SPA  (CF: 03182700488)
COSMOPOL SECURITY  (CF: 01125371003)
S.V.E. 2010 SRL (CF: 02574370595)
Securitas Metronotte Srl (CF: 02652960580)
UNISECUR SRL  (CF: 14102431005)
</t>
  </si>
  <si>
    <t>COSMOPOL SECURITY  (CF: 01125371003)</t>
  </si>
  <si>
    <t>Servizio di trasporto per il personale in servizio presso la Direzione Regionale del Lazio, la Direzione Provinciale III di Roma, lâ€™Ufficio Territoriale di Roma 4, lâ€™Ufficio Provinciale di Roma e lâ€™Ufficio Territoriale di Roma 2 dellâ€™Agenzia delle Entrate.</t>
  </si>
  <si>
    <t xml:space="preserve">AUTOSERVIZI LEONCINO VIAGGI SRL (CF: 08006021219)
AUTOSERVIZI TROIANI SRL (CF: 00373430552)
CAPERNA SERVICE SRL (CF: 08438611009)
CIALONE TOUR SPA  (CF: 00185810603)
Corsi &amp; Pampanelli Autolinee Snc (CF: 00117970608)
LOSURDO GIUSEPPE (CF: LSRGPP57S17M203Y)
</t>
  </si>
  <si>
    <t>CAPERNA SERVICE SRL (CF: 08438611009)</t>
  </si>
  <si>
    <t>Adesione a Convenzione Consip â€œ Energia Elettrica 16 â€“ lotto 10â€, fornitura di EE per alcuni Uffici della provincia di Roma. e rettifica determina Convenzione Consip â€œEE15â€“ Lotti 11â€, per la fornitura di EE per Uffici fuori dalla provincia di Roma</t>
  </si>
  <si>
    <t>Fornitura e posa in opera di un display di sala e di un mini PC per soluzione LAN presso la sede dellâ€™Ufficio Territoriale di Roma 1 dellâ€™Agenzia delle Entrate</t>
  </si>
  <si>
    <t>Fornitura di carta per stampe e copie per le Direzioni Centrali ed alcune Direzioni Regionali dellâ€™Agenzia delle Entrate â€“ Lotto 8</t>
  </si>
  <si>
    <t xml:space="preserve">LYRECO ITALIA S.P.A. (CF: 11582010150)
</t>
  </si>
  <si>
    <t>FORNITURA ENERGIA ELETTRICA IN REGIME DI SALVAGUARDIA</t>
  </si>
  <si>
    <t xml:space="preserve">HERA COMM (CF: 02221101203)
</t>
  </si>
  <si>
    <t>HERA COMM (CF: 02221101203)</t>
  </si>
  <si>
    <t xml:space="preserve">Contratto per la fornitura e consegna al piano di n. 12 sedute da quattro posti e n. 10 sedute da tre posti per l'Ufficio Territoriale di Roma 1 </t>
  </si>
  <si>
    <t xml:space="preserve">PLASTI FOR MOBIL (CF: 01040690156)
</t>
  </si>
  <si>
    <t>PLASTI FOR MOBIL (CF: 01040690156)</t>
  </si>
  <si>
    <t xml:space="preserve">Contratto per il noleggio consegna e allestimento di n. 238 tavoli e sedute per lo svolgimento della procedura di interpello per il conferimento di posizioni organizzative per i dipendenti dell'Agenzia delle Entrate </t>
  </si>
  <si>
    <t xml:space="preserve">CROPPO 2000 SRL (CF: 04947891000)
</t>
  </si>
  <si>
    <t>CROPPO 2000 SRL (CF: 04947891000)</t>
  </si>
  <si>
    <t>FORNITURA GASOLIO DA RISCALDAMENTO UT FRASCATI</t>
  </si>
  <si>
    <t xml:space="preserve">Manutenzione delle aree verdi presso la Direzione Regionale del Lazio dell'Agenzia delle Entrate ed alcuni Uffici da essa dipendenti </t>
  </si>
  <si>
    <t>08-AFFIDAMENTO IN ECONOMIA - COTTIMO FIDUCIARIO</t>
  </si>
  <si>
    <t xml:space="preserve">Ciaglia Franco (CF: CGLFNC47R12H501O)
GIARDINI E PAESAGGI DI GIANNELLI ALESSANDRO (CF: 13440061003)
IL PUNTO VERDE SNC (CF: 04651551006)
LEO GARDEN SRL  (CF: 13285631001)
VIVAI MARCELLI SAS DI MARCELLI TONINO E C. (CF: 03809191004)
</t>
  </si>
  <si>
    <t>Ciaglia Franco (CF: CGLFNC47R12H501O)</t>
  </si>
  <si>
    <t xml:space="preserve">Adesione Convenzione Consip Apparecchiature Multifunzione 30 noleggio lotto 3 n. 1 fotocopiatrice da collocare presso la sede della DR Lazio </t>
  </si>
  <si>
    <t>Servizio di manutenzione degli impianti di videosorveglianza e degli impianti antintrusione installati presso la Direzione Regionale Lazio dellâ€™Agenzia delle Entrate e gli Uffici da essa dipendenti.</t>
  </si>
  <si>
    <t xml:space="preserve">NUOVA SICUREZZA ED IMPIANTISTICA SRL (CF: 02418030694)
S.E.E. di Caiola e C. (CF: 04147861001)
SECUR IMPIANTI SRL (CF: 01168350252)
THESIS IMPIANTI SPA (CF: 01597941002)
TS IMPIANTI SRL (CF: 09401791000)
</t>
  </si>
  <si>
    <t>S.E.E. di Caiola e C. (CF: 04147861001)</t>
  </si>
  <si>
    <t>Fornitura e posa in opera di un display di sala a servizio dellâ€™Ufficio Territoriale di Roma 6 dellâ€™Agenzia delle Entrate.</t>
  </si>
  <si>
    <t>Servizio di manutenzione degli impianti tecnologici presso la sede della Direzione Regionale del Lazio dellâ€™Agenzia delle Entrate e le sedi degli Uffici da essa dipendenti</t>
  </si>
  <si>
    <t xml:space="preserve">EL.CI IMPIANTI SRL (CF: 01341130639)
GLOBAL SERVICE SRL (CF: 01456850294)
GSM IMPIANTI S.R.L. (CF: 02046210601)
INTEC SERVICE Srl (CF: 02820290647)
T.I.R.E.S. SRL (CF: 06004130016)
VAPA APPALTI (CF: 05750461005)
</t>
  </si>
  <si>
    <t>INTEC SERVICE Srl (CF: 02820290647)</t>
  </si>
  <si>
    <t>Servizio di facchinaggio, trasporto e trasloco a ridotto impatto ambientale per la sede della Direzioni Regionale del Lazio dellâ€™Agenzia delle Entrate e le sedi degli Uffici da essa dipendenti.</t>
  </si>
  <si>
    <t xml:space="preserve">BALDOLINI TRASLOCHI S.R.L. (CF: 10474501003)
CONSORZIO STABILE EURO GLOBAL SERVICE GRANDI APPALTI  (CF: 07422281001)
Il Risveglio Soc Coop.Sociale arl (CF: 12018841002)
ROSSI TRANSWORLD S.A.S. (CF: 05198491002)
SAGAD S.R.L. (CF: 03887591000)
SCALA ENTERPRISE S.R.L. (CF: 05594340639)
</t>
  </si>
  <si>
    <t>Il Risveglio Soc Coop.Sociale arl (CF: 12018841002)</t>
  </si>
  <si>
    <t>Manutenzione straordinaria di una caldaia termica a servizio dellâ€™intero stabile demaniale c.d. - Palazzo degli Uffici Finanziari - sito in Rieti alla Via Cesare Verani n. 7 - e fornitura e posa in opera di n. 82 radiatori in alluminio</t>
  </si>
  <si>
    <t xml:space="preserve">INTEC SERVICE Srl (CF: 02820290647)
</t>
  </si>
  <si>
    <t>Fornitura di materiale di consumo - toner, cartucce e drums originali e non originali (compatibili e rigenerati) per stampanti e apparecchiature multifunzione in uso presso la DR Lazio dellâ€™Agenzia delle Entrate e gli Uffici da essa dipendenti</t>
  </si>
  <si>
    <t xml:space="preserve">ALEX OFFICE &amp; BUSINESS SRL (CF: 01688970621)
ECO LASER INFORMATICA SRL  (CF: 04427081007)
MIDA SRL (CF: 01513020238)
NADA 2008 SRL (CF: 09234221001)
PROMO RIGENERA SRL (CF: 01431180551)
R.C.M. ITALIA s.r.l. (CF: 06736060630)
</t>
  </si>
  <si>
    <t>R.C.M. ITALIA s.r.l. (CF: 06736060630)</t>
  </si>
  <si>
    <t>Fornitura di bandiere da esterno, della Repubblica Italiana e dellâ€™Unione Europea, per Uffici dellâ€™Agenzia delle Entrate dipendenti dalla Direzione Regionale del Lazio</t>
  </si>
  <si>
    <t xml:space="preserve">E.NOVALI SNC DI NOVALI ALESSANDRO &amp; C. (CF: 01462770171)
</t>
  </si>
  <si>
    <t>E.NOVALI SNC DI NOVALI ALESSANDRO &amp; C. (CF: 01462770171)</t>
  </si>
  <si>
    <t>Convenzione Consip â€œEnergia Elettrica 15â€“ Lotti 11â€, per la fornitura di Energia Elettrica per alcuni Uffici dipendenti dalla Direzione Regionale del Lazio fuori dalla provincia di Roma. (giÃ  Energetic spa)</t>
  </si>
  <si>
    <t xml:space="preserve">AGSM Energia SpA (CF: 02968430237)
Energetic spa (CF: 00875940793)
</t>
  </si>
  <si>
    <t>AGSM Energia SpA (CF: 02968430237)</t>
  </si>
  <si>
    <t xml:space="preserve">Contratto per il servizio di presidio di un autoambulanza con medico a bordo  per lo svolgimento della procedura di interpello per il conferimento di posizioni organizzative </t>
  </si>
  <si>
    <t xml:space="preserve">CROCE AZZURRA ALTO LAZIO SRL (CF: 02126570593)
CROCE MEDICA ITALIANA SRL (CF: 05639011005)
EURO SOCCORSO AMBULANZE (ESA AMBULANZE) (CF: 09708501003)
GLOBAL MEDICAL AMBULANZE  (CF: 14046081007)
ROMA MED AMBULANZE  (CF: 11394841008)
</t>
  </si>
  <si>
    <t>CROCE MEDICA ITALIANA SRL (CF: 05639011005)</t>
  </si>
  <si>
    <t xml:space="preserve">Contratto per il servizio di noleggio di un impianto audio per lo svolgimento della procedura di interpello per il conferimento di posizioni organizzative per dipendenti dell'Agenzia delle Entrate </t>
  </si>
  <si>
    <t xml:space="preserve">AUDIO SERVICE ROMA  (CF: 10625611008)
EMME EFFE ENGINEERING (CF: 03297300794)
INTEC SERVICE Srl (CF: 02820290647)
ONE NAME SRL  (CF: 12230151008)
S.E.E. di Caiola e C. (CF: 04147861001)
</t>
  </si>
  <si>
    <t>ONE NAME SRL  (CF: 12230151008)</t>
  </si>
  <si>
    <t>Convenzione Consip "Stampanti 15 - Lotto 2 - materiale di consumo accessorio per acquisti successivi" per l' UT di Roma 2 della Direzione regionale del Lazio</t>
  </si>
  <si>
    <t>Contratto per il conferimento di incarico di consulente tecnico</t>
  </si>
  <si>
    <t xml:space="preserve">PISANI ELIANA (CF: PSNLNE72B50F839T)
</t>
  </si>
  <si>
    <t>PISANI ELIANA (CF: PSNLNE72B50F839T)</t>
  </si>
  <si>
    <t>PUBBLICAZIONE DELL'ESTRATTO DELL'AVVISO DI INDAGINE DI MERCATO PER L'INDIVIDUAZIONE DI UN IMMOBILE DA ADIBIRE A SEDE DELL'UFFICIO TERRITORIALE DI ROMA 5</t>
  </si>
  <si>
    <t xml:space="preserve">PIEMME SPA - CONCESSIONARIA DI PUBBLICITA' (CF: 08526500155)
</t>
  </si>
  <si>
    <t>PIEMME SPA - CONCESSIONARIA DI PUBBLICITA' (CF: 08526500155)</t>
  </si>
  <si>
    <t>Adesione a convenzione Consip â€œStampanti 15 â€“ Lotto 2- materiale di consumo accessorio per acquisti successiviâ€  per Lâ€™Ufficio Territoriale di Pomezia della Direzione Regionale del Lazio - dellâ€™Agenzia delle Entrate.</t>
  </si>
  <si>
    <t>Adesione alla Convenzione Consip â€œStampanti 15 â€“ Lotto 2- materiale di consumo accessorio per acquisti successiviâ€ per la Direzione Regionale del Lazio - dellâ€™Agenzia delle Entrate.</t>
  </si>
  <si>
    <t>Pubblicazione dellâ€™Estratto dellâ€™Avviso di indagine di mercato per lâ€™individuazione di un immobile da adibire a sede dellâ€™Ufficio Territoriale di Roma 5 dellâ€™Agenzia delle Entrate</t>
  </si>
  <si>
    <t xml:space="preserve">RCS Mediagroup S.p.A. (CF: 12086540155)
</t>
  </si>
  <si>
    <t>RCS Mediagroup S.p.A. (CF: 12086540155)</t>
  </si>
  <si>
    <t>Fornitura di n. 10 pezzi mobili per timbri a calendario (anno 2020) per gli Uffici Provinciali ex territorio e le Sezioni Staccate di Velletri e Civitavecchia dipendenti dalla Direzione Regionale del Lazio</t>
  </si>
  <si>
    <t xml:space="preserve">Istituto Poligrafico e Zecca dello Stato  (CF: 00399810589)
</t>
  </si>
  <si>
    <t>Istituto Poligrafico e Zecca dello Stato  (CF: 00399810589)</t>
  </si>
  <si>
    <t>Adesione alla Convenzione Consip â€œEnergia Elettrica 16â€“ Lotti 10â€, per la fornitura di Energia Elettrica per gli Uffici siti nella provincia di Roma dipendenti dalla Direzione Regionale del Lazio dellâ€™Agenzia delle Entrate.</t>
  </si>
  <si>
    <t>Adesione alla Convenzione Consip â€œEnergia Elettrica 16â€“ Lotto 11 Lazioâ€, per la fornitura di Energia Elettrica per gli Uffici del Lazio esclusa la provincia di Roma dipendenti dalla Direzione Regionale del Lazio dellâ€™Agenzia delle Entrate</t>
  </si>
  <si>
    <t xml:space="preserve">AGSM Energia SpA (CF: 02968430237)
</t>
  </si>
  <si>
    <t>fornitura materiale tipografico partecipazione moa casa 2019</t>
  </si>
  <si>
    <t>Servizio di trasporto personale in servizio presso la DR del Lazio, la Direzione Provinciale III di Roma, lâ€™Ufficio Territoriale di Roma 4, lâ€™Ufficio Territoriale di Roma 2 e lâ€™Ufficio Provinciale di Roma dellâ€™Agenzia delle Entrate</t>
  </si>
  <si>
    <t xml:space="preserve">AUTOSERVIZI CENCIOTTI SRL (CF: 04211771003)
AUTOSERVIZI LEONCINO VIAGGI SRL (CF: 08006021219)
CAPERNA SERVICE SRL (CF: 08438611009)
CIALONE TOUR SPA  (CF: 00185810603)
CILIA BUS SRL (CF: 07353491009)
MICCOLIS SPA (CF: 00815630736)
</t>
  </si>
  <si>
    <t>AUTOSERVIZI LEONCINO VIAGGI SRL (CF: 08006021219)</t>
  </si>
  <si>
    <t>fornitura e posa in opera di un display di sala a servizio dellâ€™Ufficio Territoriale di Roma 6 dellâ€™Agenzia delle Entrate</t>
  </si>
  <si>
    <t>FORNITURA MATERIALE DI CONSUMO IN ADESIONE A CONVENZIONE CONSIP STAMPANTI 15 - LOTTO 2 PER LA SEDE DELLA DP II ROMA</t>
  </si>
  <si>
    <t>Adesione alla Convenzione Consip â€œStampanti 15 â€“ Lotto 2- materiale di consumo accessorio per acquisti successiviâ€ per  la DP di Latina - dellâ€™Agenzia delle Entrate.</t>
  </si>
  <si>
    <t>Adesione alla Convenzione Consip â€œStampanti 15 â€“ Lotto 2- materiale di consumo accessorio per acquisti successiviâ€ per lâ€™Ufficio Territoriale di Tivoli dellâ€™Agenzia delle Entrate</t>
  </si>
  <si>
    <t>Adesione alla Convenzione Consip â€œStampanti 15 â€“ Lotto 2- materiale di consumo accessorio per acquisti successiviâ€ per lâ€™Ufficio Territoriale di Formia dellâ€™Agenzia delle Entrate.</t>
  </si>
  <si>
    <t>Adesione alla Convenzione Consip â€œStampanti 16 â€“ Lotto 2- materiale di consumo aggiuntiviâ€ per lâ€™Ufficio Territoriale Roma 3 dellâ€™Agenzia delle Entrate</t>
  </si>
  <si>
    <t>Adesione alla Convenzione Consip â€œStampanti 16 â€“ Lotto 2- materiale di consumo aggiuntiviâ€ per lâ€™Ufficio Territoriale Roma 2 dellâ€™Agenzia delle Entrate.</t>
  </si>
  <si>
    <t xml:space="preserve">Contratto per il servizio di ascolto  radio in centrale operativa pronto intervento celere apertura e chiusura della sede dell'Ufficio Territoriale di Civitavecchia </t>
  </si>
  <si>
    <t xml:space="preserve">COSMOPOL SRL (CF: 03941281002)
KIASSO SRLS (CF: 07429770725)
S.V.E. 2010 SRL (CF: 02574370595)
Securitas Metronotte Srl (CF: 02652960580)
SEVITALIA SICUREZZA SRL (CF: 09429841001)
</t>
  </si>
  <si>
    <t>Securitas Metronotte Srl (CF: 02652960580)</t>
  </si>
  <si>
    <t>servizio di manutenzione impianti elettrici, elevatori, antincendio, termoidraulici, condizionamento e idrico-sanitari</t>
  </si>
  <si>
    <t xml:space="preserve">BURLANDI FRANCO SRL  (CF: 04571101007)
Controlsecurity sistemi di sicurezza Srl (CF: 05187291009)
EUROLUX SRL (CF: 02401380841)
EUROME SRL (CF: 07820851009)
FPM SRL (CF: 11838971007)
P.C.C. Impianti (CF: 01277170591)
</t>
  </si>
  <si>
    <t>P.C.C. Impianti (CF: 01277170591)</t>
  </si>
  <si>
    <t>Ordine diretto d'acquisto per il servizio di manutenzione ordinaria e manutenzione non programmata degli impianti tecnologici installati presso la DR Lazio e alcuni Uffici da essa dipendenti</t>
  </si>
  <si>
    <t xml:space="preserve">Adesione Convenzione Consip Apparecchiature Multifunzione 30 noleggio lotto 3 n. 1 fotocopiatrice da collocare presso l'UT di Formia </t>
  </si>
  <si>
    <t xml:space="preserve">Adesione Convenzione Consip Apparecchiature multufunzione 30 noleggio lotto 3 - 1 fotocopiatrice da collocare presso la DP di Rieti </t>
  </si>
  <si>
    <t xml:space="preserve">fornitura di due scale doppie con corrimano per la sede della Direzione Provinciale di Latina della Direzione Regionale del Lazio dellâ€™Agenzia delle Entrate. </t>
  </si>
  <si>
    <t xml:space="preserve">TUTO CHIMICA SNC DI GUGLIELMINI VITTORIO &amp; C. (CF: 02109050241)
</t>
  </si>
  <si>
    <t>TUTO CHIMICA SNC DI GUGLIELMINI VITTORIO &amp; C. (CF: 02109050241)</t>
  </si>
  <si>
    <t>Affidamento in concessione del servizio mensa di Via Capranesi 54/58 in Roma</t>
  </si>
  <si>
    <t xml:space="preserve">CAPITAL SRL (CF: 07684841211)
CIR FOOD S.C. (CF: 00464110352)
GESTIONE SERVIZI INTEGRATI SRL (CF: 04825541008)
LA ROMANA SOC.COOP.A R.L. (CF: 10579461004)
</t>
  </si>
  <si>
    <t>GESTIONE SERVIZI INTEGRATI SRL (CF: 04825541008)</t>
  </si>
  <si>
    <t>Affidamento in concessione del servizio di mensa Ufficio di Via Costi 58/60 in Roma</t>
  </si>
  <si>
    <t xml:space="preserve">BIORISTORO ITALIA SRL (CF: 01337360596)
GESTIONE SERVIZI INTEGRATI SRL (CF: 04825541008)
LA ROMANA SOC.COOP.A R.L. (CF: 10579461004)
LE PALME SRL (CF: 01564680815)
PANDA BENEDETTO (CF: 10345881006)
</t>
  </si>
  <si>
    <t>BIORISTORO ITALIA SRL (CF: 01337360596)</t>
  </si>
  <si>
    <t xml:space="preserve">Servizi di smontaggio, prelevamento, trasporto, recupero e/o smaltimento di beni mobili non informatici fuori uso, presso uno o piÃ¹ immobili afferenti alla DR Lazio ed agli Uffici da essa dipendenti </t>
  </si>
  <si>
    <t xml:space="preserve">AMA ROMA S.P.A  (CF: 05445891004)
DE VELLIS Traslochi e trasporti (CF: 00700380603)
EREDI  FANALI BRUNO SRL (CF: 09752281007)
Lazio Maceri Srl  (CF: 03505570584)
LOGISTICA AMBIENTALE SRL (CF: 05139261001)
NOVA ECOLOGICA SRL (CF: 04076171000)
</t>
  </si>
  <si>
    <t>Lazio Maceri Srl  (CF: 03505570584)</t>
  </si>
  <si>
    <t>Fornitura di materiale di consumo per stampanti di rete A4 B/N per la DP III di Roma e UT ROMA 4</t>
  </si>
  <si>
    <t>Contratto per lâ€™ affidamento del servizio di manutenzione degli impianti antintrusione e di video sorveglianza presso la sede della Direzione Regionale del Lazio dellâ€™Agenzia delle Entrate e le sedi degli Uffici da essa dipendenti</t>
  </si>
  <si>
    <t xml:space="preserve">2A IMPIANTI (CF: 10695730159)
ECOIMPIANTI SRL (CF: 03720040751)
INTEC SERVICE Srl (CF: 02820290647)
IOLI SRL (CF: 06676221002)
VECCARI SRL (CF: 02212460741)
</t>
  </si>
  <si>
    <t>Servizio di manutenzione ordinaria e manutenzione non programmata degli impianti tecnologici installati presso la DR Lazio  e alcuni Uffici da essa dipendenti</t>
  </si>
  <si>
    <t xml:space="preserve">noleggio 25 apparecchiature multifunzione per gli Uffici dipendenti dalla Direzione Regionale del Lazio </t>
  </si>
  <si>
    <t xml:space="preserve">noleggio 12 apparecchiature multifunzione per gli Uffici dipendenti dalla Direzione Regionale del Lazio </t>
  </si>
  <si>
    <t>Adesione alla Convenzione Consip â€œStampanti 16 â€“ Lotto 2- materiale di consumo aggiuntiviâ€ per la Direzione Provinciale III RM e lâ€™Ufficio Territoriale di  Roma 4 dellâ€™Agenzia delle Entrate.</t>
  </si>
  <si>
    <t>Adesione alla Convenzione Consip â€œStampanti 16 â€“ Lotto 2- materiale di consumo aggiuntiviâ€ per lâ€™Ufficio Territoriale Roma 7 dellâ€™Agenzia delle Entrate</t>
  </si>
  <si>
    <t xml:space="preserve">Contratto per gli interventi per opere da fabbro lattoniere vetraio e falegname per i complessi immobiliari della Direzione Regionale del Lazio e degli Uffici da essa dipendenti </t>
  </si>
  <si>
    <t xml:space="preserve">BURLANDI FRANCO SRL  (CF: 04571101007)
CO.GE.FER SNC  (CF: 05671990637)
EUROFERRO SNC (CF: 07453090636)
PROGETTO INFISSI SRL  (CF: 11345551003)
TELENIA SRL  (CF: 08705411000)
</t>
  </si>
  <si>
    <t>PROGETTO INFISSI SRL  (CF: 11345551003)</t>
  </si>
  <si>
    <t>Adesione alla Convenzione Consip â€œStampanti 16 â€“ Lotto 2- materiale di consumo aggiuntiviâ€ per la Direzione Regionale del Lazio - dellâ€™Agenzia delle Entrate</t>
  </si>
  <si>
    <t>arpa Lazio verifiche messe a terra scariche atmosferiche e sollevamento imm. deman.</t>
  </si>
  <si>
    <t xml:space="preserve">ARPALAZIO (CF: 97172140580)
</t>
  </si>
  <si>
    <t>ARPALAZIO (CF: 97172140580)</t>
  </si>
  <si>
    <t>servizio di manutenzione delle aree verdi presso le sedi della DR LAZIO Entrate e alcuni Uffici da essa dipendenti</t>
  </si>
  <si>
    <t xml:space="preserve">FLAMINIA GARDEN SRL (CF: 05944070589)
La Veneta Servizi Spa (CF: 05185201000)
PONTINA MANUTENZIONI SRL (CF: 01632710594)
VIVAI MARCELLI SAS DI MARCELLI TONINO E C. (CF: 03809191004)
</t>
  </si>
  <si>
    <t>PONTINA MANUTENZIONI SRL (CF: 01632710594)</t>
  </si>
  <si>
    <t>Adesione alla Convenzione Consip â€œStampanti 16 â€“ Lotto 2- materiale di consumo aggiuntiviâ€ per la Direzione Provinciale di Latina - Ufficio Territoriale di Formia dellâ€™Agenzia delle Entrate.</t>
  </si>
  <si>
    <t>Adesione alla Convenzione Consip â€œStampanti 15 â€“ Lotto 2- materiale di consumo accessorio per acquisti successiviâ€ per la Direzione Regionale Lazio dellâ€™Agenzia delle Entrate.</t>
  </si>
  <si>
    <t>Convenzione Consip â€œStampanti 15 â€“ Lotto 2- materiale di consumo accessorio per acquisti successiviâ€ per la Direzione Provinciale II di Roma â€“ Ufficio Territoriale di Pomezia dellâ€™Agenzia delle Entrate</t>
  </si>
  <si>
    <t>Convenzione Consip â€œStampanti 16 â€“ Lotto 2- materiale di consumo aggiuntiviâ€ per la Direzione Provinciale I di Roma   dellâ€™Agenzia delle Entrate.</t>
  </si>
  <si>
    <t>Convenzione Consip â€œStampanti 15 â€“ Lotto 2- materiale di consumo accessorio per acquisti successiviâ€ per la Direzione Provinciale I di Roma dellâ€™Agenzia delle Entrate.</t>
  </si>
  <si>
    <t>AFFIDAMENTO IN CONCESSIONE DELLA GESTIONE DELLA LUDOTECA PRESSO L'AREA DEDICATA NELLA SEDE DELL'UFFICIO PROVINCIALE DI ROMA - TERRITORIO DELL'AGENZIA DELLE ENTRATE - SITA IN VIA COSTI 58 00155 ROMA - deserta</t>
  </si>
  <si>
    <t>01-PROCEDURA APERTA</t>
  </si>
  <si>
    <t>Servizio di manutenzione delle aree verdi presso la Direzione Regionale del Lazio</t>
  </si>
  <si>
    <t>Concessione del servizi di gestione della mensa e del bar per la sede dell'Ufficio Provinciale di Roma - Territorio - via Costi Roma</t>
  </si>
  <si>
    <t>Fornitura di materiale di consumo - toner cartucce e drums originali e non originali per stampanti e apparecchiature multifunzione in uso presso la Direzione Regionale del Lazio dell'Agenzia delle Entrate e gli Uffici da essa dipendenti</t>
  </si>
  <si>
    <t xml:space="preserve">VIBOR WORLD SRL (CF: 07912411217)
VILLA VARESE (CF: 01527290124)
WEB SERIGRAFICA SRL (CF: 02137910358)
WINNER ITALIA SRL (CF: 09321961006)
WORLD OFFICE SRL (CF: 06738641213)
</t>
  </si>
  <si>
    <t>affidamento del complessivo servizio di ascolto radio in Centrale Operativa, pronto intervento celere, apertura e chiusura  dellâ€™immobile sede dell'Ufficio Territoriale di Formia - Agenzia Entrate</t>
  </si>
  <si>
    <t xml:space="preserve">VIGILANZA TIGER S.R.L. (CF: 03429960929)
VIGILANZA UMBRA MONDIALPOL SPA (CF: 00623720547)
VIGILI DELL'ORDINE (CF: 01066360106)
WORLD SECURITY SRL (CF: 02938850837)
WORSP SECURITY GROUP (CF: 01572110490)
</t>
  </si>
  <si>
    <t>affidamento del complessivo servizio di ascolto radio in Centrale Operativa, pronto intervento celere, apertura e chiusura  dellâ€™immobile sede della Direzione Provinciale, dellâ€™Ufficio Territoriale e dellâ€™Ufficio Provinciale di Viterbo</t>
  </si>
  <si>
    <t>affidamento del complessivo servizio di ascolto radio in Centrale Operativa, pronto intervento celere, apertura e chiusura  dellâ€™immobile sede della Direzione Provinciale, dellâ€™Ufficio Territoriale e dellâ€™Ufficio Provinciale di Rieti</t>
  </si>
  <si>
    <t xml:space="preserve">Vigilantes Group s.r.l. (CF: 01674300676)
VIGILANZA TIGER S.R.L. (CF: 03429960929)
VIGILANZA UMBRA MONDIALPOL SPA (CF: 00623720547)
VIGILI DELL'ORDINE (CF: 01066360106)
WORLD SECURITY SRL (CF: 02938850837)
</t>
  </si>
  <si>
    <t>adesione alla Convenzione Consip â€œStampanti 16 â€“ Lotto 2- materiale di consumo aggiuntiviâ€ per la Direzione Provinciale di Viterbo dellâ€™Agenzia delle Entrate.</t>
  </si>
  <si>
    <t>NOLEGGIO APPARECCHIATURE MULTIFUNZIONE</t>
  </si>
  <si>
    <t>adesione alla Convenzione Consip â€œCarburanti extra-rete e gasolio da riscaldamento ed. 10 â€“ Lotto 14,  per la fornitura di gasolio da riscaldamento per lâ€™Ufficio Territoriale di Frascati  della  Direzione Regionale del Lazio dellâ€™Agenzia delle Entrate</t>
  </si>
  <si>
    <t xml:space="preserve">Corsi di formazione e aggiornamento in materia di sicurezza nei luoghi di lavoro D.lgs 81/08 per i dipendenti della Direzione Regionale del Lazio e Uffici da essa dipendenti </t>
  </si>
  <si>
    <t xml:space="preserve">GIONE SPA (CF: 11940290015)
SINTESI SPA (CF: 03533961003)
</t>
  </si>
  <si>
    <t>adesione alla Convenzione Consip â€œStampanti 15 â€“ Lotto 2- materiale di consumo accessorio per acquisti successiviâ€ per la Direzione Provinciale di Latina dellâ€™Agenzia delle Entrate.</t>
  </si>
  <si>
    <t>manutenzione condotta fognaria U.T. Frascati e eventuali interventi presso tutti gli Uffici afferenti la DRL</t>
  </si>
  <si>
    <t xml:space="preserve">INITIATIVE 2000 S.E.A. Srl (CF: 01963610595)
</t>
  </si>
  <si>
    <t>INITIATIVE 2000 S.E.A. Srl (CF: 01963610595)</t>
  </si>
  <si>
    <t xml:space="preserve">Affidamento in concessione del servizio mensa di Via Capranesi 54/58 in Roma </t>
  </si>
  <si>
    <t xml:space="preserve">COMPASS GROUP S.R.L. (CF: 02979410152)
GESTIONE SERVIZI INTEGRATI SRL (CF: 04825541008)
MARCONI GROUP S.R.L. (CF: 00815110945)
</t>
  </si>
  <si>
    <t>COMPASS GROUP S.R.L. (CF: 02979410152)</t>
  </si>
  <si>
    <t>affidamento fornitura carta formato A4 per la DR Lazio e gli Uffici da essa dipendenti</t>
  </si>
  <si>
    <t xml:space="preserve">FBN SRL (CF: 00845120336)
FRATI E LIVI SRL (CF: 00772920377)
GRAFICA 080 S.R.L. (CF: 05799280721)
ICR - SOCIETA' PER AZIONI  (CF: 05466391009)
MYO S.r.l. (CF: 03222970406)
</t>
  </si>
  <si>
    <t>ICR - SOCIETA' PER AZIONI  (CF: 05466391009)</t>
  </si>
  <si>
    <t xml:space="preserve">Contratto per il complessivo servizio di ascolto radio in Centrale operativa pronto intervento celere apertura e chiusura immobile sede della  Direzione Provinciale dell'Ufficio Territoriale e dell'Ufficio Provinciale di Viterbo  </t>
  </si>
  <si>
    <t xml:space="preserve">AXITEA SPA (CF: 00818630188)
COSMOPOL LATINA SRL  (CF: 02300290596)
ISTITUTO DI VIGILANZA DELL'URBE S.P.A. (CF: 05800441007)
Istituto di Vigilanza Privata della Provincia di Viterbo Srl (CF: 00628090565)
METRONOTTE GROUP S.R.L. (CF: 02791630649)
</t>
  </si>
  <si>
    <t>Istituto di Vigilanza Privata della Provincia di Viterbo Srl (CF: 00628090565)</t>
  </si>
  <si>
    <t xml:space="preserve">Contratto per il complessivo servizio di ascolto radio in Centrale Operativa pronto intervento celere, apertura e chiusura dell'immobile sede dell'Ufficio Territoriale di Civitavecchia </t>
  </si>
  <si>
    <t xml:space="preserve">COSMOPOL LATINA SRL  (CF: 02300290596)
INTERNATIONAL SECURITY SERVICE VIGILANZA SPA (CF: 10169951000)
italpol group spa  (CF: 02750060309)
Securitas Metronotte Srl (CF: 02652960580)
TRAVIS GROUP  (CF: 12591851006)
</t>
  </si>
  <si>
    <t>INTERNATIONAL SECURITY SERVICE VIGILANZA SPA (CF: 10169951000)</t>
  </si>
  <si>
    <t xml:space="preserve">Contratto per il complessivo servizio di ascolto radio in Centrale Operativa pronto intervento celere apertura e chiusura dell'immobile sede della Direzione Provinciale, dell'Ufficio Territoriale e dell'Ufficio Provinciale  di Rieti </t>
  </si>
  <si>
    <t xml:space="preserve">COSMOPOL SECURITY  (CF: 01125371003)
FIDELITAS SPA (CF: 02084640164)
Istituto di Vigilanza Europol s.r.l. (CF: 02100310800)
italpol group spa  (CF: 02750060309)
Securitas Metronotte Srl (CF: 02652960580)
</t>
  </si>
  <si>
    <t xml:space="preserve">Contratto per il servizio di ascolto radio in Centrale operativa, pronto intervento celere, apertura e chiusura dell'immobile sede dell'Ufficio Territoriale di Formia </t>
  </si>
  <si>
    <t xml:space="preserve">AXITEA SPA (CF: 00818630188)
CITTA' DI ROMA METRONOTTE SOCIETA' COOPERATIVA  (CF: 03707541003)
EUROPEAN SECURITY SRL (CF: 03034600548)
ITALPOL VIGILANZA S.R.L. (CF: 05849251003)
Securitas Metronotte Srl (CF: 02652960580)
</t>
  </si>
  <si>
    <t xml:space="preserve">NOLEGGIO N. 1 APPARECCHIATURA MULTIFUNZIONE DA COLLOCARE PRESSO LA SEDE DELLA DP DI RIETI </t>
  </si>
  <si>
    <t xml:space="preserve">Interventi per opere da fabbro lattoniere vetraio e falegname per la Direzione Regionale del Lazio </t>
  </si>
  <si>
    <t xml:space="preserve">COMAFE SRL (CF: 11957391003)
DEN. SAM COSTRUZIONI S.R.L. (CF: 02969160643)
EUROFERRO SNC (CF: 07453090636)
Mannozzi Marco Srl (CF: 02195800590)
NOVATECH (CF: 07654051213)
</t>
  </si>
  <si>
    <t>Servizi di Responsabile del servizio di prevenzione e protezione e servizi annessi per la DR Lazio e alcuni uffici da essa dipendenti</t>
  </si>
  <si>
    <t xml:space="preserve">CM FORMAZIONE &amp; CONSULENZA  (CF: 10315971001)
</t>
  </si>
  <si>
    <t>CM FORMAZIONE &amp; CONSULENZA  (CF: 10315971001)</t>
  </si>
  <si>
    <t>Servizi relativi alla gestione integrata della salute e sicurezza sui luoghi di lavoro presso le sedi dellâ€™Agenzia delle Entrate Direzione Regionale del Lazio e Uffici da essa dipendenti</t>
  </si>
  <si>
    <t xml:space="preserve">MI.MA SRL  (CF: 03955370618)
</t>
  </si>
  <si>
    <t>MI.MA SRL  (CF: 03955370618)</t>
  </si>
  <si>
    <t>Convenzione Consip â€œCarburanti extra-rete e gasolio da riscaldamento ed. 10 â€“ Lotto 14,  per la fornitura di gasolio da riscaldamento per lâ€™Ufficio Territoriale di Frascati  della  Direzione Regionale del Lazio dellâ€™Agenzia delle Entrate.</t>
  </si>
  <si>
    <t>Convenzione Consip â€œGas Naturale 11â€“ Lotto 6â€, per la fornitura di gas naturale per gli Uffici delle Entrate dipendenti dalla Direzione Regionale del Lazio dellâ€™Agenzia delle Entrate.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</si>
</sst>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"54614979E4"</f>
        <v>54614979E4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31904.71</v>
      </c>
      <c r="I3" s="2">
        <v>41610</v>
      </c>
      <c r="J3" s="2">
        <v>43485</v>
      </c>
      <c r="K3">
        <v>0</v>
      </c>
    </row>
    <row r="4" spans="1:11" x14ac:dyDescent="0.25">
      <c r="A4" t="str">
        <f>"5568977134"</f>
        <v>5568977134</v>
      </c>
      <c r="B4" t="str">
        <f t="shared" si="0"/>
        <v>06363391001</v>
      </c>
      <c r="C4" t="s">
        <v>16</v>
      </c>
      <c r="D4" t="s">
        <v>17</v>
      </c>
      <c r="E4" t="s">
        <v>18</v>
      </c>
      <c r="F4" s="1" t="s">
        <v>21</v>
      </c>
      <c r="G4" t="s">
        <v>22</v>
      </c>
      <c r="H4">
        <v>48000</v>
      </c>
      <c r="I4" s="2">
        <v>41663</v>
      </c>
      <c r="J4" s="2">
        <v>43488</v>
      </c>
      <c r="K4">
        <v>50513.8</v>
      </c>
    </row>
    <row r="5" spans="1:11" x14ac:dyDescent="0.25">
      <c r="A5" t="str">
        <f>"6032709CF1"</f>
        <v>6032709CF1</v>
      </c>
      <c r="B5" t="str">
        <f t="shared" si="0"/>
        <v>06363391001</v>
      </c>
      <c r="C5" t="s">
        <v>16</v>
      </c>
      <c r="D5" t="s">
        <v>23</v>
      </c>
      <c r="E5" t="s">
        <v>18</v>
      </c>
      <c r="F5" s="1" t="s">
        <v>21</v>
      </c>
      <c r="G5" t="s">
        <v>22</v>
      </c>
      <c r="H5">
        <v>46179</v>
      </c>
      <c r="I5" s="2">
        <v>41971</v>
      </c>
      <c r="J5" s="2">
        <v>43796</v>
      </c>
      <c r="K5">
        <v>36942.879999999997</v>
      </c>
    </row>
    <row r="6" spans="1:11" x14ac:dyDescent="0.25">
      <c r="A6" t="str">
        <f>"Z0E15F8441"</f>
        <v>Z0E15F8441</v>
      </c>
      <c r="B6" t="str">
        <f t="shared" si="0"/>
        <v>06363391001</v>
      </c>
      <c r="C6" t="s">
        <v>16</v>
      </c>
      <c r="D6" t="s">
        <v>24</v>
      </c>
      <c r="E6" t="s">
        <v>18</v>
      </c>
      <c r="F6" s="1" t="s">
        <v>21</v>
      </c>
      <c r="G6" t="s">
        <v>22</v>
      </c>
      <c r="H6">
        <v>30643.200000000001</v>
      </c>
      <c r="I6" s="2">
        <v>42300</v>
      </c>
      <c r="J6" s="2">
        <v>44126</v>
      </c>
      <c r="K6">
        <v>24514.880000000001</v>
      </c>
    </row>
    <row r="7" spans="1:11" x14ac:dyDescent="0.25">
      <c r="A7" t="str">
        <f>"Z091A80B06"</f>
        <v>Z091A80B06</v>
      </c>
      <c r="B7" t="str">
        <f t="shared" si="0"/>
        <v>06363391001</v>
      </c>
      <c r="C7" t="s">
        <v>16</v>
      </c>
      <c r="D7" t="s">
        <v>25</v>
      </c>
      <c r="E7" t="s">
        <v>18</v>
      </c>
      <c r="F7" s="1" t="s">
        <v>26</v>
      </c>
      <c r="G7" t="s">
        <v>27</v>
      </c>
      <c r="H7">
        <v>19572</v>
      </c>
      <c r="I7" s="2">
        <v>42583</v>
      </c>
      <c r="J7" s="2">
        <v>44469</v>
      </c>
      <c r="K7">
        <v>10878.15</v>
      </c>
    </row>
    <row r="8" spans="1:11" x14ac:dyDescent="0.25">
      <c r="A8" t="str">
        <f>"66984897FC"</f>
        <v>66984897FC</v>
      </c>
      <c r="B8" t="str">
        <f t="shared" si="0"/>
        <v>06363391001</v>
      </c>
      <c r="C8" t="s">
        <v>16</v>
      </c>
      <c r="D8" t="s">
        <v>28</v>
      </c>
      <c r="E8" t="s">
        <v>18</v>
      </c>
      <c r="F8" s="1" t="s">
        <v>29</v>
      </c>
      <c r="G8" t="s">
        <v>30</v>
      </c>
      <c r="H8">
        <v>6963566.0800000001</v>
      </c>
      <c r="I8" s="2">
        <v>42522</v>
      </c>
      <c r="J8" s="2">
        <v>43852</v>
      </c>
      <c r="K8">
        <v>3335342.87</v>
      </c>
    </row>
    <row r="9" spans="1:11" x14ac:dyDescent="0.25">
      <c r="A9" t="str">
        <f>"66931019AA"</f>
        <v>66931019AA</v>
      </c>
      <c r="B9" t="str">
        <f t="shared" si="0"/>
        <v>06363391001</v>
      </c>
      <c r="C9" t="s">
        <v>16</v>
      </c>
      <c r="D9" t="s">
        <v>31</v>
      </c>
      <c r="E9" t="s">
        <v>18</v>
      </c>
      <c r="F9" s="1" t="s">
        <v>32</v>
      </c>
      <c r="G9" t="s">
        <v>33</v>
      </c>
      <c r="H9">
        <v>699844.9</v>
      </c>
      <c r="I9" s="2">
        <v>42522</v>
      </c>
      <c r="J9" s="2">
        <v>43863</v>
      </c>
      <c r="K9">
        <v>311919.14</v>
      </c>
    </row>
    <row r="10" spans="1:11" x14ac:dyDescent="0.25">
      <c r="A10" t="str">
        <f>"66636287C7"</f>
        <v>66636287C7</v>
      </c>
      <c r="B10" t="str">
        <f t="shared" si="0"/>
        <v>06363391001</v>
      </c>
      <c r="C10" t="s">
        <v>16</v>
      </c>
      <c r="D10" t="s">
        <v>34</v>
      </c>
      <c r="E10" t="s">
        <v>18</v>
      </c>
      <c r="F10" s="1" t="s">
        <v>26</v>
      </c>
      <c r="G10" t="s">
        <v>27</v>
      </c>
      <c r="H10">
        <v>58716</v>
      </c>
      <c r="I10" s="2">
        <v>42552</v>
      </c>
      <c r="J10" s="2">
        <v>44377</v>
      </c>
      <c r="K10">
        <v>35153.360000000001</v>
      </c>
    </row>
    <row r="11" spans="1:11" x14ac:dyDescent="0.25">
      <c r="A11" t="str">
        <f>"ZD818DE44A"</f>
        <v>ZD818DE44A</v>
      </c>
      <c r="B11" t="str">
        <f t="shared" si="0"/>
        <v>06363391001</v>
      </c>
      <c r="C11" t="s">
        <v>16</v>
      </c>
      <c r="D11" t="s">
        <v>35</v>
      </c>
      <c r="E11" t="s">
        <v>18</v>
      </c>
      <c r="F11" s="1" t="s">
        <v>36</v>
      </c>
      <c r="G11" t="s">
        <v>37</v>
      </c>
      <c r="H11">
        <v>4552.3999999999996</v>
      </c>
      <c r="I11" s="2">
        <v>42472</v>
      </c>
      <c r="J11" s="2">
        <v>44297</v>
      </c>
      <c r="K11">
        <v>2276.1999999999998</v>
      </c>
    </row>
    <row r="12" spans="1:11" x14ac:dyDescent="0.25">
      <c r="A12" t="str">
        <f>"Z21172EA8C"</f>
        <v>Z21172EA8C</v>
      </c>
      <c r="B12" t="str">
        <f t="shared" si="0"/>
        <v>06363391001</v>
      </c>
      <c r="C12" t="s">
        <v>16</v>
      </c>
      <c r="D12" t="s">
        <v>38</v>
      </c>
      <c r="E12" t="s">
        <v>18</v>
      </c>
      <c r="F12" s="1" t="s">
        <v>21</v>
      </c>
      <c r="G12" t="s">
        <v>22</v>
      </c>
      <c r="H12">
        <v>38707.199999999997</v>
      </c>
      <c r="I12" s="2">
        <v>42480</v>
      </c>
      <c r="J12" s="2">
        <v>44305</v>
      </c>
      <c r="K12">
        <v>19601.96</v>
      </c>
    </row>
    <row r="13" spans="1:11" x14ac:dyDescent="0.25">
      <c r="A13" t="str">
        <f>"ZB61A80C8D"</f>
        <v>ZB61A80C8D</v>
      </c>
      <c r="B13" t="str">
        <f t="shared" si="0"/>
        <v>06363391001</v>
      </c>
      <c r="C13" t="s">
        <v>16</v>
      </c>
      <c r="D13" t="s">
        <v>39</v>
      </c>
      <c r="E13" t="s">
        <v>40</v>
      </c>
      <c r="F13" s="1" t="s">
        <v>21</v>
      </c>
      <c r="G13" t="s">
        <v>22</v>
      </c>
      <c r="H13">
        <v>2525.4</v>
      </c>
      <c r="I13" s="2">
        <v>42572</v>
      </c>
      <c r="J13" s="2">
        <v>44398</v>
      </c>
      <c r="K13">
        <v>1010.16</v>
      </c>
    </row>
    <row r="14" spans="1:11" x14ac:dyDescent="0.25">
      <c r="A14" t="str">
        <f>"ZC41C56C99"</f>
        <v>ZC41C56C99</v>
      </c>
      <c r="B14" t="str">
        <f t="shared" si="0"/>
        <v>06363391001</v>
      </c>
      <c r="C14" t="s">
        <v>16</v>
      </c>
      <c r="D14" t="s">
        <v>41</v>
      </c>
      <c r="E14" t="s">
        <v>18</v>
      </c>
      <c r="F14" s="1" t="s">
        <v>21</v>
      </c>
      <c r="G14" t="s">
        <v>22</v>
      </c>
      <c r="H14">
        <v>35004</v>
      </c>
      <c r="I14" s="2">
        <v>42706</v>
      </c>
      <c r="J14" s="2">
        <v>44531</v>
      </c>
      <c r="K14">
        <v>10501.32</v>
      </c>
    </row>
    <row r="15" spans="1:11" x14ac:dyDescent="0.25">
      <c r="A15" t="str">
        <f>"ZBF1D58FED"</f>
        <v>ZBF1D58FED</v>
      </c>
      <c r="B15" t="str">
        <f t="shared" si="0"/>
        <v>06363391001</v>
      </c>
      <c r="C15" t="s">
        <v>16</v>
      </c>
      <c r="D15" t="s">
        <v>42</v>
      </c>
      <c r="E15" t="s">
        <v>18</v>
      </c>
      <c r="F15" s="1" t="s">
        <v>43</v>
      </c>
      <c r="G15" t="s">
        <v>44</v>
      </c>
      <c r="H15">
        <v>675</v>
      </c>
      <c r="I15" s="2">
        <v>42787</v>
      </c>
      <c r="J15" s="2">
        <v>43812</v>
      </c>
      <c r="K15">
        <v>671.62</v>
      </c>
    </row>
    <row r="16" spans="1:11" x14ac:dyDescent="0.25">
      <c r="A16" t="str">
        <f>"6983971B2E"</f>
        <v>6983971B2E</v>
      </c>
      <c r="B16" t="str">
        <f t="shared" si="0"/>
        <v>06363391001</v>
      </c>
      <c r="C16" t="s">
        <v>16</v>
      </c>
      <c r="D16" t="s">
        <v>45</v>
      </c>
      <c r="E16" t="s">
        <v>18</v>
      </c>
      <c r="F16" s="1" t="s">
        <v>43</v>
      </c>
      <c r="G16" t="s">
        <v>44</v>
      </c>
      <c r="H16">
        <v>50255.17</v>
      </c>
      <c r="I16" s="2">
        <v>42786</v>
      </c>
      <c r="J16" s="2">
        <v>43812</v>
      </c>
      <c r="K16">
        <v>25225.5</v>
      </c>
    </row>
    <row r="17" spans="1:11" x14ac:dyDescent="0.25">
      <c r="A17" t="str">
        <f>"6881917191"</f>
        <v>6881917191</v>
      </c>
      <c r="B17" t="str">
        <f t="shared" si="0"/>
        <v>06363391001</v>
      </c>
      <c r="C17" t="s">
        <v>16</v>
      </c>
      <c r="D17" t="s">
        <v>46</v>
      </c>
      <c r="E17" t="s">
        <v>18</v>
      </c>
      <c r="F17" s="1" t="s">
        <v>43</v>
      </c>
      <c r="G17" t="s">
        <v>44</v>
      </c>
      <c r="H17">
        <v>267313.81</v>
      </c>
      <c r="I17" s="2">
        <v>42718</v>
      </c>
      <c r="J17" s="2">
        <v>43812</v>
      </c>
      <c r="K17">
        <v>175453.5</v>
      </c>
    </row>
    <row r="18" spans="1:11" x14ac:dyDescent="0.25">
      <c r="A18" t="str">
        <f>"ZA01E16124"</f>
        <v>ZA01E16124</v>
      </c>
      <c r="B18" t="str">
        <f t="shared" si="0"/>
        <v>06363391001</v>
      </c>
      <c r="C18" t="s">
        <v>16</v>
      </c>
      <c r="D18" t="s">
        <v>47</v>
      </c>
      <c r="E18" t="s">
        <v>18</v>
      </c>
      <c r="F18" s="1" t="s">
        <v>43</v>
      </c>
      <c r="G18" t="s">
        <v>44</v>
      </c>
      <c r="H18">
        <v>75</v>
      </c>
      <c r="I18" s="2">
        <v>42909</v>
      </c>
      <c r="J18" s="2">
        <v>42909</v>
      </c>
      <c r="K18">
        <v>74.62</v>
      </c>
    </row>
    <row r="19" spans="1:11" x14ac:dyDescent="0.25">
      <c r="A19" t="str">
        <f>"ZAE1F61E3B"</f>
        <v>ZAE1F61E3B</v>
      </c>
      <c r="B19" t="str">
        <f t="shared" si="0"/>
        <v>06363391001</v>
      </c>
      <c r="C19" t="s">
        <v>16</v>
      </c>
      <c r="D19" t="s">
        <v>48</v>
      </c>
      <c r="E19" t="s">
        <v>18</v>
      </c>
      <c r="F19" s="1" t="s">
        <v>43</v>
      </c>
      <c r="G19" t="s">
        <v>44</v>
      </c>
      <c r="H19">
        <v>1350</v>
      </c>
      <c r="I19" s="2">
        <v>42955</v>
      </c>
      <c r="J19" s="2">
        <v>42976</v>
      </c>
      <c r="K19">
        <v>1343.25</v>
      </c>
    </row>
    <row r="20" spans="1:11" x14ac:dyDescent="0.25">
      <c r="A20" t="str">
        <f>"ZC12782D35"</f>
        <v>ZC12782D35</v>
      </c>
      <c r="B20" t="str">
        <f t="shared" si="0"/>
        <v>06363391001</v>
      </c>
      <c r="C20" t="s">
        <v>16</v>
      </c>
      <c r="D20" t="s">
        <v>49</v>
      </c>
      <c r="E20" t="s">
        <v>18</v>
      </c>
      <c r="F20" s="1" t="s">
        <v>50</v>
      </c>
      <c r="G20" t="s">
        <v>51</v>
      </c>
      <c r="H20">
        <v>5000</v>
      </c>
      <c r="I20" s="2">
        <v>43566</v>
      </c>
      <c r="J20" s="2">
        <v>43566</v>
      </c>
      <c r="K20">
        <v>3916.15</v>
      </c>
    </row>
    <row r="21" spans="1:11" x14ac:dyDescent="0.25">
      <c r="A21" t="str">
        <f>"72750075B1"</f>
        <v>72750075B1</v>
      </c>
      <c r="B21" t="str">
        <f t="shared" si="0"/>
        <v>06363391001</v>
      </c>
      <c r="C21" t="s">
        <v>16</v>
      </c>
      <c r="D21" t="s">
        <v>52</v>
      </c>
      <c r="E21" t="s">
        <v>18</v>
      </c>
      <c r="F21" s="1" t="s">
        <v>53</v>
      </c>
      <c r="G21" t="s">
        <v>54</v>
      </c>
      <c r="H21">
        <v>0</v>
      </c>
      <c r="I21" s="2">
        <v>43133</v>
      </c>
      <c r="J21" s="2">
        <v>43496</v>
      </c>
      <c r="K21">
        <v>255379.97</v>
      </c>
    </row>
    <row r="22" spans="1:11" x14ac:dyDescent="0.25">
      <c r="A22" t="str">
        <f>"7352782BA5"</f>
        <v>7352782BA5</v>
      </c>
      <c r="B22" t="str">
        <f t="shared" si="0"/>
        <v>06363391001</v>
      </c>
      <c r="C22" t="s">
        <v>16</v>
      </c>
      <c r="D22" t="s">
        <v>55</v>
      </c>
      <c r="E22" t="s">
        <v>18</v>
      </c>
      <c r="F22" s="1" t="s">
        <v>56</v>
      </c>
      <c r="G22" t="s">
        <v>57</v>
      </c>
      <c r="H22">
        <v>0</v>
      </c>
      <c r="I22" s="2">
        <v>43191</v>
      </c>
      <c r="J22" s="2">
        <v>43555</v>
      </c>
      <c r="K22">
        <v>114900.11</v>
      </c>
    </row>
    <row r="23" spans="1:11" x14ac:dyDescent="0.25">
      <c r="A23" t="str">
        <f>"ZC01DF45AF"</f>
        <v>ZC01DF45AF</v>
      </c>
      <c r="B23" t="str">
        <f t="shared" si="0"/>
        <v>06363391001</v>
      </c>
      <c r="C23" t="s">
        <v>16</v>
      </c>
      <c r="D23" t="s">
        <v>58</v>
      </c>
      <c r="E23" t="s">
        <v>59</v>
      </c>
      <c r="F23" s="1" t="s">
        <v>60</v>
      </c>
      <c r="G23" t="s">
        <v>61</v>
      </c>
      <c r="H23">
        <v>25000</v>
      </c>
      <c r="I23" s="2">
        <v>43132</v>
      </c>
      <c r="J23" s="2">
        <v>44224</v>
      </c>
      <c r="K23">
        <v>1745.88</v>
      </c>
    </row>
    <row r="24" spans="1:11" x14ac:dyDescent="0.25">
      <c r="A24" t="str">
        <f>"Z6421E51E0"</f>
        <v>Z6421E51E0</v>
      </c>
      <c r="B24" t="str">
        <f t="shared" si="0"/>
        <v>06363391001</v>
      </c>
      <c r="C24" t="s">
        <v>16</v>
      </c>
      <c r="D24" t="s">
        <v>62</v>
      </c>
      <c r="E24" t="s">
        <v>59</v>
      </c>
      <c r="F24" s="1" t="s">
        <v>63</v>
      </c>
      <c r="G24" t="s">
        <v>64</v>
      </c>
      <c r="H24">
        <v>30000</v>
      </c>
      <c r="I24" s="2">
        <v>43221</v>
      </c>
      <c r="J24" s="2">
        <v>43951</v>
      </c>
      <c r="K24">
        <v>11333.24</v>
      </c>
    </row>
    <row r="25" spans="1:11" x14ac:dyDescent="0.25">
      <c r="A25" t="str">
        <f>"ZFA1F0392F"</f>
        <v>ZFA1F0392F</v>
      </c>
      <c r="B25" t="str">
        <f t="shared" si="0"/>
        <v>06363391001</v>
      </c>
      <c r="C25" t="s">
        <v>16</v>
      </c>
      <c r="D25" t="s">
        <v>65</v>
      </c>
      <c r="E25" t="s">
        <v>59</v>
      </c>
      <c r="F25" s="1" t="s">
        <v>66</v>
      </c>
      <c r="G25" t="s">
        <v>67</v>
      </c>
      <c r="H25">
        <v>30000</v>
      </c>
      <c r="I25" s="2">
        <v>43235</v>
      </c>
      <c r="J25" s="2">
        <v>43966</v>
      </c>
      <c r="K25">
        <v>35266.14</v>
      </c>
    </row>
    <row r="26" spans="1:11" x14ac:dyDescent="0.25">
      <c r="A26" t="str">
        <f>"72847394CB"</f>
        <v>72847394CB</v>
      </c>
      <c r="B26" t="str">
        <f t="shared" si="0"/>
        <v>06363391001</v>
      </c>
      <c r="C26" t="s">
        <v>16</v>
      </c>
      <c r="D26" t="s">
        <v>68</v>
      </c>
      <c r="E26" t="s">
        <v>59</v>
      </c>
      <c r="F26" s="1" t="s">
        <v>69</v>
      </c>
      <c r="G26" t="s">
        <v>70</v>
      </c>
      <c r="H26">
        <v>138600</v>
      </c>
      <c r="I26" s="2">
        <v>43180</v>
      </c>
      <c r="J26" s="2">
        <v>43530</v>
      </c>
      <c r="K26">
        <v>80178</v>
      </c>
    </row>
    <row r="27" spans="1:11" x14ac:dyDescent="0.25">
      <c r="A27" t="str">
        <f>"73928558EF"</f>
        <v>73928558EF</v>
      </c>
      <c r="B27" t="str">
        <f t="shared" si="0"/>
        <v>06363391001</v>
      </c>
      <c r="C27" t="s">
        <v>16</v>
      </c>
      <c r="D27" t="s">
        <v>71</v>
      </c>
      <c r="E27" t="s">
        <v>18</v>
      </c>
      <c r="F27" s="1" t="s">
        <v>72</v>
      </c>
      <c r="G27" t="s">
        <v>73</v>
      </c>
      <c r="H27">
        <v>8352146.1600000001</v>
      </c>
      <c r="I27" s="2">
        <v>43157</v>
      </c>
      <c r="J27" s="2">
        <v>44246</v>
      </c>
      <c r="K27">
        <v>5090253.62</v>
      </c>
    </row>
    <row r="28" spans="1:11" x14ac:dyDescent="0.25">
      <c r="A28" t="str">
        <f>"ZCD22F6898"</f>
        <v>ZCD22F6898</v>
      </c>
      <c r="B28" t="str">
        <f t="shared" si="0"/>
        <v>06363391001</v>
      </c>
      <c r="C28" t="s">
        <v>16</v>
      </c>
      <c r="D28" t="s">
        <v>74</v>
      </c>
      <c r="E28" t="s">
        <v>40</v>
      </c>
      <c r="F28" s="1" t="s">
        <v>75</v>
      </c>
      <c r="G28" t="s">
        <v>76</v>
      </c>
      <c r="H28">
        <v>780</v>
      </c>
      <c r="I28" s="2">
        <v>43194</v>
      </c>
      <c r="J28" s="2">
        <v>43495</v>
      </c>
      <c r="K28">
        <v>780</v>
      </c>
    </row>
    <row r="29" spans="1:11" x14ac:dyDescent="0.25">
      <c r="A29" t="str">
        <f>"7058928BA7"</f>
        <v>7058928BA7</v>
      </c>
      <c r="B29" t="str">
        <f t="shared" si="0"/>
        <v>06363391001</v>
      </c>
      <c r="C29" t="s">
        <v>16</v>
      </c>
      <c r="D29" t="s">
        <v>77</v>
      </c>
      <c r="E29" t="s">
        <v>59</v>
      </c>
      <c r="F29" s="1" t="s">
        <v>78</v>
      </c>
      <c r="G29" t="s">
        <v>79</v>
      </c>
      <c r="H29">
        <v>150000</v>
      </c>
      <c r="I29" s="2">
        <v>43178</v>
      </c>
      <c r="J29" s="2">
        <v>43897</v>
      </c>
      <c r="K29">
        <v>106382.27</v>
      </c>
    </row>
    <row r="30" spans="1:11" x14ac:dyDescent="0.25">
      <c r="A30" t="str">
        <f>"Z6F1F916C3"</f>
        <v>Z6F1F916C3</v>
      </c>
      <c r="B30" t="str">
        <f t="shared" si="0"/>
        <v>06363391001</v>
      </c>
      <c r="C30" t="s">
        <v>16</v>
      </c>
      <c r="D30" t="s">
        <v>80</v>
      </c>
      <c r="E30" t="s">
        <v>40</v>
      </c>
      <c r="F30" s="1" t="s">
        <v>81</v>
      </c>
      <c r="G30" t="s">
        <v>82</v>
      </c>
      <c r="H30">
        <v>15250</v>
      </c>
      <c r="I30" s="2">
        <v>43024</v>
      </c>
      <c r="J30" s="2">
        <v>43725</v>
      </c>
      <c r="K30">
        <v>16733.5</v>
      </c>
    </row>
    <row r="31" spans="1:11" x14ac:dyDescent="0.25">
      <c r="A31" t="str">
        <f>"Z15228F5E5"</f>
        <v>Z15228F5E5</v>
      </c>
      <c r="B31" t="str">
        <f t="shared" si="0"/>
        <v>06363391001</v>
      </c>
      <c r="C31" t="s">
        <v>16</v>
      </c>
      <c r="D31" t="s">
        <v>83</v>
      </c>
      <c r="E31" t="s">
        <v>18</v>
      </c>
      <c r="F31" s="1" t="s">
        <v>43</v>
      </c>
      <c r="G31" t="s">
        <v>44</v>
      </c>
      <c r="H31">
        <v>36596.269999999997</v>
      </c>
      <c r="I31" s="2">
        <v>43160</v>
      </c>
      <c r="J31" s="2">
        <v>43812</v>
      </c>
      <c r="K31">
        <v>8554.26</v>
      </c>
    </row>
    <row r="32" spans="1:11" x14ac:dyDescent="0.25">
      <c r="A32" t="str">
        <f>"ZB7228F66B"</f>
        <v>ZB7228F66B</v>
      </c>
      <c r="B32" t="str">
        <f t="shared" si="0"/>
        <v>06363391001</v>
      </c>
      <c r="C32" t="s">
        <v>16</v>
      </c>
      <c r="D32" t="s">
        <v>84</v>
      </c>
      <c r="E32" t="s">
        <v>18</v>
      </c>
      <c r="F32" s="1" t="s">
        <v>43</v>
      </c>
      <c r="G32" t="s">
        <v>44</v>
      </c>
      <c r="H32">
        <v>14659.98</v>
      </c>
      <c r="I32" s="2">
        <v>43160</v>
      </c>
      <c r="J32" s="2">
        <v>43812</v>
      </c>
      <c r="K32">
        <v>2716.05</v>
      </c>
    </row>
    <row r="33" spans="1:11" x14ac:dyDescent="0.25">
      <c r="A33" t="str">
        <f>"Z5C234C23F"</f>
        <v>Z5C234C23F</v>
      </c>
      <c r="B33" t="str">
        <f t="shared" si="0"/>
        <v>06363391001</v>
      </c>
      <c r="C33" t="s">
        <v>16</v>
      </c>
      <c r="D33" t="s">
        <v>85</v>
      </c>
      <c r="E33" t="s">
        <v>18</v>
      </c>
      <c r="F33" s="1" t="s">
        <v>21</v>
      </c>
      <c r="G33" t="s">
        <v>22</v>
      </c>
      <c r="H33">
        <v>30000</v>
      </c>
      <c r="I33" s="2">
        <v>43298</v>
      </c>
      <c r="J33" s="2">
        <v>45123</v>
      </c>
      <c r="K33">
        <v>6098.3</v>
      </c>
    </row>
    <row r="34" spans="1:11" x14ac:dyDescent="0.25">
      <c r="A34" t="str">
        <f>"Z322611F76"</f>
        <v>Z322611F76</v>
      </c>
      <c r="B34" t="str">
        <f t="shared" si="0"/>
        <v>06363391001</v>
      </c>
      <c r="C34" t="s">
        <v>16</v>
      </c>
      <c r="D34" t="s">
        <v>86</v>
      </c>
      <c r="E34" t="s">
        <v>18</v>
      </c>
      <c r="F34" s="1" t="s">
        <v>87</v>
      </c>
      <c r="G34" t="s">
        <v>88</v>
      </c>
      <c r="H34">
        <v>1080</v>
      </c>
      <c r="I34" s="2">
        <v>43438</v>
      </c>
      <c r="J34" s="2">
        <v>43490</v>
      </c>
      <c r="K34">
        <v>0</v>
      </c>
    </row>
    <row r="35" spans="1:11" x14ac:dyDescent="0.25">
      <c r="A35" t="str">
        <f>"Z8F25DDBAD"</f>
        <v>Z8F25DDBAD</v>
      </c>
      <c r="B35" t="str">
        <f t="shared" ref="B35:B66" si="1">"06363391001"</f>
        <v>06363391001</v>
      </c>
      <c r="C35" t="s">
        <v>16</v>
      </c>
      <c r="D35" t="s">
        <v>89</v>
      </c>
      <c r="E35" t="s">
        <v>18</v>
      </c>
      <c r="F35" s="1" t="s">
        <v>90</v>
      </c>
      <c r="G35" t="s">
        <v>91</v>
      </c>
      <c r="H35">
        <v>1016.53</v>
      </c>
      <c r="I35" s="2">
        <v>43433</v>
      </c>
      <c r="J35" s="2">
        <v>43496</v>
      </c>
      <c r="K35">
        <v>1016.53</v>
      </c>
    </row>
    <row r="36" spans="1:11" x14ac:dyDescent="0.25">
      <c r="A36" t="str">
        <f>"Z4725DD30E"</f>
        <v>Z4725DD30E</v>
      </c>
      <c r="B36" t="str">
        <f t="shared" si="1"/>
        <v>06363391001</v>
      </c>
      <c r="C36" t="s">
        <v>16</v>
      </c>
      <c r="D36" t="s">
        <v>92</v>
      </c>
      <c r="E36" t="s">
        <v>18</v>
      </c>
      <c r="F36" s="1" t="s">
        <v>90</v>
      </c>
      <c r="G36" t="s">
        <v>91</v>
      </c>
      <c r="H36">
        <v>1017.88</v>
      </c>
      <c r="I36" s="2">
        <v>43423</v>
      </c>
      <c r="J36" s="2">
        <v>43496</v>
      </c>
      <c r="K36">
        <v>1017.88</v>
      </c>
    </row>
    <row r="37" spans="1:11" x14ac:dyDescent="0.25">
      <c r="A37" t="str">
        <f>"Z2222DDC7A"</f>
        <v>Z2222DDC7A</v>
      </c>
      <c r="B37" t="str">
        <f t="shared" si="1"/>
        <v>06363391001</v>
      </c>
      <c r="C37" t="s">
        <v>16</v>
      </c>
      <c r="D37" t="s">
        <v>93</v>
      </c>
      <c r="E37" t="s">
        <v>59</v>
      </c>
      <c r="F37" s="1" t="s">
        <v>94</v>
      </c>
      <c r="G37" t="s">
        <v>95</v>
      </c>
      <c r="H37">
        <v>38000</v>
      </c>
      <c r="I37" s="2">
        <v>43403</v>
      </c>
      <c r="J37" s="2">
        <v>43763</v>
      </c>
      <c r="K37">
        <v>38198.01</v>
      </c>
    </row>
    <row r="38" spans="1:11" x14ac:dyDescent="0.25">
      <c r="A38" t="str">
        <f>"Z8A252D77B"</f>
        <v>Z8A252D77B</v>
      </c>
      <c r="B38" t="str">
        <f t="shared" si="1"/>
        <v>06363391001</v>
      </c>
      <c r="C38" t="s">
        <v>16</v>
      </c>
      <c r="D38" t="s">
        <v>96</v>
      </c>
      <c r="E38" t="s">
        <v>40</v>
      </c>
      <c r="F38" s="1" t="s">
        <v>81</v>
      </c>
      <c r="G38" t="s">
        <v>82</v>
      </c>
      <c r="H38">
        <v>1250</v>
      </c>
      <c r="I38" s="2">
        <v>43385</v>
      </c>
      <c r="J38" s="2">
        <v>43415</v>
      </c>
      <c r="K38">
        <v>1250</v>
      </c>
    </row>
    <row r="39" spans="1:11" x14ac:dyDescent="0.25">
      <c r="A39" t="str">
        <f>"ZB7257E515"</f>
        <v>ZB7257E515</v>
      </c>
      <c r="B39" t="str">
        <f t="shared" si="1"/>
        <v>06363391001</v>
      </c>
      <c r="C39" t="s">
        <v>16</v>
      </c>
      <c r="D39" t="s">
        <v>97</v>
      </c>
      <c r="E39" t="s">
        <v>40</v>
      </c>
      <c r="F39" s="1" t="s">
        <v>98</v>
      </c>
      <c r="G39" t="s">
        <v>99</v>
      </c>
      <c r="H39">
        <v>789</v>
      </c>
      <c r="I39" s="2">
        <v>43425</v>
      </c>
      <c r="J39" s="2">
        <v>43430</v>
      </c>
      <c r="K39">
        <v>789</v>
      </c>
    </row>
    <row r="40" spans="1:11" x14ac:dyDescent="0.25">
      <c r="A40" t="str">
        <f>"ZEA25430FD"</f>
        <v>ZEA25430FD</v>
      </c>
      <c r="B40" t="str">
        <f t="shared" si="1"/>
        <v>06363391001</v>
      </c>
      <c r="C40" t="s">
        <v>16</v>
      </c>
      <c r="D40" t="s">
        <v>100</v>
      </c>
      <c r="E40" t="s">
        <v>40</v>
      </c>
      <c r="F40" s="1" t="s">
        <v>101</v>
      </c>
      <c r="G40" t="s">
        <v>102</v>
      </c>
      <c r="H40">
        <v>2220</v>
      </c>
      <c r="I40" s="2">
        <v>43397</v>
      </c>
      <c r="J40" s="2">
        <v>43397</v>
      </c>
      <c r="K40">
        <v>2220</v>
      </c>
    </row>
    <row r="41" spans="1:11" x14ac:dyDescent="0.25">
      <c r="A41" t="str">
        <f>"76612420E7"</f>
        <v>76612420E7</v>
      </c>
      <c r="B41" t="str">
        <f t="shared" si="1"/>
        <v>06363391001</v>
      </c>
      <c r="C41" t="s">
        <v>16</v>
      </c>
      <c r="D41" t="s">
        <v>103</v>
      </c>
      <c r="E41" t="s">
        <v>18</v>
      </c>
      <c r="F41" s="1" t="s">
        <v>56</v>
      </c>
      <c r="G41" t="s">
        <v>57</v>
      </c>
      <c r="H41">
        <v>0</v>
      </c>
      <c r="I41" s="2">
        <v>43466</v>
      </c>
      <c r="J41" s="2">
        <v>43830</v>
      </c>
      <c r="K41">
        <v>1101977.06</v>
      </c>
    </row>
    <row r="42" spans="1:11" x14ac:dyDescent="0.25">
      <c r="A42" t="str">
        <f>"7661297E46"</f>
        <v>7661297E46</v>
      </c>
      <c r="B42" t="str">
        <f t="shared" si="1"/>
        <v>06363391001</v>
      </c>
      <c r="C42" t="s">
        <v>16</v>
      </c>
      <c r="D42" t="s">
        <v>104</v>
      </c>
      <c r="E42" t="s">
        <v>18</v>
      </c>
      <c r="F42" s="1" t="s">
        <v>105</v>
      </c>
      <c r="G42" t="s">
        <v>106</v>
      </c>
      <c r="H42">
        <v>0</v>
      </c>
      <c r="I42" s="2">
        <v>43466</v>
      </c>
      <c r="J42" s="2">
        <v>43830</v>
      </c>
      <c r="K42">
        <v>0</v>
      </c>
    </row>
    <row r="43" spans="1:11" x14ac:dyDescent="0.25">
      <c r="A43" t="str">
        <f>"7686003253"</f>
        <v>7686003253</v>
      </c>
      <c r="B43" t="str">
        <f t="shared" si="1"/>
        <v>06363391001</v>
      </c>
      <c r="C43" t="s">
        <v>16</v>
      </c>
      <c r="D43" t="s">
        <v>107</v>
      </c>
      <c r="E43" t="s">
        <v>18</v>
      </c>
      <c r="F43" s="1" t="s">
        <v>53</v>
      </c>
      <c r="G43" t="s">
        <v>54</v>
      </c>
      <c r="H43">
        <v>0</v>
      </c>
      <c r="I43" s="2">
        <v>43497</v>
      </c>
      <c r="J43" s="2">
        <v>43861</v>
      </c>
      <c r="K43">
        <v>0</v>
      </c>
    </row>
    <row r="44" spans="1:11" x14ac:dyDescent="0.25">
      <c r="A44" t="str">
        <f>"Z6F2643B60"</f>
        <v>Z6F2643B60</v>
      </c>
      <c r="B44" t="str">
        <f t="shared" si="1"/>
        <v>06363391001</v>
      </c>
      <c r="C44" t="s">
        <v>16</v>
      </c>
      <c r="D44" t="s">
        <v>108</v>
      </c>
      <c r="E44" t="s">
        <v>18</v>
      </c>
      <c r="F44" s="1" t="s">
        <v>109</v>
      </c>
      <c r="G44" t="s">
        <v>110</v>
      </c>
      <c r="H44">
        <v>0</v>
      </c>
      <c r="I44" s="2">
        <v>43447</v>
      </c>
      <c r="J44" s="2">
        <v>43465</v>
      </c>
      <c r="K44">
        <v>0</v>
      </c>
    </row>
    <row r="45" spans="1:11" x14ac:dyDescent="0.25">
      <c r="A45" t="str">
        <f>"ZEE266FD3A"</f>
        <v>ZEE266FD3A</v>
      </c>
      <c r="B45" t="str">
        <f t="shared" si="1"/>
        <v>06363391001</v>
      </c>
      <c r="C45" t="s">
        <v>16</v>
      </c>
      <c r="D45" t="s">
        <v>111</v>
      </c>
      <c r="E45" t="s">
        <v>40</v>
      </c>
      <c r="F45" s="1" t="s">
        <v>112</v>
      </c>
      <c r="G45" t="s">
        <v>113</v>
      </c>
      <c r="H45">
        <v>2030</v>
      </c>
      <c r="I45" s="2">
        <v>43454</v>
      </c>
      <c r="J45" s="2">
        <v>43818</v>
      </c>
      <c r="K45">
        <v>2030</v>
      </c>
    </row>
    <row r="46" spans="1:11" x14ac:dyDescent="0.25">
      <c r="A46" t="str">
        <f>"ZE12643CB0"</f>
        <v>ZE12643CB0</v>
      </c>
      <c r="B46" t="str">
        <f t="shared" si="1"/>
        <v>06363391001</v>
      </c>
      <c r="C46" t="s">
        <v>16</v>
      </c>
      <c r="D46" t="s">
        <v>114</v>
      </c>
      <c r="E46" t="s">
        <v>40</v>
      </c>
      <c r="F46" s="1" t="s">
        <v>115</v>
      </c>
      <c r="G46" t="s">
        <v>116</v>
      </c>
      <c r="H46">
        <v>11250</v>
      </c>
      <c r="I46" s="2">
        <v>43486</v>
      </c>
      <c r="J46" s="2">
        <v>43637</v>
      </c>
      <c r="K46">
        <v>7825</v>
      </c>
    </row>
    <row r="47" spans="1:11" x14ac:dyDescent="0.25">
      <c r="A47" t="str">
        <f>"Z42266DC98"</f>
        <v>Z42266DC98</v>
      </c>
      <c r="B47" t="str">
        <f t="shared" si="1"/>
        <v>06363391001</v>
      </c>
      <c r="C47" t="s">
        <v>16</v>
      </c>
      <c r="D47" t="s">
        <v>117</v>
      </c>
      <c r="E47" t="s">
        <v>40</v>
      </c>
      <c r="F47" s="1" t="s">
        <v>118</v>
      </c>
      <c r="G47" t="s">
        <v>119</v>
      </c>
      <c r="H47">
        <v>203</v>
      </c>
      <c r="I47" s="2">
        <v>43477</v>
      </c>
      <c r="J47" s="2">
        <v>43507</v>
      </c>
      <c r="K47">
        <v>203</v>
      </c>
    </row>
    <row r="48" spans="1:11" x14ac:dyDescent="0.25">
      <c r="A48" t="str">
        <f>"ZF825FCD9F"</f>
        <v>ZF825FCD9F</v>
      </c>
      <c r="B48" t="str">
        <f t="shared" si="1"/>
        <v>06363391001</v>
      </c>
      <c r="C48" t="s">
        <v>16</v>
      </c>
      <c r="D48" t="s">
        <v>120</v>
      </c>
      <c r="E48" t="s">
        <v>18</v>
      </c>
      <c r="F48" s="1" t="s">
        <v>21</v>
      </c>
      <c r="G48" t="s">
        <v>22</v>
      </c>
      <c r="H48">
        <v>1876.4</v>
      </c>
      <c r="I48" s="2">
        <v>43479</v>
      </c>
      <c r="J48" s="2">
        <v>45304</v>
      </c>
      <c r="K48">
        <v>0</v>
      </c>
    </row>
    <row r="49" spans="1:11" x14ac:dyDescent="0.25">
      <c r="A49" t="str">
        <f>"ZE726A61FF"</f>
        <v>ZE726A61FF</v>
      </c>
      <c r="B49" t="str">
        <f t="shared" si="1"/>
        <v>06363391001</v>
      </c>
      <c r="C49" t="s">
        <v>16</v>
      </c>
      <c r="D49" t="s">
        <v>121</v>
      </c>
      <c r="E49" t="s">
        <v>40</v>
      </c>
      <c r="F49" s="1" t="s">
        <v>122</v>
      </c>
      <c r="G49" t="s">
        <v>123</v>
      </c>
      <c r="H49">
        <v>1138</v>
      </c>
      <c r="I49" s="2">
        <v>43481</v>
      </c>
      <c r="J49" s="2">
        <v>43510</v>
      </c>
      <c r="K49">
        <v>1138</v>
      </c>
    </row>
    <row r="50" spans="1:11" x14ac:dyDescent="0.25">
      <c r="A50" t="str">
        <f>"Z7F159037B"</f>
        <v>Z7F159037B</v>
      </c>
      <c r="B50" t="str">
        <f t="shared" si="1"/>
        <v>06363391001</v>
      </c>
      <c r="C50" t="s">
        <v>16</v>
      </c>
      <c r="D50" t="s">
        <v>124</v>
      </c>
      <c r="E50" t="s">
        <v>40</v>
      </c>
      <c r="F50" s="1" t="s">
        <v>125</v>
      </c>
      <c r="G50" t="s">
        <v>126</v>
      </c>
      <c r="H50">
        <v>19800</v>
      </c>
      <c r="I50" s="2">
        <v>42214</v>
      </c>
      <c r="J50" s="2">
        <v>42244</v>
      </c>
      <c r="K50">
        <v>19800</v>
      </c>
    </row>
    <row r="51" spans="1:11" x14ac:dyDescent="0.25">
      <c r="A51" t="str">
        <f>"Z7D20DF821"</f>
        <v>Z7D20DF821</v>
      </c>
      <c r="B51" t="str">
        <f t="shared" si="1"/>
        <v>06363391001</v>
      </c>
      <c r="C51" t="s">
        <v>16</v>
      </c>
      <c r="D51" t="s">
        <v>127</v>
      </c>
      <c r="E51" t="s">
        <v>59</v>
      </c>
      <c r="F51" s="1" t="s">
        <v>128</v>
      </c>
      <c r="G51" t="s">
        <v>129</v>
      </c>
      <c r="H51">
        <v>15975</v>
      </c>
      <c r="I51" s="2">
        <v>43432</v>
      </c>
      <c r="J51" s="2">
        <v>43491</v>
      </c>
      <c r="K51">
        <v>15975</v>
      </c>
    </row>
    <row r="52" spans="1:11" x14ac:dyDescent="0.25">
      <c r="A52" t="str">
        <f>"Z832757603"</f>
        <v>Z832757603</v>
      </c>
      <c r="B52" t="str">
        <f t="shared" si="1"/>
        <v>06363391001</v>
      </c>
      <c r="C52" t="s">
        <v>16</v>
      </c>
      <c r="D52" t="s">
        <v>130</v>
      </c>
      <c r="E52" t="s">
        <v>18</v>
      </c>
      <c r="F52" s="1" t="s">
        <v>109</v>
      </c>
      <c r="G52" t="s">
        <v>110</v>
      </c>
      <c r="H52">
        <v>0</v>
      </c>
      <c r="I52" s="2">
        <v>43523</v>
      </c>
      <c r="J52" s="2">
        <v>43524</v>
      </c>
      <c r="K52">
        <v>1800.86</v>
      </c>
    </row>
    <row r="53" spans="1:11" x14ac:dyDescent="0.25">
      <c r="A53" t="str">
        <f>"76947260C6"</f>
        <v>76947260C6</v>
      </c>
      <c r="B53" t="str">
        <f t="shared" si="1"/>
        <v>06363391001</v>
      </c>
      <c r="C53" t="s">
        <v>16</v>
      </c>
      <c r="D53" t="s">
        <v>131</v>
      </c>
      <c r="E53" t="s">
        <v>59</v>
      </c>
      <c r="F53" s="1" t="s">
        <v>132</v>
      </c>
      <c r="G53" t="s">
        <v>133</v>
      </c>
      <c r="H53">
        <v>50000</v>
      </c>
      <c r="I53" s="2">
        <v>43535</v>
      </c>
      <c r="J53" s="2">
        <v>44265</v>
      </c>
      <c r="K53">
        <v>0</v>
      </c>
    </row>
    <row r="54" spans="1:11" x14ac:dyDescent="0.25">
      <c r="A54" t="str">
        <f>"768404635B"</f>
        <v>768404635B</v>
      </c>
      <c r="B54" t="str">
        <f t="shared" si="1"/>
        <v>06363391001</v>
      </c>
      <c r="C54" t="s">
        <v>16</v>
      </c>
      <c r="D54" t="s">
        <v>134</v>
      </c>
      <c r="E54" t="s">
        <v>59</v>
      </c>
      <c r="F54" s="1" t="s">
        <v>135</v>
      </c>
      <c r="G54" t="s">
        <v>136</v>
      </c>
      <c r="H54">
        <v>200000</v>
      </c>
      <c r="I54" s="2">
        <v>43551</v>
      </c>
      <c r="J54" s="2">
        <v>44281</v>
      </c>
      <c r="K54">
        <v>74256.75</v>
      </c>
    </row>
    <row r="55" spans="1:11" x14ac:dyDescent="0.25">
      <c r="A55" t="str">
        <f>"ZE726B97D3"</f>
        <v>ZE726B97D3</v>
      </c>
      <c r="B55" t="str">
        <f t="shared" si="1"/>
        <v>06363391001</v>
      </c>
      <c r="C55" t="s">
        <v>16</v>
      </c>
      <c r="D55" t="s">
        <v>137</v>
      </c>
      <c r="E55" t="s">
        <v>18</v>
      </c>
      <c r="F55" s="1" t="s">
        <v>56</v>
      </c>
      <c r="G55" t="s">
        <v>57</v>
      </c>
      <c r="H55">
        <v>0</v>
      </c>
      <c r="I55" s="2">
        <v>43556</v>
      </c>
      <c r="J55" s="2">
        <v>43921</v>
      </c>
      <c r="K55">
        <v>19895.46</v>
      </c>
    </row>
    <row r="56" spans="1:11" x14ac:dyDescent="0.25">
      <c r="A56" t="str">
        <f>"Z1B27CEF4F"</f>
        <v>Z1B27CEF4F</v>
      </c>
      <c r="B56" t="str">
        <f t="shared" si="1"/>
        <v>06363391001</v>
      </c>
      <c r="C56" t="s">
        <v>16</v>
      </c>
      <c r="D56" t="s">
        <v>138</v>
      </c>
      <c r="E56" t="s">
        <v>40</v>
      </c>
      <c r="F56" s="1" t="s">
        <v>81</v>
      </c>
      <c r="G56" t="s">
        <v>82</v>
      </c>
      <c r="H56">
        <v>1745</v>
      </c>
      <c r="I56" s="2">
        <v>43563</v>
      </c>
      <c r="J56" s="2">
        <v>43593</v>
      </c>
      <c r="K56">
        <v>1745</v>
      </c>
    </row>
    <row r="57" spans="1:11" x14ac:dyDescent="0.25">
      <c r="A57" t="str">
        <f>"7506634E54"</f>
        <v>7506634E54</v>
      </c>
      <c r="B57" t="str">
        <f t="shared" si="1"/>
        <v>06363391001</v>
      </c>
      <c r="C57" t="s">
        <v>16</v>
      </c>
      <c r="D57" t="s">
        <v>139</v>
      </c>
      <c r="E57" t="s">
        <v>18</v>
      </c>
      <c r="F57" s="1" t="s">
        <v>140</v>
      </c>
      <c r="G57" t="s">
        <v>79</v>
      </c>
      <c r="H57">
        <v>179275</v>
      </c>
      <c r="I57" s="2">
        <v>43262</v>
      </c>
      <c r="J57" s="2">
        <v>43565</v>
      </c>
      <c r="K57">
        <v>170274.37</v>
      </c>
    </row>
    <row r="58" spans="1:11" x14ac:dyDescent="0.25">
      <c r="A58" t="str">
        <f>"0000000000"</f>
        <v>0000000000</v>
      </c>
      <c r="B58" t="str">
        <f t="shared" si="1"/>
        <v>06363391001</v>
      </c>
      <c r="C58" t="s">
        <v>16</v>
      </c>
      <c r="D58" t="s">
        <v>141</v>
      </c>
      <c r="E58" t="s">
        <v>40</v>
      </c>
      <c r="F58" s="1" t="s">
        <v>142</v>
      </c>
      <c r="G58" t="s">
        <v>143</v>
      </c>
      <c r="H58">
        <v>0</v>
      </c>
      <c r="I58" s="2">
        <v>43556</v>
      </c>
      <c r="J58" s="2">
        <v>44196</v>
      </c>
      <c r="K58">
        <v>41565.86</v>
      </c>
    </row>
    <row r="59" spans="1:11" x14ac:dyDescent="0.25">
      <c r="A59" t="str">
        <f>"ZEE281BFC3"</f>
        <v>ZEE281BFC3</v>
      </c>
      <c r="B59" t="str">
        <f t="shared" si="1"/>
        <v>06363391001</v>
      </c>
      <c r="C59" t="s">
        <v>16</v>
      </c>
      <c r="D59" t="s">
        <v>144</v>
      </c>
      <c r="E59" t="s">
        <v>40</v>
      </c>
      <c r="F59" s="1" t="s">
        <v>145</v>
      </c>
      <c r="G59" t="s">
        <v>146</v>
      </c>
      <c r="H59">
        <v>7630</v>
      </c>
      <c r="I59" s="2">
        <v>43574</v>
      </c>
      <c r="J59" s="2">
        <v>43939</v>
      </c>
      <c r="K59">
        <v>7630</v>
      </c>
    </row>
    <row r="60" spans="1:11" x14ac:dyDescent="0.25">
      <c r="A60" t="str">
        <f>"ZAD26A6112"</f>
        <v>ZAD26A6112</v>
      </c>
      <c r="B60" t="str">
        <f t="shared" si="1"/>
        <v>06363391001</v>
      </c>
      <c r="C60" t="s">
        <v>16</v>
      </c>
      <c r="D60" t="s">
        <v>147</v>
      </c>
      <c r="E60" t="s">
        <v>40</v>
      </c>
      <c r="F60" s="1" t="s">
        <v>148</v>
      </c>
      <c r="G60" t="s">
        <v>149</v>
      </c>
      <c r="H60">
        <v>2232</v>
      </c>
      <c r="I60" s="2">
        <v>43494</v>
      </c>
      <c r="J60" s="2">
        <v>43504</v>
      </c>
      <c r="K60">
        <v>2232</v>
      </c>
    </row>
    <row r="61" spans="1:11" x14ac:dyDescent="0.25">
      <c r="A61" t="str">
        <f>"ZD12703348"</f>
        <v>ZD12703348</v>
      </c>
      <c r="B61" t="str">
        <f t="shared" si="1"/>
        <v>06363391001</v>
      </c>
      <c r="C61" t="s">
        <v>16</v>
      </c>
      <c r="D61" t="s">
        <v>150</v>
      </c>
      <c r="E61" t="s">
        <v>18</v>
      </c>
      <c r="F61" s="1" t="s">
        <v>109</v>
      </c>
      <c r="G61" t="s">
        <v>110</v>
      </c>
      <c r="H61">
        <v>0</v>
      </c>
      <c r="I61" s="2">
        <v>43502</v>
      </c>
      <c r="J61" s="2">
        <v>43524</v>
      </c>
      <c r="K61">
        <v>1746.4</v>
      </c>
    </row>
    <row r="62" spans="1:11" x14ac:dyDescent="0.25">
      <c r="A62" t="str">
        <f>"6380956378"</f>
        <v>6380956378</v>
      </c>
      <c r="B62" t="str">
        <f t="shared" si="1"/>
        <v>06363391001</v>
      </c>
      <c r="C62" t="s">
        <v>16</v>
      </c>
      <c r="D62" t="s">
        <v>151</v>
      </c>
      <c r="E62" t="s">
        <v>152</v>
      </c>
      <c r="F62" s="1" t="s">
        <v>153</v>
      </c>
      <c r="G62" t="s">
        <v>154</v>
      </c>
      <c r="H62">
        <v>219000</v>
      </c>
      <c r="I62" s="2">
        <v>42450</v>
      </c>
      <c r="J62" s="2">
        <v>43830</v>
      </c>
      <c r="K62">
        <v>186326.61</v>
      </c>
    </row>
    <row r="63" spans="1:11" x14ac:dyDescent="0.25">
      <c r="A63" t="str">
        <f>"ZBA27AE85B"</f>
        <v>ZBA27AE85B</v>
      </c>
      <c r="B63" t="str">
        <f t="shared" si="1"/>
        <v>06363391001</v>
      </c>
      <c r="C63" t="s">
        <v>16</v>
      </c>
      <c r="D63" t="s">
        <v>155</v>
      </c>
      <c r="E63" t="s">
        <v>18</v>
      </c>
      <c r="F63" s="1" t="s">
        <v>21</v>
      </c>
      <c r="G63" t="s">
        <v>22</v>
      </c>
      <c r="H63">
        <v>3000</v>
      </c>
      <c r="I63" s="2">
        <v>43605</v>
      </c>
      <c r="J63" s="2">
        <v>45432</v>
      </c>
      <c r="K63">
        <v>1296.96</v>
      </c>
    </row>
    <row r="64" spans="1:11" x14ac:dyDescent="0.25">
      <c r="A64" t="str">
        <f>"64942031DA"</f>
        <v>64942031DA</v>
      </c>
      <c r="B64" t="str">
        <f t="shared" si="1"/>
        <v>06363391001</v>
      </c>
      <c r="C64" t="s">
        <v>16</v>
      </c>
      <c r="D64" t="s">
        <v>156</v>
      </c>
      <c r="E64" t="s">
        <v>59</v>
      </c>
      <c r="F64" s="1" t="s">
        <v>157</v>
      </c>
      <c r="G64" t="s">
        <v>158</v>
      </c>
      <c r="H64">
        <v>174000</v>
      </c>
      <c r="I64" s="2">
        <v>42401</v>
      </c>
      <c r="J64" s="2">
        <v>43677</v>
      </c>
      <c r="K64">
        <v>168418.57</v>
      </c>
    </row>
    <row r="65" spans="1:11" x14ac:dyDescent="0.25">
      <c r="A65" t="str">
        <f>"ZB92792708"</f>
        <v>ZB92792708</v>
      </c>
      <c r="B65" t="str">
        <f t="shared" si="1"/>
        <v>06363391001</v>
      </c>
      <c r="C65" t="s">
        <v>16</v>
      </c>
      <c r="D65" t="s">
        <v>159</v>
      </c>
      <c r="E65" t="s">
        <v>40</v>
      </c>
      <c r="F65" s="1" t="s">
        <v>81</v>
      </c>
      <c r="G65" t="s">
        <v>82</v>
      </c>
      <c r="H65">
        <v>1250</v>
      </c>
      <c r="I65" s="2">
        <v>43543</v>
      </c>
      <c r="J65" s="2">
        <v>43573</v>
      </c>
      <c r="K65">
        <v>1250</v>
      </c>
    </row>
    <row r="66" spans="1:11" x14ac:dyDescent="0.25">
      <c r="A66" t="str">
        <f>"7153120D59"</f>
        <v>7153120D59</v>
      </c>
      <c r="B66" t="str">
        <f t="shared" si="1"/>
        <v>06363391001</v>
      </c>
      <c r="C66" t="s">
        <v>16</v>
      </c>
      <c r="D66" t="s">
        <v>160</v>
      </c>
      <c r="E66" t="s">
        <v>59</v>
      </c>
      <c r="F66" s="1" t="s">
        <v>161</v>
      </c>
      <c r="G66" t="s">
        <v>162</v>
      </c>
      <c r="H66">
        <v>220000</v>
      </c>
      <c r="I66" s="2">
        <v>43252</v>
      </c>
      <c r="J66" s="2">
        <v>43616</v>
      </c>
      <c r="K66">
        <v>260172.46</v>
      </c>
    </row>
    <row r="67" spans="1:11" x14ac:dyDescent="0.25">
      <c r="A67" t="str">
        <f>"75859560EE"</f>
        <v>75859560EE</v>
      </c>
      <c r="B67" t="str">
        <f t="shared" ref="B67:B98" si="2">"06363391001"</f>
        <v>06363391001</v>
      </c>
      <c r="C67" t="s">
        <v>16</v>
      </c>
      <c r="D67" t="s">
        <v>163</v>
      </c>
      <c r="E67" t="s">
        <v>59</v>
      </c>
      <c r="F67" s="1" t="s">
        <v>164</v>
      </c>
      <c r="G67" t="s">
        <v>165</v>
      </c>
      <c r="H67">
        <v>134021.26</v>
      </c>
      <c r="I67" s="2">
        <v>43587</v>
      </c>
      <c r="J67" s="2">
        <v>44316</v>
      </c>
      <c r="K67">
        <v>32005.360000000001</v>
      </c>
    </row>
    <row r="68" spans="1:11" x14ac:dyDescent="0.25">
      <c r="A68" t="str">
        <f>"ZA72547536"</f>
        <v>ZA72547536</v>
      </c>
      <c r="B68" t="str">
        <f t="shared" si="2"/>
        <v>06363391001</v>
      </c>
      <c r="C68" t="s">
        <v>16</v>
      </c>
      <c r="D68" t="s">
        <v>166</v>
      </c>
      <c r="E68" t="s">
        <v>40</v>
      </c>
      <c r="F68" s="1" t="s">
        <v>167</v>
      </c>
      <c r="G68" t="s">
        <v>162</v>
      </c>
      <c r="H68">
        <v>15456.01</v>
      </c>
      <c r="I68" s="2">
        <v>43392</v>
      </c>
      <c r="J68" s="2">
        <v>43422</v>
      </c>
      <c r="K68">
        <v>0</v>
      </c>
    </row>
    <row r="69" spans="1:11" x14ac:dyDescent="0.25">
      <c r="A69" t="str">
        <f>"7713301159"</f>
        <v>7713301159</v>
      </c>
      <c r="B69" t="str">
        <f t="shared" si="2"/>
        <v>06363391001</v>
      </c>
      <c r="C69" t="s">
        <v>16</v>
      </c>
      <c r="D69" t="s">
        <v>168</v>
      </c>
      <c r="E69" t="s">
        <v>59</v>
      </c>
      <c r="F69" s="1" t="s">
        <v>169</v>
      </c>
      <c r="G69" t="s">
        <v>170</v>
      </c>
      <c r="H69">
        <v>150000</v>
      </c>
      <c r="I69" s="2">
        <v>43587</v>
      </c>
      <c r="J69" s="2">
        <v>44316</v>
      </c>
      <c r="K69">
        <v>109521.58</v>
      </c>
    </row>
    <row r="70" spans="1:11" x14ac:dyDescent="0.25">
      <c r="A70" t="str">
        <f>"Z83281C056"</f>
        <v>Z83281C056</v>
      </c>
      <c r="B70" t="str">
        <f t="shared" si="2"/>
        <v>06363391001</v>
      </c>
      <c r="C70" t="s">
        <v>16</v>
      </c>
      <c r="D70" t="s">
        <v>171</v>
      </c>
      <c r="E70" t="s">
        <v>40</v>
      </c>
      <c r="F70" s="1" t="s">
        <v>172</v>
      </c>
      <c r="G70" t="s">
        <v>173</v>
      </c>
      <c r="H70">
        <v>525</v>
      </c>
      <c r="I70" s="2">
        <v>43593</v>
      </c>
      <c r="J70" s="2">
        <v>43595</v>
      </c>
      <c r="K70">
        <v>525</v>
      </c>
    </row>
    <row r="71" spans="1:11" x14ac:dyDescent="0.25">
      <c r="A71" t="str">
        <f>"7767052612"</f>
        <v>7767052612</v>
      </c>
      <c r="B71" t="str">
        <f t="shared" si="2"/>
        <v>06363391001</v>
      </c>
      <c r="C71" t="s">
        <v>16</v>
      </c>
      <c r="D71" t="s">
        <v>174</v>
      </c>
      <c r="E71" t="s">
        <v>18</v>
      </c>
      <c r="F71" s="1" t="s">
        <v>175</v>
      </c>
      <c r="G71" t="s">
        <v>176</v>
      </c>
      <c r="H71">
        <v>0</v>
      </c>
      <c r="I71" s="2">
        <v>43556</v>
      </c>
      <c r="J71" s="2">
        <v>43921</v>
      </c>
      <c r="K71">
        <v>12206.11</v>
      </c>
    </row>
    <row r="72" spans="1:11" x14ac:dyDescent="0.25">
      <c r="A72" t="str">
        <f>"Z2C26BC778"</f>
        <v>Z2C26BC778</v>
      </c>
      <c r="B72" t="str">
        <f t="shared" si="2"/>
        <v>06363391001</v>
      </c>
      <c r="C72" t="s">
        <v>16</v>
      </c>
      <c r="D72" t="s">
        <v>177</v>
      </c>
      <c r="E72" t="s">
        <v>40</v>
      </c>
      <c r="F72" s="1" t="s">
        <v>178</v>
      </c>
      <c r="G72" t="s">
        <v>179</v>
      </c>
      <c r="H72">
        <v>2700</v>
      </c>
      <c r="I72" s="2">
        <v>43495</v>
      </c>
      <c r="J72" s="2">
        <v>43504</v>
      </c>
      <c r="K72">
        <v>2700</v>
      </c>
    </row>
    <row r="73" spans="1:11" x14ac:dyDescent="0.25">
      <c r="A73" t="str">
        <f>"ZCB26CE385"</f>
        <v>ZCB26CE385</v>
      </c>
      <c r="B73" t="str">
        <f t="shared" si="2"/>
        <v>06363391001</v>
      </c>
      <c r="C73" t="s">
        <v>16</v>
      </c>
      <c r="D73" t="s">
        <v>180</v>
      </c>
      <c r="E73" t="s">
        <v>40</v>
      </c>
      <c r="F73" s="1" t="s">
        <v>181</v>
      </c>
      <c r="G73" t="s">
        <v>182</v>
      </c>
      <c r="H73">
        <v>630</v>
      </c>
      <c r="I73" s="2">
        <v>43494</v>
      </c>
      <c r="J73" s="2">
        <v>43504</v>
      </c>
      <c r="K73">
        <v>630</v>
      </c>
    </row>
    <row r="74" spans="1:11" x14ac:dyDescent="0.25">
      <c r="A74" t="str">
        <f>"Z9328861EB"</f>
        <v>Z9328861EB</v>
      </c>
      <c r="B74" t="str">
        <f t="shared" si="2"/>
        <v>06363391001</v>
      </c>
      <c r="C74" t="s">
        <v>16</v>
      </c>
      <c r="D74" t="s">
        <v>183</v>
      </c>
      <c r="E74" t="s">
        <v>18</v>
      </c>
      <c r="F74" s="1" t="s">
        <v>87</v>
      </c>
      <c r="G74" t="s">
        <v>88</v>
      </c>
      <c r="H74">
        <v>1080</v>
      </c>
      <c r="I74" s="2">
        <v>43627</v>
      </c>
      <c r="J74" s="2">
        <v>43645</v>
      </c>
      <c r="K74">
        <v>1080</v>
      </c>
    </row>
    <row r="75" spans="1:11" x14ac:dyDescent="0.25">
      <c r="A75" t="str">
        <f>"Z3D239CD03"</f>
        <v>Z3D239CD03</v>
      </c>
      <c r="B75" t="str">
        <f t="shared" si="2"/>
        <v>06363391001</v>
      </c>
      <c r="C75" t="s">
        <v>16</v>
      </c>
      <c r="D75" t="s">
        <v>184</v>
      </c>
      <c r="E75" t="s">
        <v>40</v>
      </c>
      <c r="F75" s="1" t="s">
        <v>185</v>
      </c>
      <c r="G75" t="s">
        <v>186</v>
      </c>
      <c r="H75">
        <v>350</v>
      </c>
      <c r="I75" s="2">
        <v>43238</v>
      </c>
      <c r="J75" s="2">
        <v>43967</v>
      </c>
      <c r="K75">
        <v>0</v>
      </c>
    </row>
    <row r="76" spans="1:11" x14ac:dyDescent="0.25">
      <c r="A76" t="str">
        <f>"ZF029A0B6A"</f>
        <v>ZF029A0B6A</v>
      </c>
      <c r="B76" t="str">
        <f t="shared" si="2"/>
        <v>06363391001</v>
      </c>
      <c r="C76" t="s">
        <v>16</v>
      </c>
      <c r="D76" t="s">
        <v>187</v>
      </c>
      <c r="E76" t="s">
        <v>40</v>
      </c>
      <c r="F76" s="1" t="s">
        <v>188</v>
      </c>
      <c r="G76" t="s">
        <v>189</v>
      </c>
      <c r="H76">
        <v>600</v>
      </c>
      <c r="I76" s="2">
        <v>43718</v>
      </c>
      <c r="J76" s="2">
        <v>43722</v>
      </c>
      <c r="K76">
        <v>600</v>
      </c>
    </row>
    <row r="77" spans="1:11" x14ac:dyDescent="0.25">
      <c r="A77" t="str">
        <f>"Z5829B97BC"</f>
        <v>Z5829B97BC</v>
      </c>
      <c r="B77" t="str">
        <f t="shared" si="2"/>
        <v>06363391001</v>
      </c>
      <c r="C77" t="s">
        <v>16</v>
      </c>
      <c r="D77" t="s">
        <v>190</v>
      </c>
      <c r="E77" t="s">
        <v>18</v>
      </c>
      <c r="F77" s="1" t="s">
        <v>87</v>
      </c>
      <c r="G77" t="s">
        <v>88</v>
      </c>
      <c r="H77">
        <v>1620</v>
      </c>
      <c r="I77" s="2">
        <v>43721</v>
      </c>
      <c r="J77" s="2">
        <v>43752</v>
      </c>
      <c r="K77">
        <v>1620</v>
      </c>
    </row>
    <row r="78" spans="1:11" x14ac:dyDescent="0.25">
      <c r="A78" t="str">
        <f>"Z2C29C85E5"</f>
        <v>Z2C29C85E5</v>
      </c>
      <c r="B78" t="str">
        <f t="shared" si="2"/>
        <v>06363391001</v>
      </c>
      <c r="C78" t="s">
        <v>16</v>
      </c>
      <c r="D78" t="s">
        <v>191</v>
      </c>
      <c r="E78" t="s">
        <v>18</v>
      </c>
      <c r="F78" s="1" t="s">
        <v>87</v>
      </c>
      <c r="G78" t="s">
        <v>88</v>
      </c>
      <c r="H78">
        <v>4320</v>
      </c>
      <c r="I78" s="2">
        <v>43727</v>
      </c>
      <c r="J78" s="2">
        <v>43759</v>
      </c>
      <c r="K78">
        <v>4320</v>
      </c>
    </row>
    <row r="79" spans="1:11" x14ac:dyDescent="0.25">
      <c r="A79" t="str">
        <f>"Z0A29A17F0"</f>
        <v>Z0A29A17F0</v>
      </c>
      <c r="B79" t="str">
        <f t="shared" si="2"/>
        <v>06363391001</v>
      </c>
      <c r="C79" t="s">
        <v>16</v>
      </c>
      <c r="D79" t="s">
        <v>192</v>
      </c>
      <c r="E79" t="s">
        <v>40</v>
      </c>
      <c r="F79" s="1" t="s">
        <v>193</v>
      </c>
      <c r="G79" t="s">
        <v>194</v>
      </c>
      <c r="H79">
        <v>950</v>
      </c>
      <c r="I79" s="2">
        <v>43722</v>
      </c>
      <c r="J79" s="2">
        <v>43723</v>
      </c>
      <c r="K79">
        <v>950</v>
      </c>
    </row>
    <row r="80" spans="1:11" x14ac:dyDescent="0.25">
      <c r="A80" t="str">
        <f>"Z2D29CE44A"</f>
        <v>Z2D29CE44A</v>
      </c>
      <c r="B80" t="str">
        <f t="shared" si="2"/>
        <v>06363391001</v>
      </c>
      <c r="C80" t="s">
        <v>16</v>
      </c>
      <c r="D80" t="s">
        <v>195</v>
      </c>
      <c r="E80" t="s">
        <v>40</v>
      </c>
      <c r="F80" s="1" t="s">
        <v>196</v>
      </c>
      <c r="G80" t="s">
        <v>197</v>
      </c>
      <c r="H80">
        <v>302</v>
      </c>
      <c r="I80" s="2">
        <v>43734</v>
      </c>
      <c r="J80" s="2">
        <v>43769</v>
      </c>
      <c r="K80">
        <v>302</v>
      </c>
    </row>
    <row r="81" spans="1:11" x14ac:dyDescent="0.25">
      <c r="A81" t="str">
        <f>"8043544E7A"</f>
        <v>8043544E7A</v>
      </c>
      <c r="B81" t="str">
        <f t="shared" si="2"/>
        <v>06363391001</v>
      </c>
      <c r="C81" t="s">
        <v>16</v>
      </c>
      <c r="D81" t="s">
        <v>198</v>
      </c>
      <c r="E81" t="s">
        <v>18</v>
      </c>
      <c r="F81" s="1" t="s">
        <v>56</v>
      </c>
      <c r="G81" t="s">
        <v>57</v>
      </c>
      <c r="H81">
        <v>0</v>
      </c>
      <c r="I81" s="2">
        <v>43831</v>
      </c>
      <c r="J81" s="2">
        <v>44196</v>
      </c>
      <c r="K81">
        <v>0</v>
      </c>
    </row>
    <row r="82" spans="1:11" x14ac:dyDescent="0.25">
      <c r="A82" t="str">
        <f>"805344590C"</f>
        <v>805344590C</v>
      </c>
      <c r="B82" t="str">
        <f t="shared" si="2"/>
        <v>06363391001</v>
      </c>
      <c r="C82" t="s">
        <v>16</v>
      </c>
      <c r="D82" t="s">
        <v>199</v>
      </c>
      <c r="E82" t="s">
        <v>18</v>
      </c>
      <c r="F82" s="1" t="s">
        <v>200</v>
      </c>
      <c r="G82" t="s">
        <v>176</v>
      </c>
      <c r="H82">
        <v>0</v>
      </c>
      <c r="I82" s="2">
        <v>43831</v>
      </c>
      <c r="J82" s="2">
        <v>44196</v>
      </c>
      <c r="K82">
        <v>0</v>
      </c>
    </row>
    <row r="83" spans="1:11" x14ac:dyDescent="0.25">
      <c r="A83" t="str">
        <f>"ZD42A3BA56"</f>
        <v>ZD42A3BA56</v>
      </c>
      <c r="B83" t="str">
        <f t="shared" si="2"/>
        <v>06363391001</v>
      </c>
      <c r="C83" t="s">
        <v>16</v>
      </c>
      <c r="D83" t="s">
        <v>201</v>
      </c>
      <c r="E83" t="s">
        <v>40</v>
      </c>
      <c r="F83" s="1" t="s">
        <v>101</v>
      </c>
      <c r="G83" t="s">
        <v>102</v>
      </c>
      <c r="H83">
        <v>2112.5500000000002</v>
      </c>
      <c r="I83" s="2">
        <v>43760</v>
      </c>
      <c r="J83" s="2">
        <v>43763</v>
      </c>
      <c r="K83">
        <v>2220</v>
      </c>
    </row>
    <row r="84" spans="1:11" x14ac:dyDescent="0.25">
      <c r="A84" t="str">
        <f>"7220584669"</f>
        <v>7220584669</v>
      </c>
      <c r="B84" t="str">
        <f t="shared" si="2"/>
        <v>06363391001</v>
      </c>
      <c r="C84" t="s">
        <v>16</v>
      </c>
      <c r="D84" t="s">
        <v>202</v>
      </c>
      <c r="E84" t="s">
        <v>59</v>
      </c>
      <c r="F84" s="1" t="s">
        <v>203</v>
      </c>
      <c r="G84" t="s">
        <v>204</v>
      </c>
      <c r="H84">
        <v>220000</v>
      </c>
      <c r="I84" s="2">
        <v>43073</v>
      </c>
      <c r="J84" s="2">
        <v>43550</v>
      </c>
      <c r="K84">
        <v>207695.33</v>
      </c>
    </row>
    <row r="85" spans="1:11" x14ac:dyDescent="0.25">
      <c r="A85" t="str">
        <f>"ZD82A0D91F"</f>
        <v>ZD82A0D91F</v>
      </c>
      <c r="B85" t="str">
        <f t="shared" si="2"/>
        <v>06363391001</v>
      </c>
      <c r="C85" t="s">
        <v>16</v>
      </c>
      <c r="D85" t="s">
        <v>205</v>
      </c>
      <c r="E85" t="s">
        <v>40</v>
      </c>
      <c r="F85" s="1" t="s">
        <v>81</v>
      </c>
      <c r="G85" t="s">
        <v>82</v>
      </c>
      <c r="H85">
        <v>1250</v>
      </c>
      <c r="I85" s="2">
        <v>43752</v>
      </c>
      <c r="J85" s="2">
        <v>43777</v>
      </c>
      <c r="K85">
        <v>1250</v>
      </c>
    </row>
    <row r="86" spans="1:11" x14ac:dyDescent="0.25">
      <c r="A86" t="str">
        <f>"Z9C2A45DB0"</f>
        <v>Z9C2A45DB0</v>
      </c>
      <c r="B86" t="str">
        <f t="shared" si="2"/>
        <v>06363391001</v>
      </c>
      <c r="C86" t="s">
        <v>16</v>
      </c>
      <c r="D86" t="s">
        <v>206</v>
      </c>
      <c r="E86" t="s">
        <v>18</v>
      </c>
      <c r="F86" s="1" t="s">
        <v>87</v>
      </c>
      <c r="G86" t="s">
        <v>88</v>
      </c>
      <c r="H86">
        <v>1080</v>
      </c>
      <c r="I86" s="2">
        <v>43763</v>
      </c>
      <c r="J86" s="2">
        <v>43795</v>
      </c>
      <c r="K86">
        <v>1080</v>
      </c>
    </row>
    <row r="87" spans="1:11" x14ac:dyDescent="0.25">
      <c r="A87" t="str">
        <f>"ZB02A45E2D"</f>
        <v>ZB02A45E2D</v>
      </c>
      <c r="B87" t="str">
        <f t="shared" si="2"/>
        <v>06363391001</v>
      </c>
      <c r="C87" t="s">
        <v>16</v>
      </c>
      <c r="D87" t="s">
        <v>207</v>
      </c>
      <c r="E87" t="s">
        <v>18</v>
      </c>
      <c r="F87" s="1" t="s">
        <v>87</v>
      </c>
      <c r="G87" t="s">
        <v>88</v>
      </c>
      <c r="H87">
        <v>3510</v>
      </c>
      <c r="I87" s="2">
        <v>43763</v>
      </c>
      <c r="J87" s="2">
        <v>43795</v>
      </c>
      <c r="K87">
        <v>0</v>
      </c>
    </row>
    <row r="88" spans="1:11" x14ac:dyDescent="0.25">
      <c r="A88" t="str">
        <f>"Z592A858F7"</f>
        <v>Z592A858F7</v>
      </c>
      <c r="B88" t="str">
        <f t="shared" si="2"/>
        <v>06363391001</v>
      </c>
      <c r="C88" t="s">
        <v>16</v>
      </c>
      <c r="D88" t="s">
        <v>208</v>
      </c>
      <c r="E88" t="s">
        <v>18</v>
      </c>
      <c r="F88" s="1" t="s">
        <v>87</v>
      </c>
      <c r="G88" t="s">
        <v>88</v>
      </c>
      <c r="H88">
        <v>2700</v>
      </c>
      <c r="I88" s="2">
        <v>43796</v>
      </c>
      <c r="J88" s="2">
        <v>43826</v>
      </c>
      <c r="K88">
        <v>0</v>
      </c>
    </row>
    <row r="89" spans="1:11" x14ac:dyDescent="0.25">
      <c r="A89" t="str">
        <f>"ZF32A91A72"</f>
        <v>ZF32A91A72</v>
      </c>
      <c r="B89" t="str">
        <f t="shared" si="2"/>
        <v>06363391001</v>
      </c>
      <c r="C89" t="s">
        <v>16</v>
      </c>
      <c r="D89" t="s">
        <v>209</v>
      </c>
      <c r="E89" t="s">
        <v>18</v>
      </c>
      <c r="F89" s="1" t="s">
        <v>87</v>
      </c>
      <c r="G89" t="s">
        <v>88</v>
      </c>
      <c r="H89">
        <v>3510</v>
      </c>
      <c r="I89" s="2">
        <v>43796</v>
      </c>
      <c r="J89" s="2">
        <v>43826</v>
      </c>
      <c r="K89">
        <v>0</v>
      </c>
    </row>
    <row r="90" spans="1:11" x14ac:dyDescent="0.25">
      <c r="A90" t="str">
        <f>"ZE22AA2D4C"</f>
        <v>ZE22AA2D4C</v>
      </c>
      <c r="B90" t="str">
        <f t="shared" si="2"/>
        <v>06363391001</v>
      </c>
      <c r="C90" t="s">
        <v>16</v>
      </c>
      <c r="D90" t="s">
        <v>210</v>
      </c>
      <c r="E90" t="s">
        <v>18</v>
      </c>
      <c r="F90" s="1" t="s">
        <v>21</v>
      </c>
      <c r="G90" t="s">
        <v>22</v>
      </c>
      <c r="H90">
        <v>1540.08</v>
      </c>
      <c r="I90" s="2">
        <v>43796</v>
      </c>
      <c r="J90" s="2">
        <v>43826</v>
      </c>
      <c r="K90">
        <v>1540.08</v>
      </c>
    </row>
    <row r="91" spans="1:11" x14ac:dyDescent="0.25">
      <c r="A91" t="str">
        <f>"Z2B2A9197C"</f>
        <v>Z2B2A9197C</v>
      </c>
      <c r="B91" t="str">
        <f t="shared" si="2"/>
        <v>06363391001</v>
      </c>
      <c r="C91" t="s">
        <v>16</v>
      </c>
      <c r="D91" t="s">
        <v>211</v>
      </c>
      <c r="E91" t="s">
        <v>18</v>
      </c>
      <c r="F91" s="1" t="s">
        <v>21</v>
      </c>
      <c r="G91" t="s">
        <v>22</v>
      </c>
      <c r="H91">
        <v>770</v>
      </c>
      <c r="I91" s="2">
        <v>43796</v>
      </c>
      <c r="J91" s="2">
        <v>43826</v>
      </c>
      <c r="K91">
        <v>770</v>
      </c>
    </row>
    <row r="92" spans="1:11" x14ac:dyDescent="0.25">
      <c r="A92" t="str">
        <f>"ZAA29B0F00"</f>
        <v>ZAA29B0F00</v>
      </c>
      <c r="B92" t="str">
        <f t="shared" si="2"/>
        <v>06363391001</v>
      </c>
      <c r="C92" t="s">
        <v>16</v>
      </c>
      <c r="D92" t="s">
        <v>212</v>
      </c>
      <c r="E92" t="s">
        <v>59</v>
      </c>
      <c r="F92" s="1" t="s">
        <v>213</v>
      </c>
      <c r="G92" t="s">
        <v>214</v>
      </c>
      <c r="H92">
        <v>15024</v>
      </c>
      <c r="I92" s="2">
        <v>43845</v>
      </c>
      <c r="J92" s="2">
        <v>44909</v>
      </c>
      <c r="K92">
        <v>0</v>
      </c>
    </row>
    <row r="93" spans="1:11" x14ac:dyDescent="0.25">
      <c r="A93" t="str">
        <f>"79090323AD"</f>
        <v>79090323AD</v>
      </c>
      <c r="B93" t="str">
        <f t="shared" si="2"/>
        <v>06363391001</v>
      </c>
      <c r="C93" t="s">
        <v>16</v>
      </c>
      <c r="D93" t="s">
        <v>215</v>
      </c>
      <c r="E93" t="s">
        <v>59</v>
      </c>
      <c r="F93" s="1" t="s">
        <v>216</v>
      </c>
      <c r="G93" t="s">
        <v>217</v>
      </c>
      <c r="H93">
        <v>219091</v>
      </c>
      <c r="I93" s="2">
        <v>43739</v>
      </c>
      <c r="J93" s="2">
        <v>44104</v>
      </c>
      <c r="K93">
        <v>31649.33</v>
      </c>
    </row>
    <row r="94" spans="1:11" x14ac:dyDescent="0.25">
      <c r="A94" t="str">
        <f>"Z1C28AC021"</f>
        <v>Z1C28AC021</v>
      </c>
      <c r="B94" t="str">
        <f t="shared" si="2"/>
        <v>06363391001</v>
      </c>
      <c r="C94" t="s">
        <v>16</v>
      </c>
      <c r="D94" t="s">
        <v>218</v>
      </c>
      <c r="E94" t="s">
        <v>40</v>
      </c>
      <c r="F94" s="1" t="s">
        <v>167</v>
      </c>
      <c r="G94" t="s">
        <v>162</v>
      </c>
      <c r="H94">
        <v>19467.68</v>
      </c>
      <c r="I94" s="2">
        <v>43627</v>
      </c>
      <c r="J94" s="2">
        <v>43646</v>
      </c>
      <c r="K94">
        <v>19131.07</v>
      </c>
    </row>
    <row r="95" spans="1:11" x14ac:dyDescent="0.25">
      <c r="A95" t="str">
        <f>"ZCF28CD7AB"</f>
        <v>ZCF28CD7AB</v>
      </c>
      <c r="B95" t="str">
        <f t="shared" si="2"/>
        <v>06363391001</v>
      </c>
      <c r="C95" t="s">
        <v>16</v>
      </c>
      <c r="D95" t="s">
        <v>219</v>
      </c>
      <c r="E95" t="s">
        <v>18</v>
      </c>
      <c r="F95" s="1" t="s">
        <v>21</v>
      </c>
      <c r="G95" t="s">
        <v>22</v>
      </c>
      <c r="H95">
        <v>3000</v>
      </c>
      <c r="I95" s="2">
        <v>43647</v>
      </c>
      <c r="J95" s="2">
        <v>45473</v>
      </c>
      <c r="K95">
        <v>85.56</v>
      </c>
    </row>
    <row r="96" spans="1:11" x14ac:dyDescent="0.25">
      <c r="A96" t="str">
        <f>"Z5328F658E"</f>
        <v>Z5328F658E</v>
      </c>
      <c r="B96" t="str">
        <f t="shared" si="2"/>
        <v>06363391001</v>
      </c>
      <c r="C96" t="s">
        <v>16</v>
      </c>
      <c r="D96" t="s">
        <v>220</v>
      </c>
      <c r="E96" t="s">
        <v>18</v>
      </c>
      <c r="F96" s="1" t="s">
        <v>21</v>
      </c>
      <c r="G96" t="s">
        <v>22</v>
      </c>
      <c r="H96">
        <v>3000</v>
      </c>
      <c r="I96" s="2">
        <v>43668</v>
      </c>
      <c r="J96" s="2">
        <v>45494</v>
      </c>
      <c r="K96">
        <v>85.56</v>
      </c>
    </row>
    <row r="97" spans="1:11" x14ac:dyDescent="0.25">
      <c r="A97" t="str">
        <f>"Z4328860F2"</f>
        <v>Z4328860F2</v>
      </c>
      <c r="B97" t="str">
        <f t="shared" si="2"/>
        <v>06363391001</v>
      </c>
      <c r="C97" t="s">
        <v>16</v>
      </c>
      <c r="D97" t="s">
        <v>221</v>
      </c>
      <c r="E97" t="s">
        <v>40</v>
      </c>
      <c r="F97" s="1" t="s">
        <v>222</v>
      </c>
      <c r="G97" t="s">
        <v>223</v>
      </c>
      <c r="H97">
        <v>370</v>
      </c>
      <c r="I97" s="2">
        <v>43655</v>
      </c>
      <c r="J97" s="2">
        <v>43707</v>
      </c>
      <c r="K97">
        <v>370</v>
      </c>
    </row>
    <row r="98" spans="1:11" x14ac:dyDescent="0.25">
      <c r="A98" t="str">
        <f>"65180332FD"</f>
        <v>65180332FD</v>
      </c>
      <c r="B98" t="str">
        <f t="shared" si="2"/>
        <v>06363391001</v>
      </c>
      <c r="C98" t="s">
        <v>16</v>
      </c>
      <c r="D98" t="s">
        <v>224</v>
      </c>
      <c r="E98" t="s">
        <v>59</v>
      </c>
      <c r="F98" s="1" t="s">
        <v>225</v>
      </c>
      <c r="G98" t="s">
        <v>226</v>
      </c>
      <c r="H98">
        <v>255600</v>
      </c>
      <c r="I98" s="2">
        <v>42702</v>
      </c>
      <c r="J98" s="2">
        <v>43769</v>
      </c>
      <c r="K98">
        <v>4000</v>
      </c>
    </row>
    <row r="99" spans="1:11" x14ac:dyDescent="0.25">
      <c r="A99" t="str">
        <f>"6729366080"</f>
        <v>6729366080</v>
      </c>
      <c r="B99" t="str">
        <f t="shared" ref="B99:B130" si="3">"06363391001"</f>
        <v>06363391001</v>
      </c>
      <c r="C99" t="s">
        <v>16</v>
      </c>
      <c r="D99" t="s">
        <v>227</v>
      </c>
      <c r="E99" t="s">
        <v>59</v>
      </c>
      <c r="F99" s="1" t="s">
        <v>228</v>
      </c>
      <c r="G99" t="s">
        <v>229</v>
      </c>
      <c r="H99">
        <v>766800</v>
      </c>
      <c r="I99" s="2">
        <v>42657</v>
      </c>
      <c r="J99" s="2">
        <v>43889</v>
      </c>
      <c r="K99">
        <v>0</v>
      </c>
    </row>
    <row r="100" spans="1:11" x14ac:dyDescent="0.25">
      <c r="A100" t="str">
        <f>"7280774CC3"</f>
        <v>7280774CC3</v>
      </c>
      <c r="B100" t="str">
        <f t="shared" si="3"/>
        <v>06363391001</v>
      </c>
      <c r="C100" t="s">
        <v>16</v>
      </c>
      <c r="D100" t="s">
        <v>230</v>
      </c>
      <c r="E100" t="s">
        <v>152</v>
      </c>
      <c r="F100" s="1" t="s">
        <v>231</v>
      </c>
      <c r="G100" t="s">
        <v>232</v>
      </c>
      <c r="H100">
        <v>100000</v>
      </c>
      <c r="I100" s="2">
        <v>43081</v>
      </c>
      <c r="J100" s="2">
        <v>43830</v>
      </c>
      <c r="K100">
        <v>33248.1</v>
      </c>
    </row>
    <row r="101" spans="1:11" x14ac:dyDescent="0.25">
      <c r="A101" t="str">
        <f>"Z5D285A022"</f>
        <v>Z5D285A022</v>
      </c>
      <c r="B101" t="str">
        <f t="shared" si="3"/>
        <v>06363391001</v>
      </c>
      <c r="C101" t="s">
        <v>16</v>
      </c>
      <c r="D101" t="s">
        <v>233</v>
      </c>
      <c r="E101" t="s">
        <v>18</v>
      </c>
      <c r="F101" s="1" t="s">
        <v>87</v>
      </c>
      <c r="G101" t="s">
        <v>88</v>
      </c>
      <c r="H101">
        <v>4050</v>
      </c>
      <c r="I101" s="2">
        <v>43600</v>
      </c>
      <c r="J101" s="2">
        <v>43622</v>
      </c>
      <c r="K101">
        <v>4050</v>
      </c>
    </row>
    <row r="102" spans="1:11" x14ac:dyDescent="0.25">
      <c r="A102" t="str">
        <f>"789447138F"</f>
        <v>789447138F</v>
      </c>
      <c r="B102" t="str">
        <f t="shared" si="3"/>
        <v>06363391001</v>
      </c>
      <c r="C102" t="s">
        <v>16</v>
      </c>
      <c r="D102" t="s">
        <v>234</v>
      </c>
      <c r="E102" t="s">
        <v>59</v>
      </c>
      <c r="F102" s="1" t="s">
        <v>235</v>
      </c>
      <c r="G102" t="s">
        <v>162</v>
      </c>
      <c r="H102">
        <v>145000</v>
      </c>
      <c r="I102" s="2">
        <v>43678</v>
      </c>
      <c r="J102" s="2">
        <v>44408</v>
      </c>
      <c r="K102">
        <v>0</v>
      </c>
    </row>
    <row r="103" spans="1:11" x14ac:dyDescent="0.25">
      <c r="A103" t="str">
        <f>"ZA428F2711"</f>
        <v>ZA428F2711</v>
      </c>
      <c r="B103" t="str">
        <f t="shared" si="3"/>
        <v>06363391001</v>
      </c>
      <c r="C103" t="s">
        <v>16</v>
      </c>
      <c r="D103" t="s">
        <v>236</v>
      </c>
      <c r="E103" t="s">
        <v>40</v>
      </c>
      <c r="F103" s="1" t="s">
        <v>167</v>
      </c>
      <c r="G103" t="s">
        <v>162</v>
      </c>
      <c r="H103">
        <v>19476.68</v>
      </c>
      <c r="I103" s="2">
        <v>43647</v>
      </c>
      <c r="J103" s="2">
        <v>43738</v>
      </c>
      <c r="K103">
        <v>0</v>
      </c>
    </row>
    <row r="104" spans="1:11" x14ac:dyDescent="0.25">
      <c r="A104" t="str">
        <f>"7671374A15"</f>
        <v>7671374A15</v>
      </c>
      <c r="B104" t="str">
        <f t="shared" si="3"/>
        <v>06363391001</v>
      </c>
      <c r="C104" t="s">
        <v>16</v>
      </c>
      <c r="D104" t="s">
        <v>237</v>
      </c>
      <c r="E104" t="s">
        <v>18</v>
      </c>
      <c r="F104" s="1" t="s">
        <v>21</v>
      </c>
      <c r="G104" t="s">
        <v>22</v>
      </c>
      <c r="H104">
        <v>46910</v>
      </c>
      <c r="I104" s="2">
        <v>43543</v>
      </c>
      <c r="J104" s="2">
        <v>45369</v>
      </c>
      <c r="K104">
        <v>7036.53</v>
      </c>
    </row>
    <row r="105" spans="1:11" x14ac:dyDescent="0.25">
      <c r="A105" t="str">
        <f>"Z1D257E2CB"</f>
        <v>Z1D257E2CB</v>
      </c>
      <c r="B105" t="str">
        <f t="shared" si="3"/>
        <v>06363391001</v>
      </c>
      <c r="C105" t="s">
        <v>16</v>
      </c>
      <c r="D105" t="s">
        <v>238</v>
      </c>
      <c r="E105" t="s">
        <v>18</v>
      </c>
      <c r="F105" s="1" t="s">
        <v>21</v>
      </c>
      <c r="G105" t="s">
        <v>22</v>
      </c>
      <c r="H105">
        <v>22516.799999999999</v>
      </c>
      <c r="I105" s="2">
        <v>43485</v>
      </c>
      <c r="J105" s="2">
        <v>45310</v>
      </c>
      <c r="K105">
        <v>2251.6799999999998</v>
      </c>
    </row>
    <row r="106" spans="1:11" x14ac:dyDescent="0.25">
      <c r="A106" t="str">
        <f>"ZAD2AEF45D"</f>
        <v>ZAD2AEF45D</v>
      </c>
      <c r="B106" t="str">
        <f t="shared" si="3"/>
        <v>06363391001</v>
      </c>
      <c r="C106" t="s">
        <v>16</v>
      </c>
      <c r="D106" t="s">
        <v>239</v>
      </c>
      <c r="E106" t="s">
        <v>18</v>
      </c>
      <c r="F106" s="1" t="s">
        <v>21</v>
      </c>
      <c r="G106" t="s">
        <v>22</v>
      </c>
      <c r="H106">
        <v>1540.08</v>
      </c>
      <c r="I106" s="2">
        <v>43468</v>
      </c>
      <c r="J106" s="2">
        <v>43832</v>
      </c>
      <c r="K106">
        <v>1540.08</v>
      </c>
    </row>
    <row r="107" spans="1:11" x14ac:dyDescent="0.25">
      <c r="A107" t="str">
        <f>"Z2C2AD36C7"</f>
        <v>Z2C2AD36C7</v>
      </c>
      <c r="B107" t="str">
        <f t="shared" si="3"/>
        <v>06363391001</v>
      </c>
      <c r="C107" t="s">
        <v>16</v>
      </c>
      <c r="D107" t="s">
        <v>240</v>
      </c>
      <c r="E107" t="s">
        <v>18</v>
      </c>
      <c r="F107" s="1" t="s">
        <v>21</v>
      </c>
      <c r="G107" t="s">
        <v>22</v>
      </c>
      <c r="H107">
        <v>1155.06</v>
      </c>
      <c r="I107" s="2">
        <v>43801</v>
      </c>
      <c r="J107" s="2">
        <v>43839</v>
      </c>
      <c r="K107">
        <v>1155.06</v>
      </c>
    </row>
    <row r="108" spans="1:11" x14ac:dyDescent="0.25">
      <c r="A108" t="str">
        <f>"722048223E"</f>
        <v>722048223E</v>
      </c>
      <c r="B108" t="str">
        <f t="shared" si="3"/>
        <v>06363391001</v>
      </c>
      <c r="C108" t="s">
        <v>16</v>
      </c>
      <c r="D108" t="s">
        <v>241</v>
      </c>
      <c r="E108" t="s">
        <v>152</v>
      </c>
      <c r="F108" s="1" t="s">
        <v>242</v>
      </c>
      <c r="G108" t="s">
        <v>243</v>
      </c>
      <c r="H108">
        <v>200000</v>
      </c>
      <c r="I108" s="2">
        <v>43089</v>
      </c>
      <c r="J108" s="2">
        <v>43861</v>
      </c>
      <c r="K108">
        <v>110943.9</v>
      </c>
    </row>
    <row r="109" spans="1:11" x14ac:dyDescent="0.25">
      <c r="A109" t="str">
        <f>"ZF329CE3BB"</f>
        <v>ZF329CE3BB</v>
      </c>
      <c r="B109" t="str">
        <f t="shared" si="3"/>
        <v>06363391001</v>
      </c>
      <c r="C109" t="s">
        <v>16</v>
      </c>
      <c r="D109" t="s">
        <v>244</v>
      </c>
      <c r="E109" t="s">
        <v>18</v>
      </c>
      <c r="F109" s="1" t="s">
        <v>21</v>
      </c>
      <c r="G109" t="s">
        <v>22</v>
      </c>
      <c r="H109">
        <v>1540.08</v>
      </c>
      <c r="I109" s="2">
        <v>43734</v>
      </c>
      <c r="J109" s="2">
        <v>43775</v>
      </c>
      <c r="K109">
        <v>1540.08</v>
      </c>
    </row>
    <row r="110" spans="1:11" x14ac:dyDescent="0.25">
      <c r="A110" t="str">
        <f>"Z6A29A99BE"</f>
        <v>Z6A29A99BE</v>
      </c>
      <c r="B110" t="str">
        <f t="shared" si="3"/>
        <v>06363391001</v>
      </c>
      <c r="C110" t="s">
        <v>16</v>
      </c>
      <c r="D110" t="s">
        <v>245</v>
      </c>
      <c r="E110" t="s">
        <v>40</v>
      </c>
      <c r="F110" s="1" t="s">
        <v>246</v>
      </c>
      <c r="G110" t="s">
        <v>247</v>
      </c>
      <c r="H110">
        <v>19000</v>
      </c>
      <c r="I110" s="2">
        <v>43808</v>
      </c>
      <c r="J110" s="2">
        <v>44539</v>
      </c>
      <c r="K110">
        <v>0</v>
      </c>
    </row>
    <row r="111" spans="1:11" x14ac:dyDescent="0.25">
      <c r="A111" t="str">
        <f>"8029272CDA"</f>
        <v>8029272CDA</v>
      </c>
      <c r="B111" t="str">
        <f t="shared" si="3"/>
        <v>06363391001</v>
      </c>
      <c r="C111" t="s">
        <v>16</v>
      </c>
      <c r="D111" t="s">
        <v>248</v>
      </c>
      <c r="E111" t="s">
        <v>59</v>
      </c>
      <c r="F111" s="1" t="s">
        <v>249</v>
      </c>
      <c r="G111" t="s">
        <v>250</v>
      </c>
      <c r="H111">
        <v>200000</v>
      </c>
      <c r="I111" s="2">
        <v>43850</v>
      </c>
      <c r="J111" s="2">
        <v>44580</v>
      </c>
      <c r="K111">
        <v>0</v>
      </c>
    </row>
    <row r="112" spans="1:11" x14ac:dyDescent="0.25">
      <c r="A112" t="str">
        <f>"Z362AF9476"</f>
        <v>Z362AF9476</v>
      </c>
      <c r="B112" t="str">
        <f t="shared" si="3"/>
        <v>06363391001</v>
      </c>
      <c r="C112" t="s">
        <v>16</v>
      </c>
      <c r="D112" t="s">
        <v>251</v>
      </c>
      <c r="E112" t="s">
        <v>18</v>
      </c>
      <c r="F112" s="1" t="s">
        <v>21</v>
      </c>
      <c r="G112" t="s">
        <v>22</v>
      </c>
      <c r="H112">
        <v>1155.06</v>
      </c>
      <c r="I112" s="2">
        <v>43819</v>
      </c>
      <c r="J112" s="2">
        <v>43861</v>
      </c>
      <c r="K112">
        <v>0</v>
      </c>
    </row>
    <row r="113" spans="1:11" x14ac:dyDescent="0.25">
      <c r="A113" t="str">
        <f>"Z532AF9665"</f>
        <v>Z532AF9665</v>
      </c>
      <c r="B113" t="str">
        <f t="shared" si="3"/>
        <v>06363391001</v>
      </c>
      <c r="C113" t="s">
        <v>16</v>
      </c>
      <c r="D113" t="s">
        <v>252</v>
      </c>
      <c r="E113" t="s">
        <v>18</v>
      </c>
      <c r="F113" s="1" t="s">
        <v>87</v>
      </c>
      <c r="G113" t="s">
        <v>88</v>
      </c>
      <c r="H113">
        <v>2160</v>
      </c>
      <c r="I113" s="2">
        <v>43819</v>
      </c>
      <c r="J113" s="2">
        <v>43861</v>
      </c>
      <c r="K113">
        <v>0</v>
      </c>
    </row>
    <row r="114" spans="1:11" x14ac:dyDescent="0.25">
      <c r="A114" t="str">
        <f>"ZF92AF9704"</f>
        <v>ZF92AF9704</v>
      </c>
      <c r="B114" t="str">
        <f t="shared" si="3"/>
        <v>06363391001</v>
      </c>
      <c r="C114" t="s">
        <v>16</v>
      </c>
      <c r="D114" t="s">
        <v>253</v>
      </c>
      <c r="E114" t="s">
        <v>18</v>
      </c>
      <c r="F114" s="1" t="s">
        <v>87</v>
      </c>
      <c r="G114" t="s">
        <v>88</v>
      </c>
      <c r="H114">
        <v>1080</v>
      </c>
      <c r="I114" s="2">
        <v>43819</v>
      </c>
      <c r="J114" s="2">
        <v>43861</v>
      </c>
      <c r="K114">
        <v>0</v>
      </c>
    </row>
    <row r="115" spans="1:11" x14ac:dyDescent="0.25">
      <c r="A115" t="str">
        <f>"Z8E2B4AEA2"</f>
        <v>Z8E2B4AEA2</v>
      </c>
      <c r="B115" t="str">
        <f t="shared" si="3"/>
        <v>06363391001</v>
      </c>
      <c r="C115" t="s">
        <v>16</v>
      </c>
      <c r="D115" t="s">
        <v>254</v>
      </c>
      <c r="E115" t="s">
        <v>18</v>
      </c>
      <c r="F115" s="1" t="s">
        <v>21</v>
      </c>
      <c r="G115" t="s">
        <v>22</v>
      </c>
      <c r="H115">
        <v>1925.1</v>
      </c>
      <c r="I115" s="2">
        <v>43819</v>
      </c>
      <c r="J115" s="2">
        <v>43861</v>
      </c>
      <c r="K115">
        <v>0</v>
      </c>
    </row>
    <row r="116" spans="1:11" x14ac:dyDescent="0.25">
      <c r="A116" t="str">
        <f>"Z122B4AF87"</f>
        <v>Z122B4AF87</v>
      </c>
      <c r="B116" t="str">
        <f t="shared" si="3"/>
        <v>06363391001</v>
      </c>
      <c r="C116" t="s">
        <v>16</v>
      </c>
      <c r="D116" t="s">
        <v>255</v>
      </c>
      <c r="E116" t="s">
        <v>18</v>
      </c>
      <c r="F116" s="1" t="s">
        <v>87</v>
      </c>
      <c r="G116" t="s">
        <v>88</v>
      </c>
      <c r="H116">
        <v>1620</v>
      </c>
      <c r="I116" s="2">
        <v>43819</v>
      </c>
      <c r="J116" s="2">
        <v>43861</v>
      </c>
      <c r="K116">
        <v>0</v>
      </c>
    </row>
    <row r="117" spans="1:11" x14ac:dyDescent="0.25">
      <c r="A117" t="str">
        <f>"7892921475"</f>
        <v>7892921475</v>
      </c>
      <c r="B117" t="str">
        <f t="shared" si="3"/>
        <v>06363391001</v>
      </c>
      <c r="C117" t="s">
        <v>16</v>
      </c>
      <c r="D117" t="s">
        <v>256</v>
      </c>
      <c r="E117" t="s">
        <v>257</v>
      </c>
      <c r="H117">
        <v>0</v>
      </c>
      <c r="K117">
        <v>0</v>
      </c>
    </row>
    <row r="118" spans="1:11" x14ac:dyDescent="0.25">
      <c r="A118" t="str">
        <f>"8029272CDA"</f>
        <v>8029272CDA</v>
      </c>
      <c r="B118" t="str">
        <f t="shared" si="3"/>
        <v>06363391001</v>
      </c>
      <c r="C118" t="s">
        <v>16</v>
      </c>
      <c r="D118" t="s">
        <v>258</v>
      </c>
      <c r="E118" t="s">
        <v>59</v>
      </c>
      <c r="F118" s="1" t="s">
        <v>249</v>
      </c>
      <c r="H118">
        <v>0</v>
      </c>
      <c r="K118">
        <v>0</v>
      </c>
    </row>
    <row r="119" spans="1:11" x14ac:dyDescent="0.25">
      <c r="A119" t="str">
        <f>"8159760EF4"</f>
        <v>8159760EF4</v>
      </c>
      <c r="B119" t="str">
        <f t="shared" si="3"/>
        <v>06363391001</v>
      </c>
      <c r="C119" t="s">
        <v>16</v>
      </c>
      <c r="D119" t="s">
        <v>259</v>
      </c>
      <c r="E119" t="s">
        <v>257</v>
      </c>
      <c r="H119">
        <v>0</v>
      </c>
      <c r="K119">
        <v>0</v>
      </c>
    </row>
    <row r="120" spans="1:11" x14ac:dyDescent="0.25">
      <c r="A120" t="str">
        <f>"8093720D06"</f>
        <v>8093720D06</v>
      </c>
      <c r="B120" t="str">
        <f t="shared" si="3"/>
        <v>06363391001</v>
      </c>
      <c r="C120" t="s">
        <v>16</v>
      </c>
      <c r="D120" t="s">
        <v>260</v>
      </c>
      <c r="E120" t="s">
        <v>59</v>
      </c>
      <c r="F120" s="1" t="s">
        <v>261</v>
      </c>
      <c r="H120">
        <v>0</v>
      </c>
      <c r="K120">
        <v>0</v>
      </c>
    </row>
    <row r="121" spans="1:11" x14ac:dyDescent="0.25">
      <c r="A121" t="str">
        <f>"Z6C2ACE5FB"</f>
        <v>Z6C2ACE5FB</v>
      </c>
      <c r="B121" t="str">
        <f t="shared" si="3"/>
        <v>06363391001</v>
      </c>
      <c r="C121" t="s">
        <v>16</v>
      </c>
      <c r="D121" t="s">
        <v>262</v>
      </c>
      <c r="E121" t="s">
        <v>59</v>
      </c>
      <c r="F121" s="1" t="s">
        <v>263</v>
      </c>
      <c r="H121">
        <v>0</v>
      </c>
      <c r="K121">
        <v>0</v>
      </c>
    </row>
    <row r="122" spans="1:11" x14ac:dyDescent="0.25">
      <c r="A122" t="str">
        <f>"Z782ACE54B"</f>
        <v>Z782ACE54B</v>
      </c>
      <c r="B122" t="str">
        <f t="shared" si="3"/>
        <v>06363391001</v>
      </c>
      <c r="C122" t="s">
        <v>16</v>
      </c>
      <c r="D122" t="s">
        <v>264</v>
      </c>
      <c r="E122" t="s">
        <v>59</v>
      </c>
      <c r="F122" s="1" t="s">
        <v>263</v>
      </c>
      <c r="H122">
        <v>0</v>
      </c>
      <c r="K122">
        <v>0</v>
      </c>
    </row>
    <row r="123" spans="1:11" x14ac:dyDescent="0.25">
      <c r="A123" t="str">
        <f>"ZA52ACE4AD"</f>
        <v>ZA52ACE4AD</v>
      </c>
      <c r="B123" t="str">
        <f t="shared" si="3"/>
        <v>06363391001</v>
      </c>
      <c r="C123" t="s">
        <v>16</v>
      </c>
      <c r="D123" t="s">
        <v>265</v>
      </c>
      <c r="E123" t="s">
        <v>59</v>
      </c>
      <c r="F123" s="1" t="s">
        <v>266</v>
      </c>
      <c r="H123">
        <v>0</v>
      </c>
      <c r="K123">
        <v>0</v>
      </c>
    </row>
    <row r="124" spans="1:11" x14ac:dyDescent="0.25">
      <c r="A124" t="str">
        <f>"ZB92AD3786"</f>
        <v>ZB92AD3786</v>
      </c>
      <c r="B124" t="str">
        <f t="shared" si="3"/>
        <v>06363391001</v>
      </c>
      <c r="C124" t="s">
        <v>16</v>
      </c>
      <c r="D124" t="s">
        <v>267</v>
      </c>
      <c r="E124" t="s">
        <v>18</v>
      </c>
      <c r="F124" s="1" t="s">
        <v>21</v>
      </c>
      <c r="G124" t="s">
        <v>22</v>
      </c>
      <c r="H124">
        <v>1155.06</v>
      </c>
      <c r="I124" s="2">
        <v>43801</v>
      </c>
      <c r="J124" s="2">
        <v>43861</v>
      </c>
      <c r="K124">
        <v>0</v>
      </c>
    </row>
    <row r="125" spans="1:11" x14ac:dyDescent="0.25">
      <c r="A125" t="str">
        <f>"ZDC29AEA79"</f>
        <v>ZDC29AEA79</v>
      </c>
      <c r="B125" t="str">
        <f t="shared" si="3"/>
        <v>06363391001</v>
      </c>
      <c r="C125" t="s">
        <v>16</v>
      </c>
      <c r="D125" t="s">
        <v>268</v>
      </c>
      <c r="E125" t="s">
        <v>18</v>
      </c>
      <c r="F125" s="1" t="s">
        <v>21</v>
      </c>
      <c r="G125" t="s">
        <v>22</v>
      </c>
      <c r="H125">
        <v>11978.4</v>
      </c>
      <c r="I125" s="2">
        <v>43719</v>
      </c>
      <c r="J125" s="2">
        <v>45545</v>
      </c>
      <c r="K125">
        <v>0</v>
      </c>
    </row>
    <row r="126" spans="1:11" x14ac:dyDescent="0.25">
      <c r="A126" t="str">
        <f>"Z4C2A18A1C"</f>
        <v>Z4C2A18A1C</v>
      </c>
      <c r="B126" t="str">
        <f t="shared" si="3"/>
        <v>06363391001</v>
      </c>
      <c r="C126" t="s">
        <v>16</v>
      </c>
      <c r="D126" t="s">
        <v>269</v>
      </c>
      <c r="E126" t="s">
        <v>18</v>
      </c>
      <c r="F126" s="1" t="s">
        <v>109</v>
      </c>
      <c r="G126" t="s">
        <v>110</v>
      </c>
      <c r="H126">
        <v>0</v>
      </c>
      <c r="I126" s="2">
        <v>43749</v>
      </c>
      <c r="J126" s="2">
        <v>43781</v>
      </c>
      <c r="K126">
        <v>0</v>
      </c>
    </row>
    <row r="127" spans="1:11" x14ac:dyDescent="0.25">
      <c r="A127" t="str">
        <f>"ZCB2A28310"</f>
        <v>ZCB2A28310</v>
      </c>
      <c r="B127" t="str">
        <f t="shared" si="3"/>
        <v>06363391001</v>
      </c>
      <c r="C127" t="s">
        <v>16</v>
      </c>
      <c r="D127" t="s">
        <v>270</v>
      </c>
      <c r="E127" t="s">
        <v>40</v>
      </c>
      <c r="F127" s="1" t="s">
        <v>271</v>
      </c>
      <c r="G127" t="s">
        <v>116</v>
      </c>
      <c r="H127">
        <v>35000</v>
      </c>
      <c r="I127" s="2">
        <v>43760</v>
      </c>
      <c r="J127" s="2">
        <v>44125</v>
      </c>
      <c r="K127">
        <v>9908.1299999999992</v>
      </c>
    </row>
    <row r="128" spans="1:11" x14ac:dyDescent="0.25">
      <c r="A128" t="str">
        <f>"Z8F2AD3020"</f>
        <v>Z8F2AD3020</v>
      </c>
      <c r="B128" t="str">
        <f t="shared" si="3"/>
        <v>06363391001</v>
      </c>
      <c r="C128" t="s">
        <v>16</v>
      </c>
      <c r="D128" t="s">
        <v>272</v>
      </c>
      <c r="E128" t="s">
        <v>18</v>
      </c>
      <c r="F128" s="1" t="s">
        <v>87</v>
      </c>
      <c r="G128" t="s">
        <v>88</v>
      </c>
      <c r="H128">
        <v>1080</v>
      </c>
      <c r="I128" s="2">
        <v>43802</v>
      </c>
      <c r="J128" s="2">
        <v>43843</v>
      </c>
      <c r="K128">
        <v>0</v>
      </c>
    </row>
    <row r="129" spans="1:11" x14ac:dyDescent="0.25">
      <c r="A129" t="str">
        <f>"ZCA231A657"</f>
        <v>ZCA231A657</v>
      </c>
      <c r="B129" t="str">
        <f t="shared" si="3"/>
        <v>06363391001</v>
      </c>
      <c r="C129" t="s">
        <v>16</v>
      </c>
      <c r="D129" t="s">
        <v>273</v>
      </c>
      <c r="E129" t="s">
        <v>40</v>
      </c>
      <c r="F129" s="1" t="s">
        <v>274</v>
      </c>
      <c r="G129" t="s">
        <v>275</v>
      </c>
      <c r="H129">
        <v>13600</v>
      </c>
      <c r="I129" s="2">
        <v>43208</v>
      </c>
      <c r="J129" s="2">
        <v>43861</v>
      </c>
      <c r="K129">
        <v>9330</v>
      </c>
    </row>
    <row r="130" spans="1:11" x14ac:dyDescent="0.25">
      <c r="A130" t="str">
        <f>"762851628D"</f>
        <v>762851628D</v>
      </c>
      <c r="B130" t="str">
        <f t="shared" si="3"/>
        <v>06363391001</v>
      </c>
      <c r="C130" t="s">
        <v>16</v>
      </c>
      <c r="D130" t="s">
        <v>276</v>
      </c>
      <c r="E130" t="s">
        <v>257</v>
      </c>
      <c r="F130" s="1" t="s">
        <v>277</v>
      </c>
      <c r="G130" t="s">
        <v>278</v>
      </c>
      <c r="H130">
        <v>766000</v>
      </c>
      <c r="I130" s="2">
        <v>43843</v>
      </c>
      <c r="J130" s="2">
        <v>44938</v>
      </c>
      <c r="K130">
        <v>0</v>
      </c>
    </row>
    <row r="131" spans="1:11" x14ac:dyDescent="0.25">
      <c r="A131" t="str">
        <f>"8046511EEC"</f>
        <v>8046511EEC</v>
      </c>
      <c r="B131" t="str">
        <f t="shared" ref="B131:B141" si="4">"06363391001"</f>
        <v>06363391001</v>
      </c>
      <c r="C131" t="s">
        <v>16</v>
      </c>
      <c r="D131" t="s">
        <v>279</v>
      </c>
      <c r="E131" t="s">
        <v>59</v>
      </c>
      <c r="F131" s="1" t="s">
        <v>280</v>
      </c>
      <c r="G131" t="s">
        <v>281</v>
      </c>
      <c r="H131">
        <v>200000</v>
      </c>
      <c r="I131" s="2">
        <v>43801</v>
      </c>
      <c r="J131" s="2">
        <v>44534</v>
      </c>
      <c r="K131">
        <v>15572.2</v>
      </c>
    </row>
    <row r="132" spans="1:11" x14ac:dyDescent="0.25">
      <c r="A132" t="str">
        <f>"Z9F1F03A26"</f>
        <v>Z9F1F03A26</v>
      </c>
      <c r="B132" t="str">
        <f t="shared" si="4"/>
        <v>06363391001</v>
      </c>
      <c r="C132" t="s">
        <v>16</v>
      </c>
      <c r="D132" t="s">
        <v>282</v>
      </c>
      <c r="E132" t="s">
        <v>59</v>
      </c>
      <c r="F132" s="1" t="s">
        <v>283</v>
      </c>
      <c r="G132" t="s">
        <v>284</v>
      </c>
      <c r="H132">
        <v>30000</v>
      </c>
      <c r="I132" s="2">
        <v>43108</v>
      </c>
      <c r="J132" s="2">
        <v>43889</v>
      </c>
      <c r="K132">
        <v>20269.03</v>
      </c>
    </row>
    <row r="133" spans="1:11" x14ac:dyDescent="0.25">
      <c r="A133" t="str">
        <f>"Z471F03DE2"</f>
        <v>Z471F03DE2</v>
      </c>
      <c r="B133" t="str">
        <f t="shared" si="4"/>
        <v>06363391001</v>
      </c>
      <c r="C133" t="s">
        <v>16</v>
      </c>
      <c r="D133" t="s">
        <v>285</v>
      </c>
      <c r="E133" t="s">
        <v>59</v>
      </c>
      <c r="F133" s="1" t="s">
        <v>286</v>
      </c>
      <c r="G133" t="s">
        <v>287</v>
      </c>
      <c r="H133">
        <v>25000</v>
      </c>
      <c r="I133" s="2">
        <v>43069</v>
      </c>
      <c r="J133" s="2">
        <v>43845</v>
      </c>
      <c r="K133">
        <v>17662</v>
      </c>
    </row>
    <row r="134" spans="1:11" x14ac:dyDescent="0.25">
      <c r="A134" t="str">
        <f>"ZF01F03E55"</f>
        <v>ZF01F03E55</v>
      </c>
      <c r="B134" t="str">
        <f t="shared" si="4"/>
        <v>06363391001</v>
      </c>
      <c r="C134" t="s">
        <v>16</v>
      </c>
      <c r="D134" t="s">
        <v>288</v>
      </c>
      <c r="E134" t="s">
        <v>59</v>
      </c>
      <c r="F134" s="1" t="s">
        <v>289</v>
      </c>
      <c r="G134" t="s">
        <v>214</v>
      </c>
      <c r="H134">
        <v>30000</v>
      </c>
      <c r="I134" s="2">
        <v>43132</v>
      </c>
      <c r="J134" s="2">
        <v>43889</v>
      </c>
      <c r="K134">
        <v>4475</v>
      </c>
    </row>
    <row r="135" spans="1:11" x14ac:dyDescent="0.25">
      <c r="A135" t="str">
        <f>"Z4520D2DC4"</f>
        <v>Z4520D2DC4</v>
      </c>
      <c r="B135" t="str">
        <f t="shared" si="4"/>
        <v>06363391001</v>
      </c>
      <c r="C135" t="s">
        <v>16</v>
      </c>
      <c r="D135" t="s">
        <v>290</v>
      </c>
      <c r="E135" t="s">
        <v>59</v>
      </c>
      <c r="F135" s="1" t="s">
        <v>291</v>
      </c>
      <c r="G135" t="s">
        <v>214</v>
      </c>
      <c r="H135">
        <v>25000</v>
      </c>
      <c r="I135" s="2">
        <v>43132</v>
      </c>
      <c r="J135" s="2">
        <v>43889</v>
      </c>
      <c r="K135">
        <v>10500</v>
      </c>
    </row>
    <row r="136" spans="1:11" x14ac:dyDescent="0.25">
      <c r="A136" t="str">
        <f>"Z5328F658E"</f>
        <v>Z5328F658E</v>
      </c>
      <c r="B136" t="str">
        <f t="shared" si="4"/>
        <v>06363391001</v>
      </c>
      <c r="C136" t="s">
        <v>16</v>
      </c>
      <c r="D136" t="s">
        <v>292</v>
      </c>
      <c r="E136" t="s">
        <v>18</v>
      </c>
      <c r="F136" s="1" t="s">
        <v>21</v>
      </c>
      <c r="G136" t="s">
        <v>22</v>
      </c>
      <c r="H136">
        <v>3000</v>
      </c>
      <c r="I136" s="2">
        <v>43644</v>
      </c>
      <c r="J136" s="2">
        <v>45470</v>
      </c>
      <c r="K136">
        <v>0</v>
      </c>
    </row>
    <row r="137" spans="1:11" x14ac:dyDescent="0.25">
      <c r="A137" t="str">
        <f>"806423513F"</f>
        <v>806423513F</v>
      </c>
      <c r="B137" t="str">
        <f t="shared" si="4"/>
        <v>06363391001</v>
      </c>
      <c r="C137" t="s">
        <v>16</v>
      </c>
      <c r="D137" t="s">
        <v>293</v>
      </c>
      <c r="E137" t="s">
        <v>59</v>
      </c>
      <c r="F137" s="1" t="s">
        <v>294</v>
      </c>
      <c r="H137">
        <v>0</v>
      </c>
      <c r="K137">
        <v>0</v>
      </c>
    </row>
    <row r="138" spans="1:11" x14ac:dyDescent="0.25">
      <c r="A138" t="str">
        <f>"ZF52ADCA19"</f>
        <v>ZF52ADCA19</v>
      </c>
      <c r="B138" t="str">
        <f t="shared" si="4"/>
        <v>06363391001</v>
      </c>
      <c r="C138" t="s">
        <v>16</v>
      </c>
      <c r="D138" t="s">
        <v>295</v>
      </c>
      <c r="E138" t="s">
        <v>40</v>
      </c>
      <c r="F138" s="1" t="s">
        <v>296</v>
      </c>
      <c r="G138" t="s">
        <v>297</v>
      </c>
      <c r="H138">
        <v>36000</v>
      </c>
      <c r="I138" s="2">
        <v>43813</v>
      </c>
      <c r="J138" s="2">
        <v>44178</v>
      </c>
      <c r="K138">
        <v>0</v>
      </c>
    </row>
    <row r="139" spans="1:11" x14ac:dyDescent="0.25">
      <c r="A139" t="str">
        <f>"8081601C1C"</f>
        <v>8081601C1C</v>
      </c>
      <c r="B139" t="str">
        <f t="shared" si="4"/>
        <v>06363391001</v>
      </c>
      <c r="C139" t="s">
        <v>16</v>
      </c>
      <c r="D139" t="s">
        <v>298</v>
      </c>
      <c r="E139" t="s">
        <v>59</v>
      </c>
      <c r="F139" s="1" t="s">
        <v>299</v>
      </c>
      <c r="G139" t="s">
        <v>300</v>
      </c>
      <c r="H139">
        <v>140000</v>
      </c>
      <c r="I139" s="2">
        <v>43813</v>
      </c>
      <c r="J139" s="2">
        <v>44178</v>
      </c>
      <c r="K139">
        <v>0</v>
      </c>
    </row>
    <row r="140" spans="1:11" x14ac:dyDescent="0.25">
      <c r="A140" t="str">
        <f>"ZD82B48DA2"</f>
        <v>ZD82B48DA2</v>
      </c>
      <c r="B140" t="str">
        <f t="shared" si="4"/>
        <v>06363391001</v>
      </c>
      <c r="C140" t="s">
        <v>16</v>
      </c>
      <c r="D140" t="s">
        <v>301</v>
      </c>
      <c r="E140" t="s">
        <v>18</v>
      </c>
      <c r="F140" s="1" t="s">
        <v>109</v>
      </c>
      <c r="G140" t="s">
        <v>110</v>
      </c>
      <c r="H140">
        <v>0</v>
      </c>
      <c r="I140" s="2">
        <v>43819</v>
      </c>
      <c r="J140" s="2">
        <v>43844</v>
      </c>
      <c r="K140">
        <v>0</v>
      </c>
    </row>
    <row r="141" spans="1:11" x14ac:dyDescent="0.25">
      <c r="A141" t="str">
        <f>"8057224794"</f>
        <v>8057224794</v>
      </c>
      <c r="B141" t="str">
        <f t="shared" si="4"/>
        <v>06363391001</v>
      </c>
      <c r="C141" t="s">
        <v>16</v>
      </c>
      <c r="D141" t="s">
        <v>302</v>
      </c>
      <c r="E141" t="s">
        <v>18</v>
      </c>
      <c r="F141" s="1" t="s">
        <v>53</v>
      </c>
      <c r="G141" t="s">
        <v>54</v>
      </c>
      <c r="H141">
        <v>0</v>
      </c>
      <c r="I141" s="2">
        <v>43862</v>
      </c>
      <c r="J141" s="2">
        <v>44227</v>
      </c>
      <c r="K1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lazio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2020-01-31T13:47:41Z</dcterms:created>
  <dcterms:modified xsi:type="dcterms:W3CDTF">2020-01-31T13:47:41Z</dcterms:modified>
</cp:coreProperties>
</file>