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gur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</calcChain>
</file>

<file path=xl/sharedStrings.xml><?xml version="1.0" encoding="utf-8"?>
<sst xmlns="http://schemas.openxmlformats.org/spreadsheetml/2006/main" count="762" uniqueCount="399">
  <si>
    <t>Agenzia delle Entrate</t>
  </si>
  <si>
    <t>CF 06363391001</t>
  </si>
  <si>
    <t>Contratti di forniture, beni e servizi</t>
  </si>
  <si>
    <t>Anno 2019</t>
  </si>
  <si>
    <t>Dati aggiornati al 31-01-2020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</si>
  <si>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</si>
  <si>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</si>
  <si>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</si>
  <si>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</si>
  <si>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</si>
  <si>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</si>
  <si>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</si>
  <si>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</si>
  <si>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</si>
  <si>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</si>
  <si>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</si>
  <si>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Liguria</t>
  </si>
  <si>
    <t>Noleggio n. 1 fotocopiatrice - mesi 48 - x SPI di Chiavari</t>
  </si>
  <si>
    <t>26-AFFIDAMENTO DIRETTO IN ADESIONE AD ACCORDO QUADRO/CONVENZIONE</t>
  </si>
  <si>
    <t xml:space="preserve">KYOCERA DOCUMENT SOLUTION ITALIA SPA (CF: 01788080156)
</t>
  </si>
  <si>
    <t>KYOCERA DOCUMENT SOLUTION ITALIA SPA (CF: 01788080156)</t>
  </si>
  <si>
    <t xml:space="preserve">Noleggio n. 38 Fotocopiatrici Multif. - 48 mesi - x Uffici  AdE Liguria </t>
  </si>
  <si>
    <t>CONTRATTO DI NOLEGGIO FOTOCOP.MULTIFUNZ.COLORI DR LIGURIA - Risorse Materiali</t>
  </si>
  <si>
    <t xml:space="preserve">CONVERGE S.P.A. (CF: 04472901000)
</t>
  </si>
  <si>
    <t>CONVERGE S.P.A. (CF: 04472901000)</t>
  </si>
  <si>
    <t>Noleggio fotocopiatore multifunzione a colori formato A3 - DR Segreteria</t>
  </si>
  <si>
    <t>Servizio Ritiro Valori Uffici AdE Liguria  - 01-Giu-2016/02-Feb-2020</t>
  </si>
  <si>
    <t xml:space="preserve">BANCA NAZIONALE DEL LAVORO SPA (CF: 09339391006)
</t>
  </si>
  <si>
    <t>BANCA NAZIONALE DEL LAVORO SPA (CF: 09339391006)</t>
  </si>
  <si>
    <t>Fornitura toner rigenerato per stampanti e fax</t>
  </si>
  <si>
    <t>22-PROCEDURA NEGOZIATA DERIVANTE DA AVVISI CON CUI SI INDICE LA GARA</t>
  </si>
  <si>
    <t xml:space="preserve">ALEX OFFICE &amp; BUSINESS DI CARMINE AVERSANO (CF: 01308430626)
ECOREFILL S.R.L.  (CF: 02279000489)
GECAL  (CF: 08551090155)
GILLIAM DI GILLIAM MICHELE &amp; C. SAS (CF: 02486390301)
LYRECO ITALIA S.P.A. (CF: 11582010150)
</t>
  </si>
  <si>
    <t>ALEX OFFICE &amp; BUSINESS DI CARMINE AVERSANO (CF: 01308430626)</t>
  </si>
  <si>
    <t>servizio di sorveglianza sanitaria</t>
  </si>
  <si>
    <t xml:space="preserve">EXITONE S.P.A. (CF: 07874490019)
</t>
  </si>
  <si>
    <t>EXITONE S.P.A. (CF: 07874490019)</t>
  </si>
  <si>
    <t>Noleggio nr 3 fotocopiatori multifunzione x UPT Genova</t>
  </si>
  <si>
    <t xml:space="preserve">SHARP ELECTRONICS ITALIA S.P.A. (CF: 09275090158)
</t>
  </si>
  <si>
    <t>SHARP ELECTRONICS ITALIA S.P.A. (CF: 09275090158)</t>
  </si>
  <si>
    <t>FORNITURAENERGIA ELETTRICA UFF. AdE della LIGURIA - APR-2018/MAR-2019</t>
  </si>
  <si>
    <t xml:space="preserve">ENEL ENERGIA SPA (CF: 06655971007)
</t>
  </si>
  <si>
    <t>ENEL ENERGIA SPA (CF: 06655971007)</t>
  </si>
  <si>
    <t>Servizio Apertura/Chiusura uff. UPT-GE e UT-GE1</t>
  </si>
  <si>
    <t>23-AFFIDAMENTO IN ECONOMIA - AFFIDAMENTO DIRETTO</t>
  </si>
  <si>
    <t xml:space="preserve">COLOMBO Srl - Vigilanza Privata (CF: 01905620991)
Cooperativa Guardiani Giurati LUBRANI Scrl (CF: 80019090101)
</t>
  </si>
  <si>
    <t>Cooperativa Guardiani Giurati LUBRANI Scrl (CF: 80019090101)</t>
  </si>
  <si>
    <t>SERVIZIO CHIUSURA UFFICIO UT-GE2</t>
  </si>
  <si>
    <t xml:space="preserve">Cooperativa Guardiani Giurati LUBRANI Scrl (CF: 80019090101)
</t>
  </si>
  <si>
    <t>Contratto acquisto cancelleria dall' 1/7/2018 a 30/6/2020</t>
  </si>
  <si>
    <t xml:space="preserve">ERREBIAN SPA (CF: 08397890586)
GECAL  (CF: 08551090155)
Ugo Tesi srl (CF: 00272980103)
</t>
  </si>
  <si>
    <t>ERREBIAN SPA (CF: 08397890586)</t>
  </si>
  <si>
    <t>servizio di pulizia sedi uffici Agenzia delle Entrate - lotto 4 Liguria</t>
  </si>
  <si>
    <t xml:space="preserve">MANITAL S.C.P.A.-CONSORZIO STABILE (CF: 06466050017)
</t>
  </si>
  <si>
    <t>MANITAL S.C.P.A.-CONSORZIO STABILE (CF: 06466050017)</t>
  </si>
  <si>
    <t>CONTRATTO TIMBRI UFFICI LIGURIA</t>
  </si>
  <si>
    <t xml:space="preserve">GIORGIO SANTINELLI &amp; C. (CF: 02742290105)
</t>
  </si>
  <si>
    <t>GIORGIO SANTINELLI &amp; C. (CF: 02742290105)</t>
  </si>
  <si>
    <t>MANUT.IMP.SPECIALI.LIGURIA</t>
  </si>
  <si>
    <t xml:space="preserve">BALLOCCHI IMPIANTI (CF: 01966660993)
BCV IMPIANTI (CF: 02014900993)
ELETTRO LIGURIA SRL (CF: 01662380995)
SISTEMI DI SICUREZZA S.R.L. (CF: 01424380994)
SISTEMI E INTEGRAZIONI Srl (CF: 01713550992)
</t>
  </si>
  <si>
    <t>SISTEMI DI SICUREZZA S.R.L. (CF: 01424380994)</t>
  </si>
  <si>
    <t>Stipula accordo commerciale Trenitalia Freccia Corporate</t>
  </si>
  <si>
    <t xml:space="preserve">trenitalia spa (CF: 05403151003)
</t>
  </si>
  <si>
    <t>trenitalia spa (CF: 05403151003)</t>
  </si>
  <si>
    <t>Noleggio nr. 24 fotocopiatori x mesi - uffICI vari AdE Liguria</t>
  </si>
  <si>
    <t>FORNITURA GAS METANO UFF. VARI AdE LIGURIA</t>
  </si>
  <si>
    <t xml:space="preserve">ESTRA ENERGIE SRL (CF: 01219980529)
</t>
  </si>
  <si>
    <t>ESTRA ENERGIE SRL (CF: 01219980529)</t>
  </si>
  <si>
    <t>VERIFICHE PERIODICHE IMP. MESSA A TERRA E IMP. ELEVATORI NEGLI UFF. AdE LIGURIA</t>
  </si>
  <si>
    <t xml:space="preserve">BUREAU VERITAS ITALIA SPA (CF: 11498640157)
ICIM S.p.A. (CF: 12908230159)
ITALCERT SRL (CF: 10598330156)
SO.VE.P.I. - SocietÃ  Verifiche Periodiche Impianti (CF: 01255140459)
SocietÃ  Rina Services Spa (CF: 03487840104)
</t>
  </si>
  <si>
    <t>BUREAU VERITAS ITALIA SPA (CF: 11498640157)</t>
  </si>
  <si>
    <t>Acquisto timbri per ufficio per triennio 2019/2021</t>
  </si>
  <si>
    <t xml:space="preserve">MAESTRIPIERI SRL (CF: 03804230104)
VILLA LUIGI E FIGLIO (CF: 02179300153)
</t>
  </si>
  <si>
    <t>VILLA LUIGI E FIGLIO (CF: 02179300153)</t>
  </si>
  <si>
    <t>RIPRISTINO IMP. ANTINTRUSIONE DP SAVONA</t>
  </si>
  <si>
    <t xml:space="preserve">FERRARI SECURITY INNOVATION &amp; SERVICE Srl (CF: 01490140090)
SISTEMI DI SICUREZZA S.R.L. (CF: 01424380994)
THEMEI AUTOMAZIONE Srl (CF: 01929670998)
</t>
  </si>
  <si>
    <t>FERRARI SECURITY INNOVATION &amp; SERVICE Srl (CF: 01490140090)</t>
  </si>
  <si>
    <t>FORNITURA E MONTAGGIO PLAFONIERE A LED UPT IMPERIA</t>
  </si>
  <si>
    <t xml:space="preserve">F.LLI PEZZANA IMPIANTI ELETTRICI (CF: 00324650084)
LUCIO IMPIANTI di TONTODIMAMMA Lucio (CF: TNTLCU65H12D690S)
POSEICO IMPIANTI S.R.L. (CF: 02224650990)
SONZOGNI 2000 Sas (CF: 00887110088)
</t>
  </si>
  <si>
    <t>LUCIO IMPIANTI di TONTODIMAMMA Lucio (CF: TNTLCU65H12D690S)</t>
  </si>
  <si>
    <t>Fornitura e montaggio Amadi Compattabili nuovo archivio Via Delpino 7</t>
  </si>
  <si>
    <t xml:space="preserve">CYBER ENGINEERING SRL (CF: 00807770383)
LA TECNICA DI PRETI GIANCARLO E F.LLI (CF: 00331540229)
LO GIUDICE MERFORI SRL (CF: 03705240822)
MAKROS DI LUISE MASSIMO (CF: LSUMSM60L10I953G)
SICILIANA FORNITURE SRL  (CF: 01786610897)
</t>
  </si>
  <si>
    <t>LA TECNICA DI PRETI GIANCARLO E F.LLI (CF: 00331540229)</t>
  </si>
  <si>
    <t>Acquisto pannelli stampati per mostra Direzione Regionale</t>
  </si>
  <si>
    <t xml:space="preserve">P.ZETA Srl (CF: 00942200106)
</t>
  </si>
  <si>
    <t>P.ZETA Srl (CF: 00942200106)</t>
  </si>
  <si>
    <t>INTERVENTI EXTRACONTRAT. MANUTENZ. NON PROGRAMMATA UPT-GE</t>
  </si>
  <si>
    <t xml:space="preserve">SAMI DI BERTONE Srl (CF: 01496540095)
</t>
  </si>
  <si>
    <t>SAMI DI BERTONE Srl (CF: 01496540095)</t>
  </si>
  <si>
    <t>LAVORI DI BONIFICA MANUFATTI AMIANTO  SU TERRAZZO IMMOBILE SEDE DR LIGURIA</t>
  </si>
  <si>
    <t xml:space="preserve">ECONEVEA SRL (CF: 01684760992)
TEXAM - Tecnologie  per Ambiente - Srl (CF: 01382190997)
</t>
  </si>
  <si>
    <t>ECONEVEA SRL (CF: 01684760992)</t>
  </si>
  <si>
    <t>FORNITURA E MONTAGGIO ARREDI A NORMA NUOVO UFF. UT CHIAVARI</t>
  </si>
  <si>
    <t xml:space="preserve">AG&amp;CO SRL (CF: 03863830281)
CENTRUFFICIO LORETO S.P.A.  (CF: 08312370151)
METALSISTEM ROMA S.R.L. (CF: 03724211002)
Pialt S.r.l. (CF: 01664520010)
Punto Quattro Srl (CF: 02950550109)
</t>
  </si>
  <si>
    <t>Punto Quattro Srl (CF: 02950550109)</t>
  </si>
  <si>
    <t>MANUT. SERRAMENTI UFF. GENOVA - VIA FIUME 2</t>
  </si>
  <si>
    <t xml:space="preserve">CIERRE SERRAMENTI di ROBERTO CUBEDDU (CF: CBDRRT65L27D969V)
</t>
  </si>
  <si>
    <t>CIERRE SERRAMENTI di ROBERTO CUBEDDU (CF: CBDRRT65L27D969V)</t>
  </si>
  <si>
    <t xml:space="preserve">DP E UT IMPERIA BARRIERE DISSUASORI </t>
  </si>
  <si>
    <t xml:space="preserve">BERTONE IMPIANTI (CF: 01353060088)
ESA DI RISSO ADRIANO &amp; C. SNC (CF: 01600490088)
PREVOSTO SAS (CF: 00888400082)
</t>
  </si>
  <si>
    <t>PREVOSTO SAS (CF: 00888400082)</t>
  </si>
  <si>
    <t>Acquisto monitor per UT/SPI Chiavari</t>
  </si>
  <si>
    <t xml:space="preserve">SIGMA SPA (CF: 01590680443)
</t>
  </si>
  <si>
    <t>SIGMA SPA (CF: 01590680443)</t>
  </si>
  <si>
    <t>Fornitura mobili a norma per uffici Ade Liguria</t>
  </si>
  <si>
    <t xml:space="preserve">QUADRIFOGLIO SISTEMI D'ARREDO SPA (CF: 02301560260)
</t>
  </si>
  <si>
    <t>QUADRIFOGLIO SISTEMI D'ARREDO SPA (CF: 02301560260)</t>
  </si>
  <si>
    <t>Adesione convenzione buoni pasto elettronici 1</t>
  </si>
  <si>
    <t xml:space="preserve">EDENRED ITALIA srl (CF: 01014660417)
</t>
  </si>
  <si>
    <t>EDENRED ITALIA srl (CF: 01014660417)</t>
  </si>
  <si>
    <t>CONTRATTO ESECUTIVO CARTA UFFICI LIGURIA</t>
  </si>
  <si>
    <t xml:space="preserve">Valsecchi Cancelleria Srl  (CF: 09521810961)
</t>
  </si>
  <si>
    <t>Valsecchi Cancelleria Srl  (CF: 09521810961)</t>
  </si>
  <si>
    <t>DR LIGURIA ALLESTIMENTO MOSTRA CATASTO QUADRI STAMPE</t>
  </si>
  <si>
    <t xml:space="preserve">antica tipografia ligure coop. soc. onlus (CF: 02099790996)
DIGITAL LINE WEB (CF: 01710910991)
FIRMA SRL (CF: 02295180109)
MEL PRINT SRL (CF: 02018880993)
</t>
  </si>
  <si>
    <t>MEL PRINT SRL (CF: 02018880993)</t>
  </si>
  <si>
    <t>Servizio di Apertura e Chiusura UPT di Genova per l'anno 2015</t>
  </si>
  <si>
    <t>Lavori edili presso DPGE UTGE2 Sez. Staccata Via Poli</t>
  </si>
  <si>
    <t xml:space="preserve">ARTE EDILE DI PUNAVIJA DARJO (CF: PNVDRJ87C17Z100R)
</t>
  </si>
  <si>
    <t>ARTE EDILE DI PUNAVIJA DARJO (CF: PNVDRJ87C17Z100R)</t>
  </si>
  <si>
    <t>Revisione Impianto antincendio Chiavari</t>
  </si>
  <si>
    <t xml:space="preserve">SISTEMI DI SICUREZZA S.R.L. (CF: 01424380994)
</t>
  </si>
  <si>
    <t>MANUTENZIONE SERRAMENTI UFFICI LA SPEZIA</t>
  </si>
  <si>
    <t xml:space="preserve">OSAM ZANNONI (CF: 01346350117)
</t>
  </si>
  <si>
    <t>OSAM ZANNONI (CF: 01346350117)</t>
  </si>
  <si>
    <t>Acquisto complementi d'arredo per DP Savona</t>
  </si>
  <si>
    <t xml:space="preserve">Copy Service snc (CF: 02189880046)
</t>
  </si>
  <si>
    <t>Copy Service snc (CF: 02189880046)</t>
  </si>
  <si>
    <t>Noleggio tavoli da consorso</t>
  </si>
  <si>
    <t xml:space="preserve">CR8 ARREDI SRLS (CF: 13910631004)
</t>
  </si>
  <si>
    <t>CR8 ARREDI SRLS (CF: 13910631004)</t>
  </si>
  <si>
    <t>Acquisto lampade e poggia piedi DP IMPERIA</t>
  </si>
  <si>
    <t xml:space="preserve">NADA 2008 SRL (CF: 09234221001)
</t>
  </si>
  <si>
    <t>NADA 2008 SRL (CF: 09234221001)</t>
  </si>
  <si>
    <t>LIGURIA Manut-imp.termoidraulici 2019</t>
  </si>
  <si>
    <t xml:space="preserve">ACEL SRL (CF: 00882300346)
I.P.S. SRL (CF: 02251330201)
INTEC SERVICE Srl (CF: 02820290647)
SAMI DI BERTONE Srl (CF: 01496540095)
T.G. IMPIANTI TECNOLOGICI SRL (CF: 08049411211)
</t>
  </si>
  <si>
    <t>INTEC SERVICE Srl (CF: 02820290647)</t>
  </si>
  <si>
    <t>LIGURIA manut.elevatori 2019</t>
  </si>
  <si>
    <t xml:space="preserve">KONE SPA (CF: 12899760156)
OTIS SERVIZI SRL (CF: 01729590032)
SCHINDLER SPA (CF: 00842990152)
</t>
  </si>
  <si>
    <t>KONE SPA (CF: 12899760156)</t>
  </si>
  <si>
    <t>LIGURIA Facchinaggio 2019</t>
  </si>
  <si>
    <t xml:space="preserve">BENDINELLI SRL (CF: 01133510113)
CONSORZIO IL CAMMINO (CF: 01100340080)
MANUELA DETTO FATTO (CF: 02154820126)
Silvestri Traslochi Srl (CF: 01266210994)
TRASLOCHI VARALDO DI VALETTO STEFANO (CF: 01585480096)
</t>
  </si>
  <si>
    <t>Silvestri Traslochi Srl (CF: 01266210994)</t>
  </si>
  <si>
    <t>SERVIZIO APERTURA/CHIUSURA UFFICIO DP LA SPEZIA - MAR-2019/FEB-2020</t>
  </si>
  <si>
    <t xml:space="preserve">G.I.VI. Srl (CF: 00879700102)
IL GLOBO VIGILANZA S.R.L. (CF: 01065300475)
</t>
  </si>
  <si>
    <t>IL GLOBO VIGILANZA S.R.L. (CF: 01065300475)</t>
  </si>
  <si>
    <t>LAVORI ADEGUAMENTO IMP. ANTINCENDIO LOCALI ARCHIVI UPT-GE</t>
  </si>
  <si>
    <t xml:space="preserve">ANDRIOLO SRL  (CF: 05663140829)
FIRE COMPANY Srl (CF: 07240380969)
INTEC SERVICE Srl (CF: 02820290647)
SOL.EDIL. Srl (CF: 07879870637)
TERMOSANITARIA PIANI Srl (CF: 00642940142)
</t>
  </si>
  <si>
    <t>Chiavari Rimoz.gas bombole antincendio</t>
  </si>
  <si>
    <t xml:space="preserve">SISTEMI E INTEGRAZIONI Srl (CF: 01713550992)
</t>
  </si>
  <si>
    <t>SISTEMI E INTEGRAZIONI Srl (CF: 01713550992)</t>
  </si>
  <si>
    <t>Acquisto carrelli portadocumenti</t>
  </si>
  <si>
    <t xml:space="preserve">ARREDOMOBIL (CF: RGUFBA72P21C352A)
</t>
  </si>
  <si>
    <t>ARREDOMOBIL (CF: RGUFBA72P21C352A)</t>
  </si>
  <si>
    <t>FORNITURA E MONTAGGIO SERRATURE PORTE CAPOSCALA UT/SPI CHIAVARI</t>
  </si>
  <si>
    <t xml:space="preserve">B.L.M. BUSI Lavorazione Metalli di BUSI Aldo (CF: BSULDA65P06E488A)
</t>
  </si>
  <si>
    <t>B.L.M. BUSI Lavorazione Metalli di BUSI Aldo (CF: BSULDA65P06E488A)</t>
  </si>
  <si>
    <t>SERV. SPURGO CONDOTTA ACQUE NERE DP IMPERIA</t>
  </si>
  <si>
    <t xml:space="preserve">Docks Lanterna S.p.A. (CF: 02315050100)
</t>
  </si>
  <si>
    <t>Docks Lanterna S.p.A. (CF: 02315050100)</t>
  </si>
  <si>
    <t>FORNITURA E.E. GEN/MAR-2019 UT-GE1 MERCATO SALVAGUARDIA</t>
  </si>
  <si>
    <t xml:space="preserve">HERA COMM (CF: 02221101203)
</t>
  </si>
  <si>
    <t>HERA COMM (CF: 02221101203)</t>
  </si>
  <si>
    <t>CORSO IN E-LEARNING X FORMAZUIONE CSE DR  LIGURIA</t>
  </si>
  <si>
    <t xml:space="preserve">DEI CONSULTING (CF: 06684301002)
</t>
  </si>
  <si>
    <t>DEI CONSULTING (CF: 06684301002)</t>
  </si>
  <si>
    <t>FORNITURA NR. 6 SEDIE DA EVACUAZIONE PER SOGGETTI A RIDOTTE CAPACITA' MOTORIE - DR LIGURIA</t>
  </si>
  <si>
    <t xml:space="preserve">AIESI HOSPITAL SERVICE SAS DI PIANTADOSI VALERIO E C.  (CF: 06111530637)
SIDERLAVORI DI ARTZ LUDOVICO (CF: RTZLVC74T19D325Z)
</t>
  </si>
  <si>
    <t>SIDERLAVORI DI ARTZ LUDOVICO (CF: RTZLVC74T19D325Z)</t>
  </si>
  <si>
    <t>RIPARAZIONE SERRANDA INGRESSO AUTORIMESSA UT SANREMO</t>
  </si>
  <si>
    <t xml:space="preserve">EDIL GUGLIELMO Srl (CF: 01532010087)
EDILCANTIERI COSTRUZIONI SRL (CF: 01280410083)
EDILCOSTRUZIONI	 SRL (CF: 01475330088)
EDILDUE COSTRUZIONI S.R.L. (CF: 01048380081)
</t>
  </si>
  <si>
    <t>EDIL GUGLIELMO Srl (CF: 01532010087)</t>
  </si>
  <si>
    <t>RESTAURO ARREDI UFF. DIRETTORE REGIONALE</t>
  </si>
  <si>
    <t xml:space="preserve">AGUZZI FRANCO - RESTAURO MOBILI (CF: GZZFNC48P19D969B)
LUCA VENIER - RESTAURO MOBILI (CF: VNRLCU71M03E463G)
PROFUMO MARIA - RESTAURO MOBILI (CF: PRFMRA59P49D969Y)
</t>
  </si>
  <si>
    <t>AGUZZI FRANCO - RESTAURO MOBILI (CF: GZZFNC48P19D969B)</t>
  </si>
  <si>
    <t>acquisto coppie di bandiere Italia Europa per uffici Savona</t>
  </si>
  <si>
    <t xml:space="preserve">AP PROMOTION S.N.C. DI MERLIN PIETRO &amp; C. (CF: 02037150238)
</t>
  </si>
  <si>
    <t>AP PROMOTION S.N.C. DI MERLIN PIETRO &amp; C. (CF: 02037150238)</t>
  </si>
  <si>
    <t>FORNITURA E.E. UFF. AdE LIGURIA - APR-2019/MAR-2020</t>
  </si>
  <si>
    <t xml:space="preserve">GLOBAL POWER S.P.A. (CF: 03443420231)
</t>
  </si>
  <si>
    <t>GLOBAL POWER S.P.A. (CF: 03443420231)</t>
  </si>
  <si>
    <t>manutenzione di lettore stampatore CANON NP 780+ AC 100C e lettore SIP mod 6648 presso la Direzione Provinciale della Spezia</t>
  </si>
  <si>
    <t xml:space="preserve">Microfilm Automation Service s.r.l. (CF: 03378650968)
</t>
  </si>
  <si>
    <t>Microfilm Automation Service s.r.l. (CF: 03378650968)</t>
  </si>
  <si>
    <t>DR LIGURIA_ACQUISTO SEDIA ERGONOMICA</t>
  </si>
  <si>
    <t xml:space="preserve">VIOLAUFFICIO DI ARCH. M. VIOLA (CF: VLIMRC66E11A859I)
</t>
  </si>
  <si>
    <t>VIOLAUFFICIO DI ARCH. M. VIOLA (CF: VLIMRC66E11A859I)</t>
  </si>
  <si>
    <t>servizio disinfestazione da processionaria UPT-IM</t>
  </si>
  <si>
    <t xml:space="preserve">FEEL GREEN Srl (CF: 01669170084)
</t>
  </si>
  <si>
    <t>FEEL GREEN Srl (CF: 01669170084)</t>
  </si>
  <si>
    <t>FORNITURA SCATOLE DI CARTONE X TRASLOCO FASCICOLI SPI GENOVA</t>
  </si>
  <si>
    <t xml:space="preserve">TECHNIPAK Sas (CF: 02417350101)
</t>
  </si>
  <si>
    <t>TECHNIPAK Sas (CF: 02417350101)</t>
  </si>
  <si>
    <t xml:space="preserve">LAVORI DI FORNITURA E MONTAGGIO E RIPARAZIONE SERRATURE </t>
  </si>
  <si>
    <t>DPSP UPTSP ritiro e smaltimento materiale cartaceo</t>
  </si>
  <si>
    <t xml:space="preserve">COOPSERVICE S.COOP.P.A.  (CF: 00310180351)
</t>
  </si>
  <si>
    <t>COOPSERVICE S.COOP.P.A.  (CF: 00310180351)</t>
  </si>
  <si>
    <t>Acquisto sedie uffici vari e veneziane DP Imperia</t>
  </si>
  <si>
    <t xml:space="preserve">CENTRUFFICIO LORETO S.P.A.  (CF: 08312370151)
Ligur System Srl (CF: 08693750963)
Punto Quattro Srl (CF: 02950550109)
</t>
  </si>
  <si>
    <t>CENTRUFFICIO LORETO S.P.A.  (CF: 08312370151)</t>
  </si>
  <si>
    <t>Servizio trasloco archivio e smaltimento arredi obsoleti UPT Genova</t>
  </si>
  <si>
    <t xml:space="preserve">Silvestri Traslochi Srl (CF: 01266210994)
STECCONE TRASLOCHI Snc (CF: 03418640102)
TRASLOCHI F.LLI MILANO &amp; C. S.C.A.R.L. (CF: 02492600040)
TRASLOCHI GOI Sas &amp; C. (CF: 06451650011)
TRASLOCHI SCABELLI GROUPS SRL (CF: 03540190984)
</t>
  </si>
  <si>
    <t>TRASLOCHI SCABELLI GROUPS SRL (CF: 03540190984)</t>
  </si>
  <si>
    <t>acquisto mini LAN pc</t>
  </si>
  <si>
    <t xml:space="preserve">SIGMA S.P.A. (CF: 01590580443)
</t>
  </si>
  <si>
    <t>SIGMA S.P.A. (CF: 01590580443)</t>
  </si>
  <si>
    <t>SP_GE_SV_Corsi formazione addetti antincendio</t>
  </si>
  <si>
    <t xml:space="preserve">G.I.E.M.GHIRARDELLI Srl (CF: 00880510086)
RAVIZZA-VERGARI ANTINCENDI  (CF: 03765410109)
SE.PR.IN (CF: 00817560113)
</t>
  </si>
  <si>
    <t>SE.PR.IN (CF: 00817560113)</t>
  </si>
  <si>
    <t>IM_Corsi formazione antincendio</t>
  </si>
  <si>
    <t xml:space="preserve">S.E.I. - C.P.T.  Scuola Edile Imperia (CF: 80002330084)
</t>
  </si>
  <si>
    <t>S.E.I. - C.P.T.  Scuola Edile Imperia (CF: 80002330084)</t>
  </si>
  <si>
    <t>Intervento urgente riparazione Imp. idrico DRE</t>
  </si>
  <si>
    <t xml:space="preserve">EREDI DI FERRO FRANCO SAS di Sara Ferro &amp; C. (CF: 02601080993)
</t>
  </si>
  <si>
    <t>EREDI DI FERRO FRANCO SAS di Sara Ferro &amp; C. (CF: 02601080993)</t>
  </si>
  <si>
    <t>Compilazione ed invio pratica MUD DRE</t>
  </si>
  <si>
    <t xml:space="preserve">ECORECUPERO SRL (CF: 01291570081)
</t>
  </si>
  <si>
    <t>ECORECUPERO SRL (CF: 01291570081)</t>
  </si>
  <si>
    <t>Pavimento front-office DP SP P.zza Europa 11</t>
  </si>
  <si>
    <t xml:space="preserve">Bonfiglio Alberto Sas di Bonfiglio Valentina &amp; C. (CF: 01063430118)
</t>
  </si>
  <si>
    <t>Bonfiglio Alberto Sas di Bonfiglio Valentina &amp; C. (CF: 01063430118)</t>
  </si>
  <si>
    <t>SERV. MANUTENZIONE SERRAMENTI UFFICI IMPERIA (Lotto 2)</t>
  </si>
  <si>
    <t xml:space="preserve">ALL. FENSTER Srl (CF: 02338200104)
CIERRE SERRAMENTI di ROBERTO CUBEDDU (CF: CBDRRT65L27D969V)
METALLICA S.N.C. DI D'AMICO CRISTIANO&amp; C. (CF: 02282830971)
TIPIESSE Srl (CF: 02890290162)
ZANGARELLI S.R.L. (CF: 05242780483)
</t>
  </si>
  <si>
    <t>ALL. FENSTER Srl (CF: 02338200104)</t>
  </si>
  <si>
    <t>SERV. MANUTENZIONE SERRAMENTI UFFICI GENOVA (Lotto 1)</t>
  </si>
  <si>
    <t xml:space="preserve">ALL. FENSTER Srl (CF: 02338200104)
CIERRE SERRAMENTI di ROBERTO CUBEDDU (CF: CBDRRT65L27D969V)
Serramenti Crulli e Rossi srl (CF: 01749140511)
TEKNIKA Srl (CF: 03460050101)
ZANGARELLI S.R.L. (CF: 05242780483)
</t>
  </si>
  <si>
    <t>SERV. MANUTENZIONE SERRAMENTI UFFICI SAVONA (Lotto 4)</t>
  </si>
  <si>
    <t xml:space="preserve">ALL. FENSTER Srl (CF: 02338200104)
BONELLI SERRAMENTI Srl (CF: 03188960045)
CIERRE SERRAMENTI di ROBERTO CUBEDDU (CF: CBDRRT65L27D969V)
PROGETTO INFISSI Srl (CF: 01832400475)
ZANGARELLI S.R.L. (CF: 05242780483)
</t>
  </si>
  <si>
    <t>SERV. MANUTENZIONI SERRAMENTI UFFICI LA SPEZIA (Lotto 3)</t>
  </si>
  <si>
    <t xml:space="preserve">ALL. FENSTER Srl (CF: 02338200104)
CIERRE SERRAMENTI di ROBERTO CUBEDDU (CF: CBDRRT65L27D969V)
MAZZINI SERRAMENTI Srl (CF: 01646840197)
OSAM ZANNONI (CF: 01346350117)
ZANGARELLI S.R.L. (CF: 05242780483)
</t>
  </si>
  <si>
    <t>DIsinfezione serbatoi acqua DRLiguria/UPT-GE</t>
  </si>
  <si>
    <t xml:space="preserve">DISINTOP di ALESSIO MINUTOLO (CF: MNTLSS88C22D969U)
</t>
  </si>
  <si>
    <t>DISINTOP di ALESSIO MINUTOLO (CF: MNTLSS88C22D969U)</t>
  </si>
  <si>
    <t>Fornitura pannello pvc 70x180 per mostra permanente DR Liguria</t>
  </si>
  <si>
    <t>acquisto toner per LEXMARK MS 610 DN UTGE2 UT CHIAVARI</t>
  </si>
  <si>
    <t xml:space="preserve">BLO ITALIA (CF: 12758180157)
</t>
  </si>
  <si>
    <t>BLO ITALIA (CF: 12758180157)</t>
  </si>
  <si>
    <t>ACQUISTO ROTOLI CARTA TERMICA ELIMINACODE UFF.LIGURIA</t>
  </si>
  <si>
    <t>fuel card 2019</t>
  </si>
  <si>
    <t xml:space="preserve">Italiana Petroli Spa (giÃ  TotalErg S.p.A.) (CF: 00051570893)
</t>
  </si>
  <si>
    <t>Italiana Petroli Spa (giÃ  TotalErg S.p.A.) (CF: 00051570893)</t>
  </si>
  <si>
    <t>SFALCIO ERBA AREA VERDE UPT-IM</t>
  </si>
  <si>
    <t>Catering presso DR Liguria Poer 27.06.2019</t>
  </si>
  <si>
    <t xml:space="preserve">MENTELOCALE SRL (CF: 03881480101)
</t>
  </si>
  <si>
    <t>MENTELOCALE SRL (CF: 03881480101)</t>
  </si>
  <si>
    <t>ACQUISTO N. 100 CHIAVETTE USB 128 GB</t>
  </si>
  <si>
    <t xml:space="preserve">AC COMPUTER DI ALESSANDRO COGONI (CF: CGNLSN65M18B354R)
</t>
  </si>
  <si>
    <t>AC COMPUTER DI ALESSANDRO COGONI (CF: CGNLSN65M18B354R)</t>
  </si>
  <si>
    <t>acquisto macchina bollatrice per ufficio territoriale di CHIAVARI</t>
  </si>
  <si>
    <t xml:space="preserve">FATTORI SAFEST S.R.L. (CF: 10416260155)
</t>
  </si>
  <si>
    <t>FATTORI SAFEST S.R.L. (CF: 10416260155)</t>
  </si>
  <si>
    <t>affidamento in sanatoria  dei lavori di ripristino imp. condizionamento sede DR Liguria</t>
  </si>
  <si>
    <t xml:space="preserve">NUOVA RATEC SERVICE SRL (CF: 01940470998)
</t>
  </si>
  <si>
    <t>NUOVA RATEC SERVICE SRL (CF: 01940470998)</t>
  </si>
  <si>
    <t>LIGURIA_Corso utilizzo defibrillatori DAE</t>
  </si>
  <si>
    <t xml:space="preserve">ANPAS LIGURIA (CF: 80046830107)
</t>
  </si>
  <si>
    <t>ANPAS LIGURIA (CF: 80046830107)</t>
  </si>
  <si>
    <t>LIGURIA manut.imp.antincendio 2019</t>
  </si>
  <si>
    <t xml:space="preserve">CORTESI IMPIANTI SRL (CF: 01854770508)
IDROSERVICE SRL (CF: 01059800076)
INTEC SERVICE Srl (CF: 02820290647)
S.E.I.M.A. S.R.L. (CF: 00267300101)
SAMI DI BERTONE Srl (CF: 01496540095)
</t>
  </si>
  <si>
    <t>Fornitura lettori codici a bare x UT Genova2</t>
  </si>
  <si>
    <t xml:space="preserve">TT TECNOSISTEMI (CF: 00305120974)
</t>
  </si>
  <si>
    <t>TT TECNOSISTEMI (CF: 00305120974)</t>
  </si>
  <si>
    <t>Ripristino gruppi frigo imp. condiz. 5Â°p. UPT Genova</t>
  </si>
  <si>
    <t xml:space="preserve">COSAIR CONDIZIONATORI Srl (CF: 03308850100)
</t>
  </si>
  <si>
    <t>COSAIR CONDIZIONATORI Srl (CF: 03308850100)</t>
  </si>
  <si>
    <t>LAVORI EDILI E IMPIANTISTICI x ADEGUAMENTO IMMOBILE IN GENOVA, VIA F. APRILE 1</t>
  </si>
  <si>
    <t xml:space="preserve">CESAG Srl (CF: 00434270104)
EDILGE COSTRUZIONI (CF: 03513960108)
GRAVEGLIA IMPIANTI Srl (CF: 02170410993)
LA COMMERCIALE Srl (CF: 02577850106)
TECNOEDILE Srl (CF: 00441350105)
</t>
  </si>
  <si>
    <t>LA COMMERCIALE Srl (CF: 02577850106)</t>
  </si>
  <si>
    <t>FORNITURA E MONTAGGIO NR. 75 CLIMATIZZATORI PORTATILI  UPT-GE</t>
  </si>
  <si>
    <t xml:space="preserve">ECOCLIMA DI VITELLARO SANDRO (CF: 01412060095)
IRIS IDROTERM Srl (CF: 01689470092)
NUOVA RATEC SERVICE SRL (CF: 01940470998)
SINERGY TEKNO IMPIANTI (CF: 01567360092)
TUTTO KLIMA Srl (CF: 01229430085)
</t>
  </si>
  <si>
    <t>ACQUISTO TONER XEROX 7500 UP GE</t>
  </si>
  <si>
    <t xml:space="preserve">ECO LASER INFORMATICA SRL  (CF: 04427081007)
</t>
  </si>
  <si>
    <t>ECO LASER INFORMATICA SRL  (CF: 04427081007)</t>
  </si>
  <si>
    <t xml:space="preserve">DISTRUGGI DOCUMENTI X UFF. AdE LIGURIA  </t>
  </si>
  <si>
    <t xml:space="preserve">CORPORATE EXPRESS SRL (CF: 00936630151)
</t>
  </si>
  <si>
    <t>CORPORATE EXPRESS SRL (CF: 00936630151)</t>
  </si>
  <si>
    <t>LAVORI DI RESTAURO NR. 2 CONSOLLE D'EPOCA UFF. DIRETTORE REGIONALE</t>
  </si>
  <si>
    <t xml:space="preserve">AGUZZI FRANCO - RESTAURO MOBILI (CF: GZZFNC48P19D969B)
</t>
  </si>
  <si>
    <t>Catering Poer del 02.07.2019 presso DRE Via Fiume 2</t>
  </si>
  <si>
    <t>LAVORI SOSTITUZIONE PORTA TAGLIAFUOCO UT/SPI CHIAVARI</t>
  </si>
  <si>
    <t xml:space="preserve">S.E.I.M.A. S.R.L. (CF: 00267300101)
</t>
  </si>
  <si>
    <t>S.E.I.M.A. S.R.L. (CF: 00267300101)</t>
  </si>
  <si>
    <t>FORNITURA E MONTAGGIO NR. 9 TENDE PER DP SAVONA</t>
  </si>
  <si>
    <t xml:space="preserve">BAISI  Srl (CF: 01567630098)
CENTRO ARTE TENDA Sas (CF: 01383160098)
ESSSE TRE SERRAMENTI Srl (CF: 01689050092)
</t>
  </si>
  <si>
    <t>BAISI  Srl (CF: 01567630098)</t>
  </si>
  <si>
    <t>Fornitura e montaggiio tendex immobile sede UT/SPI Chiavari</t>
  </si>
  <si>
    <t xml:space="preserve">CIERRE SERRAMENTI di ROBERTO CUBEDDU (CF: CBDRRT65L27D969V)
Punto Quattro Srl (CF: 02950550109)
</t>
  </si>
  <si>
    <t>Fornitura pannello pvc-piuma CM. 140x200x1 per mostra permanente DR</t>
  </si>
  <si>
    <t>Noleggio n. 7 fotocop. multif.ne x uff. AdE della Liguria</t>
  </si>
  <si>
    <t>fornitura e installazione cartellonistica sicurezza UT Chiavari</t>
  </si>
  <si>
    <t xml:space="preserve">LIGURE ANTINCENDI SRL (CF: 01074100999)
</t>
  </si>
  <si>
    <t>LIGURE ANTINCENDI SRL (CF: 01074100999)</t>
  </si>
  <si>
    <t>Smaltimento rifiuti ingombranti Liguria</t>
  </si>
  <si>
    <t xml:space="preserve">Silvestri Traslochi Srl (CF: 01266210994)
</t>
  </si>
  <si>
    <t>LIGURIA Facchinaggio 2019 seconda gara</t>
  </si>
  <si>
    <t xml:space="preserve">AL.MAR Coop Soc (CF: 02411200997)
ALPHA SYSTEM Srl (CF: 02254350990)
BLUE LIFE COOP SOC A RL (CF: 01938290994)
DFC TRASPORTI E LOGISTICA SRL (CF: 03701250122)
Silvestri Traslochi Srl (CF: 01266210994)
</t>
  </si>
  <si>
    <t>Noleggio  mesi 48 Fotoc.Multifunz. Colori x segreteria Direttore/Area Staf DR Liguria</t>
  </si>
  <si>
    <t>ACQUISTO CARRELLI PORTA FALDONI</t>
  </si>
  <si>
    <t>FORNITURA TONER PER UPT SPEZIA</t>
  </si>
  <si>
    <t xml:space="preserve"> MANUTENZIONE DEFRIBILLATORE DP SV</t>
  </si>
  <si>
    <t xml:space="preserve">E.M.A.C.-ELETTRONICA MEDICALE E ATTREZZ. CHIMICOCLINICHE S.R.L. (CF: 01120990104)
</t>
  </si>
  <si>
    <t>E.M.A.C.-ELETTRONICA MEDICALE E ATTREZZ. CHIMICOCLINICHE S.R.L. (CF: 01120990104)</t>
  </si>
  <si>
    <t>Tinteggiature Via Finocchiaro Aprile</t>
  </si>
  <si>
    <t xml:space="preserve">BALLOTTA EDILIZIA SRL (CF: 01210180996)
BOERO COSTRUZIONI SRL (CF: 01441380993)
BRANDI CARPENTERIA  (CF: 01606930996)
C.E.S.I. (CF: 00357520105)
CMCI SCARL (CF: 01246700999)
</t>
  </si>
  <si>
    <t>CMCI SCARL (CF: 01246700999)</t>
  </si>
  <si>
    <t>Fornitura arredi nuovo Ufficio UPT e UT Genova</t>
  </si>
  <si>
    <t xml:space="preserve">ARREDAMENTI GOTI -SRL (CF: 01944600475)
CONTACT Srl (CF: 01319371009)
EURACCIAI OFFICE (CF: 01802340677)
G8 MOBILI S.R.L. (CF: 00597730621)
moschella sedute srl (CF: 01991400670)
</t>
  </si>
  <si>
    <t>CONTACT Srl (CF: 01319371009)</t>
  </si>
  <si>
    <t>Servizio smaltimento condizionatori dismessi UPT-GE</t>
  </si>
  <si>
    <t xml:space="preserve">BENFANTE Srl (CF: 03083200109)
NUOVA RATEC SERVICE SRL (CF: 01940470998)
</t>
  </si>
  <si>
    <t>Acquisto n. 3 set di bandiere (Ita, UE, ONU)</t>
  </si>
  <si>
    <t xml:space="preserve">CANEPA E CAMPI FIRB SRL (CF: MLLCRL69B05D969M)
</t>
  </si>
  <si>
    <t>CANEPA E CAMPI FIRB SRL (CF: MLLCRL69B05D969M)</t>
  </si>
  <si>
    <t>Acquisto rilegatrice termica con fascette</t>
  </si>
  <si>
    <t xml:space="preserve">PAPER-INGROS di Frega Davide (CF: FRGDVD45L24E745Y)
</t>
  </si>
  <si>
    <t>PAPER-INGROS di Frega Davide (CF: FRGDVD45L24E745Y)</t>
  </si>
  <si>
    <t>Acquisto rotolini carta termica per eliminacode Argo/Crono</t>
  </si>
  <si>
    <t>ACQUISTO SEDIA ERGONOMICA</t>
  </si>
  <si>
    <t>ACQUISTO PEZZI MOBILI PER SPI 2020 2021</t>
  </si>
  <si>
    <t xml:space="preserve">Istituto Poligrafico e Zecca dello Stato  (CF: 00399810589)
</t>
  </si>
  <si>
    <t>Istituto Poligrafico e Zecca dello Stato  (CF: 00399810589)</t>
  </si>
  <si>
    <t>FORNITURA ESTINTORI PORTATILI E CARTELLI SEGNALETICI DI SICUREZZA UPT GENOVA</t>
  </si>
  <si>
    <t xml:space="preserve">RAVIZZA-VERGARI ANTINCENDI  (CF: 03765410109)
</t>
  </si>
  <si>
    <t>RAVIZZA-VERGARI ANTINCENDI  (CF: 03765410109)</t>
  </si>
  <si>
    <t>Acquisto servizi sorveglianza sanitaria</t>
  </si>
  <si>
    <t xml:space="preserve">SINTESI SPA (CF: 03533961003)
</t>
  </si>
  <si>
    <t>SINTESI SPA (CF: 03533961003)</t>
  </si>
  <si>
    <t>Servizio pulizia straordinaria fine cantiere via C.F. Aprile 1</t>
  </si>
  <si>
    <t xml:space="preserve">COOP. SOC. VILLA PERLA SERVICE SCARL (CF: 03464190101)
COOP.GE (CF: 00870870102)
GLOBAL SERVICE SRL (CF: 01819660992)
LA PERLA PULIZIE E GIARDINAGGIO SRL (CF: 01779220993)
</t>
  </si>
  <si>
    <t>COOP.GE (CF: 00870870102)</t>
  </si>
  <si>
    <t>Fornitura toner/drum uffici AdE Liguria</t>
  </si>
  <si>
    <t xml:space="preserve">CARTO COPY SERVICE (CF: 04864781002)
ECOREFILL S.R.L.  (CF: 02279000489)
GECAL (CF: 00913110961)
PROMO RIGENERA SRL (CF: 01431180551)
</t>
  </si>
  <si>
    <t>PROMO RIGENERA SRL (CF: 01431180551)</t>
  </si>
  <si>
    <t>Fornitura e posa in opera di elettromaniglie porte vano scale UPT-GE</t>
  </si>
  <si>
    <t xml:space="preserve">ALL. FENSTER Srl (CF: 02338200104)
</t>
  </si>
  <si>
    <t>Fornitura e montaggio segnaletica informativa uff. UPT Genova</t>
  </si>
  <si>
    <t xml:space="preserve">ELIOGRAFIA MERENDONI di MARBERO Massimiliano (CF: BRBMSM70C16L219Z)
</t>
  </si>
  <si>
    <t>ELIOGRAFIA MERENDONI di MARBERO Massimiliano (CF: BRBMSM70C16L219Z)</t>
  </si>
  <si>
    <t>Esecuzione Door Fan Integrity Test locali archivi al piano terra UPT Genova</t>
  </si>
  <si>
    <t xml:space="preserve">BETTATI ANTINCENDIO (CF: 01979170352)
</t>
  </si>
  <si>
    <t>BETTATI ANTINCENDIO (CF: 01979170352)</t>
  </si>
  <si>
    <t>Fornitura e montaggio porta uscita di sicurezza, telaio in alluminio ed elettroserratura portatagliafuoco locali p.t. UPT Genova</t>
  </si>
  <si>
    <t>ACQUISTO TONER PER KYOCERA EKOSYS</t>
  </si>
  <si>
    <t xml:space="preserve">ALBAUFFICIO SRL (CF: 02537710044)
CENTRO UFFICIO SERVICE SOC. COOP. (CF: 09156181001)
LINEA DATA (CF: 03242680829)
</t>
  </si>
  <si>
    <t>LINEA DATA (CF: 03242680829)</t>
  </si>
  <si>
    <t>UPTGE pannelli per rivestimento Front Office</t>
  </si>
  <si>
    <t xml:space="preserve">CONTACT Srl (CF: 01319371009)
</t>
  </si>
  <si>
    <t>Lavori strx centralina di controllo imp. antincendio immobile sede DR Liguria</t>
  </si>
  <si>
    <t>UPT VIA FINOCCHIARO APRILE SCAFFALATURE</t>
  </si>
  <si>
    <t xml:space="preserve">ERREBI ARREDAMENTI Srl (CF: 01803330990)
</t>
  </si>
  <si>
    <t>ERREBI ARREDAMENTI Srl (CF: 01803330990)</t>
  </si>
  <si>
    <t xml:space="preserve">AGE UPTGE Fornitura pannelli per nicchie </t>
  </si>
  <si>
    <t>DRE GE Modifica caldaia e impianto termico sesto piano</t>
  </si>
  <si>
    <t>UPTGE Fornitura pareti divisorie</t>
  </si>
  <si>
    <t xml:space="preserve">FANTONI SPA (CF: 01539460301)
Pialt S.r.l. (CF: 01664520010)
</t>
  </si>
  <si>
    <t>Pialt S.r.l. (CF: 01664520010)</t>
  </si>
  <si>
    <t>riproduzione documenti fuori standard</t>
  </si>
  <si>
    <t xml:space="preserve">CAMPANA SNC DI ARENA MAFFEZZONI E C (CF: 03327340109)
</t>
  </si>
  <si>
    <t>CAMPANA SNC DI ARENA MAFFEZZONI E C (CF: 03327340109)</t>
  </si>
  <si>
    <t>OLS LIG-13_FIP-Y27 - Lavori di fornitura e posa in opera portone ingresso  e porte emergenza locale atrio dell'immobile in Genova, Via F. Aprile 1 - sede UPT.GE/UT-GE1</t>
  </si>
  <si>
    <t xml:space="preserve">CIERRE SERRAMENTI di ROBERTO CUBEDDU (CF: CBDRRT65L27D969V)
GENOVA INFISSI di ALABISO Sandro (CF: 03183170103)
</t>
  </si>
  <si>
    <t>AGE CHIAVARI Collaudo e messa in sicurezza Bombole antincendio</t>
  </si>
  <si>
    <t xml:space="preserve">SISTEMI DI SICUREZZA S.R.L. (CF: 01424380994)
SISTEMI E INTEGRAZIONI Srl (CF: 01713550992)
</t>
  </si>
  <si>
    <t>fornitura carta per fotocopiatori</t>
  </si>
  <si>
    <t xml:space="preserve">MAESTRIPIERI SRL (CF: 03804230104)
</t>
  </si>
  <si>
    <t>MAESTRIPIERI SRL (CF: 03804230104)</t>
  </si>
  <si>
    <t>fornitura carta di credito aziendale</t>
  </si>
  <si>
    <t xml:space="preserve">NEXI PAYMENTS S.P.A. (giÃ  CARTASI SPA) (CF: 04107060966)
</t>
  </si>
  <si>
    <t>NEXI PAYMENTS S.P.A. (giÃ  CARTASI SPA) (CF: 04107060966)</t>
  </si>
  <si>
    <t>Acquisto di cavi dati di collegamento (bretelle, patch) per cablaggi sui dispositivi di rete nellâ€™ufficio di via Camillo Finocchiaro Aprile 1, in Genova</t>
  </si>
  <si>
    <t xml:space="preserve">MENHIR COMPUTERS (CF: PLNNGL63C63H588A)
</t>
  </si>
  <si>
    <t>MENHIR COMPUTERS (CF: PLNNGL63C63H588A)</t>
  </si>
  <si>
    <t>Lavori di ripristino dellâ€™immobile sito in Genova, Via F. Aprile 1, nuova sede Uff. Integrato UPT/UT-GE1</t>
  </si>
  <si>
    <t xml:space="preserve">LA COMMERCIALE Srl (CF: 02577850106)
</t>
  </si>
  <si>
    <t>catering per inaugurazione front office</t>
  </si>
  <si>
    <t xml:space="preserve">WELCOME RICEVIMENTI S.r.l. (CF: 01414110096)
</t>
  </si>
  <si>
    <t>WELCOME RICEVIMENTI S.r.l. (CF: 01414110096)</t>
  </si>
  <si>
    <t>UPTGE fornitura zerbini</t>
  </si>
  <si>
    <t xml:space="preserve">G. OLIVA di OTRANTO DAVIDE E FILIPPO S.A.S. (CF: 03841910106)
</t>
  </si>
  <si>
    <t>G. OLIVA di OTRANTO DAVIDE E FILIPPO S.A.S. (CF: 03841910106)</t>
  </si>
  <si>
    <t>Manutenzione impianti elevatori presso gli uffici della Direzione Regionale della Liguria della Agenzia delle Entrate</t>
  </si>
  <si>
    <t xml:space="preserve">ASPI SERVICE (CF: 01512870765)
GCARD (CF: 12989501007)
NOVATECH (CF: 07654051213)
OTIS SERVIZI SRL (CF: 01729590032)
SCHINDLER SPA (CF: 00842990152)
</t>
  </si>
  <si>
    <t>APPALTO PER L'AFFFIDAMENTO DEL SERVIZIO DI MANUTENZIONE DEGLI IMPIANTI ELETTRICI PRESSO GLI UFFICI DELL'AGENZIA DELLE ENTRATE DELLA LIGURIA</t>
  </si>
  <si>
    <t xml:space="preserve">BIOGENESIS SRL (CF: 07573060725)
BRONDOLO IMPIANTI ELETTRICI SRL (CF: 09011030013)
GEGI (CF: 06163961219)
LORUSSO IMPIANTI SRL (CF: 06127200720)
SISTEMI E INTEGRAZIONI Srl (CF: 01713550992)
</t>
  </si>
  <si>
    <t>AFFIDAMENTO DEL SERVIZIO DI MANUTENZIONE IMPIANTI ANTINCENDIO NPER GLI UFFICI DELL'AGENZIA DELLE ENTRATE DELLA LIGURIA</t>
  </si>
  <si>
    <t xml:space="preserve">CANALE SRL (CF: 02080070804)
DE VIVO (CF: 00545040768)
NELSA SRL (CF: 00419700133)
PIEMME TELECOM (CF: 02384630162)
QUALITY SERVICE (CF: 01746850690)
</t>
  </si>
  <si>
    <t>servizio di manutenzione impianti termoidraulici Uffici dell'Agenzia delle Entrate della Liguria</t>
  </si>
  <si>
    <t xml:space="preserve">A.T.T. (CF: 05385891006)
GLOBALGEST SRL (CF: 08587361000)
HESSE SPA (CF: 02357280995)
L'OPEROSA IMPIANTI S.R.L. (CF: 04269490266)
NELSA SRL (CF: 00419700133)
</t>
  </si>
  <si>
    <t xml:space="preserve">manutenzione fotocopiatore microfilm </t>
  </si>
  <si>
    <t xml:space="preserve">fornitura elementi per sistema eliminacode </t>
  </si>
  <si>
    <t>Acquisto toner per stampante Kyocera 3050 DN</t>
  </si>
  <si>
    <t xml:space="preserve">KYOCERA SPA (CF: 02973040963)
</t>
  </si>
  <si>
    <t>KYOCERA SPA (CF: 02973040963)</t>
  </si>
  <si>
    <t>toner lexmark 621</t>
  </si>
  <si>
    <t xml:space="preserve">INFORDATA (CF: 00929440592)
</t>
  </si>
  <si>
    <t>INFORDATA (CF: 00929440592)</t>
  </si>
  <si>
    <t>toner per lexmark 610</t>
  </si>
  <si>
    <t>Fornitura gas-metano per gli uffici Ade Liguria Dic2019/Nov2020</t>
  </si>
  <si>
    <t>LIGURIA Manut.imp.Elettrici 2019</t>
  </si>
  <si>
    <t xml:space="preserve">INTEC SERVICE Srl (CF: 02820290647)
PAOLO BARCHI SRL (CF: 01234530994)
S.E.I.M.A. S.R.L. (CF: 00267300101)
SAMI DI BERTONE Srl (CF: 01496540095)
TCM SRL (CF: 02146490996)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</si>
</sst>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"Z60171B603"</f>
        <v>Z60171B603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1545.6</v>
      </c>
      <c r="I3" s="2">
        <v>42325</v>
      </c>
      <c r="J3" s="2">
        <v>43785</v>
      </c>
      <c r="K3">
        <v>1448.85</v>
      </c>
    </row>
    <row r="4" spans="1:11" x14ac:dyDescent="0.25">
      <c r="A4" t="str">
        <f>"6577182E46"</f>
        <v>6577182E46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19</v>
      </c>
      <c r="G4" t="s">
        <v>20</v>
      </c>
      <c r="H4">
        <v>73507.199999999997</v>
      </c>
      <c r="I4" s="2">
        <v>42405</v>
      </c>
      <c r="J4" s="2">
        <v>43865</v>
      </c>
      <c r="K4">
        <v>45945.89</v>
      </c>
    </row>
    <row r="5" spans="1:11" x14ac:dyDescent="0.25">
      <c r="A5" t="str">
        <f>"Z761B261B7"</f>
        <v>Z761B261B7</v>
      </c>
      <c r="B5" t="str">
        <f t="shared" si="0"/>
        <v>06363391001</v>
      </c>
      <c r="C5" t="s">
        <v>16</v>
      </c>
      <c r="D5" t="s">
        <v>22</v>
      </c>
      <c r="E5" t="s">
        <v>18</v>
      </c>
      <c r="F5" s="1" t="s">
        <v>23</v>
      </c>
      <c r="G5" t="s">
        <v>24</v>
      </c>
      <c r="H5">
        <v>3826.08</v>
      </c>
      <c r="I5" s="2">
        <v>42671</v>
      </c>
      <c r="J5" s="2">
        <v>44131</v>
      </c>
      <c r="K5">
        <v>1913.04</v>
      </c>
    </row>
    <row r="6" spans="1:11" x14ac:dyDescent="0.25">
      <c r="A6" t="str">
        <f>"ZC51B75F87"</f>
        <v>ZC51B75F87</v>
      </c>
      <c r="B6" t="str">
        <f t="shared" si="0"/>
        <v>06363391001</v>
      </c>
      <c r="C6" t="s">
        <v>16</v>
      </c>
      <c r="D6" t="s">
        <v>25</v>
      </c>
      <c r="E6" t="s">
        <v>18</v>
      </c>
      <c r="F6" s="1" t="s">
        <v>23</v>
      </c>
      <c r="G6" t="s">
        <v>24</v>
      </c>
      <c r="H6">
        <v>3826.08</v>
      </c>
      <c r="I6" s="2">
        <v>42692</v>
      </c>
      <c r="J6" s="2">
        <v>44152</v>
      </c>
      <c r="K6">
        <v>2511.3000000000002</v>
      </c>
    </row>
    <row r="7" spans="1:11" x14ac:dyDescent="0.25">
      <c r="A7" t="str">
        <f>"66927800C7"</f>
        <v>66927800C7</v>
      </c>
      <c r="B7" t="str">
        <f t="shared" si="0"/>
        <v>06363391001</v>
      </c>
      <c r="C7" t="s">
        <v>16</v>
      </c>
      <c r="D7" t="s">
        <v>26</v>
      </c>
      <c r="E7" t="s">
        <v>18</v>
      </c>
      <c r="F7" s="1" t="s">
        <v>27</v>
      </c>
      <c r="G7" t="s">
        <v>28</v>
      </c>
      <c r="H7">
        <v>520042.16</v>
      </c>
      <c r="I7" s="2">
        <v>42522</v>
      </c>
      <c r="J7" s="2">
        <v>43863</v>
      </c>
      <c r="K7">
        <v>233007.9</v>
      </c>
    </row>
    <row r="8" spans="1:11" x14ac:dyDescent="0.25">
      <c r="A8" t="str">
        <f>"6933746435"</f>
        <v>6933746435</v>
      </c>
      <c r="B8" t="str">
        <f t="shared" si="0"/>
        <v>06363391001</v>
      </c>
      <c r="C8" t="s">
        <v>16</v>
      </c>
      <c r="D8" t="s">
        <v>29</v>
      </c>
      <c r="E8" t="s">
        <v>30</v>
      </c>
      <c r="F8" s="1" t="s">
        <v>31</v>
      </c>
      <c r="G8" t="s">
        <v>32</v>
      </c>
      <c r="H8">
        <v>52954.7</v>
      </c>
      <c r="I8" s="2">
        <v>42846</v>
      </c>
      <c r="J8" s="2">
        <v>43575</v>
      </c>
      <c r="K8">
        <v>48035.89</v>
      </c>
    </row>
    <row r="9" spans="1:11" x14ac:dyDescent="0.25">
      <c r="A9" t="str">
        <f>"6985696AB2"</f>
        <v>6985696AB2</v>
      </c>
      <c r="B9" t="str">
        <f t="shared" si="0"/>
        <v>06363391001</v>
      </c>
      <c r="C9" t="s">
        <v>16</v>
      </c>
      <c r="D9" t="s">
        <v>33</v>
      </c>
      <c r="E9" t="s">
        <v>18</v>
      </c>
      <c r="F9" s="1" t="s">
        <v>34</v>
      </c>
      <c r="G9" t="s">
        <v>35</v>
      </c>
      <c r="H9">
        <v>117436.69</v>
      </c>
      <c r="I9" s="2">
        <v>42826</v>
      </c>
      <c r="J9" s="2">
        <v>43635</v>
      </c>
      <c r="K9">
        <v>55574.73</v>
      </c>
    </row>
    <row r="10" spans="1:11" x14ac:dyDescent="0.25">
      <c r="A10" t="str">
        <f>"Z6321C0C30"</f>
        <v>Z6321C0C30</v>
      </c>
      <c r="B10" t="str">
        <f t="shared" si="0"/>
        <v>06363391001</v>
      </c>
      <c r="C10" t="s">
        <v>16</v>
      </c>
      <c r="D10" t="s">
        <v>36</v>
      </c>
      <c r="E10" t="s">
        <v>18</v>
      </c>
      <c r="F10" s="1" t="s">
        <v>37</v>
      </c>
      <c r="G10" t="s">
        <v>38</v>
      </c>
      <c r="H10">
        <v>6303.36</v>
      </c>
      <c r="I10" s="2">
        <v>43144</v>
      </c>
      <c r="J10" s="2">
        <v>44604</v>
      </c>
      <c r="K10">
        <v>2757.72</v>
      </c>
    </row>
    <row r="11" spans="1:11" x14ac:dyDescent="0.25">
      <c r="A11" t="str">
        <f>"7355702550"</f>
        <v>7355702550</v>
      </c>
      <c r="B11" t="str">
        <f t="shared" si="0"/>
        <v>06363391001</v>
      </c>
      <c r="C11" t="s">
        <v>16</v>
      </c>
      <c r="D11" t="s">
        <v>39</v>
      </c>
      <c r="E11" t="s">
        <v>18</v>
      </c>
      <c r="F11" s="1" t="s">
        <v>40</v>
      </c>
      <c r="G11" t="s">
        <v>41</v>
      </c>
      <c r="H11">
        <v>0</v>
      </c>
      <c r="I11" s="2">
        <v>43191</v>
      </c>
      <c r="J11" s="2">
        <v>43555</v>
      </c>
      <c r="K11">
        <v>345921.55</v>
      </c>
    </row>
    <row r="12" spans="1:11" x14ac:dyDescent="0.25">
      <c r="A12" t="str">
        <f>"ZC72252061"</f>
        <v>ZC72252061</v>
      </c>
      <c r="B12" t="str">
        <f t="shared" si="0"/>
        <v>06363391001</v>
      </c>
      <c r="C12" t="s">
        <v>16</v>
      </c>
      <c r="D12" t="s">
        <v>42</v>
      </c>
      <c r="E12" t="s">
        <v>43</v>
      </c>
      <c r="F12" s="1" t="s">
        <v>44</v>
      </c>
      <c r="G12" t="s">
        <v>45</v>
      </c>
      <c r="H12">
        <v>11760</v>
      </c>
      <c r="I12" s="2">
        <v>43191</v>
      </c>
      <c r="J12" s="2">
        <v>43921</v>
      </c>
      <c r="K12">
        <v>9751</v>
      </c>
    </row>
    <row r="13" spans="1:11" x14ac:dyDescent="0.25">
      <c r="A13" t="str">
        <f>"Z2B241F76C"</f>
        <v>Z2B241F76C</v>
      </c>
      <c r="B13" t="str">
        <f t="shared" si="0"/>
        <v>06363391001</v>
      </c>
      <c r="C13" t="s">
        <v>16</v>
      </c>
      <c r="D13" t="s">
        <v>46</v>
      </c>
      <c r="E13" t="s">
        <v>43</v>
      </c>
      <c r="F13" s="1" t="s">
        <v>47</v>
      </c>
      <c r="G13" t="s">
        <v>45</v>
      </c>
      <c r="H13">
        <v>3150</v>
      </c>
      <c r="I13" s="2">
        <v>43282</v>
      </c>
      <c r="J13" s="2">
        <v>43921</v>
      </c>
      <c r="K13">
        <v>2686.5</v>
      </c>
    </row>
    <row r="14" spans="1:11" x14ac:dyDescent="0.25">
      <c r="A14" t="str">
        <f>"Z98236F09E"</f>
        <v>Z98236F09E</v>
      </c>
      <c r="B14" t="str">
        <f t="shared" si="0"/>
        <v>06363391001</v>
      </c>
      <c r="C14" t="s">
        <v>16</v>
      </c>
      <c r="D14" t="s">
        <v>48</v>
      </c>
      <c r="E14" t="s">
        <v>43</v>
      </c>
      <c r="F14" s="1" t="s">
        <v>49</v>
      </c>
      <c r="G14" t="s">
        <v>50</v>
      </c>
      <c r="H14">
        <v>32079.52</v>
      </c>
      <c r="I14" s="2">
        <v>43278</v>
      </c>
      <c r="J14" s="2">
        <v>44012</v>
      </c>
      <c r="K14">
        <v>12410.28</v>
      </c>
    </row>
    <row r="15" spans="1:11" x14ac:dyDescent="0.25">
      <c r="A15" t="str">
        <f>"70216408A0"</f>
        <v>70216408A0</v>
      </c>
      <c r="B15" t="str">
        <f t="shared" si="0"/>
        <v>06363391001</v>
      </c>
      <c r="C15" t="s">
        <v>16</v>
      </c>
      <c r="D15" t="s">
        <v>51</v>
      </c>
      <c r="E15" t="s">
        <v>18</v>
      </c>
      <c r="F15" s="1" t="s">
        <v>52</v>
      </c>
      <c r="G15" t="s">
        <v>53</v>
      </c>
      <c r="H15">
        <v>3316321.33</v>
      </c>
      <c r="I15" s="2">
        <v>42826</v>
      </c>
      <c r="J15" s="2">
        <v>44249</v>
      </c>
      <c r="K15">
        <v>978413.78</v>
      </c>
    </row>
    <row r="16" spans="1:11" x14ac:dyDescent="0.25">
      <c r="A16" t="str">
        <f>"ZA624695AF"</f>
        <v>ZA624695AF</v>
      </c>
      <c r="B16" t="str">
        <f t="shared" si="0"/>
        <v>06363391001</v>
      </c>
      <c r="C16" t="s">
        <v>16</v>
      </c>
      <c r="D16" t="s">
        <v>54</v>
      </c>
      <c r="E16" t="s">
        <v>43</v>
      </c>
      <c r="F16" s="1" t="s">
        <v>55</v>
      </c>
      <c r="G16" t="s">
        <v>56</v>
      </c>
      <c r="H16">
        <v>950</v>
      </c>
      <c r="I16" s="2">
        <v>43301</v>
      </c>
      <c r="J16" s="2">
        <v>43666</v>
      </c>
      <c r="K16">
        <v>636</v>
      </c>
    </row>
    <row r="17" spans="1:11" x14ac:dyDescent="0.25">
      <c r="A17" t="str">
        <f>"ZCA23EDEEB"</f>
        <v>ZCA23EDEEB</v>
      </c>
      <c r="B17" t="str">
        <f t="shared" si="0"/>
        <v>06363391001</v>
      </c>
      <c r="C17" t="s">
        <v>16</v>
      </c>
      <c r="D17" t="s">
        <v>57</v>
      </c>
      <c r="E17" t="s">
        <v>30</v>
      </c>
      <c r="F17" s="1" t="s">
        <v>58</v>
      </c>
      <c r="G17" t="s">
        <v>59</v>
      </c>
      <c r="H17">
        <v>10825.2</v>
      </c>
      <c r="I17" s="2">
        <v>43276</v>
      </c>
      <c r="J17" s="2">
        <v>44012</v>
      </c>
      <c r="K17">
        <v>15374.29</v>
      </c>
    </row>
    <row r="18" spans="1:11" x14ac:dyDescent="0.25">
      <c r="A18" t="str">
        <f>"ZCA249AFC3"</f>
        <v>ZCA249AFC3</v>
      </c>
      <c r="B18" t="str">
        <f t="shared" si="0"/>
        <v>06363391001</v>
      </c>
      <c r="C18" t="s">
        <v>16</v>
      </c>
      <c r="D18" t="s">
        <v>60</v>
      </c>
      <c r="E18" t="s">
        <v>43</v>
      </c>
      <c r="F18" s="1" t="s">
        <v>61</v>
      </c>
      <c r="G18" t="s">
        <v>62</v>
      </c>
      <c r="H18">
        <v>0</v>
      </c>
      <c r="I18" s="2">
        <v>43282</v>
      </c>
      <c r="J18" s="2">
        <v>43646</v>
      </c>
      <c r="K18">
        <v>6993.58</v>
      </c>
    </row>
    <row r="19" spans="1:11" x14ac:dyDescent="0.25">
      <c r="A19" t="str">
        <f>"7476325A8E"</f>
        <v>7476325A8E</v>
      </c>
      <c r="B19" t="str">
        <f t="shared" si="0"/>
        <v>06363391001</v>
      </c>
      <c r="C19" t="s">
        <v>16</v>
      </c>
      <c r="D19" t="s">
        <v>63</v>
      </c>
      <c r="E19" t="s">
        <v>18</v>
      </c>
      <c r="F19" s="1" t="s">
        <v>37</v>
      </c>
      <c r="G19" t="s">
        <v>38</v>
      </c>
      <c r="H19">
        <v>50426.879999999997</v>
      </c>
      <c r="I19" s="2">
        <v>43278</v>
      </c>
      <c r="J19" s="2">
        <v>44738</v>
      </c>
      <c r="K19">
        <v>18910.14</v>
      </c>
    </row>
    <row r="20" spans="1:11" x14ac:dyDescent="0.25">
      <c r="A20" t="str">
        <f>"762990197B"</f>
        <v>762990197B</v>
      </c>
      <c r="B20" t="str">
        <f t="shared" si="0"/>
        <v>06363391001</v>
      </c>
      <c r="C20" t="s">
        <v>16</v>
      </c>
      <c r="D20" t="s">
        <v>64</v>
      </c>
      <c r="E20" t="s">
        <v>18</v>
      </c>
      <c r="F20" s="1" t="s">
        <v>65</v>
      </c>
      <c r="G20" t="s">
        <v>66</v>
      </c>
      <c r="H20">
        <v>0</v>
      </c>
      <c r="I20" s="2">
        <v>43435</v>
      </c>
      <c r="J20" s="2">
        <v>43799</v>
      </c>
      <c r="K20">
        <v>135549.41</v>
      </c>
    </row>
    <row r="21" spans="1:11" x14ac:dyDescent="0.25">
      <c r="A21" t="str">
        <f>"Z9924BF6AE"</f>
        <v>Z9924BF6AE</v>
      </c>
      <c r="B21" t="str">
        <f t="shared" si="0"/>
        <v>06363391001</v>
      </c>
      <c r="C21" t="s">
        <v>16</v>
      </c>
      <c r="D21" t="s">
        <v>67</v>
      </c>
      <c r="E21" t="s">
        <v>43</v>
      </c>
      <c r="F21" s="1" t="s">
        <v>68</v>
      </c>
      <c r="G21" t="s">
        <v>69</v>
      </c>
      <c r="H21">
        <v>4315</v>
      </c>
      <c r="I21" s="2">
        <v>43435</v>
      </c>
      <c r="J21" s="2">
        <v>44165</v>
      </c>
      <c r="K21">
        <v>2635</v>
      </c>
    </row>
    <row r="22" spans="1:11" x14ac:dyDescent="0.25">
      <c r="A22" t="str">
        <f>"Z0325ED342"</f>
        <v>Z0325ED342</v>
      </c>
      <c r="B22" t="str">
        <f t="shared" si="0"/>
        <v>06363391001</v>
      </c>
      <c r="C22" t="s">
        <v>16</v>
      </c>
      <c r="D22" t="s">
        <v>70</v>
      </c>
      <c r="E22" t="s">
        <v>43</v>
      </c>
      <c r="F22" s="1" t="s">
        <v>71</v>
      </c>
      <c r="G22" t="s">
        <v>72</v>
      </c>
      <c r="H22">
        <v>7000</v>
      </c>
      <c r="I22" s="2">
        <v>43445</v>
      </c>
      <c r="J22" s="2">
        <v>44561</v>
      </c>
      <c r="K22">
        <v>650.77</v>
      </c>
    </row>
    <row r="23" spans="1:11" x14ac:dyDescent="0.25">
      <c r="A23" t="str">
        <f>"Z522621E2F"</f>
        <v>Z522621E2F</v>
      </c>
      <c r="B23" t="str">
        <f t="shared" si="0"/>
        <v>06363391001</v>
      </c>
      <c r="C23" t="s">
        <v>16</v>
      </c>
      <c r="D23" t="s">
        <v>73</v>
      </c>
      <c r="E23" t="s">
        <v>43</v>
      </c>
      <c r="F23" s="1" t="s">
        <v>74</v>
      </c>
      <c r="G23" t="s">
        <v>75</v>
      </c>
      <c r="H23">
        <v>4791</v>
      </c>
      <c r="I23" s="2">
        <v>43451</v>
      </c>
      <c r="J23" s="2">
        <v>43501</v>
      </c>
      <c r="K23">
        <v>3476</v>
      </c>
    </row>
    <row r="24" spans="1:11" x14ac:dyDescent="0.25">
      <c r="A24" t="str">
        <f>"ZB22607024"</f>
        <v>ZB22607024</v>
      </c>
      <c r="B24" t="str">
        <f t="shared" si="0"/>
        <v>06363391001</v>
      </c>
      <c r="C24" t="s">
        <v>16</v>
      </c>
      <c r="D24" t="s">
        <v>76</v>
      </c>
      <c r="E24" t="s">
        <v>43</v>
      </c>
      <c r="F24" s="1" t="s">
        <v>77</v>
      </c>
      <c r="G24" t="s">
        <v>78</v>
      </c>
      <c r="H24">
        <v>9530</v>
      </c>
      <c r="I24" s="2">
        <v>43444</v>
      </c>
      <c r="J24" s="2">
        <v>43474</v>
      </c>
      <c r="K24">
        <v>9530</v>
      </c>
    </row>
    <row r="25" spans="1:11" x14ac:dyDescent="0.25">
      <c r="A25" t="str">
        <f>"73325568A0"</f>
        <v>73325568A0</v>
      </c>
      <c r="B25" t="str">
        <f t="shared" si="0"/>
        <v>06363391001</v>
      </c>
      <c r="C25" t="s">
        <v>16</v>
      </c>
      <c r="D25" t="s">
        <v>79</v>
      </c>
      <c r="E25" t="s">
        <v>30</v>
      </c>
      <c r="F25" s="1" t="s">
        <v>80</v>
      </c>
      <c r="G25" t="s">
        <v>81</v>
      </c>
      <c r="H25">
        <v>91717</v>
      </c>
      <c r="I25" s="2">
        <v>43346</v>
      </c>
      <c r="J25" s="2">
        <v>43437</v>
      </c>
      <c r="K25">
        <v>91717</v>
      </c>
    </row>
    <row r="26" spans="1:11" x14ac:dyDescent="0.25">
      <c r="A26" t="str">
        <f>"Z9A266A9CC"</f>
        <v>Z9A266A9CC</v>
      </c>
      <c r="B26" t="str">
        <f t="shared" si="0"/>
        <v>06363391001</v>
      </c>
      <c r="C26" t="s">
        <v>16</v>
      </c>
      <c r="D26" t="s">
        <v>82</v>
      </c>
      <c r="E26" t="s">
        <v>43</v>
      </c>
      <c r="F26" s="1" t="s">
        <v>83</v>
      </c>
      <c r="G26" t="s">
        <v>84</v>
      </c>
      <c r="H26">
        <v>369</v>
      </c>
      <c r="I26" s="2">
        <v>43453</v>
      </c>
      <c r="J26" s="2">
        <v>43465</v>
      </c>
      <c r="K26">
        <v>369</v>
      </c>
    </row>
    <row r="27" spans="1:11" x14ac:dyDescent="0.25">
      <c r="A27" t="str">
        <f>"ZE9268F9B9"</f>
        <v>ZE9268F9B9</v>
      </c>
      <c r="B27" t="str">
        <f t="shared" si="0"/>
        <v>06363391001</v>
      </c>
      <c r="C27" t="s">
        <v>16</v>
      </c>
      <c r="D27" t="s">
        <v>85</v>
      </c>
      <c r="E27" t="s">
        <v>43</v>
      </c>
      <c r="F27" s="1" t="s">
        <v>86</v>
      </c>
      <c r="G27" t="s">
        <v>87</v>
      </c>
      <c r="H27">
        <v>19417.400000000001</v>
      </c>
      <c r="I27" s="2">
        <v>43465</v>
      </c>
      <c r="J27" s="2">
        <v>43465</v>
      </c>
      <c r="K27">
        <v>19417.400000000001</v>
      </c>
    </row>
    <row r="28" spans="1:11" x14ac:dyDescent="0.25">
      <c r="A28" t="str">
        <f>"ZF326623EE"</f>
        <v>ZF326623EE</v>
      </c>
      <c r="B28" t="str">
        <f t="shared" si="0"/>
        <v>06363391001</v>
      </c>
      <c r="C28" t="s">
        <v>16</v>
      </c>
      <c r="D28" t="s">
        <v>88</v>
      </c>
      <c r="E28" t="s">
        <v>43</v>
      </c>
      <c r="F28" s="1" t="s">
        <v>89</v>
      </c>
      <c r="G28" t="s">
        <v>90</v>
      </c>
      <c r="H28">
        <v>9373</v>
      </c>
      <c r="I28" s="2">
        <v>43538</v>
      </c>
      <c r="J28" s="2">
        <v>43560</v>
      </c>
      <c r="K28">
        <v>9373</v>
      </c>
    </row>
    <row r="29" spans="1:11" x14ac:dyDescent="0.25">
      <c r="A29" t="str">
        <f>"Z1122E14AF"</f>
        <v>Z1122E14AF</v>
      </c>
      <c r="B29" t="str">
        <f t="shared" si="0"/>
        <v>06363391001</v>
      </c>
      <c r="C29" t="s">
        <v>16</v>
      </c>
      <c r="D29" t="s">
        <v>91</v>
      </c>
      <c r="E29" t="s">
        <v>30</v>
      </c>
      <c r="F29" s="1" t="s">
        <v>92</v>
      </c>
      <c r="G29" t="s">
        <v>93</v>
      </c>
      <c r="H29">
        <v>25070</v>
      </c>
      <c r="I29" s="2">
        <v>43235</v>
      </c>
      <c r="J29" s="2">
        <v>43274</v>
      </c>
      <c r="K29">
        <v>25070</v>
      </c>
    </row>
    <row r="30" spans="1:11" x14ac:dyDescent="0.25">
      <c r="A30" t="str">
        <f>"Z5B2458A64"</f>
        <v>Z5B2458A64</v>
      </c>
      <c r="B30" t="str">
        <f t="shared" si="0"/>
        <v>06363391001</v>
      </c>
      <c r="C30" t="s">
        <v>16</v>
      </c>
      <c r="D30" t="s">
        <v>94</v>
      </c>
      <c r="E30" t="s">
        <v>43</v>
      </c>
      <c r="F30" s="1" t="s">
        <v>95</v>
      </c>
      <c r="G30" t="s">
        <v>96</v>
      </c>
      <c r="H30">
        <v>8000</v>
      </c>
      <c r="I30" s="2">
        <v>43344</v>
      </c>
      <c r="J30" s="2">
        <v>43404</v>
      </c>
      <c r="K30">
        <v>6730</v>
      </c>
    </row>
    <row r="31" spans="1:11" x14ac:dyDescent="0.25">
      <c r="A31" t="str">
        <f>"Z6824E5FEA"</f>
        <v>Z6824E5FEA</v>
      </c>
      <c r="B31" t="str">
        <f t="shared" si="0"/>
        <v>06363391001</v>
      </c>
      <c r="C31" t="s">
        <v>16</v>
      </c>
      <c r="D31" t="s">
        <v>97</v>
      </c>
      <c r="E31" t="s">
        <v>43</v>
      </c>
      <c r="F31" s="1" t="s">
        <v>98</v>
      </c>
      <c r="G31" t="s">
        <v>99</v>
      </c>
      <c r="H31">
        <v>10239.49</v>
      </c>
      <c r="I31" s="2">
        <v>43363</v>
      </c>
      <c r="J31" s="2">
        <v>43434</v>
      </c>
      <c r="K31">
        <v>10239.49</v>
      </c>
    </row>
    <row r="32" spans="1:11" x14ac:dyDescent="0.25">
      <c r="A32" t="str">
        <f>"ZA12323C16"</f>
        <v>ZA12323C16</v>
      </c>
      <c r="B32" t="str">
        <f t="shared" si="0"/>
        <v>06363391001</v>
      </c>
      <c r="C32" t="s">
        <v>16</v>
      </c>
      <c r="D32" t="s">
        <v>100</v>
      </c>
      <c r="E32" t="s">
        <v>43</v>
      </c>
      <c r="F32" s="1" t="s">
        <v>101</v>
      </c>
      <c r="G32" t="s">
        <v>102</v>
      </c>
      <c r="H32">
        <v>1250</v>
      </c>
      <c r="I32" s="2">
        <v>43446</v>
      </c>
      <c r="J32" s="2">
        <v>43476</v>
      </c>
      <c r="K32">
        <v>1250</v>
      </c>
    </row>
    <row r="33" spans="1:11" x14ac:dyDescent="0.25">
      <c r="A33" t="str">
        <f>"6889757755"</f>
        <v>6889757755</v>
      </c>
      <c r="B33" t="str">
        <f t="shared" si="0"/>
        <v>06363391001</v>
      </c>
      <c r="C33" t="s">
        <v>16</v>
      </c>
      <c r="D33" t="s">
        <v>103</v>
      </c>
      <c r="E33" t="s">
        <v>18</v>
      </c>
      <c r="F33" s="1" t="s">
        <v>104</v>
      </c>
      <c r="G33" t="s">
        <v>105</v>
      </c>
      <c r="H33">
        <v>59000.800000000003</v>
      </c>
      <c r="I33" s="2">
        <v>42913</v>
      </c>
      <c r="J33" s="2">
        <v>43100</v>
      </c>
      <c r="K33">
        <v>59000.800000000003</v>
      </c>
    </row>
    <row r="34" spans="1:11" x14ac:dyDescent="0.25">
      <c r="A34" t="str">
        <f>"7336948107"</f>
        <v>7336948107</v>
      </c>
      <c r="B34" t="str">
        <f t="shared" si="0"/>
        <v>06363391001</v>
      </c>
      <c r="C34" t="s">
        <v>16</v>
      </c>
      <c r="D34" t="s">
        <v>106</v>
      </c>
      <c r="E34" t="s">
        <v>18</v>
      </c>
      <c r="F34" s="1" t="s">
        <v>107</v>
      </c>
      <c r="G34" t="s">
        <v>108</v>
      </c>
      <c r="H34">
        <v>2984945.04</v>
      </c>
      <c r="I34" s="2">
        <v>43108</v>
      </c>
      <c r="J34" s="2">
        <v>44216</v>
      </c>
      <c r="K34">
        <v>1785579.8</v>
      </c>
    </row>
    <row r="35" spans="1:11" x14ac:dyDescent="0.25">
      <c r="A35" t="str">
        <f>"7575243846"</f>
        <v>7575243846</v>
      </c>
      <c r="B35" t="str">
        <f t="shared" ref="B35:B66" si="1">"06363391001"</f>
        <v>06363391001</v>
      </c>
      <c r="C35" t="s">
        <v>16</v>
      </c>
      <c r="D35" t="s">
        <v>109</v>
      </c>
      <c r="E35" t="s">
        <v>18</v>
      </c>
      <c r="F35" s="1" t="s">
        <v>110</v>
      </c>
      <c r="G35" t="s">
        <v>111</v>
      </c>
      <c r="H35">
        <v>53877.99</v>
      </c>
      <c r="I35" s="2">
        <v>43300</v>
      </c>
      <c r="J35" s="2">
        <v>43664</v>
      </c>
      <c r="K35">
        <v>50678.97</v>
      </c>
    </row>
    <row r="36" spans="1:11" x14ac:dyDescent="0.25">
      <c r="A36" t="str">
        <f>"Z7C24C337F"</f>
        <v>Z7C24C337F</v>
      </c>
      <c r="B36" t="str">
        <f t="shared" si="1"/>
        <v>06363391001</v>
      </c>
      <c r="C36" t="s">
        <v>16</v>
      </c>
      <c r="D36" t="s">
        <v>112</v>
      </c>
      <c r="E36" t="s">
        <v>43</v>
      </c>
      <c r="F36" s="1" t="s">
        <v>113</v>
      </c>
      <c r="G36" t="s">
        <v>114</v>
      </c>
      <c r="H36">
        <v>3110</v>
      </c>
      <c r="I36" s="2">
        <v>43363</v>
      </c>
      <c r="J36" s="2">
        <v>43404</v>
      </c>
      <c r="K36">
        <v>3110</v>
      </c>
    </row>
    <row r="37" spans="1:11" x14ac:dyDescent="0.25">
      <c r="A37" t="str">
        <f>"Z7E11EC72F"</f>
        <v>Z7E11EC72F</v>
      </c>
      <c r="B37" t="str">
        <f t="shared" si="1"/>
        <v>06363391001</v>
      </c>
      <c r="C37" t="s">
        <v>16</v>
      </c>
      <c r="D37" t="s">
        <v>115</v>
      </c>
      <c r="E37" t="s">
        <v>43</v>
      </c>
      <c r="F37" s="1" t="s">
        <v>47</v>
      </c>
      <c r="G37" t="s">
        <v>45</v>
      </c>
      <c r="H37">
        <v>2730</v>
      </c>
      <c r="I37" s="2">
        <v>42005</v>
      </c>
      <c r="J37" s="2">
        <v>42369</v>
      </c>
      <c r="K37">
        <v>2730</v>
      </c>
    </row>
    <row r="38" spans="1:11" x14ac:dyDescent="0.25">
      <c r="A38" t="str">
        <f>"ZC51A290A4"</f>
        <v>ZC51A290A4</v>
      </c>
      <c r="B38" t="str">
        <f t="shared" si="1"/>
        <v>06363391001</v>
      </c>
      <c r="C38" t="s">
        <v>16</v>
      </c>
      <c r="D38" t="s">
        <v>116</v>
      </c>
      <c r="E38" t="s">
        <v>43</v>
      </c>
      <c r="F38" s="1" t="s">
        <v>117</v>
      </c>
      <c r="G38" t="s">
        <v>118</v>
      </c>
      <c r="H38">
        <v>3650</v>
      </c>
      <c r="I38" s="2">
        <v>42527</v>
      </c>
      <c r="J38" s="2">
        <v>42537</v>
      </c>
      <c r="K38">
        <v>3650</v>
      </c>
    </row>
    <row r="39" spans="1:11" x14ac:dyDescent="0.25">
      <c r="A39" t="str">
        <f>"Z8A241055C"</f>
        <v>Z8A241055C</v>
      </c>
      <c r="B39" t="str">
        <f t="shared" si="1"/>
        <v>06363391001</v>
      </c>
      <c r="C39" t="s">
        <v>16</v>
      </c>
      <c r="D39" t="s">
        <v>119</v>
      </c>
      <c r="E39" t="s">
        <v>43</v>
      </c>
      <c r="F39" s="1" t="s">
        <v>120</v>
      </c>
      <c r="G39" t="s">
        <v>59</v>
      </c>
      <c r="H39">
        <v>10010</v>
      </c>
      <c r="I39" s="2">
        <v>43272</v>
      </c>
      <c r="J39" s="2">
        <v>43281</v>
      </c>
      <c r="K39">
        <v>10010</v>
      </c>
    </row>
    <row r="40" spans="1:11" x14ac:dyDescent="0.25">
      <c r="A40" t="str">
        <f>"ZCA2647638"</f>
        <v>ZCA2647638</v>
      </c>
      <c r="B40" t="str">
        <f t="shared" si="1"/>
        <v>06363391001</v>
      </c>
      <c r="C40" t="s">
        <v>16</v>
      </c>
      <c r="D40" t="s">
        <v>121</v>
      </c>
      <c r="E40" t="s">
        <v>43</v>
      </c>
      <c r="F40" s="1" t="s">
        <v>122</v>
      </c>
      <c r="G40" t="s">
        <v>123</v>
      </c>
      <c r="H40">
        <v>2900</v>
      </c>
      <c r="I40" s="2">
        <v>43444</v>
      </c>
      <c r="J40" s="2">
        <v>43505</v>
      </c>
      <c r="K40">
        <v>3450</v>
      </c>
    </row>
    <row r="41" spans="1:11" x14ac:dyDescent="0.25">
      <c r="A41" t="str">
        <f>"Z3F265A013"</f>
        <v>Z3F265A013</v>
      </c>
      <c r="B41" t="str">
        <f t="shared" si="1"/>
        <v>06363391001</v>
      </c>
      <c r="C41" t="s">
        <v>16</v>
      </c>
      <c r="D41" t="s">
        <v>124</v>
      </c>
      <c r="E41" t="s">
        <v>43</v>
      </c>
      <c r="F41" s="1" t="s">
        <v>125</v>
      </c>
      <c r="G41" t="s">
        <v>126</v>
      </c>
      <c r="H41">
        <v>377.5</v>
      </c>
      <c r="I41" s="2">
        <v>43452</v>
      </c>
      <c r="J41" s="2">
        <v>43465</v>
      </c>
      <c r="K41">
        <v>377.5</v>
      </c>
    </row>
    <row r="42" spans="1:11" x14ac:dyDescent="0.25">
      <c r="A42" t="str">
        <f>"Z5926CCE99"</f>
        <v>Z5926CCE99</v>
      </c>
      <c r="B42" t="str">
        <f t="shared" si="1"/>
        <v>06363391001</v>
      </c>
      <c r="C42" t="s">
        <v>16</v>
      </c>
      <c r="D42" t="s">
        <v>127</v>
      </c>
      <c r="E42" t="s">
        <v>43</v>
      </c>
      <c r="F42" s="1" t="s">
        <v>128</v>
      </c>
      <c r="G42" t="s">
        <v>129</v>
      </c>
      <c r="H42">
        <v>2400</v>
      </c>
      <c r="I42" s="2">
        <v>43489</v>
      </c>
      <c r="J42" s="2">
        <v>43504</v>
      </c>
      <c r="K42">
        <v>2400</v>
      </c>
    </row>
    <row r="43" spans="1:11" x14ac:dyDescent="0.25">
      <c r="A43" t="str">
        <f>"ZC0262F61F"</f>
        <v>ZC0262F61F</v>
      </c>
      <c r="B43" t="str">
        <f t="shared" si="1"/>
        <v>06363391001</v>
      </c>
      <c r="C43" t="s">
        <v>16</v>
      </c>
      <c r="D43" t="s">
        <v>130</v>
      </c>
      <c r="E43" t="s">
        <v>43</v>
      </c>
      <c r="F43" s="1" t="s">
        <v>131</v>
      </c>
      <c r="G43" t="s">
        <v>132</v>
      </c>
      <c r="H43">
        <v>780</v>
      </c>
      <c r="I43" s="2">
        <v>43446</v>
      </c>
      <c r="J43" s="2">
        <v>43496</v>
      </c>
      <c r="K43">
        <v>780</v>
      </c>
    </row>
    <row r="44" spans="1:11" x14ac:dyDescent="0.25">
      <c r="A44" t="str">
        <f>"76606139D3"</f>
        <v>76606139D3</v>
      </c>
      <c r="B44" t="str">
        <f t="shared" si="1"/>
        <v>06363391001</v>
      </c>
      <c r="C44" t="s">
        <v>16</v>
      </c>
      <c r="D44" t="s">
        <v>133</v>
      </c>
      <c r="E44" t="s">
        <v>30</v>
      </c>
      <c r="F44" s="1" t="s">
        <v>134</v>
      </c>
      <c r="G44" t="s">
        <v>135</v>
      </c>
      <c r="H44">
        <v>95456.81</v>
      </c>
      <c r="I44" s="2">
        <v>43466</v>
      </c>
      <c r="J44" s="2">
        <v>43830</v>
      </c>
      <c r="K44">
        <v>53348.07</v>
      </c>
    </row>
    <row r="45" spans="1:11" x14ac:dyDescent="0.25">
      <c r="A45" t="str">
        <f>"ZE82614E8E"</f>
        <v>ZE82614E8E</v>
      </c>
      <c r="B45" t="str">
        <f t="shared" si="1"/>
        <v>06363391001</v>
      </c>
      <c r="C45" t="s">
        <v>16</v>
      </c>
      <c r="D45" t="s">
        <v>136</v>
      </c>
      <c r="E45" t="s">
        <v>43</v>
      </c>
      <c r="F45" s="1" t="s">
        <v>137</v>
      </c>
      <c r="G45" t="s">
        <v>138</v>
      </c>
      <c r="H45">
        <v>22148.57</v>
      </c>
      <c r="I45" s="2">
        <v>43466</v>
      </c>
      <c r="J45" s="2">
        <v>43830</v>
      </c>
      <c r="K45">
        <v>28177.88</v>
      </c>
    </row>
    <row r="46" spans="1:11" x14ac:dyDescent="0.25">
      <c r="A46" t="str">
        <f>"ZEA2552425"</f>
        <v>ZEA2552425</v>
      </c>
      <c r="B46" t="str">
        <f t="shared" si="1"/>
        <v>06363391001</v>
      </c>
      <c r="C46" t="s">
        <v>16</v>
      </c>
      <c r="D46" t="s">
        <v>139</v>
      </c>
      <c r="E46" t="s">
        <v>30</v>
      </c>
      <c r="F46" s="1" t="s">
        <v>140</v>
      </c>
      <c r="G46" t="s">
        <v>141</v>
      </c>
      <c r="H46">
        <v>32667.4</v>
      </c>
      <c r="I46" s="2">
        <v>43466</v>
      </c>
      <c r="J46" s="2">
        <v>43830</v>
      </c>
      <c r="K46">
        <v>40582.800000000003</v>
      </c>
    </row>
    <row r="47" spans="1:11" x14ac:dyDescent="0.25">
      <c r="A47" t="str">
        <f>"Z5926EECCC"</f>
        <v>Z5926EECCC</v>
      </c>
      <c r="B47" t="str">
        <f t="shared" si="1"/>
        <v>06363391001</v>
      </c>
      <c r="C47" t="s">
        <v>16</v>
      </c>
      <c r="D47" t="s">
        <v>142</v>
      </c>
      <c r="E47" t="s">
        <v>43</v>
      </c>
      <c r="F47" s="1" t="s">
        <v>143</v>
      </c>
      <c r="G47" t="s">
        <v>144</v>
      </c>
      <c r="H47">
        <v>2400</v>
      </c>
      <c r="I47" s="2">
        <v>43525</v>
      </c>
      <c r="J47" s="2">
        <v>43890</v>
      </c>
      <c r="K47">
        <v>1800</v>
      </c>
    </row>
    <row r="48" spans="1:11" x14ac:dyDescent="0.25">
      <c r="A48" t="str">
        <f>"7669824AFB"</f>
        <v>7669824AFB</v>
      </c>
      <c r="B48" t="str">
        <f t="shared" si="1"/>
        <v>06363391001</v>
      </c>
      <c r="C48" t="s">
        <v>16</v>
      </c>
      <c r="D48" t="s">
        <v>145</v>
      </c>
      <c r="E48" t="s">
        <v>30</v>
      </c>
      <c r="F48" s="1" t="s">
        <v>146</v>
      </c>
      <c r="G48" t="s">
        <v>135</v>
      </c>
      <c r="H48">
        <v>60671.3</v>
      </c>
      <c r="I48" s="2">
        <v>43480</v>
      </c>
      <c r="J48" s="2">
        <v>43646</v>
      </c>
      <c r="K48">
        <v>60671.3</v>
      </c>
    </row>
    <row r="49" spans="1:11" x14ac:dyDescent="0.25">
      <c r="A49" t="str">
        <f>"ZC826D1F80"</f>
        <v>ZC826D1F80</v>
      </c>
      <c r="B49" t="str">
        <f t="shared" si="1"/>
        <v>06363391001</v>
      </c>
      <c r="C49" t="s">
        <v>16</v>
      </c>
      <c r="D49" t="s">
        <v>147</v>
      </c>
      <c r="E49" t="s">
        <v>43</v>
      </c>
      <c r="F49" s="1" t="s">
        <v>148</v>
      </c>
      <c r="G49" t="s">
        <v>149</v>
      </c>
      <c r="H49">
        <v>7499.5</v>
      </c>
      <c r="I49" s="2">
        <v>43489</v>
      </c>
      <c r="J49" s="2">
        <v>43524</v>
      </c>
      <c r="K49">
        <v>7499.5</v>
      </c>
    </row>
    <row r="50" spans="1:11" x14ac:dyDescent="0.25">
      <c r="A50" t="str">
        <f>"Z452694EF1"</f>
        <v>Z452694EF1</v>
      </c>
      <c r="B50" t="str">
        <f t="shared" si="1"/>
        <v>06363391001</v>
      </c>
      <c r="C50" t="s">
        <v>16</v>
      </c>
      <c r="D50" t="s">
        <v>150</v>
      </c>
      <c r="E50" t="s">
        <v>43</v>
      </c>
      <c r="F50" s="1" t="s">
        <v>151</v>
      </c>
      <c r="G50" t="s">
        <v>152</v>
      </c>
      <c r="H50">
        <v>1154</v>
      </c>
      <c r="I50" s="2">
        <v>43472</v>
      </c>
      <c r="J50" s="2">
        <v>43530</v>
      </c>
      <c r="K50">
        <v>1154</v>
      </c>
    </row>
    <row r="51" spans="1:11" x14ac:dyDescent="0.25">
      <c r="A51" t="str">
        <f>"Z942679A5B"</f>
        <v>Z942679A5B</v>
      </c>
      <c r="B51" t="str">
        <f t="shared" si="1"/>
        <v>06363391001</v>
      </c>
      <c r="C51" t="s">
        <v>16</v>
      </c>
      <c r="D51" t="s">
        <v>153</v>
      </c>
      <c r="E51" t="s">
        <v>43</v>
      </c>
      <c r="F51" s="1" t="s">
        <v>154</v>
      </c>
      <c r="G51" t="s">
        <v>155</v>
      </c>
      <c r="H51">
        <v>320</v>
      </c>
      <c r="I51" s="2">
        <v>43472</v>
      </c>
      <c r="J51" s="2">
        <v>43496</v>
      </c>
      <c r="K51">
        <v>320</v>
      </c>
    </row>
    <row r="52" spans="1:11" x14ac:dyDescent="0.25">
      <c r="A52" t="str">
        <f>"Z4726EE30B"</f>
        <v>Z4726EE30B</v>
      </c>
      <c r="B52" t="str">
        <f t="shared" si="1"/>
        <v>06363391001</v>
      </c>
      <c r="C52" t="s">
        <v>16</v>
      </c>
      <c r="D52" t="s">
        <v>156</v>
      </c>
      <c r="E52" t="s">
        <v>43</v>
      </c>
      <c r="F52" s="1" t="s">
        <v>157</v>
      </c>
      <c r="G52" t="s">
        <v>158</v>
      </c>
      <c r="H52">
        <v>350</v>
      </c>
      <c r="I52" s="2">
        <v>43497</v>
      </c>
      <c r="J52" s="2">
        <v>43504</v>
      </c>
      <c r="K52">
        <v>350</v>
      </c>
    </row>
    <row r="53" spans="1:11" x14ac:dyDescent="0.25">
      <c r="A53" t="str">
        <f>"Z7326B7D76"</f>
        <v>Z7326B7D76</v>
      </c>
      <c r="B53" t="str">
        <f t="shared" si="1"/>
        <v>06363391001</v>
      </c>
      <c r="C53" t="s">
        <v>16</v>
      </c>
      <c r="D53" t="s">
        <v>159</v>
      </c>
      <c r="E53" t="s">
        <v>43</v>
      </c>
      <c r="F53" s="1" t="s">
        <v>160</v>
      </c>
      <c r="G53" t="s">
        <v>161</v>
      </c>
      <c r="H53">
        <v>0</v>
      </c>
      <c r="I53" s="2">
        <v>43466</v>
      </c>
      <c r="J53" s="2">
        <v>43555</v>
      </c>
      <c r="K53">
        <v>0</v>
      </c>
    </row>
    <row r="54" spans="1:11" x14ac:dyDescent="0.25">
      <c r="A54" t="str">
        <f>"Z0127561AE"</f>
        <v>Z0127561AE</v>
      </c>
      <c r="B54" t="str">
        <f t="shared" si="1"/>
        <v>06363391001</v>
      </c>
      <c r="C54" t="s">
        <v>16</v>
      </c>
      <c r="D54" t="s">
        <v>162</v>
      </c>
      <c r="E54" t="s">
        <v>43</v>
      </c>
      <c r="F54" s="1" t="s">
        <v>163</v>
      </c>
      <c r="G54" t="s">
        <v>164</v>
      </c>
      <c r="H54">
        <v>69</v>
      </c>
      <c r="I54" s="2">
        <v>43523</v>
      </c>
      <c r="J54" s="2">
        <v>43611</v>
      </c>
      <c r="K54">
        <v>69</v>
      </c>
    </row>
    <row r="55" spans="1:11" x14ac:dyDescent="0.25">
      <c r="A55" t="str">
        <f>"Z46263DA0B"</f>
        <v>Z46263DA0B</v>
      </c>
      <c r="B55" t="str">
        <f t="shared" si="1"/>
        <v>06363391001</v>
      </c>
      <c r="C55" t="s">
        <v>16</v>
      </c>
      <c r="D55" t="s">
        <v>165</v>
      </c>
      <c r="E55" t="s">
        <v>43</v>
      </c>
      <c r="F55" s="1" t="s">
        <v>166</v>
      </c>
      <c r="G55" t="s">
        <v>167</v>
      </c>
      <c r="H55">
        <v>5460</v>
      </c>
      <c r="I55" s="2">
        <v>43480</v>
      </c>
      <c r="J55" s="2">
        <v>43510</v>
      </c>
      <c r="K55">
        <v>5460</v>
      </c>
    </row>
    <row r="56" spans="1:11" x14ac:dyDescent="0.25">
      <c r="A56" t="str">
        <f>"Z81275F3F4"</f>
        <v>Z81275F3F4</v>
      </c>
      <c r="B56" t="str">
        <f t="shared" si="1"/>
        <v>06363391001</v>
      </c>
      <c r="C56" t="s">
        <v>16</v>
      </c>
      <c r="D56" t="s">
        <v>168</v>
      </c>
      <c r="E56" t="s">
        <v>43</v>
      </c>
      <c r="F56" s="1" t="s">
        <v>169</v>
      </c>
      <c r="G56" t="s">
        <v>170</v>
      </c>
      <c r="H56">
        <v>1100</v>
      </c>
      <c r="I56" s="2">
        <v>43530</v>
      </c>
      <c r="J56" s="2">
        <v>43546</v>
      </c>
      <c r="K56">
        <v>1100</v>
      </c>
    </row>
    <row r="57" spans="1:11" x14ac:dyDescent="0.25">
      <c r="A57" t="str">
        <f>"Z8D2749638"</f>
        <v>Z8D2749638</v>
      </c>
      <c r="B57" t="str">
        <f t="shared" si="1"/>
        <v>06363391001</v>
      </c>
      <c r="C57" t="s">
        <v>16</v>
      </c>
      <c r="D57" t="s">
        <v>171</v>
      </c>
      <c r="E57" t="s">
        <v>43</v>
      </c>
      <c r="F57" s="1" t="s">
        <v>172</v>
      </c>
      <c r="G57" t="s">
        <v>173</v>
      </c>
      <c r="H57">
        <v>13200</v>
      </c>
      <c r="I57" s="2">
        <v>43528</v>
      </c>
      <c r="J57" s="2">
        <v>43619</v>
      </c>
      <c r="K57">
        <v>13196</v>
      </c>
    </row>
    <row r="58" spans="1:11" x14ac:dyDescent="0.25">
      <c r="A58" t="str">
        <f>"ZB62760B10"</f>
        <v>ZB62760B10</v>
      </c>
      <c r="B58" t="str">
        <f t="shared" si="1"/>
        <v>06363391001</v>
      </c>
      <c r="C58" t="s">
        <v>16</v>
      </c>
      <c r="D58" t="s">
        <v>174</v>
      </c>
      <c r="E58" t="s">
        <v>43</v>
      </c>
      <c r="F58" s="1" t="s">
        <v>175</v>
      </c>
      <c r="G58" t="s">
        <v>176</v>
      </c>
      <c r="H58">
        <v>180</v>
      </c>
      <c r="I58" s="2">
        <v>43524</v>
      </c>
      <c r="J58" s="2">
        <v>43529</v>
      </c>
      <c r="K58">
        <v>180</v>
      </c>
    </row>
    <row r="59" spans="1:11" x14ac:dyDescent="0.25">
      <c r="A59" t="str">
        <f>"77659210BF"</f>
        <v>77659210BF</v>
      </c>
      <c r="B59" t="str">
        <f t="shared" si="1"/>
        <v>06363391001</v>
      </c>
      <c r="C59" t="s">
        <v>16</v>
      </c>
      <c r="D59" t="s">
        <v>177</v>
      </c>
      <c r="E59" t="s">
        <v>18</v>
      </c>
      <c r="F59" s="1" t="s">
        <v>178</v>
      </c>
      <c r="G59" t="s">
        <v>179</v>
      </c>
      <c r="H59">
        <v>0</v>
      </c>
      <c r="I59" s="2">
        <v>43556</v>
      </c>
      <c r="J59" s="2">
        <v>43921</v>
      </c>
      <c r="K59">
        <v>288007.53999999998</v>
      </c>
    </row>
    <row r="60" spans="1:11" x14ac:dyDescent="0.25">
      <c r="A60" t="str">
        <f>"Z63270817C"</f>
        <v>Z63270817C</v>
      </c>
      <c r="B60" t="str">
        <f t="shared" si="1"/>
        <v>06363391001</v>
      </c>
      <c r="C60" t="s">
        <v>16</v>
      </c>
      <c r="D60" t="s">
        <v>180</v>
      </c>
      <c r="E60" t="s">
        <v>43</v>
      </c>
      <c r="F60" s="1" t="s">
        <v>181</v>
      </c>
      <c r="G60" t="s">
        <v>182</v>
      </c>
      <c r="H60">
        <v>1428</v>
      </c>
      <c r="I60" s="2">
        <v>43514</v>
      </c>
      <c r="J60" s="2">
        <v>43830</v>
      </c>
      <c r="K60">
        <v>1428</v>
      </c>
    </row>
    <row r="61" spans="1:11" x14ac:dyDescent="0.25">
      <c r="A61" t="str">
        <f>"Z4127B096F"</f>
        <v>Z4127B096F</v>
      </c>
      <c r="B61" t="str">
        <f t="shared" si="1"/>
        <v>06363391001</v>
      </c>
      <c r="C61" t="s">
        <v>16</v>
      </c>
      <c r="D61" t="s">
        <v>183</v>
      </c>
      <c r="E61" t="s">
        <v>43</v>
      </c>
      <c r="F61" s="1" t="s">
        <v>184</v>
      </c>
      <c r="G61" t="s">
        <v>185</v>
      </c>
      <c r="H61">
        <v>265</v>
      </c>
      <c r="I61" s="2">
        <v>43545</v>
      </c>
      <c r="J61" s="2">
        <v>43574</v>
      </c>
      <c r="K61">
        <v>265</v>
      </c>
    </row>
    <row r="62" spans="1:11" x14ac:dyDescent="0.25">
      <c r="A62" t="str">
        <f>"ZBC27A3B5A"</f>
        <v>ZBC27A3B5A</v>
      </c>
      <c r="B62" t="str">
        <f t="shared" si="1"/>
        <v>06363391001</v>
      </c>
      <c r="C62" t="s">
        <v>16</v>
      </c>
      <c r="D62" t="s">
        <v>186</v>
      </c>
      <c r="E62" t="s">
        <v>43</v>
      </c>
      <c r="F62" s="1" t="s">
        <v>187</v>
      </c>
      <c r="G62" t="s">
        <v>188</v>
      </c>
      <c r="H62">
        <v>380</v>
      </c>
      <c r="I62" s="2">
        <v>43549</v>
      </c>
      <c r="J62" s="2">
        <v>43560</v>
      </c>
      <c r="K62">
        <v>380</v>
      </c>
    </row>
    <row r="63" spans="1:11" x14ac:dyDescent="0.25">
      <c r="A63" t="str">
        <f>"Z002800818"</f>
        <v>Z002800818</v>
      </c>
      <c r="B63" t="str">
        <f t="shared" si="1"/>
        <v>06363391001</v>
      </c>
      <c r="C63" t="s">
        <v>16</v>
      </c>
      <c r="D63" t="s">
        <v>189</v>
      </c>
      <c r="E63" t="s">
        <v>43</v>
      </c>
      <c r="F63" s="1" t="s">
        <v>190</v>
      </c>
      <c r="G63" t="s">
        <v>191</v>
      </c>
      <c r="H63">
        <v>330</v>
      </c>
      <c r="I63" s="2">
        <v>43566</v>
      </c>
      <c r="J63" s="2">
        <v>43567</v>
      </c>
      <c r="K63">
        <v>330</v>
      </c>
    </row>
    <row r="64" spans="1:11" x14ac:dyDescent="0.25">
      <c r="A64" t="str">
        <f>"ZA6280EA39"</f>
        <v>ZA6280EA39</v>
      </c>
      <c r="B64" t="str">
        <f t="shared" si="1"/>
        <v>06363391001</v>
      </c>
      <c r="C64" t="s">
        <v>16</v>
      </c>
      <c r="D64" t="s">
        <v>192</v>
      </c>
      <c r="E64" t="s">
        <v>43</v>
      </c>
      <c r="F64" s="1" t="s">
        <v>154</v>
      </c>
      <c r="G64" t="s">
        <v>155</v>
      </c>
      <c r="H64">
        <v>530</v>
      </c>
      <c r="I64" s="2">
        <v>43571</v>
      </c>
      <c r="J64" s="2">
        <v>43571</v>
      </c>
      <c r="K64">
        <v>530</v>
      </c>
    </row>
    <row r="65" spans="1:11" x14ac:dyDescent="0.25">
      <c r="A65" t="str">
        <f>"ZDB2694754"</f>
        <v>ZDB2694754</v>
      </c>
      <c r="B65" t="str">
        <f t="shared" si="1"/>
        <v>06363391001</v>
      </c>
      <c r="C65" t="s">
        <v>16</v>
      </c>
      <c r="D65" t="s">
        <v>193</v>
      </c>
      <c r="E65" t="s">
        <v>43</v>
      </c>
      <c r="F65" s="1" t="s">
        <v>194</v>
      </c>
      <c r="G65" t="s">
        <v>195</v>
      </c>
      <c r="H65">
        <v>1000</v>
      </c>
      <c r="I65" s="2">
        <v>43528</v>
      </c>
      <c r="J65" s="2">
        <v>43578</v>
      </c>
      <c r="K65">
        <v>1000</v>
      </c>
    </row>
    <row r="66" spans="1:11" x14ac:dyDescent="0.25">
      <c r="A66" t="str">
        <f>"ZBC265A169"</f>
        <v>ZBC265A169</v>
      </c>
      <c r="B66" t="str">
        <f t="shared" si="1"/>
        <v>06363391001</v>
      </c>
      <c r="C66" t="s">
        <v>16</v>
      </c>
      <c r="D66" t="s">
        <v>196</v>
      </c>
      <c r="E66" t="s">
        <v>43</v>
      </c>
      <c r="F66" s="1" t="s">
        <v>197</v>
      </c>
      <c r="G66" t="s">
        <v>198</v>
      </c>
      <c r="H66">
        <v>25636</v>
      </c>
      <c r="I66" s="2">
        <v>43481</v>
      </c>
      <c r="J66" s="2">
        <v>43511</v>
      </c>
      <c r="K66">
        <v>25636</v>
      </c>
    </row>
    <row r="67" spans="1:11" x14ac:dyDescent="0.25">
      <c r="A67" t="str">
        <f>"Z722750980"</f>
        <v>Z722750980</v>
      </c>
      <c r="B67" t="str">
        <f t="shared" ref="B67:B98" si="2">"06363391001"</f>
        <v>06363391001</v>
      </c>
      <c r="C67" t="s">
        <v>16</v>
      </c>
      <c r="D67" t="s">
        <v>199</v>
      </c>
      <c r="E67" t="s">
        <v>30</v>
      </c>
      <c r="F67" s="1" t="s">
        <v>200</v>
      </c>
      <c r="G67" t="s">
        <v>201</v>
      </c>
      <c r="H67">
        <v>21210.11</v>
      </c>
      <c r="I67" s="2">
        <v>43563</v>
      </c>
      <c r="J67" s="2">
        <v>43616</v>
      </c>
      <c r="K67">
        <v>21210.11</v>
      </c>
    </row>
    <row r="68" spans="1:11" x14ac:dyDescent="0.25">
      <c r="A68" t="str">
        <f>"Z6C2704A10"</f>
        <v>Z6C2704A10</v>
      </c>
      <c r="B68" t="str">
        <f t="shared" si="2"/>
        <v>06363391001</v>
      </c>
      <c r="C68" t="s">
        <v>16</v>
      </c>
      <c r="D68" t="s">
        <v>202</v>
      </c>
      <c r="E68" t="s">
        <v>43</v>
      </c>
      <c r="F68" s="1" t="s">
        <v>203</v>
      </c>
      <c r="G68" t="s">
        <v>204</v>
      </c>
      <c r="H68">
        <v>495</v>
      </c>
      <c r="I68" s="2">
        <v>43507</v>
      </c>
      <c r="J68" s="2">
        <v>43595</v>
      </c>
      <c r="K68">
        <v>495</v>
      </c>
    </row>
    <row r="69" spans="1:11" x14ac:dyDescent="0.25">
      <c r="A69" t="str">
        <f>"Z3827ECDC0"</f>
        <v>Z3827ECDC0</v>
      </c>
      <c r="B69" t="str">
        <f t="shared" si="2"/>
        <v>06363391001</v>
      </c>
      <c r="C69" t="s">
        <v>16</v>
      </c>
      <c r="D69" t="s">
        <v>205</v>
      </c>
      <c r="E69" t="s">
        <v>43</v>
      </c>
      <c r="F69" s="1" t="s">
        <v>206</v>
      </c>
      <c r="G69" t="s">
        <v>207</v>
      </c>
      <c r="H69">
        <v>4200</v>
      </c>
      <c r="I69" s="2">
        <v>43560</v>
      </c>
      <c r="J69" s="2">
        <v>44196</v>
      </c>
      <c r="K69">
        <v>0</v>
      </c>
    </row>
    <row r="70" spans="1:11" x14ac:dyDescent="0.25">
      <c r="A70" t="str">
        <f>"ZEC282A893"</f>
        <v>ZEC282A893</v>
      </c>
      <c r="B70" t="str">
        <f t="shared" si="2"/>
        <v>06363391001</v>
      </c>
      <c r="C70" t="s">
        <v>16</v>
      </c>
      <c r="D70" t="s">
        <v>208</v>
      </c>
      <c r="E70" t="s">
        <v>43</v>
      </c>
      <c r="F70" s="1" t="s">
        <v>209</v>
      </c>
      <c r="G70" t="s">
        <v>210</v>
      </c>
      <c r="H70">
        <v>1200</v>
      </c>
      <c r="I70" s="2">
        <v>43581</v>
      </c>
      <c r="J70" s="2">
        <v>43830</v>
      </c>
      <c r="K70">
        <v>1200</v>
      </c>
    </row>
    <row r="71" spans="1:11" x14ac:dyDescent="0.25">
      <c r="A71" t="str">
        <f>"ZBE282F566"</f>
        <v>ZBE282F566</v>
      </c>
      <c r="B71" t="str">
        <f t="shared" si="2"/>
        <v>06363391001</v>
      </c>
      <c r="C71" t="s">
        <v>16</v>
      </c>
      <c r="D71" t="s">
        <v>211</v>
      </c>
      <c r="E71" t="s">
        <v>43</v>
      </c>
      <c r="F71" s="1" t="s">
        <v>212</v>
      </c>
      <c r="G71" t="s">
        <v>213</v>
      </c>
      <c r="H71">
        <v>265</v>
      </c>
      <c r="I71" s="2">
        <v>43591</v>
      </c>
      <c r="J71" s="2">
        <v>43591</v>
      </c>
      <c r="K71">
        <v>265</v>
      </c>
    </row>
    <row r="72" spans="1:11" x14ac:dyDescent="0.25">
      <c r="A72" t="str">
        <f>"Z30282AAD9"</f>
        <v>Z30282AAD9</v>
      </c>
      <c r="B72" t="str">
        <f t="shared" si="2"/>
        <v>06363391001</v>
      </c>
      <c r="C72" t="s">
        <v>16</v>
      </c>
      <c r="D72" t="s">
        <v>214</v>
      </c>
      <c r="E72" t="s">
        <v>43</v>
      </c>
      <c r="F72" s="1" t="s">
        <v>215</v>
      </c>
      <c r="G72" t="s">
        <v>216</v>
      </c>
      <c r="H72">
        <v>150</v>
      </c>
      <c r="I72" s="2">
        <v>43587</v>
      </c>
      <c r="J72" s="2">
        <v>43593</v>
      </c>
      <c r="K72">
        <v>150</v>
      </c>
    </row>
    <row r="73" spans="1:11" x14ac:dyDescent="0.25">
      <c r="A73" t="str">
        <f>"Z3C26FE7D3"</f>
        <v>Z3C26FE7D3</v>
      </c>
      <c r="B73" t="str">
        <f t="shared" si="2"/>
        <v>06363391001</v>
      </c>
      <c r="C73" t="s">
        <v>16</v>
      </c>
      <c r="D73" t="s">
        <v>217</v>
      </c>
      <c r="E73" t="s">
        <v>43</v>
      </c>
      <c r="F73" s="1" t="s">
        <v>218</v>
      </c>
      <c r="G73" t="s">
        <v>219</v>
      </c>
      <c r="H73">
        <v>16200</v>
      </c>
      <c r="I73" s="2">
        <v>43563</v>
      </c>
      <c r="J73" s="2">
        <v>43571</v>
      </c>
      <c r="K73">
        <v>16200</v>
      </c>
    </row>
    <row r="74" spans="1:11" x14ac:dyDescent="0.25">
      <c r="A74" t="str">
        <f>"Z93275822B"</f>
        <v>Z93275822B</v>
      </c>
      <c r="B74" t="str">
        <f t="shared" si="2"/>
        <v>06363391001</v>
      </c>
      <c r="C74" t="s">
        <v>16</v>
      </c>
      <c r="D74" t="s">
        <v>220</v>
      </c>
      <c r="E74" t="s">
        <v>30</v>
      </c>
      <c r="F74" s="1" t="s">
        <v>221</v>
      </c>
      <c r="G74" t="s">
        <v>222</v>
      </c>
      <c r="H74">
        <v>7533.35</v>
      </c>
      <c r="I74" s="2">
        <v>43556</v>
      </c>
      <c r="J74" s="2">
        <v>43921</v>
      </c>
      <c r="K74">
        <v>5616.24</v>
      </c>
    </row>
    <row r="75" spans="1:11" x14ac:dyDescent="0.25">
      <c r="A75" t="str">
        <f>"Z0E275819E"</f>
        <v>Z0E275819E</v>
      </c>
      <c r="B75" t="str">
        <f t="shared" si="2"/>
        <v>06363391001</v>
      </c>
      <c r="C75" t="s">
        <v>16</v>
      </c>
      <c r="D75" t="s">
        <v>223</v>
      </c>
      <c r="E75" t="s">
        <v>30</v>
      </c>
      <c r="F75" s="1" t="s">
        <v>224</v>
      </c>
      <c r="G75" t="s">
        <v>222</v>
      </c>
      <c r="H75">
        <v>15721</v>
      </c>
      <c r="I75" s="2">
        <v>43556</v>
      </c>
      <c r="J75" s="2">
        <v>43921</v>
      </c>
      <c r="K75">
        <v>10046.280000000001</v>
      </c>
    </row>
    <row r="76" spans="1:11" x14ac:dyDescent="0.25">
      <c r="A76" t="str">
        <f>"ZE4275826E"</f>
        <v>ZE4275826E</v>
      </c>
      <c r="B76" t="str">
        <f t="shared" si="2"/>
        <v>06363391001</v>
      </c>
      <c r="C76" t="s">
        <v>16</v>
      </c>
      <c r="D76" t="s">
        <v>225</v>
      </c>
      <c r="E76" t="s">
        <v>30</v>
      </c>
      <c r="F76" s="1" t="s">
        <v>226</v>
      </c>
      <c r="G76" t="s">
        <v>222</v>
      </c>
      <c r="H76">
        <v>7233.35</v>
      </c>
      <c r="I76" s="2">
        <v>43556</v>
      </c>
      <c r="J76" s="2">
        <v>43921</v>
      </c>
      <c r="K76">
        <v>0</v>
      </c>
    </row>
    <row r="77" spans="1:11" x14ac:dyDescent="0.25">
      <c r="A77" t="str">
        <f>"Z852758251"</f>
        <v>Z852758251</v>
      </c>
      <c r="B77" t="str">
        <f t="shared" si="2"/>
        <v>06363391001</v>
      </c>
      <c r="C77" t="s">
        <v>16</v>
      </c>
      <c r="D77" t="s">
        <v>227</v>
      </c>
      <c r="E77" t="s">
        <v>30</v>
      </c>
      <c r="F77" s="1" t="s">
        <v>228</v>
      </c>
      <c r="G77" t="s">
        <v>123</v>
      </c>
      <c r="H77">
        <v>7382.5</v>
      </c>
      <c r="I77" s="2">
        <v>43556</v>
      </c>
      <c r="J77" s="2">
        <v>43921</v>
      </c>
      <c r="K77">
        <v>6793</v>
      </c>
    </row>
    <row r="78" spans="1:11" x14ac:dyDescent="0.25">
      <c r="A78" t="str">
        <f>"ZC327D1AA1"</f>
        <v>ZC327D1AA1</v>
      </c>
      <c r="B78" t="str">
        <f t="shared" si="2"/>
        <v>06363391001</v>
      </c>
      <c r="C78" t="s">
        <v>16</v>
      </c>
      <c r="D78" t="s">
        <v>229</v>
      </c>
      <c r="E78" t="s">
        <v>43</v>
      </c>
      <c r="F78" s="1" t="s">
        <v>230</v>
      </c>
      <c r="G78" t="s">
        <v>231</v>
      </c>
      <c r="H78">
        <v>2000</v>
      </c>
      <c r="I78" s="2">
        <v>43560</v>
      </c>
      <c r="J78" s="2">
        <v>43614</v>
      </c>
      <c r="K78">
        <v>2000</v>
      </c>
    </row>
    <row r="79" spans="1:11" x14ac:dyDescent="0.25">
      <c r="A79" t="str">
        <f>"Z2E28071A3"</f>
        <v>Z2E28071A3</v>
      </c>
      <c r="B79" t="str">
        <f t="shared" si="2"/>
        <v>06363391001</v>
      </c>
      <c r="C79" t="s">
        <v>16</v>
      </c>
      <c r="D79" t="s">
        <v>232</v>
      </c>
      <c r="E79" t="s">
        <v>43</v>
      </c>
      <c r="F79" s="1" t="s">
        <v>83</v>
      </c>
      <c r="G79" t="s">
        <v>84</v>
      </c>
      <c r="H79">
        <v>165</v>
      </c>
      <c r="I79" s="2">
        <v>43567</v>
      </c>
      <c r="J79" s="2">
        <v>43592</v>
      </c>
      <c r="K79">
        <v>165</v>
      </c>
    </row>
    <row r="80" spans="1:11" x14ac:dyDescent="0.25">
      <c r="A80" t="str">
        <f>"Z7A27D6900"</f>
        <v>Z7A27D6900</v>
      </c>
      <c r="B80" t="str">
        <f t="shared" si="2"/>
        <v>06363391001</v>
      </c>
      <c r="C80" t="s">
        <v>16</v>
      </c>
      <c r="D80" t="s">
        <v>233</v>
      </c>
      <c r="E80" t="s">
        <v>43</v>
      </c>
      <c r="F80" s="1" t="s">
        <v>234</v>
      </c>
      <c r="G80" t="s">
        <v>235</v>
      </c>
      <c r="H80">
        <v>2392.5</v>
      </c>
      <c r="I80" s="2">
        <v>43558</v>
      </c>
      <c r="J80" s="2">
        <v>43587</v>
      </c>
      <c r="K80">
        <v>2392.5</v>
      </c>
    </row>
    <row r="81" spans="1:11" x14ac:dyDescent="0.25">
      <c r="A81" t="str">
        <f>"Z0E28499A5"</f>
        <v>Z0E28499A5</v>
      </c>
      <c r="B81" t="str">
        <f t="shared" si="2"/>
        <v>06363391001</v>
      </c>
      <c r="C81" t="s">
        <v>16</v>
      </c>
      <c r="D81" t="s">
        <v>236</v>
      </c>
      <c r="E81" t="s">
        <v>43</v>
      </c>
      <c r="F81" s="1" t="s">
        <v>101</v>
      </c>
      <c r="G81" t="s">
        <v>102</v>
      </c>
      <c r="H81">
        <v>3731</v>
      </c>
      <c r="I81" s="2">
        <v>43594</v>
      </c>
      <c r="J81" s="2">
        <v>43624</v>
      </c>
      <c r="K81">
        <v>3731</v>
      </c>
    </row>
    <row r="82" spans="1:11" x14ac:dyDescent="0.25">
      <c r="A82" t="str">
        <f>"Z792793B0A"</f>
        <v>Z792793B0A</v>
      </c>
      <c r="B82" t="str">
        <f t="shared" si="2"/>
        <v>06363391001</v>
      </c>
      <c r="C82" t="s">
        <v>16</v>
      </c>
      <c r="D82" t="s">
        <v>237</v>
      </c>
      <c r="E82" t="s">
        <v>18</v>
      </c>
      <c r="F82" s="1" t="s">
        <v>238</v>
      </c>
      <c r="G82" t="s">
        <v>239</v>
      </c>
      <c r="H82">
        <v>0</v>
      </c>
      <c r="I82" s="2">
        <v>43542</v>
      </c>
      <c r="J82" s="2">
        <v>44637</v>
      </c>
      <c r="K82">
        <v>853.99</v>
      </c>
    </row>
    <row r="83" spans="1:11" x14ac:dyDescent="0.25">
      <c r="A83" t="str">
        <f>"Z2B28D8BFE"</f>
        <v>Z2B28D8BFE</v>
      </c>
      <c r="B83" t="str">
        <f t="shared" si="2"/>
        <v>06363391001</v>
      </c>
      <c r="C83" t="s">
        <v>16</v>
      </c>
      <c r="D83" t="s">
        <v>240</v>
      </c>
      <c r="E83" t="s">
        <v>43</v>
      </c>
      <c r="F83" s="1" t="s">
        <v>187</v>
      </c>
      <c r="G83" t="s">
        <v>188</v>
      </c>
      <c r="H83">
        <v>1305</v>
      </c>
      <c r="I83" s="2">
        <v>43636</v>
      </c>
      <c r="J83" s="2">
        <v>43637</v>
      </c>
      <c r="K83">
        <v>1305</v>
      </c>
    </row>
    <row r="84" spans="1:11" x14ac:dyDescent="0.25">
      <c r="A84" t="str">
        <f>"ZF728FB704"</f>
        <v>ZF728FB704</v>
      </c>
      <c r="B84" t="str">
        <f t="shared" si="2"/>
        <v>06363391001</v>
      </c>
      <c r="C84" t="s">
        <v>16</v>
      </c>
      <c r="D84" t="s">
        <v>241</v>
      </c>
      <c r="E84" t="s">
        <v>43</v>
      </c>
      <c r="F84" s="1" t="s">
        <v>242</v>
      </c>
      <c r="G84" t="s">
        <v>243</v>
      </c>
      <c r="H84">
        <v>550</v>
      </c>
      <c r="I84" s="2">
        <v>43643</v>
      </c>
      <c r="J84" s="2">
        <v>43643</v>
      </c>
      <c r="K84">
        <v>550</v>
      </c>
    </row>
    <row r="85" spans="1:11" x14ac:dyDescent="0.25">
      <c r="A85" t="str">
        <f>"ZF228A2607"</f>
        <v>ZF228A2607</v>
      </c>
      <c r="B85" t="str">
        <f t="shared" si="2"/>
        <v>06363391001</v>
      </c>
      <c r="C85" t="s">
        <v>16</v>
      </c>
      <c r="D85" t="s">
        <v>244</v>
      </c>
      <c r="E85" t="s">
        <v>43</v>
      </c>
      <c r="F85" s="1" t="s">
        <v>245</v>
      </c>
      <c r="G85" t="s">
        <v>246</v>
      </c>
      <c r="H85">
        <v>1915</v>
      </c>
      <c r="I85" s="2">
        <v>43619</v>
      </c>
      <c r="J85" s="2">
        <v>43652</v>
      </c>
      <c r="K85">
        <v>1914.99</v>
      </c>
    </row>
    <row r="86" spans="1:11" x14ac:dyDescent="0.25">
      <c r="A86" t="str">
        <f>"Z0628C96B5"</f>
        <v>Z0628C96B5</v>
      </c>
      <c r="B86" t="str">
        <f t="shared" si="2"/>
        <v>06363391001</v>
      </c>
      <c r="C86" t="s">
        <v>16</v>
      </c>
      <c r="D86" t="s">
        <v>247</v>
      </c>
      <c r="E86" t="s">
        <v>43</v>
      </c>
      <c r="F86" s="1" t="s">
        <v>248</v>
      </c>
      <c r="G86" t="s">
        <v>249</v>
      </c>
      <c r="H86">
        <v>2765</v>
      </c>
      <c r="I86" s="2">
        <v>43629</v>
      </c>
      <c r="J86" s="2">
        <v>43658</v>
      </c>
      <c r="K86">
        <v>2765</v>
      </c>
    </row>
    <row r="87" spans="1:11" x14ac:dyDescent="0.25">
      <c r="A87" t="str">
        <f>"Z20292391F"</f>
        <v>Z20292391F</v>
      </c>
      <c r="B87" t="str">
        <f t="shared" si="2"/>
        <v>06363391001</v>
      </c>
      <c r="C87" t="s">
        <v>16</v>
      </c>
      <c r="D87" t="s">
        <v>250</v>
      </c>
      <c r="E87" t="s">
        <v>43</v>
      </c>
      <c r="F87" s="1" t="s">
        <v>251</v>
      </c>
      <c r="G87" t="s">
        <v>252</v>
      </c>
      <c r="H87">
        <v>3036</v>
      </c>
      <c r="I87" s="2">
        <v>43656</v>
      </c>
      <c r="J87" s="2">
        <v>43656</v>
      </c>
      <c r="K87">
        <v>3036</v>
      </c>
    </row>
    <row r="88" spans="1:11" x14ac:dyDescent="0.25">
      <c r="A88" t="str">
        <f>"Z0C28CA60D"</f>
        <v>Z0C28CA60D</v>
      </c>
      <c r="B88" t="str">
        <f t="shared" si="2"/>
        <v>06363391001</v>
      </c>
      <c r="C88" t="s">
        <v>16</v>
      </c>
      <c r="D88" t="s">
        <v>253</v>
      </c>
      <c r="E88" t="s">
        <v>43</v>
      </c>
      <c r="F88" s="1" t="s">
        <v>254</v>
      </c>
      <c r="G88" t="s">
        <v>255</v>
      </c>
      <c r="H88">
        <v>1480</v>
      </c>
      <c r="I88" s="2">
        <v>43627</v>
      </c>
      <c r="J88" s="2">
        <v>43830</v>
      </c>
      <c r="K88">
        <v>1480</v>
      </c>
    </row>
    <row r="89" spans="1:11" x14ac:dyDescent="0.25">
      <c r="A89" t="str">
        <f>"76530275AA"</f>
        <v>76530275AA</v>
      </c>
      <c r="B89" t="str">
        <f t="shared" si="2"/>
        <v>06363391001</v>
      </c>
      <c r="C89" t="s">
        <v>16</v>
      </c>
      <c r="D89" t="s">
        <v>256</v>
      </c>
      <c r="E89" t="s">
        <v>30</v>
      </c>
      <c r="F89" s="1" t="s">
        <v>257</v>
      </c>
      <c r="G89" t="s">
        <v>135</v>
      </c>
      <c r="H89">
        <v>29792.59</v>
      </c>
      <c r="I89" s="2">
        <v>43466</v>
      </c>
      <c r="J89" s="2">
        <v>43830</v>
      </c>
      <c r="K89">
        <v>24513.46</v>
      </c>
    </row>
    <row r="90" spans="1:11" x14ac:dyDescent="0.25">
      <c r="A90" t="str">
        <f>"ZD82905F25"</f>
        <v>ZD82905F25</v>
      </c>
      <c r="B90" t="str">
        <f t="shared" si="2"/>
        <v>06363391001</v>
      </c>
      <c r="C90" t="s">
        <v>16</v>
      </c>
      <c r="D90" t="s">
        <v>258</v>
      </c>
      <c r="E90" t="s">
        <v>43</v>
      </c>
      <c r="F90" s="1" t="s">
        <v>259</v>
      </c>
      <c r="G90" t="s">
        <v>260</v>
      </c>
      <c r="H90">
        <v>367.2</v>
      </c>
      <c r="I90" s="2">
        <v>43654</v>
      </c>
      <c r="J90" s="2">
        <v>43658</v>
      </c>
      <c r="K90">
        <v>367.2</v>
      </c>
    </row>
    <row r="91" spans="1:11" x14ac:dyDescent="0.25">
      <c r="A91" t="str">
        <f>"ZAE29414AF"</f>
        <v>ZAE29414AF</v>
      </c>
      <c r="B91" t="str">
        <f t="shared" si="2"/>
        <v>06363391001</v>
      </c>
      <c r="C91" t="s">
        <v>16</v>
      </c>
      <c r="D91" t="s">
        <v>261</v>
      </c>
      <c r="E91" t="s">
        <v>43</v>
      </c>
      <c r="F91" s="1" t="s">
        <v>262</v>
      </c>
      <c r="G91" t="s">
        <v>263</v>
      </c>
      <c r="H91">
        <v>820</v>
      </c>
      <c r="I91" s="2">
        <v>43662</v>
      </c>
      <c r="J91" s="2">
        <v>43665</v>
      </c>
      <c r="K91">
        <v>820</v>
      </c>
    </row>
    <row r="92" spans="1:11" x14ac:dyDescent="0.25">
      <c r="A92" t="str">
        <f>"7757221546"</f>
        <v>7757221546</v>
      </c>
      <c r="B92" t="str">
        <f t="shared" si="2"/>
        <v>06363391001</v>
      </c>
      <c r="C92" t="s">
        <v>16</v>
      </c>
      <c r="D92" t="s">
        <v>264</v>
      </c>
      <c r="E92" t="s">
        <v>30</v>
      </c>
      <c r="F92" s="1" t="s">
        <v>265</v>
      </c>
      <c r="G92" t="s">
        <v>266</v>
      </c>
      <c r="H92">
        <v>170739.95</v>
      </c>
      <c r="I92" s="2">
        <v>43616</v>
      </c>
      <c r="J92" s="2">
        <v>43769</v>
      </c>
      <c r="K92">
        <v>124893.41</v>
      </c>
    </row>
    <row r="93" spans="1:11" x14ac:dyDescent="0.25">
      <c r="A93" t="str">
        <f>"ZEB28F79EF"</f>
        <v>ZEB28F79EF</v>
      </c>
      <c r="B93" t="str">
        <f t="shared" si="2"/>
        <v>06363391001</v>
      </c>
      <c r="C93" t="s">
        <v>16</v>
      </c>
      <c r="D93" t="s">
        <v>267</v>
      </c>
      <c r="E93" t="s">
        <v>30</v>
      </c>
      <c r="F93" s="1" t="s">
        <v>268</v>
      </c>
      <c r="G93" t="s">
        <v>252</v>
      </c>
      <c r="H93">
        <v>25603.5</v>
      </c>
      <c r="I93" s="2">
        <v>43654</v>
      </c>
      <c r="J93" s="2">
        <v>43671</v>
      </c>
      <c r="K93">
        <v>25603.5</v>
      </c>
    </row>
    <row r="94" spans="1:11" x14ac:dyDescent="0.25">
      <c r="A94" t="str">
        <f>"ZF3285E309"</f>
        <v>ZF3285E309</v>
      </c>
      <c r="B94" t="str">
        <f t="shared" si="2"/>
        <v>06363391001</v>
      </c>
      <c r="C94" t="s">
        <v>16</v>
      </c>
      <c r="D94" t="s">
        <v>269</v>
      </c>
      <c r="E94" t="s">
        <v>43</v>
      </c>
      <c r="F94" s="1" t="s">
        <v>270</v>
      </c>
      <c r="G94" t="s">
        <v>271</v>
      </c>
      <c r="H94">
        <v>218.4</v>
      </c>
      <c r="I94" s="2">
        <v>43598</v>
      </c>
      <c r="J94" s="2">
        <v>43619</v>
      </c>
      <c r="K94">
        <v>218.4</v>
      </c>
    </row>
    <row r="95" spans="1:11" x14ac:dyDescent="0.25">
      <c r="A95" t="str">
        <f>"Z6728E77CA"</f>
        <v>Z6728E77CA</v>
      </c>
      <c r="B95" t="str">
        <f t="shared" si="2"/>
        <v>06363391001</v>
      </c>
      <c r="C95" t="s">
        <v>16</v>
      </c>
      <c r="D95" t="s">
        <v>272</v>
      </c>
      <c r="E95" t="s">
        <v>43</v>
      </c>
      <c r="F95" s="1" t="s">
        <v>273</v>
      </c>
      <c r="G95" t="s">
        <v>274</v>
      </c>
      <c r="H95">
        <v>2438.36</v>
      </c>
      <c r="I95" s="2">
        <v>43649</v>
      </c>
      <c r="J95" s="2">
        <v>43658</v>
      </c>
      <c r="K95">
        <v>2438.36</v>
      </c>
    </row>
    <row r="96" spans="1:11" x14ac:dyDescent="0.25">
      <c r="A96" t="str">
        <f>"ZF8287B134"</f>
        <v>ZF8287B134</v>
      </c>
      <c r="B96" t="str">
        <f t="shared" si="2"/>
        <v>06363391001</v>
      </c>
      <c r="C96" t="s">
        <v>16</v>
      </c>
      <c r="D96" t="s">
        <v>275</v>
      </c>
      <c r="E96" t="s">
        <v>43</v>
      </c>
      <c r="F96" s="1" t="s">
        <v>276</v>
      </c>
      <c r="G96" t="s">
        <v>173</v>
      </c>
      <c r="H96">
        <v>1855</v>
      </c>
      <c r="I96" s="2">
        <v>43658</v>
      </c>
      <c r="J96" s="2">
        <v>43748</v>
      </c>
      <c r="K96">
        <v>3105</v>
      </c>
    </row>
    <row r="97" spans="1:11" x14ac:dyDescent="0.25">
      <c r="A97" t="str">
        <f>"Z3029030E2"</f>
        <v>Z3029030E2</v>
      </c>
      <c r="B97" t="str">
        <f t="shared" si="2"/>
        <v>06363391001</v>
      </c>
      <c r="C97" t="s">
        <v>16</v>
      </c>
      <c r="D97" t="s">
        <v>277</v>
      </c>
      <c r="E97" t="s">
        <v>43</v>
      </c>
      <c r="F97" s="1" t="s">
        <v>242</v>
      </c>
      <c r="G97" t="s">
        <v>243</v>
      </c>
      <c r="H97">
        <v>440</v>
      </c>
      <c r="I97" s="2">
        <v>43648</v>
      </c>
      <c r="J97" s="2">
        <v>43648</v>
      </c>
      <c r="K97">
        <v>440</v>
      </c>
    </row>
    <row r="98" spans="1:11" x14ac:dyDescent="0.25">
      <c r="A98" t="str">
        <f>"Z292879ABF"</f>
        <v>Z292879ABF</v>
      </c>
      <c r="B98" t="str">
        <f t="shared" si="2"/>
        <v>06363391001</v>
      </c>
      <c r="C98" t="s">
        <v>16</v>
      </c>
      <c r="D98" t="s">
        <v>278</v>
      </c>
      <c r="E98" t="s">
        <v>43</v>
      </c>
      <c r="F98" s="1" t="s">
        <v>279</v>
      </c>
      <c r="G98" t="s">
        <v>280</v>
      </c>
      <c r="H98">
        <v>900</v>
      </c>
      <c r="I98" s="2">
        <v>43607</v>
      </c>
      <c r="J98" s="2">
        <v>43667</v>
      </c>
      <c r="K98">
        <v>900</v>
      </c>
    </row>
    <row r="99" spans="1:11" x14ac:dyDescent="0.25">
      <c r="A99" t="str">
        <f>"Z5B298591B"</f>
        <v>Z5B298591B</v>
      </c>
      <c r="B99" t="str">
        <f t="shared" ref="B99:B130" si="3">"06363391001"</f>
        <v>06363391001</v>
      </c>
      <c r="C99" t="s">
        <v>16</v>
      </c>
      <c r="D99" t="s">
        <v>281</v>
      </c>
      <c r="E99" t="s">
        <v>43</v>
      </c>
      <c r="F99" s="1" t="s">
        <v>282</v>
      </c>
      <c r="G99" t="s">
        <v>283</v>
      </c>
      <c r="H99">
        <v>2659</v>
      </c>
      <c r="I99" s="2">
        <v>43698</v>
      </c>
      <c r="J99" s="2">
        <v>43738</v>
      </c>
      <c r="K99">
        <v>2659</v>
      </c>
    </row>
    <row r="100" spans="1:11" x14ac:dyDescent="0.25">
      <c r="A100" t="str">
        <f>"Z67297FF32"</f>
        <v>Z67297FF32</v>
      </c>
      <c r="B100" t="str">
        <f t="shared" si="3"/>
        <v>06363391001</v>
      </c>
      <c r="C100" t="s">
        <v>16</v>
      </c>
      <c r="D100" t="s">
        <v>284</v>
      </c>
      <c r="E100" t="s">
        <v>43</v>
      </c>
      <c r="F100" s="1" t="s">
        <v>285</v>
      </c>
      <c r="G100" t="s">
        <v>96</v>
      </c>
      <c r="H100">
        <v>2305</v>
      </c>
      <c r="I100" s="2">
        <v>43691</v>
      </c>
      <c r="J100" s="2">
        <v>43751</v>
      </c>
      <c r="K100">
        <v>2305</v>
      </c>
    </row>
    <row r="101" spans="1:11" x14ac:dyDescent="0.25">
      <c r="A101" t="str">
        <f>"Z7729D3AE8"</f>
        <v>Z7729D3AE8</v>
      </c>
      <c r="B101" t="str">
        <f t="shared" si="3"/>
        <v>06363391001</v>
      </c>
      <c r="C101" t="s">
        <v>16</v>
      </c>
      <c r="D101" t="s">
        <v>286</v>
      </c>
      <c r="E101" t="s">
        <v>43</v>
      </c>
      <c r="F101" s="1" t="s">
        <v>83</v>
      </c>
      <c r="G101" t="s">
        <v>84</v>
      </c>
      <c r="H101">
        <v>180</v>
      </c>
      <c r="I101" s="2">
        <v>43728</v>
      </c>
      <c r="J101" s="2">
        <v>43749</v>
      </c>
      <c r="K101">
        <v>180</v>
      </c>
    </row>
    <row r="102" spans="1:11" x14ac:dyDescent="0.25">
      <c r="A102" t="str">
        <f>"ZDA1E97EB3"</f>
        <v>ZDA1E97EB3</v>
      </c>
      <c r="B102" t="str">
        <f t="shared" si="3"/>
        <v>06363391001</v>
      </c>
      <c r="C102" t="s">
        <v>16</v>
      </c>
      <c r="D102" t="s">
        <v>287</v>
      </c>
      <c r="E102" t="s">
        <v>18</v>
      </c>
      <c r="F102" s="1" t="s">
        <v>19</v>
      </c>
      <c r="G102" t="s">
        <v>20</v>
      </c>
      <c r="H102">
        <v>14738.08</v>
      </c>
      <c r="I102" s="2">
        <v>42919</v>
      </c>
      <c r="J102" s="2">
        <v>44379</v>
      </c>
      <c r="K102">
        <v>8290.17</v>
      </c>
    </row>
    <row r="103" spans="1:11" x14ac:dyDescent="0.25">
      <c r="A103" t="str">
        <f>"Z3529FC2DB"</f>
        <v>Z3529FC2DB</v>
      </c>
      <c r="B103" t="str">
        <f t="shared" si="3"/>
        <v>06363391001</v>
      </c>
      <c r="C103" t="s">
        <v>16</v>
      </c>
      <c r="D103" t="s">
        <v>288</v>
      </c>
      <c r="E103" t="s">
        <v>43</v>
      </c>
      <c r="F103" s="1" t="s">
        <v>289</v>
      </c>
      <c r="G103" t="s">
        <v>290</v>
      </c>
      <c r="H103">
        <v>230</v>
      </c>
      <c r="I103" s="2">
        <v>43742</v>
      </c>
      <c r="J103" s="2">
        <v>43745</v>
      </c>
      <c r="K103">
        <v>230</v>
      </c>
    </row>
    <row r="104" spans="1:11" x14ac:dyDescent="0.25">
      <c r="A104" t="str">
        <f>"Z8629FC419"</f>
        <v>Z8629FC419</v>
      </c>
      <c r="B104" t="str">
        <f t="shared" si="3"/>
        <v>06363391001</v>
      </c>
      <c r="C104" t="s">
        <v>16</v>
      </c>
      <c r="D104" t="s">
        <v>291</v>
      </c>
      <c r="E104" t="s">
        <v>43</v>
      </c>
      <c r="F104" s="1" t="s">
        <v>292</v>
      </c>
      <c r="G104" t="s">
        <v>141</v>
      </c>
      <c r="H104">
        <v>6218.86</v>
      </c>
      <c r="I104" s="2">
        <v>43742</v>
      </c>
      <c r="J104" s="2">
        <v>43742</v>
      </c>
      <c r="K104">
        <v>6218.86</v>
      </c>
    </row>
    <row r="105" spans="1:11" x14ac:dyDescent="0.25">
      <c r="A105" t="str">
        <f>"Z7B28CC2FD"</f>
        <v>Z7B28CC2FD</v>
      </c>
      <c r="B105" t="str">
        <f t="shared" si="3"/>
        <v>06363391001</v>
      </c>
      <c r="C105" t="s">
        <v>16</v>
      </c>
      <c r="D105" t="s">
        <v>293</v>
      </c>
      <c r="E105" t="s">
        <v>30</v>
      </c>
      <c r="F105" s="1" t="s">
        <v>294</v>
      </c>
      <c r="G105" t="s">
        <v>141</v>
      </c>
      <c r="H105">
        <v>32667.4</v>
      </c>
      <c r="I105" s="2">
        <v>43675</v>
      </c>
      <c r="J105" s="2">
        <v>43676</v>
      </c>
      <c r="K105">
        <v>27566.080000000002</v>
      </c>
    </row>
    <row r="106" spans="1:11" x14ac:dyDescent="0.25">
      <c r="A106" t="str">
        <f>"Z5C2A345AC"</f>
        <v>Z5C2A345AC</v>
      </c>
      <c r="B106" t="str">
        <f t="shared" si="3"/>
        <v>06363391001</v>
      </c>
      <c r="C106" t="s">
        <v>16</v>
      </c>
      <c r="D106" t="s">
        <v>295</v>
      </c>
      <c r="E106" t="s">
        <v>18</v>
      </c>
      <c r="F106" s="1" t="s">
        <v>19</v>
      </c>
      <c r="G106" t="s">
        <v>20</v>
      </c>
      <c r="H106">
        <v>2571.84</v>
      </c>
      <c r="I106" s="2">
        <v>43798</v>
      </c>
      <c r="J106" s="2">
        <v>45258</v>
      </c>
      <c r="K106">
        <v>0</v>
      </c>
    </row>
    <row r="107" spans="1:11" x14ac:dyDescent="0.25">
      <c r="A107" t="str">
        <f>"Z5D2A65556"</f>
        <v>Z5D2A65556</v>
      </c>
      <c r="B107" t="str">
        <f t="shared" si="3"/>
        <v>06363391001</v>
      </c>
      <c r="C107" t="s">
        <v>16</v>
      </c>
      <c r="D107" t="s">
        <v>296</v>
      </c>
      <c r="E107" t="s">
        <v>43</v>
      </c>
      <c r="F107" s="1" t="s">
        <v>151</v>
      </c>
      <c r="G107" t="s">
        <v>152</v>
      </c>
      <c r="H107">
        <v>660</v>
      </c>
      <c r="I107" s="2">
        <v>43767</v>
      </c>
      <c r="J107" s="2">
        <v>43797</v>
      </c>
      <c r="K107">
        <v>0</v>
      </c>
    </row>
    <row r="108" spans="1:11" x14ac:dyDescent="0.25">
      <c r="A108" t="str">
        <f>"ZA529FB3F1"</f>
        <v>ZA529FB3F1</v>
      </c>
      <c r="B108" t="str">
        <f t="shared" si="3"/>
        <v>06363391001</v>
      </c>
      <c r="C108" t="s">
        <v>16</v>
      </c>
      <c r="D108" t="s">
        <v>297</v>
      </c>
      <c r="E108" t="s">
        <v>43</v>
      </c>
      <c r="F108" s="1" t="s">
        <v>181</v>
      </c>
      <c r="G108" t="s">
        <v>182</v>
      </c>
      <c r="H108">
        <v>200</v>
      </c>
      <c r="I108" s="2">
        <v>43740</v>
      </c>
      <c r="J108" s="2">
        <v>43769</v>
      </c>
      <c r="K108">
        <v>200</v>
      </c>
    </row>
    <row r="109" spans="1:11" x14ac:dyDescent="0.25">
      <c r="A109" t="str">
        <f>"Z0D2A23852"</f>
        <v>Z0D2A23852</v>
      </c>
      <c r="B109" t="str">
        <f t="shared" si="3"/>
        <v>06363391001</v>
      </c>
      <c r="C109" t="s">
        <v>16</v>
      </c>
      <c r="D109" t="s">
        <v>298</v>
      </c>
      <c r="E109" t="s">
        <v>43</v>
      </c>
      <c r="F109" s="1" t="s">
        <v>299</v>
      </c>
      <c r="G109" t="s">
        <v>300</v>
      </c>
      <c r="H109">
        <v>850</v>
      </c>
      <c r="I109" s="2">
        <v>43754</v>
      </c>
      <c r="J109" s="2">
        <v>43784</v>
      </c>
      <c r="K109">
        <v>768.5</v>
      </c>
    </row>
    <row r="110" spans="1:11" x14ac:dyDescent="0.25">
      <c r="A110" t="str">
        <f>"7988811F60"</f>
        <v>7988811F60</v>
      </c>
      <c r="B110" t="str">
        <f t="shared" si="3"/>
        <v>06363391001</v>
      </c>
      <c r="C110" t="s">
        <v>16</v>
      </c>
      <c r="D110" t="s">
        <v>301</v>
      </c>
      <c r="E110" t="s">
        <v>30</v>
      </c>
      <c r="F110" s="1" t="s">
        <v>302</v>
      </c>
      <c r="G110" t="s">
        <v>303</v>
      </c>
      <c r="H110">
        <v>57208</v>
      </c>
      <c r="I110" s="2">
        <v>43724</v>
      </c>
      <c r="J110" s="2">
        <v>43830</v>
      </c>
      <c r="K110">
        <v>0</v>
      </c>
    </row>
    <row r="111" spans="1:11" x14ac:dyDescent="0.25">
      <c r="A111" t="str">
        <f>"79506278F3"</f>
        <v>79506278F3</v>
      </c>
      <c r="B111" t="str">
        <f t="shared" si="3"/>
        <v>06363391001</v>
      </c>
      <c r="C111" t="s">
        <v>16</v>
      </c>
      <c r="D111" t="s">
        <v>304</v>
      </c>
      <c r="E111" t="s">
        <v>30</v>
      </c>
      <c r="F111" s="1" t="s">
        <v>305</v>
      </c>
      <c r="G111" t="s">
        <v>306</v>
      </c>
      <c r="H111">
        <v>169866</v>
      </c>
      <c r="I111" s="2">
        <v>43830</v>
      </c>
      <c r="J111" s="2">
        <v>43830</v>
      </c>
      <c r="K111">
        <v>89366.52</v>
      </c>
    </row>
    <row r="112" spans="1:11" x14ac:dyDescent="0.25">
      <c r="A112" t="str">
        <f>"Z1829299FE"</f>
        <v>Z1829299FE</v>
      </c>
      <c r="B112" t="str">
        <f t="shared" si="3"/>
        <v>06363391001</v>
      </c>
      <c r="C112" t="s">
        <v>16</v>
      </c>
      <c r="D112" t="s">
        <v>307</v>
      </c>
      <c r="E112" t="s">
        <v>43</v>
      </c>
      <c r="F112" s="1" t="s">
        <v>308</v>
      </c>
      <c r="G112" t="s">
        <v>252</v>
      </c>
      <c r="H112">
        <v>3275</v>
      </c>
      <c r="I112" s="2">
        <v>43770</v>
      </c>
      <c r="J112" s="2">
        <v>43776</v>
      </c>
      <c r="K112">
        <v>3275</v>
      </c>
    </row>
    <row r="113" spans="1:11" x14ac:dyDescent="0.25">
      <c r="A113" t="str">
        <f>"Z882A73A97"</f>
        <v>Z882A73A97</v>
      </c>
      <c r="B113" t="str">
        <f t="shared" si="3"/>
        <v>06363391001</v>
      </c>
      <c r="C113" t="s">
        <v>16</v>
      </c>
      <c r="D113" t="s">
        <v>309</v>
      </c>
      <c r="E113" t="s">
        <v>43</v>
      </c>
      <c r="F113" s="1" t="s">
        <v>310</v>
      </c>
      <c r="G113" t="s">
        <v>311</v>
      </c>
      <c r="H113">
        <v>678.5</v>
      </c>
      <c r="I113" s="2">
        <v>43774</v>
      </c>
      <c r="J113" s="2">
        <v>43799</v>
      </c>
      <c r="K113">
        <v>678.5</v>
      </c>
    </row>
    <row r="114" spans="1:11" x14ac:dyDescent="0.25">
      <c r="A114" t="str">
        <f>"Z3F2AB0726"</f>
        <v>Z3F2AB0726</v>
      </c>
      <c r="B114" t="str">
        <f t="shared" si="3"/>
        <v>06363391001</v>
      </c>
      <c r="C114" t="s">
        <v>16</v>
      </c>
      <c r="D114" t="s">
        <v>312</v>
      </c>
      <c r="E114" t="s">
        <v>43</v>
      </c>
      <c r="F114" s="1" t="s">
        <v>313</v>
      </c>
      <c r="G114" t="s">
        <v>314</v>
      </c>
      <c r="H114">
        <v>254.25</v>
      </c>
      <c r="I114" s="2">
        <v>43787</v>
      </c>
      <c r="J114" s="2">
        <v>43818</v>
      </c>
      <c r="K114">
        <v>0</v>
      </c>
    </row>
    <row r="115" spans="1:11" x14ac:dyDescent="0.25">
      <c r="A115" t="str">
        <f>"Z562A7AD8E"</f>
        <v>Z562A7AD8E</v>
      </c>
      <c r="B115" t="str">
        <f t="shared" si="3"/>
        <v>06363391001</v>
      </c>
      <c r="C115" t="s">
        <v>16</v>
      </c>
      <c r="D115" t="s">
        <v>315</v>
      </c>
      <c r="E115" t="s">
        <v>43</v>
      </c>
      <c r="F115" s="1" t="s">
        <v>203</v>
      </c>
      <c r="G115" t="s">
        <v>204</v>
      </c>
      <c r="H115">
        <v>2902</v>
      </c>
      <c r="I115" s="2">
        <v>43774</v>
      </c>
      <c r="J115" s="2">
        <v>43799</v>
      </c>
      <c r="K115">
        <v>2902</v>
      </c>
    </row>
    <row r="116" spans="1:11" x14ac:dyDescent="0.25">
      <c r="A116" t="str">
        <f>"Z762AAFD76"</f>
        <v>Z762AAFD76</v>
      </c>
      <c r="B116" t="str">
        <f t="shared" si="3"/>
        <v>06363391001</v>
      </c>
      <c r="C116" t="s">
        <v>16</v>
      </c>
      <c r="D116" t="s">
        <v>316</v>
      </c>
      <c r="E116" t="s">
        <v>43</v>
      </c>
      <c r="F116" s="1" t="s">
        <v>184</v>
      </c>
      <c r="G116" t="s">
        <v>185</v>
      </c>
      <c r="H116">
        <v>265</v>
      </c>
      <c r="I116" s="2">
        <v>43788</v>
      </c>
      <c r="J116" s="2">
        <v>43817</v>
      </c>
      <c r="K116">
        <v>265</v>
      </c>
    </row>
    <row r="117" spans="1:11" x14ac:dyDescent="0.25">
      <c r="A117" t="str">
        <f>"ZCA2AC6758"</f>
        <v>ZCA2AC6758</v>
      </c>
      <c r="B117" t="str">
        <f t="shared" si="3"/>
        <v>06363391001</v>
      </c>
      <c r="C117" t="s">
        <v>16</v>
      </c>
      <c r="D117" t="s">
        <v>317</v>
      </c>
      <c r="E117" t="s">
        <v>43</v>
      </c>
      <c r="F117" s="1" t="s">
        <v>318</v>
      </c>
      <c r="G117" t="s">
        <v>319</v>
      </c>
      <c r="H117">
        <v>640.4</v>
      </c>
      <c r="I117" s="2">
        <v>43791</v>
      </c>
      <c r="J117" s="2">
        <v>43820</v>
      </c>
      <c r="K117">
        <v>640.4</v>
      </c>
    </row>
    <row r="118" spans="1:11" x14ac:dyDescent="0.25">
      <c r="A118" t="str">
        <f>"Z572A362B8"</f>
        <v>Z572A362B8</v>
      </c>
      <c r="B118" t="str">
        <f t="shared" si="3"/>
        <v>06363391001</v>
      </c>
      <c r="C118" t="s">
        <v>16</v>
      </c>
      <c r="D118" t="s">
        <v>320</v>
      </c>
      <c r="E118" t="s">
        <v>43</v>
      </c>
      <c r="F118" s="1" t="s">
        <v>321</v>
      </c>
      <c r="G118" t="s">
        <v>322</v>
      </c>
      <c r="H118">
        <v>3366.4</v>
      </c>
      <c r="I118" s="2">
        <v>43761</v>
      </c>
      <c r="J118" s="2">
        <v>43790</v>
      </c>
      <c r="K118">
        <v>3366.4</v>
      </c>
    </row>
    <row r="119" spans="1:11" x14ac:dyDescent="0.25">
      <c r="A119" t="str">
        <f>"79997778D0"</f>
        <v>79997778D0</v>
      </c>
      <c r="B119" t="str">
        <f t="shared" si="3"/>
        <v>06363391001</v>
      </c>
      <c r="C119" t="s">
        <v>16</v>
      </c>
      <c r="D119" t="s">
        <v>323</v>
      </c>
      <c r="E119" t="s">
        <v>18</v>
      </c>
      <c r="F119" s="1" t="s">
        <v>324</v>
      </c>
      <c r="G119" t="s">
        <v>325</v>
      </c>
      <c r="H119">
        <v>117998.76</v>
      </c>
      <c r="I119" s="2">
        <v>43691</v>
      </c>
      <c r="J119" s="2">
        <v>44804</v>
      </c>
      <c r="K119">
        <v>1065.6600000000001</v>
      </c>
    </row>
    <row r="120" spans="1:11" x14ac:dyDescent="0.25">
      <c r="A120" t="str">
        <f>"ZC62AD0DED"</f>
        <v>ZC62AD0DED</v>
      </c>
      <c r="B120" t="str">
        <f t="shared" si="3"/>
        <v>06363391001</v>
      </c>
      <c r="C120" t="s">
        <v>16</v>
      </c>
      <c r="D120" t="s">
        <v>326</v>
      </c>
      <c r="E120" t="s">
        <v>43</v>
      </c>
      <c r="F120" s="1" t="s">
        <v>327</v>
      </c>
      <c r="G120" t="s">
        <v>328</v>
      </c>
      <c r="H120">
        <v>4400</v>
      </c>
      <c r="I120" s="2">
        <v>43796</v>
      </c>
      <c r="J120" s="2">
        <v>43890</v>
      </c>
      <c r="K120">
        <v>0</v>
      </c>
    </row>
    <row r="121" spans="1:11" x14ac:dyDescent="0.25">
      <c r="A121" t="str">
        <f>"ZF128058BD"</f>
        <v>ZF128058BD</v>
      </c>
      <c r="B121" t="str">
        <f t="shared" si="3"/>
        <v>06363391001</v>
      </c>
      <c r="C121" t="s">
        <v>16</v>
      </c>
      <c r="D121" t="s">
        <v>329</v>
      </c>
      <c r="E121" t="s">
        <v>43</v>
      </c>
      <c r="F121" s="1" t="s">
        <v>330</v>
      </c>
      <c r="G121" t="s">
        <v>331</v>
      </c>
      <c r="H121">
        <v>22171.62</v>
      </c>
      <c r="I121" s="2">
        <v>43636</v>
      </c>
      <c r="J121" s="2">
        <v>43910</v>
      </c>
      <c r="K121">
        <v>16153.28</v>
      </c>
    </row>
    <row r="122" spans="1:11" x14ac:dyDescent="0.25">
      <c r="A122" t="str">
        <f>"Z382AC6B22"</f>
        <v>Z382AC6B22</v>
      </c>
      <c r="B122" t="str">
        <f t="shared" si="3"/>
        <v>06363391001</v>
      </c>
      <c r="C122" t="s">
        <v>16</v>
      </c>
      <c r="D122" t="s">
        <v>332</v>
      </c>
      <c r="E122" t="s">
        <v>43</v>
      </c>
      <c r="F122" s="1" t="s">
        <v>333</v>
      </c>
      <c r="G122" t="s">
        <v>222</v>
      </c>
      <c r="H122">
        <v>2750</v>
      </c>
      <c r="I122" s="2">
        <v>43794</v>
      </c>
      <c r="J122" s="2">
        <v>43812</v>
      </c>
      <c r="K122">
        <v>0</v>
      </c>
    </row>
    <row r="123" spans="1:11" x14ac:dyDescent="0.25">
      <c r="A123" t="str">
        <f>"Z2E2B04B9D"</f>
        <v>Z2E2B04B9D</v>
      </c>
      <c r="B123" t="str">
        <f t="shared" si="3"/>
        <v>06363391001</v>
      </c>
      <c r="C123" t="s">
        <v>16</v>
      </c>
      <c r="D123" t="s">
        <v>334</v>
      </c>
      <c r="E123" t="s">
        <v>43</v>
      </c>
      <c r="F123" s="1" t="s">
        <v>335</v>
      </c>
      <c r="G123" t="s">
        <v>336</v>
      </c>
      <c r="H123">
        <v>3525</v>
      </c>
      <c r="I123" s="2">
        <v>43804</v>
      </c>
      <c r="J123" s="2">
        <v>43829</v>
      </c>
      <c r="K123">
        <v>0</v>
      </c>
    </row>
    <row r="124" spans="1:11" x14ac:dyDescent="0.25">
      <c r="A124" t="str">
        <f>"Z4C2B0F18E"</f>
        <v>Z4C2B0F18E</v>
      </c>
      <c r="B124" t="str">
        <f t="shared" si="3"/>
        <v>06363391001</v>
      </c>
      <c r="C124" t="s">
        <v>16</v>
      </c>
      <c r="D124" t="s">
        <v>337</v>
      </c>
      <c r="E124" t="s">
        <v>43</v>
      </c>
      <c r="F124" s="1" t="s">
        <v>338</v>
      </c>
      <c r="G124" t="s">
        <v>339</v>
      </c>
      <c r="H124">
        <v>4500</v>
      </c>
      <c r="I124" s="2">
        <v>43804</v>
      </c>
      <c r="J124" s="2">
        <v>43842</v>
      </c>
      <c r="K124">
        <v>0</v>
      </c>
    </row>
    <row r="125" spans="1:11" x14ac:dyDescent="0.25">
      <c r="A125" t="str">
        <f>"Z4A2B4DEFA"</f>
        <v>Z4A2B4DEFA</v>
      </c>
      <c r="B125" t="str">
        <f t="shared" si="3"/>
        <v>06363391001</v>
      </c>
      <c r="C125" t="s">
        <v>16</v>
      </c>
      <c r="D125" t="s">
        <v>340</v>
      </c>
      <c r="E125" t="s">
        <v>43</v>
      </c>
      <c r="F125" s="1" t="s">
        <v>95</v>
      </c>
      <c r="G125" t="s">
        <v>96</v>
      </c>
      <c r="H125">
        <v>1589</v>
      </c>
      <c r="I125" s="2">
        <v>43819</v>
      </c>
      <c r="J125" s="2">
        <v>43845</v>
      </c>
      <c r="K125">
        <v>0</v>
      </c>
    </row>
    <row r="126" spans="1:11" x14ac:dyDescent="0.25">
      <c r="A126" t="str">
        <f>"ZC62AFAE87"</f>
        <v>ZC62AFAE87</v>
      </c>
      <c r="B126" t="str">
        <f t="shared" si="3"/>
        <v>06363391001</v>
      </c>
      <c r="C126" t="s">
        <v>16</v>
      </c>
      <c r="D126" t="s">
        <v>341</v>
      </c>
      <c r="E126" t="s">
        <v>43</v>
      </c>
      <c r="F126" s="1" t="s">
        <v>342</v>
      </c>
      <c r="G126" t="s">
        <v>343</v>
      </c>
      <c r="H126">
        <v>8484</v>
      </c>
      <c r="I126" s="2">
        <v>43804</v>
      </c>
      <c r="J126" s="2">
        <v>43834</v>
      </c>
      <c r="K126">
        <v>8484</v>
      </c>
    </row>
    <row r="127" spans="1:11" x14ac:dyDescent="0.25">
      <c r="A127" t="str">
        <f>"Z8A2AE53F0"</f>
        <v>Z8A2AE53F0</v>
      </c>
      <c r="B127" t="str">
        <f t="shared" si="3"/>
        <v>06363391001</v>
      </c>
      <c r="C127" t="s">
        <v>16</v>
      </c>
      <c r="D127" t="s">
        <v>344</v>
      </c>
      <c r="E127" t="s">
        <v>43</v>
      </c>
      <c r="F127" s="1" t="s">
        <v>345</v>
      </c>
      <c r="G127" t="s">
        <v>306</v>
      </c>
      <c r="H127">
        <v>8620</v>
      </c>
      <c r="I127" s="2">
        <v>43804</v>
      </c>
      <c r="J127" s="2">
        <v>43861</v>
      </c>
      <c r="K127">
        <v>8620</v>
      </c>
    </row>
    <row r="128" spans="1:11" x14ac:dyDescent="0.25">
      <c r="A128" t="str">
        <f>"Z1C2B8B7B7"</f>
        <v>Z1C2B8B7B7</v>
      </c>
      <c r="B128" t="str">
        <f t="shared" si="3"/>
        <v>06363391001</v>
      </c>
      <c r="C128" t="s">
        <v>16</v>
      </c>
      <c r="D128" t="s">
        <v>346</v>
      </c>
      <c r="E128" t="s">
        <v>43</v>
      </c>
      <c r="F128" s="1" t="s">
        <v>120</v>
      </c>
      <c r="G128" t="s">
        <v>59</v>
      </c>
      <c r="H128">
        <v>4929</v>
      </c>
      <c r="I128" s="2">
        <v>43845</v>
      </c>
      <c r="J128" s="2">
        <v>43845</v>
      </c>
      <c r="K128">
        <v>0</v>
      </c>
    </row>
    <row r="129" spans="1:11" x14ac:dyDescent="0.25">
      <c r="A129" t="str">
        <f>"Z9D2B7D7A4"</f>
        <v>Z9D2B7D7A4</v>
      </c>
      <c r="B129" t="str">
        <f t="shared" si="3"/>
        <v>06363391001</v>
      </c>
      <c r="C129" t="s">
        <v>16</v>
      </c>
      <c r="D129" t="s">
        <v>347</v>
      </c>
      <c r="E129" t="s">
        <v>43</v>
      </c>
      <c r="F129" s="1" t="s">
        <v>348</v>
      </c>
      <c r="G129" t="s">
        <v>349</v>
      </c>
      <c r="H129">
        <v>7980</v>
      </c>
      <c r="I129" s="2">
        <v>43840</v>
      </c>
      <c r="J129" s="2">
        <v>43867</v>
      </c>
      <c r="K129">
        <v>0</v>
      </c>
    </row>
    <row r="130" spans="1:11" x14ac:dyDescent="0.25">
      <c r="A130" t="str">
        <f>"Z642B76C1D"</f>
        <v>Z642B76C1D</v>
      </c>
      <c r="B130" t="str">
        <f t="shared" si="3"/>
        <v>06363391001</v>
      </c>
      <c r="C130" t="s">
        <v>16</v>
      </c>
      <c r="D130" t="s">
        <v>350</v>
      </c>
      <c r="E130" t="s">
        <v>43</v>
      </c>
      <c r="F130" s="1" t="s">
        <v>83</v>
      </c>
      <c r="G130" t="s">
        <v>84</v>
      </c>
      <c r="H130">
        <v>650</v>
      </c>
      <c r="I130" s="2">
        <v>43838</v>
      </c>
      <c r="J130" s="2">
        <v>43847</v>
      </c>
      <c r="K130">
        <v>0</v>
      </c>
    </row>
    <row r="131" spans="1:11" x14ac:dyDescent="0.25">
      <c r="A131" t="str">
        <f>"ZC52AD167B"</f>
        <v>ZC52AD167B</v>
      </c>
      <c r="B131" t="str">
        <f t="shared" ref="B131:B152" si="4">"06363391001"</f>
        <v>06363391001</v>
      </c>
      <c r="C131" t="s">
        <v>16</v>
      </c>
      <c r="D131" t="s">
        <v>351</v>
      </c>
      <c r="E131" t="s">
        <v>43</v>
      </c>
      <c r="F131" s="1" t="s">
        <v>212</v>
      </c>
      <c r="G131" t="s">
        <v>213</v>
      </c>
      <c r="H131">
        <v>725</v>
      </c>
      <c r="I131" s="2">
        <v>43806</v>
      </c>
      <c r="J131" s="2">
        <v>44183</v>
      </c>
      <c r="K131">
        <v>0</v>
      </c>
    </row>
    <row r="132" spans="1:11" x14ac:dyDescent="0.25">
      <c r="A132" t="str">
        <f>"Z512B1D36E"</f>
        <v>Z512B1D36E</v>
      </c>
      <c r="B132" t="str">
        <f t="shared" si="4"/>
        <v>06363391001</v>
      </c>
      <c r="C132" t="s">
        <v>16</v>
      </c>
      <c r="D132" t="s">
        <v>352</v>
      </c>
      <c r="E132" t="s">
        <v>43</v>
      </c>
      <c r="F132" s="1" t="s">
        <v>353</v>
      </c>
      <c r="G132" t="s">
        <v>354</v>
      </c>
      <c r="H132">
        <v>23500</v>
      </c>
      <c r="I132" s="2">
        <v>43809</v>
      </c>
      <c r="J132" s="2">
        <v>43890</v>
      </c>
      <c r="K132">
        <v>0</v>
      </c>
    </row>
    <row r="133" spans="1:11" x14ac:dyDescent="0.25">
      <c r="A133" t="str">
        <f>"Z4428C4173"</f>
        <v>Z4428C4173</v>
      </c>
      <c r="B133" t="str">
        <f t="shared" si="4"/>
        <v>06363391001</v>
      </c>
      <c r="C133" t="s">
        <v>16</v>
      </c>
      <c r="D133" t="s">
        <v>355</v>
      </c>
      <c r="E133" t="s">
        <v>43</v>
      </c>
      <c r="F133" s="1" t="s">
        <v>356</v>
      </c>
      <c r="G133" t="s">
        <v>357</v>
      </c>
      <c r="H133">
        <v>1500</v>
      </c>
      <c r="I133" s="2">
        <v>43647</v>
      </c>
      <c r="J133" s="2">
        <v>44377</v>
      </c>
      <c r="K133">
        <v>0</v>
      </c>
    </row>
    <row r="134" spans="1:11" x14ac:dyDescent="0.25">
      <c r="A134" t="str">
        <f>"Z652A5BE8A"</f>
        <v>Z652A5BE8A</v>
      </c>
      <c r="B134" t="str">
        <f t="shared" si="4"/>
        <v>06363391001</v>
      </c>
      <c r="C134" t="s">
        <v>16</v>
      </c>
      <c r="D134" t="s">
        <v>358</v>
      </c>
      <c r="E134" t="s">
        <v>43</v>
      </c>
      <c r="F134" s="1" t="s">
        <v>359</v>
      </c>
      <c r="G134" t="s">
        <v>96</v>
      </c>
      <c r="H134">
        <v>11270</v>
      </c>
      <c r="I134" s="2">
        <v>43798</v>
      </c>
      <c r="J134" s="2">
        <v>43813</v>
      </c>
      <c r="K134">
        <v>0</v>
      </c>
    </row>
    <row r="135" spans="1:11" x14ac:dyDescent="0.25">
      <c r="A135" t="str">
        <f>"ZBF2A6515B"</f>
        <v>ZBF2A6515B</v>
      </c>
      <c r="B135" t="str">
        <f t="shared" si="4"/>
        <v>06363391001</v>
      </c>
      <c r="C135" t="s">
        <v>16</v>
      </c>
      <c r="D135" t="s">
        <v>360</v>
      </c>
      <c r="E135" t="s">
        <v>43</v>
      </c>
      <c r="F135" s="1" t="s">
        <v>361</v>
      </c>
      <c r="G135" t="s">
        <v>149</v>
      </c>
      <c r="H135">
        <v>14272.5</v>
      </c>
      <c r="I135" s="2">
        <v>43782</v>
      </c>
      <c r="J135" s="2">
        <v>43951</v>
      </c>
      <c r="K135">
        <v>0</v>
      </c>
    </row>
    <row r="136" spans="1:11" x14ac:dyDescent="0.25">
      <c r="A136" t="str">
        <f>"Z2A2A63DC9"</f>
        <v>Z2A2A63DC9</v>
      </c>
      <c r="B136" t="str">
        <f t="shared" si="4"/>
        <v>06363391001</v>
      </c>
      <c r="C136" t="s">
        <v>16</v>
      </c>
      <c r="D136" t="s">
        <v>362</v>
      </c>
      <c r="E136" t="s">
        <v>43</v>
      </c>
      <c r="F136" s="1" t="s">
        <v>363</v>
      </c>
      <c r="G136" t="s">
        <v>364</v>
      </c>
      <c r="H136">
        <v>39132</v>
      </c>
      <c r="I136" s="2">
        <v>43769</v>
      </c>
      <c r="J136" s="2">
        <v>44043</v>
      </c>
      <c r="K136">
        <v>0</v>
      </c>
    </row>
    <row r="137" spans="1:11" x14ac:dyDescent="0.25">
      <c r="A137" t="str">
        <f>"Z5E2ADFA9F"</f>
        <v>Z5E2ADFA9F</v>
      </c>
      <c r="B137" t="str">
        <f t="shared" si="4"/>
        <v>06363391001</v>
      </c>
      <c r="C137" t="s">
        <v>16</v>
      </c>
      <c r="D137" t="s">
        <v>365</v>
      </c>
      <c r="E137" t="s">
        <v>18</v>
      </c>
      <c r="F137" s="1" t="s">
        <v>366</v>
      </c>
      <c r="G137" t="s">
        <v>367</v>
      </c>
      <c r="H137">
        <v>0</v>
      </c>
      <c r="I137" s="2">
        <v>43808</v>
      </c>
      <c r="J137" s="2">
        <v>44568</v>
      </c>
      <c r="K137">
        <v>0</v>
      </c>
    </row>
    <row r="138" spans="1:11" x14ac:dyDescent="0.25">
      <c r="A138" t="str">
        <f>"ZEC2B599CA"</f>
        <v>ZEC2B599CA</v>
      </c>
      <c r="B138" t="str">
        <f t="shared" si="4"/>
        <v>06363391001</v>
      </c>
      <c r="C138" t="s">
        <v>16</v>
      </c>
      <c r="D138" t="s">
        <v>368</v>
      </c>
      <c r="E138" t="s">
        <v>43</v>
      </c>
      <c r="F138" s="1" t="s">
        <v>369</v>
      </c>
      <c r="G138" t="s">
        <v>370</v>
      </c>
      <c r="H138">
        <v>167.36</v>
      </c>
      <c r="I138" s="2">
        <v>43829</v>
      </c>
      <c r="J138" s="2">
        <v>43860</v>
      </c>
      <c r="K138">
        <v>0</v>
      </c>
    </row>
    <row r="139" spans="1:11" x14ac:dyDescent="0.25">
      <c r="A139" t="str">
        <f>"Z912B8F6A0"</f>
        <v>Z912B8F6A0</v>
      </c>
      <c r="B139" t="str">
        <f t="shared" si="4"/>
        <v>06363391001</v>
      </c>
      <c r="C139" t="s">
        <v>16</v>
      </c>
      <c r="D139" t="s">
        <v>371</v>
      </c>
      <c r="E139" t="s">
        <v>43</v>
      </c>
      <c r="F139" s="1" t="s">
        <v>372</v>
      </c>
      <c r="G139" t="s">
        <v>266</v>
      </c>
      <c r="H139">
        <v>26497.98</v>
      </c>
      <c r="I139" s="2">
        <v>43837</v>
      </c>
      <c r="J139" s="2">
        <v>43840</v>
      </c>
      <c r="K139">
        <v>0</v>
      </c>
    </row>
    <row r="140" spans="1:11" x14ac:dyDescent="0.25">
      <c r="A140" t="str">
        <f>"Z102B82650"</f>
        <v>Z102B82650</v>
      </c>
      <c r="B140" t="str">
        <f t="shared" si="4"/>
        <v>06363391001</v>
      </c>
      <c r="C140" t="s">
        <v>16</v>
      </c>
      <c r="D140" t="s">
        <v>373</v>
      </c>
      <c r="E140" t="s">
        <v>43</v>
      </c>
      <c r="F140" s="1" t="s">
        <v>374</v>
      </c>
      <c r="G140" t="s">
        <v>375</v>
      </c>
      <c r="H140">
        <v>1250</v>
      </c>
      <c r="I140" s="2">
        <v>43843</v>
      </c>
      <c r="J140" s="2">
        <v>43850</v>
      </c>
      <c r="K140">
        <v>0</v>
      </c>
    </row>
    <row r="141" spans="1:11" x14ac:dyDescent="0.25">
      <c r="A141" t="str">
        <f>"Z9B2ABF0C9"</f>
        <v>Z9B2ABF0C9</v>
      </c>
      <c r="B141" t="str">
        <f t="shared" si="4"/>
        <v>06363391001</v>
      </c>
      <c r="C141" t="s">
        <v>16</v>
      </c>
      <c r="D141" t="s">
        <v>376</v>
      </c>
      <c r="E141" t="s">
        <v>43</v>
      </c>
      <c r="F141" s="1" t="s">
        <v>377</v>
      </c>
      <c r="G141" t="s">
        <v>378</v>
      </c>
      <c r="H141">
        <v>1300</v>
      </c>
      <c r="I141" s="2">
        <v>43798</v>
      </c>
      <c r="J141" s="2">
        <v>43890</v>
      </c>
      <c r="K141">
        <v>0</v>
      </c>
    </row>
    <row r="142" spans="1:11" x14ac:dyDescent="0.25">
      <c r="A142" t="str">
        <f>"ZB62B29264"</f>
        <v>ZB62B29264</v>
      </c>
      <c r="B142" t="str">
        <f t="shared" si="4"/>
        <v>06363391001</v>
      </c>
      <c r="C142" t="s">
        <v>16</v>
      </c>
      <c r="D142" t="s">
        <v>379</v>
      </c>
      <c r="E142" t="s">
        <v>30</v>
      </c>
      <c r="F142" s="1" t="s">
        <v>380</v>
      </c>
      <c r="H142">
        <v>0</v>
      </c>
      <c r="K142">
        <v>0</v>
      </c>
    </row>
    <row r="143" spans="1:11" x14ac:dyDescent="0.25">
      <c r="A143" t="str">
        <f>"8139263C4C"</f>
        <v>8139263C4C</v>
      </c>
      <c r="B143" t="str">
        <f t="shared" si="4"/>
        <v>06363391001</v>
      </c>
      <c r="C143" t="s">
        <v>16</v>
      </c>
      <c r="D143" t="s">
        <v>381</v>
      </c>
      <c r="E143" t="s">
        <v>30</v>
      </c>
      <c r="F143" s="1" t="s">
        <v>382</v>
      </c>
      <c r="H143">
        <v>0</v>
      </c>
      <c r="K143">
        <v>0</v>
      </c>
    </row>
    <row r="144" spans="1:11" x14ac:dyDescent="0.25">
      <c r="A144" t="str">
        <f>"ZD72B27FD5"</f>
        <v>ZD72B27FD5</v>
      </c>
      <c r="B144" t="str">
        <f t="shared" si="4"/>
        <v>06363391001</v>
      </c>
      <c r="C144" t="s">
        <v>16</v>
      </c>
      <c r="D144" t="s">
        <v>383</v>
      </c>
      <c r="E144" t="s">
        <v>30</v>
      </c>
      <c r="F144" s="1" t="s">
        <v>384</v>
      </c>
      <c r="H144">
        <v>0</v>
      </c>
      <c r="K144">
        <v>0</v>
      </c>
    </row>
    <row r="145" spans="1:11" x14ac:dyDescent="0.25">
      <c r="A145" t="str">
        <f>"8144298751"</f>
        <v>8144298751</v>
      </c>
      <c r="B145" t="str">
        <f t="shared" si="4"/>
        <v>06363391001</v>
      </c>
      <c r="C145" t="s">
        <v>16</v>
      </c>
      <c r="D145" t="s">
        <v>385</v>
      </c>
      <c r="E145" t="s">
        <v>30</v>
      </c>
      <c r="F145" s="1" t="s">
        <v>386</v>
      </c>
      <c r="H145">
        <v>0</v>
      </c>
      <c r="K145">
        <v>0</v>
      </c>
    </row>
    <row r="146" spans="1:11" x14ac:dyDescent="0.25">
      <c r="A146" t="str">
        <f>"ZDB2B41ABF"</f>
        <v>ZDB2B41ABF</v>
      </c>
      <c r="B146" t="str">
        <f t="shared" si="4"/>
        <v>06363391001</v>
      </c>
      <c r="C146" t="s">
        <v>16</v>
      </c>
      <c r="D146" t="s">
        <v>387</v>
      </c>
      <c r="E146" t="s">
        <v>43</v>
      </c>
      <c r="F146" s="1" t="s">
        <v>181</v>
      </c>
      <c r="G146" t="s">
        <v>182</v>
      </c>
      <c r="H146">
        <v>1428</v>
      </c>
      <c r="I146" s="2">
        <v>43817</v>
      </c>
      <c r="J146" s="2">
        <v>44182</v>
      </c>
      <c r="K146">
        <v>0</v>
      </c>
    </row>
    <row r="147" spans="1:11" x14ac:dyDescent="0.25">
      <c r="A147" t="str">
        <f>"Z5D29FEDFE"</f>
        <v>Z5D29FEDFE</v>
      </c>
      <c r="B147" t="str">
        <f t="shared" si="4"/>
        <v>06363391001</v>
      </c>
      <c r="C147" t="s">
        <v>16</v>
      </c>
      <c r="D147" t="s">
        <v>388</v>
      </c>
      <c r="E147" t="s">
        <v>43</v>
      </c>
      <c r="F147" s="1" t="s">
        <v>203</v>
      </c>
      <c r="G147" t="s">
        <v>204</v>
      </c>
      <c r="H147">
        <v>3895</v>
      </c>
      <c r="I147" s="2">
        <v>43740</v>
      </c>
      <c r="J147" s="2">
        <v>43770</v>
      </c>
      <c r="K147">
        <v>0</v>
      </c>
    </row>
    <row r="148" spans="1:11" x14ac:dyDescent="0.25">
      <c r="A148" t="str">
        <f>"Z742B2F933"</f>
        <v>Z742B2F933</v>
      </c>
      <c r="B148" t="str">
        <f t="shared" si="4"/>
        <v>06363391001</v>
      </c>
      <c r="C148" t="s">
        <v>16</v>
      </c>
      <c r="D148" t="s">
        <v>389</v>
      </c>
      <c r="E148" t="s">
        <v>43</v>
      </c>
      <c r="F148" s="1" t="s">
        <v>390</v>
      </c>
      <c r="G148" t="s">
        <v>391</v>
      </c>
      <c r="H148">
        <v>9039.6</v>
      </c>
      <c r="I148" s="2">
        <v>43815</v>
      </c>
      <c r="J148" s="2">
        <v>43845</v>
      </c>
      <c r="K148">
        <v>0</v>
      </c>
    </row>
    <row r="149" spans="1:11" x14ac:dyDescent="0.25">
      <c r="A149" t="str">
        <f>"Z5D2B2DB78"</f>
        <v>Z5D2B2DB78</v>
      </c>
      <c r="B149" t="str">
        <f t="shared" si="4"/>
        <v>06363391001</v>
      </c>
      <c r="C149" t="s">
        <v>16</v>
      </c>
      <c r="D149" t="s">
        <v>392</v>
      </c>
      <c r="E149" t="s">
        <v>43</v>
      </c>
      <c r="F149" s="1" t="s">
        <v>393</v>
      </c>
      <c r="G149" t="s">
        <v>394</v>
      </c>
      <c r="H149">
        <v>16875</v>
      </c>
      <c r="I149" s="2">
        <v>43815</v>
      </c>
      <c r="J149" s="2">
        <v>43845</v>
      </c>
      <c r="K149">
        <v>0</v>
      </c>
    </row>
    <row r="150" spans="1:11" x14ac:dyDescent="0.25">
      <c r="A150" t="str">
        <f>"ZE42B2DA99"</f>
        <v>ZE42B2DA99</v>
      </c>
      <c r="B150" t="str">
        <f t="shared" si="4"/>
        <v>06363391001</v>
      </c>
      <c r="C150" t="s">
        <v>16</v>
      </c>
      <c r="D150" t="s">
        <v>395</v>
      </c>
      <c r="E150" t="s">
        <v>43</v>
      </c>
      <c r="F150" s="1" t="s">
        <v>393</v>
      </c>
      <c r="G150" t="s">
        <v>394</v>
      </c>
      <c r="H150">
        <v>16875</v>
      </c>
      <c r="I150" s="2">
        <v>43815</v>
      </c>
      <c r="J150" s="2">
        <v>43845</v>
      </c>
      <c r="K150">
        <v>0</v>
      </c>
    </row>
    <row r="151" spans="1:11" x14ac:dyDescent="0.25">
      <c r="A151" t="str">
        <f>"804822448C"</f>
        <v>804822448C</v>
      </c>
      <c r="B151" t="str">
        <f t="shared" si="4"/>
        <v>06363391001</v>
      </c>
      <c r="C151" t="s">
        <v>16</v>
      </c>
      <c r="D151" t="s">
        <v>396</v>
      </c>
      <c r="E151" t="s">
        <v>18</v>
      </c>
      <c r="F151" s="1" t="s">
        <v>65</v>
      </c>
      <c r="G151" t="s">
        <v>66</v>
      </c>
      <c r="H151">
        <v>0</v>
      </c>
      <c r="I151" s="2">
        <v>43800</v>
      </c>
      <c r="J151" s="2">
        <v>44165</v>
      </c>
      <c r="K151">
        <v>642.27</v>
      </c>
    </row>
    <row r="152" spans="1:11" x14ac:dyDescent="0.25">
      <c r="A152" t="str">
        <f>"7653053B1D"</f>
        <v>7653053B1D</v>
      </c>
      <c r="B152" t="str">
        <f t="shared" si="4"/>
        <v>06363391001</v>
      </c>
      <c r="C152" t="s">
        <v>16</v>
      </c>
      <c r="D152" t="s">
        <v>397</v>
      </c>
      <c r="E152" t="s">
        <v>30</v>
      </c>
      <c r="F152" s="1" t="s">
        <v>398</v>
      </c>
      <c r="G152" t="s">
        <v>135</v>
      </c>
      <c r="H152">
        <v>40178.28</v>
      </c>
      <c r="I152" s="2">
        <v>43466</v>
      </c>
      <c r="J152" s="2">
        <v>43830</v>
      </c>
      <c r="K152">
        <v>40032.339999999997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liguria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2020-01-31T13:47:51Z</dcterms:created>
  <dcterms:modified xsi:type="dcterms:W3CDTF">2020-01-31T13:47:51Z</dcterms:modified>
</cp:coreProperties>
</file>