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ombard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</calcChain>
</file>

<file path=xl/sharedStrings.xml><?xml version="1.0" encoding="utf-8"?>
<sst xmlns="http://schemas.openxmlformats.org/spreadsheetml/2006/main" count="1555" uniqueCount="699">
  <si>
    <t>Agenzia delle Entrate</t>
  </si>
  <si>
    <t>CF 06363391001</t>
  </si>
  <si>
    <t>Contratti di forniture, beni e servizi</t>
  </si>
  <si>
    <t>Anno 2019</t>
  </si>
  <si>
    <t>Dati aggiornati al 31-01-2020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</si>
  <si>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</si>
  <si>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</si>
  <si>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</si>
  <si>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</si>
  <si>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</si>
  <si>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</si>
  <si>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</si>
  <si>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</si>
  <si>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</si>
  <si>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</si>
  <si>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</si>
  <si>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Lombardia</t>
  </si>
  <si>
    <t>NOLEGGIO MULTIFUNZIONE IN CONVENZIONE CONSIP</t>
  </si>
  <si>
    <t>26-AFFIDAMENTO DIRETTO IN ADESIONE AD ACCORDO QUADRO/CONVENZIONE</t>
  </si>
  <si>
    <t xml:space="preserve">OLIVETTI SPA (CF: 02298700010)
</t>
  </si>
  <si>
    <t>OLIVETTI SPA (CF: 02298700010)</t>
  </si>
  <si>
    <t>Ufficio Provinciale di Lecco-Territorio noleggio n.1 fotocopiatore</t>
  </si>
  <si>
    <t xml:space="preserve">KYOCERA DOCUMENT SOLUTION ITALIA SPA (CF: 01788080156)
</t>
  </si>
  <si>
    <t>KYOCERA DOCUMENT SOLUTION ITALIA SPA (CF: 01788080156)</t>
  </si>
  <si>
    <t>UPT VA - noleggio 1 fotorip. - ord. 1691419</t>
  </si>
  <si>
    <t>UPT PV - noleggio n. 1 fotorip. - ordine 2267531</t>
  </si>
  <si>
    <t>UPT PV - noleggio n. 3 fotorip. - ordine 2267612</t>
  </si>
  <si>
    <t>Up.Cremona-territorio noleggio n. 5 fotocopiatori</t>
  </si>
  <si>
    <t>Noleggio n. 3 fotocopiatori Up. Como Via Italia Libera</t>
  </si>
  <si>
    <t>AFFIDAMENTO DEL SERVIZIO DI PULIZIA A RIDOTTO IMPATTO AMBIENTALE - LOTTO 2</t>
  </si>
  <si>
    <t xml:space="preserve">RAGGRUPPAMENTO:
- B.&amp; B. SERVICE SOCIETA' COOPERATIVA (CF: 01494430463) Ruolo: 02-MANDATARIA
- BONI SPA (CF: 02113890012) Ruolo: 01-MANDANTE
</t>
  </si>
  <si>
    <t>Servizi di riscossione tributi con modalitÃ  elettroniche e ritiro valori lotto NORD</t>
  </si>
  <si>
    <t xml:space="preserve">BANCA NAZIONALE DEL LAVORO SPA (CF: 09339391006)
</t>
  </si>
  <si>
    <t>BANCA NAZIONALE DEL LAVORO SPA (CF: 09339391006)</t>
  </si>
  <si>
    <t>FORNITURA A NOLEGGIO MULTIFUNZIONE IN CONVENZIONE CONSIP</t>
  </si>
  <si>
    <t xml:space="preserve">XEROX spa (CF: 00747880151)
</t>
  </si>
  <si>
    <t>XEROX spa (CF: 00747880151)</t>
  </si>
  <si>
    <t>U.P. Milano - Noleggio di due fotocopiatori</t>
  </si>
  <si>
    <t>UU.PP. di Bergamo - Cremona e Milano - Noleggio di n. 4 multifunzione colore</t>
  </si>
  <si>
    <t xml:space="preserve">CONVERGE S.P.A. (CF: 04472901000)
</t>
  </si>
  <si>
    <t>CONVERGE S.P.A. (CF: 04472901000)</t>
  </si>
  <si>
    <t>FORNITURA DI N. 22 MULTIFUNZIONE A NOLEGGIO IN CONVENZIONE CONSIP</t>
  </si>
  <si>
    <t>Verifiche periodiche biennali dei dispositivi di messa a terra degli impianti elettrici per gli uffici dipendenti dalla Direzione regionale della Lombardia</t>
  </si>
  <si>
    <t>22-PROCEDURA NEGOZIATA DERIVANTE DA AVVISI CON CUI SI INDICE LA GARA</t>
  </si>
  <si>
    <t xml:space="preserve">BUREAU VERITAS ITALIA SPA (CF: 11498640157)
CENPI SCRL (CF: 05817621005)
CSDM Srl (CF: 12822160151)
E.L.T.I. Srl (CF: 05384711007)
T-System srl (CF: 02924770130)
</t>
  </si>
  <si>
    <t>E.L.T.I. Srl (CF: 05384711007)</t>
  </si>
  <si>
    <t>ACQUISTO IN CONVENZIONE CONSIP SERVIZIO DI SORVEGLIANZA SANITARIA</t>
  </si>
  <si>
    <t xml:space="preserve">EXITONE S.P.A. (CF: 07874490019)
</t>
  </si>
  <si>
    <t>EXITONE S.P.A. (CF: 07874490019)</t>
  </si>
  <si>
    <t>FORNITURA IN NOLEGGIO DI MULTIFUNZIONE MONOCROMATICHE</t>
  </si>
  <si>
    <t>Servizio di verifica periodica biennale degli impianti elevatori della Direzione Regionale della Lombardia</t>
  </si>
  <si>
    <t xml:space="preserve">ELLISSE SRL (CF: 08427870012)
ICIM S.p.A. (CF: 12908230159)
SIDEL SPA (CF: 04022810370)
VERIFICA (CF: 03670710965)
VIR (CF: 04278820875)
</t>
  </si>
  <si>
    <t>ICIM S.p.A. (CF: 12908230159)</t>
  </si>
  <si>
    <t>verifica periodica biennale degli impianti di protezione contro le scariche atmosferiche â€“ Vari uffici Lombardia</t>
  </si>
  <si>
    <t>23-AFFIDAMENTO IN ECONOMIA - AFFIDAMENTO DIRETTO</t>
  </si>
  <si>
    <t xml:space="preserve">E.L.T.I. Srl (CF: 05384711007)
</t>
  </si>
  <si>
    <t>SPI CR - noleggio fotorip. - ordine Consip 3703446</t>
  </si>
  <si>
    <t>Servizio di conduzione e manutenzione impianti termoidraulici ed idrico sanitari</t>
  </si>
  <si>
    <t>07-SISTEMA DINAMICO DI ACQUISIZIONE</t>
  </si>
  <si>
    <t xml:space="preserve">FACILITY (CF: 01866910761)
SIRAM S.p.A. (CF: 08786190150)
TECHNE S.P.A. (CF: 03066160163)
</t>
  </si>
  <si>
    <t>SIRAM S.p.A. (CF: 08786190150)</t>
  </si>
  <si>
    <t>NOLEGGIO DI 25 MULTIFUNZIONE IN CONVENZIONE CONSIP</t>
  </si>
  <si>
    <t xml:space="preserve">FORNITURA ED INSTALLAZIONE DI 89 DEFIBRILLATORI SEMIAUTOMATICI ESTERNI </t>
  </si>
  <si>
    <t xml:space="preserve">EMMEZETA MEDICAL SRL (CF: 12251430158)
GIBA HOSPITAL SERVICE SRL (CF: 06309500962)
LA MEDICA SAS (CF: 07056550150)
MEDICALIA SRL (CF: 02044890164)
SUNMEDICAL SRL (CF: 06548140968)
</t>
  </si>
  <si>
    <t>EMMEZETA MEDICAL SRL (CF: 12251430158)</t>
  </si>
  <si>
    <t>Abb. triennale completo (2018-2019-2020) "P.I.E. 36 NN) Listino DEI</t>
  </si>
  <si>
    <t xml:space="preserve">DEI Srl (CF: 04083101008)
</t>
  </si>
  <si>
    <t>DEI Srl (CF: 04083101008)</t>
  </si>
  <si>
    <t>CONTRATTO APERTO PER L'AFFIDAMENTO DEL SERVIZIO DI RICONDIZIONAMENTO DEI VOLUMI DEGLI ATTI DI PUBBLCITA' IMMOBILIARE - LOTTO 3</t>
  </si>
  <si>
    <t xml:space="preserve">ASTRO FORNITURE (CF: BRLMRA78D11L750E)
CANTELLO (CF: 04610760011)
CAPFOR DI MANZARI PIETRO (CF: MNZPTR64A24L219N)
CARISM (CF: 00626160014)
CARTABIANCA SOC. COOP. (CF: 02052510399)
</t>
  </si>
  <si>
    <t>ASTRO FORNITURE (CF: BRLMRA78D11L750E)</t>
  </si>
  <si>
    <t>DP BS - vigilanza dal 1-02-2018 al 31-01-2020 - rdo 1831746</t>
  </si>
  <si>
    <t xml:space="preserve">AXITEA SPA (CF: 00818630188)
Ethica Consorzio Cooperativo Sociale (CF: 02231380201)
G4 VIGILANZA S.P.A. (CF: 03677260980)
La Centrale srl (CF: 11268000152)
Newpol srl (CF: 03410480960)
</t>
  </si>
  <si>
    <t>G4 VIGILANZA S.P.A. (CF: 03677260980)</t>
  </si>
  <si>
    <t>Vigilanza presso la DP di Bergamo</t>
  </si>
  <si>
    <t xml:space="preserve">C.I.V.I.S. CENTRO ITALIANO VIGILANZA INTERNA E STRADALE (CF: 04060080159)
Ethica Consorzio Cooperativo Sociale (CF: 02231380201)
G4 VIGILANZA S.P.A. (CF: 03677260980)
IVRI SERVIZI FIDUCIARI (CF: 07080410967)
SORVEGLIANZA ITALIANA S.P.A. (CF: 00871000162)
</t>
  </si>
  <si>
    <t>SORVEGLIANZA ITALIANA S.P.A. (CF: 00871000162)</t>
  </si>
  <si>
    <t>CONTRATTO APERTO PER LA FORNITURA ANNUALE DI MATERIALE DI CANCELLERIA</t>
  </si>
  <si>
    <t xml:space="preserve">AMA GROUP SRL (CF: 03472570104)
GLOBAL SUPPLIES SRL (CF: 10003460960)
OLDANI SRL (CF: 01628990168)
TUTTOFFICIO DI GELMI LUISA (CF: GLMLSU70B59L175F)
WICON ITALIA SRL (CF: 08155160966)
</t>
  </si>
  <si>
    <t>GLOBAL SUPPLIES SRL (CF: 10003460960)</t>
  </si>
  <si>
    <t>Servizio di apertura e chiusura cancelli presso il Palazzo degli Uffici Finanziari di Varese</t>
  </si>
  <si>
    <t xml:space="preserve">Corpo di vigilanza cittÃ  di Varese e Provincia spa (CF: 00595070129)
</t>
  </si>
  <si>
    <t>Corpo di vigilanza cittÃ  di Varese e Provincia spa (CF: 00595070129)</t>
  </si>
  <si>
    <t>FORNITURA TRIENNALE DI BUONI PASTO ELETTRONICI IN CONVENZIONE CONSIP</t>
  </si>
  <si>
    <t xml:space="preserve">EDENRED ITALIA srl (CF: 01014660417)
</t>
  </si>
  <si>
    <t>EDENRED ITALIA srl (CF: 01014660417)</t>
  </si>
  <si>
    <t>SERVIZIO DI CONSEGNA A DOMICILIO DELLA CORRISPONDENZA PER GLI UFFICI DELL'AGENZIA DELLE ENTRATE DELLA LOMBARDIA 2018-2019</t>
  </si>
  <si>
    <t xml:space="preserve">POSTE ITALIANE SPA (CF: 97103880585)
</t>
  </si>
  <si>
    <t>POSTE ITALIANE SPA (CF: 97103880585)</t>
  </si>
  <si>
    <t>FORNITURA ANNUALE DI GAS NATURALE IN CONVENZIONE CONSIP</t>
  </si>
  <si>
    <t xml:space="preserve">SOENERGY SRL (CF: 01565370382)
</t>
  </si>
  <si>
    <t>SOENERGY SRL (CF: 01565370382)</t>
  </si>
  <si>
    <t xml:space="preserve">FORNITURA ANNUALE DI ENERGIA ELETTRICA IN CONVENZIONE CONSIP PER GLI UFFICI DI COMPETENZA DELLA DIREZIONE REGIONALE DELLA LOMBARDIA AD ESCLUSIONE DI QUELLI AVENTI SEDE NELLA PROVINCIA DI MILANO E NELLA PROVINCIA DI LODI </t>
  </si>
  <si>
    <t xml:space="preserve">Iren Mercato S.p.A. (CF: 01178580997)
</t>
  </si>
  <si>
    <t>Iren Mercato S.p.A. (CF: 01178580997)</t>
  </si>
  <si>
    <t>Fornitura di Arredi a norma (scrivanie, cassettiere, sedute) per gli Uffici dell'Agenzia delle Entrate della Lombardia</t>
  </si>
  <si>
    <t xml:space="preserve">ARREDINDUSTRIA E LORY S.R.L. (CF: 01940010133)
ARREDOFFICE SRL UNIPERSONALE (CF: 03861440984)
CASATI MOBILI D'UFFICIO DI CASATI FABIO CORRADO (CF: 00711190967)
CENTRUFFICIO LORETO S.P.A.  (CF: 08312370151)
CRG SRL (CF: 11312370155)
DM ITALIA S.R.L. (CF: 07826180965)
FGM GIAMBELLINI SRL (CF: 00714990967)
HABITAT ITALIANA SRL (CF: 02862070170)
INTERNATIONAL OFFICE CONCEPT S.P.A (CF: 02228330961)
IVM SPA (CF: 00855100152)
MANERBA SPA (CF: 01935200285)
MOBILBERG SRL (CF: 00209230168)
Mobili di Corno Rag. Federico e C. (CF: 03367130154)
Ostilio Mobili SpA (CF: 03478720174)
RIVA ARREDAMENTI SPA (CF: 00284310174)
SMARTOFFICE SRL (CF: 06483910961)
SPAZIO UFFICIO SRL (CF: 01422750198)
UFFICIO ITALIA 2000 S.R.L. (CF: 03523210163)
VAGHI SRL (CF: 00679880153)
VALDUFFICIO SRL (CF: 04621470964)
</t>
  </si>
  <si>
    <t>VAGHI SRL (CF: 00679880153)</t>
  </si>
  <si>
    <t>Fornitura di quotidiani per gli anni 2018 - 2019 per la DR Lombardia</t>
  </si>
  <si>
    <t xml:space="preserve">LA ROSA GIUSEPPE EDICOLA (CF: LRSGPP72H19F205I)
</t>
  </si>
  <si>
    <t>LA ROSA GIUSEPPE EDICOLA (CF: LRSGPP72H19F205I)</t>
  </si>
  <si>
    <t>CONTRATTO APERTO SERVIZI RESI DA FABBRO LATTONIERE VETRAIO E FALEGNAME</t>
  </si>
  <si>
    <t xml:space="preserve">2T GROUP S.R.L. (CF: 01318680459)
6 ITALIA (CF: 06677580968)
A.B.F. SRL (CF: 01742610130)
PROGETTA S.R.L. (CF: 04648820878)
TECHNE S.P.A. (CF: 03066160163)
</t>
  </si>
  <si>
    <t>TECHNE S.P.A. (CF: 03066160163)</t>
  </si>
  <si>
    <t>Noleggio n. 3 fotocopiatori Ufficio di Sondrio-P.zzale Lambertenghi,3 -ordine n.4177051</t>
  </si>
  <si>
    <t xml:space="preserve">SHARP ELECTRONICS ITALIA S.P.A. (CF: 09275090158)
</t>
  </si>
  <si>
    <t>SHARP ELECTRONICS ITALIA S.P.A. (CF: 09275090158)</t>
  </si>
  <si>
    <t>SERVIZIO ANNUALE DI MANUTENZIONE DELLE ATTREZZATURE D'UFFICIO DI PROPRIETA'</t>
  </si>
  <si>
    <t xml:space="preserve">ACS SERVICE SRL (CF: 06619320010)
ASSITEC (CF: 01692030180)
INKSTORE SOLUZIONI (CF: 02218570139)
LECO ITALY S.R.L. (CF: 10123960154)
LUMIT (CF: 06745090966)
</t>
  </si>
  <si>
    <t>ACS SERVICE SRL (CF: 06619320010)</t>
  </si>
  <si>
    <t>NOLEGGIO N. 6 MULTIFUNZIONE MONOCROMATICI IN CONVENZIONE CONSIP</t>
  </si>
  <si>
    <t>SERVIZIO DI MANUTENZIONE DELLE AREE VERDI E DELLE AREE SCOPERTE</t>
  </si>
  <si>
    <t xml:space="preserve">AZIENDA AGRICOLA CATTANEO S.R.L. (CF: 02245100165)
FERRARI VIVAI SRL (CF: 02181020989)
HW STYLE SRL (CF: 01900880160)
SERVICE &amp; SERVICES SRL (CF: 03118660962)
SPHERA SERVICE SRL (CF: 09692580963)
</t>
  </si>
  <si>
    <t>SERVICE &amp; SERVICES SRL (CF: 03118660962)</t>
  </si>
  <si>
    <t>DP CR - vigilanza 01.02.2018/31.12.2019 - rdo 1831770</t>
  </si>
  <si>
    <t xml:space="preserve">AXITEA SPA (CF: 00818630188)
Ethica Consorzio Cooperativo Sociale (CF: 02231380201)
La Centrale srl (CF: 11268000152)
LA FOLGORE SRL (CF: 11651880152)
Newpol srl (CF: 03410480960)
</t>
  </si>
  <si>
    <t>Ethica Consorzio Cooperativo Sociale (CF: 02231380201)</t>
  </si>
  <si>
    <t>Vigilanza presso UPT Como</t>
  </si>
  <si>
    <t xml:space="preserve">CIVIS SPA (CF: 80039930153)
CONSORZIO PRODEST MILANO (CF: 12584570159)
Ethica Consorzio Cooperativo Sociale (CF: 02231380201)
G4 VIGILANZA S.P.A. (CF: 03677260980)
SICURITALIA SERVIZI FIDUCIARI SOC. COOP. (CF: 02950480133)
</t>
  </si>
  <si>
    <t>CIVIS SPA (CF: 80039930153)</t>
  </si>
  <si>
    <t>CONTRATTO APERTO PER LA FORNITURA DI MATERIALE DI CONSUMO PER STAMPANTI, FAX, FOTOCOPIATORI E MULTIFUNZIONE</t>
  </si>
  <si>
    <t xml:space="preserve">ATTILIO NEGRI S.R.L. (CF: 07739450158)
BARBE' SRL (CF: 00169720182)
KYOCERA DOCUMENT SOLUTION ITALIA SPA (CF: 01788080156)
RICOH ITALIA SRL (CF: 00748490158)
TUTTUFFICIOPIU' SRL (CF: 10238660152)
</t>
  </si>
  <si>
    <t>TUTTUFFICIOPIU' SRL (CF: 10238660152)</t>
  </si>
  <si>
    <t>FORNITURA ANNUALE DI CARTA IN RISME PER STAMPA E COPIE</t>
  </si>
  <si>
    <t xml:space="preserve">Valsecchi Cancelleria Srl  (CF: 09521810961)
</t>
  </si>
  <si>
    <t>Valsecchi Cancelleria Srl  (CF: 09521810961)</t>
  </si>
  <si>
    <t xml:space="preserve">UPT Mantova - Noleggio di n. 4 fotocopiatori </t>
  </si>
  <si>
    <t xml:space="preserve">Fornitura e installazione di condizionatori tipo split </t>
  </si>
  <si>
    <t xml:space="preserve">ARRIGHINI GIUSEPPE &amp; C. SNC DI ARRIGHINI GIANLUCA &amp; ROLFI R. (CF: 00355400177)
CLIMAGEL SRL (CF: 08048000155)
F.C. IMPIANTI ELETTRICI DI FRANCHI PIERINO &amp; C. SNC (CF: 03311260172)
R.V.M.IMPIANTI SRL (CF: 01928000171)
RICAM SRL (CF: 01432510137)
</t>
  </si>
  <si>
    <t>ARRIGHINI GIUSEPPE &amp; C. SNC DI ARRIGHINI GIANLUCA &amp; ROLFI R. (CF: 00355400177)</t>
  </si>
  <si>
    <t>RIPARAZIONE IMPIANTO ANTINTRUSIONE DP I MILANO</t>
  </si>
  <si>
    <t xml:space="preserve">NUOVA RELE' SNC DI TORRIANI GIORGIO &amp; C. (CF: 03124580154)
</t>
  </si>
  <si>
    <t>NUOVA RELE' SNC DI TORRIANI GIORGIO &amp; C. (CF: 03124580154)</t>
  </si>
  <si>
    <t>UPT Lodi-Noleggio n.1 fotocopiatore multifunzione</t>
  </si>
  <si>
    <t>Fornitura energia elettrica Bergamo-Largo Belotti Pod IT001E04190433</t>
  </si>
  <si>
    <t>UPT Brescia - Fornitura di un fotocopiatore multifunzione</t>
  </si>
  <si>
    <t>UPT Milano - Noleggio di n. 9 fotocopiatori multifunzione a colori</t>
  </si>
  <si>
    <t>Servizio di intervento per la gestione dellâ€™allarme antintrusione presso la Direzione Provinciale di Brescia</t>
  </si>
  <si>
    <t xml:space="preserve">G4 VIGILANZA S.P.A. (CF: 03677260980)
</t>
  </si>
  <si>
    <t>Affidamento accordo quadro minuto mantenimento</t>
  </si>
  <si>
    <t xml:space="preserve">GEGI (CF: 06163961219)
IMPRESA DEVI IMPIANTI SRL (CF: 02692000124)
MULTIMANUTENZIONE S.r.l. (CF: 10786530153)
R.V.M. IMPIANTI SRL (CF: 00665380986)
</t>
  </si>
  <si>
    <t>GEGI (CF: 06163961219)</t>
  </si>
  <si>
    <t>Fornitura di sedie da conferenza e da ufficio a norma per la Direzione regionale della Lombardia dellâ€™Agenzia delle Entrate</t>
  </si>
  <si>
    <t xml:space="preserve">CREMONAUFFICIO S.R.L. (CF: 00857550198)
NOVEDICIOTTO S.R.L. SEMPLIFICATA (CF: 03416631202)
OTTO SRL (CF: 02196790303)
</t>
  </si>
  <si>
    <t>NOVEDICIOTTO S.R.L. SEMPLIFICATA (CF: 03416631202)</t>
  </si>
  <si>
    <t>FORNITURA DI TONER PER STAMPANTI KYOCERA ECOSYS P 7040 CDN</t>
  </si>
  <si>
    <t>RIPARAZIONE CANCELLO AUTOMATIZZATO UT GORGONZOLA</t>
  </si>
  <si>
    <t xml:space="preserve">Balconi srl (CF: 12944070155)
C.M.G. SNC DI CONFETTI OMAR E C.  (CF: 08577780151)
Elettrobit di Bari Alessandro (CF: 12488670154)
</t>
  </si>
  <si>
    <t>C.M.G. SNC DI CONFETTI OMAR E C.  (CF: 08577780151)</t>
  </si>
  <si>
    <t>CARTA DI CREDITO</t>
  </si>
  <si>
    <t xml:space="preserve">NEXI PAYMENTS S.P.A. (giÃ  CARTASI SPA) (CF: 04107060966)
</t>
  </si>
  <si>
    <t>NEXI PAYMENTS S.P.A. (giÃ  CARTASI SPA) (CF: 04107060966)</t>
  </si>
  <si>
    <t>Fornitura e installazione di tende</t>
  </si>
  <si>
    <t xml:space="preserve">ELPACK SPA (CF: 04305080154)
EREDI DI CARLO CASIRAGHI S.A.S. (CF: 04057560965)
F3 SRL (CF: 04131360960)
PORTEND SNC DI BRIVIO UGO, ROBERTO &amp; C. (CF: 03798630152)
ZANTE S.R.L. (CF: 09530070151)
</t>
  </si>
  <si>
    <t>PORTEND SNC DI BRIVIO UGO, ROBERTO &amp; C. (CF: 03798630152)</t>
  </si>
  <si>
    <t>ADEGUAMENTO RETE DATI E IMPIANTO ELETTRICO PRESSO NUOVA SEDE UT VOGHERA</t>
  </si>
  <si>
    <t xml:space="preserve">F.G. Tecnology srl (CF: 08690030963)
</t>
  </si>
  <si>
    <t>F.G. Tecnology srl (CF: 08690030963)</t>
  </si>
  <si>
    <t>RIPARAZIONE ARCHIVI COMPATTATI UPT SONDRIO</t>
  </si>
  <si>
    <t xml:space="preserve">moving box srl (CF: 07456480966)
</t>
  </si>
  <si>
    <t>moving box srl (CF: 07456480966)</t>
  </si>
  <si>
    <t>MANUTENZIONE E VERIFICA IMPIANTO VIDEOSORVEGLIANZA UPT MILANO</t>
  </si>
  <si>
    <t xml:space="preserve">F.G.S. S.r.l. (CF: 01557310164)
PL SISTEMI DI SICUREZZA SNC (CF: 05555490969)
</t>
  </si>
  <si>
    <t>F.G.S. S.r.l. (CF: 01557310164)</t>
  </si>
  <si>
    <t>MANUTENZIONE IMPIANTO ANTINTRUSIONE DP BRESCIA E RIPARAZIONE VIDEOCAMERA UT BRESCIA 2</t>
  </si>
  <si>
    <t xml:space="preserve">LAIS SRL (CF: 00998260178)
</t>
  </si>
  <si>
    <t>LAIS SRL (CF: 00998260178)</t>
  </si>
  <si>
    <t>RIPARAZIONE SBARRA PASSO CARRAIO VIA MOSCOVA</t>
  </si>
  <si>
    <t xml:space="preserve">C.M.G. SNC DI CONFETTI OMAR E C.  (CF: 08577780151)
</t>
  </si>
  <si>
    <t>RIPARAZIONE VIDEOREGISTRATORE IMPIANTO VIDEOSORVEGLIANZA UT MAGENTA</t>
  </si>
  <si>
    <t xml:space="preserve">CLIMALARM DI CARRIERE ANNIBALE (CF: CRRNBL65R22F205I)
</t>
  </si>
  <si>
    <t>CLIMALARM DI CARRIERE ANNIBALE (CF: CRRNBL65R22F205I)</t>
  </si>
  <si>
    <t>MANUTENZIONE IMPIANTO ANTINTRUSIONE UT CHIARI</t>
  </si>
  <si>
    <t xml:space="preserve">SIMA SRL (CF: 03482440173)
</t>
  </si>
  <si>
    <t>SIMA SRL (CF: 03482440173)</t>
  </si>
  <si>
    <t>MANUTENZIONE IMPIANTO ANTINTRUSIONE UT VIMERCATE</t>
  </si>
  <si>
    <t xml:space="preserve">SALA GROUP SAS DI SALA M. &amp; C. (CF: 06676130963)
</t>
  </si>
  <si>
    <t>SALA GROUP SAS DI SALA M. &amp; C. (CF: 06676130963)</t>
  </si>
  <si>
    <t>Fornitura di pareti modulari Bergamo Largo Belotti</t>
  </si>
  <si>
    <t xml:space="preserve">IVM SPA (CF: 00855100152)
MASTRUZZI (CF: 01870590203)
MOBILBERG SRL (CF: 00209230168)
RIVA ARREDAMENTI SPA (CF: 00284310174)
</t>
  </si>
  <si>
    <t>RIVA ARREDAMENTI SPA (CF: 00284310174)</t>
  </si>
  <si>
    <t>Lavori di nuova pavimentazione per la sala riunioni "Alemanno" al primo piano della Direzione Regionale della Lombardia dell'Agenzia delle Entrate</t>
  </si>
  <si>
    <t xml:space="preserve">BATTAGLIA IMPIANTI SRL (CF: 08010140153)
COEDIL COSTRUZIONI GENERALI S.P.A. (CF: 09676500961)
COSTRUZIONI GENERALI S.R.L. (CF: 02490150790)
EDILVAGO S.R.L. (CF: 00796140150)
IMPRESA EDILE A. BERETTA SPA (CF: 08200970153)
IMPRESA GUERINI E C. SRL (CF: 00936150150)
M.G. COSTRUZIONI EDILI SRL (CF: 04484270964)
</t>
  </si>
  <si>
    <t>BATTAGLIA IMPIANTI SRL (CF: 08010140153)</t>
  </si>
  <si>
    <t>LETTERA CONTRATTO PER PULIZIA STRAORDINARIA DEL SOTTOTETTO DELL'UFFICIO TERRITORIALE DI VOGHERA - AGENZIA DELLE ENTRATE</t>
  </si>
  <si>
    <t xml:space="preserve">B.&amp; B. SERVICE SOCIETA' COOPERATIVA (CF: 01494430463)
ECO CLEAN di Roberta Lauria (CF: LRARRT89C63M109P)
LA NUOVA RINASCENTE scrl (CF: 00825300189)
NATURAL CLEAN (CF: 02520390184)
</t>
  </si>
  <si>
    <t>B.&amp; B. SERVICE SOCIETA' COOPERATIVA (CF: 01494430463)</t>
  </si>
  <si>
    <t>FORNITURA E POSA IN OPERA PELLICOLA OPACIZZANTE VETRATA INGRESSO UT MORBEGNO</t>
  </si>
  <si>
    <t xml:space="preserve">MONDO ADESIVO SAS (CF: 00885900142)
</t>
  </si>
  <si>
    <t>MONDO ADESIVO SAS (CF: 00885900142)</t>
  </si>
  <si>
    <t>MANUTENZIONE IMPIANTO ANTINTRUSIONE UT DESIO</t>
  </si>
  <si>
    <t>Fornitura di scale a castello per gli Uffici dellâ€™Agenzia delle Entrate della Lombardia</t>
  </si>
  <si>
    <t xml:space="preserve">BERGONZI SNC (CF: 00933810194)
DELTA COLOR SRL (CF: 02160260986)
FERRAMENTA VALSERIANA SRL (CF: 03003380163)
GAESCO SRL (CF: 07398390968)
RCC IMPIANTI SRL (CF: 02239290204)
</t>
  </si>
  <si>
    <t>GAESCO SRL (CF: 07398390968)</t>
  </si>
  <si>
    <t>FORNITURA VENTILATORI PER GLI UFFICI DELLA DRL</t>
  </si>
  <si>
    <t xml:space="preserve">EUROTECNO SRL (CF: 04585871009)
</t>
  </si>
  <si>
    <t>EUROTECNO SRL (CF: 04585871009)</t>
  </si>
  <si>
    <t>NUOVO IMPIANTO ANTINTRUSIONE UT VOGHERA + SPOSTAMENTO IMPIANTO TVCC</t>
  </si>
  <si>
    <t xml:space="preserve">ARTEMIDE ANTIFURTI SRL (CF: 00521030189)
EMIFER SRL (CF: 02037560188)
G.A. MULTISYSTEM DI GHEZZI ALESSANDRO (CF: GHZLSN78C23B201W)
K 2 ELETTRONICA  SRL (CF: 00824820187)
SBF DI MASSIMILIANO SACCHI (CF: 02518050188)
</t>
  </si>
  <si>
    <t>G.A. MULTISYSTEM DI GHEZZI ALESSANDRO (CF: GHZLSN78C23B201W)</t>
  </si>
  <si>
    <t>VERIFICA STRAORDINARIA DI UN ASCENSORE PRESSO DP BERGAMO</t>
  </si>
  <si>
    <t xml:space="preserve">ICIM S.p.A. (CF: 12908230159)
</t>
  </si>
  <si>
    <t>MANUTENZIONE IMPIANTO ANTINTRUSIONE DP COMO</t>
  </si>
  <si>
    <t xml:space="preserve">SICOM SNC DI CATTANEO &amp; C.  (CF: 00786490136)
</t>
  </si>
  <si>
    <t>SICOM SNC DI CATTANEO &amp; C.  (CF: 00786490136)</t>
  </si>
  <si>
    <t>FORNITURA E INSTALLAZIONE N. 2 CONDIZIONATORI DI TIPO SPLIT PRESSO UT DI GAVIRATE</t>
  </si>
  <si>
    <t xml:space="preserve">ASSISTAIR SNC DI CICCHETTI R. E C. (CF: 03305190138)
CARLOMAGNO GROUP SRL (CF: 10150570967)
CESCHINI TERMOIDRAULICA DI CESCHINI LUIGI (CF: CSCLGU56E24E591J)
E.M.A. CEREDA (CF: 02942020153)
G.D. DEI F.LLI SCOPPETTA (CF: 02792500122)
ITAL.CO.EL. SRL (CF: 02571550967)
MERIDIONALE IMPIANTI (CF: 00853070878)
RICAM SRL (CF: 01432510137)
SANTI M. IMPIANTISTICA E ARREDO BAGNO (CF: SNTMRA53R23E753V)
WALDEM CONTAINER SHELTER (CF: 07389390969)
</t>
  </si>
  <si>
    <t>SANTI M. IMPIANTISTICA E ARREDO BAGNO (CF: SNTMRA53R23E753V)</t>
  </si>
  <si>
    <t>SERVIZIO DI MANUTENZIONE DEGLI ARCHIVI COMPATTATI PER GLI UFFICI DELL'ADE DELLA LOMBARDIA</t>
  </si>
  <si>
    <t xml:space="preserve">A.S.S.O. (CF: 01804310017)
CABLAS (CF: 11903230156)
FAGGIONATO ROBERTO (CF: FGGRRT74M13F464Y)
LC2 SRL (CF: 01849040249)
moving box srl (CF: 07456480966)
</t>
  </si>
  <si>
    <t>Realizzazione impianti elettrici al servizio dei nuovi condizionatori a nolo presso UT Stradella e UT Milano 6</t>
  </si>
  <si>
    <t xml:space="preserve">CANALI GIOVANNI SRL (CF: 01694560200)
</t>
  </si>
  <si>
    <t>CANALI GIOVANNI SRL (CF: 01694560200)</t>
  </si>
  <si>
    <t>Trattamento ignifugo per sedie da conferenza e da ufficio per la Direzione regionale della Lombardia dellâ€™Agenzia delle Entrate</t>
  </si>
  <si>
    <t xml:space="preserve">NOVEDICIOTTO S.R.L. SEMPLIFICATA (CF: 03416631202)
</t>
  </si>
  <si>
    <t>FORNITURA DI MEGAFONI, TORCE, AVVISATORI ACUSTICI E GILET PER ADDETTO EMERGENZE</t>
  </si>
  <si>
    <t xml:space="preserve">BRIGHT IMAGE SRL (CF: 06285510969)
CIELO S.R.L. (CF: 09428390968)
F3 SRL (CF: 04131360960)
FLOATEX SRL (CF: 00715590170)
LTF (CF: 01276740162)
</t>
  </si>
  <si>
    <t>F3 SRL (CF: 04131360960)</t>
  </si>
  <si>
    <t>FORNITURA DI PEDANE POGGIAPIEDI PER GLI UFFICI DELLâ€™AGENZIA DELLE ENTRATE DELLA LOMBARDIA</t>
  </si>
  <si>
    <t xml:space="preserve">BERGONZI SNC (CF: 00933810194)
DM ITALIA S.R.L. (CF: 07826180965)
GECAL  (CF: 08551090155)
INFOBIT SNC DI NAMIA B. E MAMOLI T. (CF: 12435450155)
MEDIATECH SRL (CF: 03164980173)
</t>
  </si>
  <si>
    <t>GECAL  (CF: 08551090155)</t>
  </si>
  <si>
    <t>RIPARAZIONE IMPIANTO VIDEOSORVEGLIANZA UT BRESCIA 2 E ESTRAPOLAZIONE IMMAGINI IMPIANTO VIDEOSORVEGLIANZA DP BRESCIA</t>
  </si>
  <si>
    <t>D.P. Sondrio (Salita Schenardi) - Fornitura gasolio per riscaldamento</t>
  </si>
  <si>
    <t xml:space="preserve">ENI FUEL S.P.A. (CF: 02701740108)
</t>
  </si>
  <si>
    <t>ENI FUEL S.P.A. (CF: 02701740108)</t>
  </si>
  <si>
    <t>UPT Lodi noleggio n.1 fotocopiatore</t>
  </si>
  <si>
    <t>Servizio di perizia grafologica per lâ€™Ufficio Legale della Direzione provinciale di Brescia</t>
  </si>
  <si>
    <t xml:space="preserve">CAMARDI ADELE  (CF: CMRDLA53B54F781O)
CARZERI MARIACRISTINA (CF: CRZMCR59A57B157R)
LINETTI ELISA  (CF: LNTLSE78D42B157S)
</t>
  </si>
  <si>
    <t>CARZERI MARIACRISTINA (CF: CRZMCR59A57B157R)</t>
  </si>
  <si>
    <t>UPT MILANO - NOLEGGIO DI NOVE FOTOCOPIATORI</t>
  </si>
  <si>
    <t xml:space="preserve">Lavori di pitturazione, verniciatura di pareti interne ed esterne, comprese le parti metalliche, previo risanamento delle murature presso l'UT di Magenta </t>
  </si>
  <si>
    <t xml:space="preserve">A.M. ANTINCENDIO S.R.L. (CF: 09814090966)
AEREM ITALIA SRL (CF: 03870750167)
DDF SERVICES S.R.L. (CF: 03327190793)
DOMODRY SRL (CF: 06463530961)
EDIL-BOARIO DI GANDELLI &amp; ORSINI SNC (CF: 01653860161)
IMPRESA GIULIO MORETTO SAS (CF: 02899540963)
ISAN GROUP S.R.L. (CF: 08959600969)
LEONARDO SOLUTIONS SRL (CF: 04783570965)
MANUTENZIONI GENERALI SRL (CF: 01510550187)
MARABELLI ENGINEERING S.R.L. (CF: 02258740188)
MQ QUARTARELLA SRL (CF: 05593160962)
PASINETTI SEVERINO (CF: PSNSRN61H01G159P)
PT SYSTEM (CF: 06992270964)
RUSSO ALBERTO (CF: RSSLRT50S22H981O)
Societa coperativa sociale Borgo di Chiaravalle (CF: 06036950969)
</t>
  </si>
  <si>
    <t>Societa coperativa sociale Borgo di Chiaravalle (CF: 06036950969)</t>
  </si>
  <si>
    <t>CONTRATTO APERTO PER L'AFFIDAMENTO DEL SERVIZIO ANNUALE DI MANUTENZIONE DEGLI IMPIANTI ELETTRICI PRESSO GLI UFFICI DELLA LOMBARDIA DELL'AGENZIA DELLE ENTRATE</t>
  </si>
  <si>
    <t xml:space="preserve">C.T.I. SRL (CF: 01646750180)
IMPRESA DEVI IMPIANTI SRL (CF: 02692000124)
LENA IMPIANTI SRL (CF: 03380830988)
SIEL S.P.A (CF: 07163510154)
SIRAM S.p.A. (CF: 08786190150)
</t>
  </si>
  <si>
    <t>IMPRESA DEVI IMPIANTI SRL (CF: 02692000124)</t>
  </si>
  <si>
    <t xml:space="preserve">Realizzazione 6 punti rete presso uffici quarto piano UPT Milano </t>
  </si>
  <si>
    <t>Fornitura di carta naturale e riciclata per copie e stampe per gli Uffici dellâ€™Agenzia delle Entrate della Lombardia</t>
  </si>
  <si>
    <t xml:space="preserve">Ugo Tesi srl (CF: 00272980103)
</t>
  </si>
  <si>
    <t>Ugo Tesi srl (CF: 00272980103)</t>
  </si>
  <si>
    <t>RIPARAZIONE ARCHIVI COMPATTATI DP SONDRIO</t>
  </si>
  <si>
    <t>Riparazione impianto anti-intrusione presso UT Clusone</t>
  </si>
  <si>
    <t xml:space="preserve">MICROWATT SRL (CF: 03789780164)
</t>
  </si>
  <si>
    <t>MICROWATT SRL (CF: 03789780164)</t>
  </si>
  <si>
    <t>Fornitura di 34 condizionatori portatili per gli Uffici dell''Agenzia delle entrate della Lombardia</t>
  </si>
  <si>
    <t xml:space="preserve">A.B.M. SYSTEMS S.R.L.  (CF: 04256510167)
ACQUATICA SPA (CF: 02664460165)
AD IMPIANTI DI AIRAGHI DARIO (CF: RGHDRA71C28H264J)
ALVA SRL (CF: 01429760125)
ARTIS ELETTRONICA (CF: 01799970189)
B. M. B. S. r. l. UNIPERSONALE (CF: 02132280187)
C.I.T.S. SRL (CF: 00514910173)
DE LORENZO SPA (CF: 00862680154)
ELETTRODOMEX SRL (CF: 12940070159)
F.C. IMPIANTI ELETTRICI DI FRANCHI PIERINO &amp; C. SNC (CF: 03311260172)
SANTI M. IMPIANTISTICA E ARREDO BAGNO (CF: SNTMRA53R23E753V)
VISINONI IVAN GIOVANNI SRL (CF: 02232870168)
VNETWORK S.R.L. (CF: 02462620184)
WALDEM CONTAINER SHELTER (CF: 07389390969)
</t>
  </si>
  <si>
    <t>F.C. IMPIANTI ELETTRICI DI FRANCHI PIERINO &amp; C. SNC (CF: 03311260172)</t>
  </si>
  <si>
    <t>POSA IN OPERA TAVOLO DIRETTORE REGIONALE AGGIUNTO</t>
  </si>
  <si>
    <t xml:space="preserve">BOTTANI PIERANGELO (CF: BTTPNG63D19F205O)
TAMBURINI VETRI SAS (CF: 11098370155)
TIFFANY DI CARIA ANACLETO (CF: CRANLT70B24D198O)
</t>
  </si>
  <si>
    <t>BOTTANI PIERANGELO (CF: BTTPNG63D19F205O)</t>
  </si>
  <si>
    <t>Fornitura di n. 20 armadi a norma per la Direzione provinciale di Bergamo</t>
  </si>
  <si>
    <t xml:space="preserve">CORRIDI S.R.L. (CF: 00402140586)
</t>
  </si>
  <si>
    <t>CORRIDI S.R.L. (CF: 00402140586)</t>
  </si>
  <si>
    <t>Fornitura di sedute per operativi e visitatori a norma per gli Uffici dell'Agenzia delle Entrate della Lombardia</t>
  </si>
  <si>
    <t xml:space="preserve">Casati Mobili dsati Fabio (CF: 01384280150)
Galli Mobili Snc di GallF. e Filippo (CF: 06524480966)
Geprom Design Srl (CF: 03434760983)
IVM SPA (CF: 00855100152)
MASCAGNI SPA (CF: 00207220260)
Mobili di Corno Rag. Federico e C. (CF: 03367130154)
Mobilificio Fattorini Srl (CF: 02821780166)
Ostilio Mobili SpA (CF: 03478720174)
Pellegatta Francesco di Pellegatta Giovanni &amp; c. Snc (CF: 02134330121)
PLASTI FOR MOBIL (CF: 01040690156)
SOLIVARI SRL (CF: 00948540166)
TACCONI &amp; DESIGN SRL (CF: 02015810126)
</t>
  </si>
  <si>
    <t>PLASTI FOR MOBIL (CF: 01040690156)</t>
  </si>
  <si>
    <t>Sostituzione porta ingresso presso Direzione provinciale di Mantova</t>
  </si>
  <si>
    <t xml:space="preserve">AIMI ALESSIO (CF: MAILSS76H03E897S)
CARPENTERIA GALANDINI DI PAOLO PEDRIOLI (CF: PDRPLA60H03E897R)
TECHNE S.P.A. (CF: 03066160163)
</t>
  </si>
  <si>
    <t>AIMI ALESSIO (CF: MAILSS76H03E897S)</t>
  </si>
  <si>
    <t>MANUTENZIONE BAGNI PIANO - 1 - DRL</t>
  </si>
  <si>
    <t xml:space="preserve">Idbal impianti di barlone Augusto (CF: BRTGTL59R02F616T)
</t>
  </si>
  <si>
    <t>Idbal impianti di barlone Augusto (CF: BRTGTL59R02F616T)</t>
  </si>
  <si>
    <t>Palazzo Uffici Finanziari di Brescia - Apertura e chiusura ingressi Anno 2015</t>
  </si>
  <si>
    <t xml:space="preserve">VIGILANZA GROUP SOC. COOP. A R.L. (CF: 00884000175)
</t>
  </si>
  <si>
    <t>VIGILANZA GROUP SOC. COOP. A R.L. (CF: 00884000175)</t>
  </si>
  <si>
    <t>MANUTENZIONE AREE VERDI POTATURA INVERNALE MILANO DRL</t>
  </si>
  <si>
    <t xml:space="preserve">MAROTTA GIOVANNI VIVAIO (CF: 02109820965)
</t>
  </si>
  <si>
    <t>MAROTTA GIOVANNI VIVAIO (CF: 02109820965)</t>
  </si>
  <si>
    <t>MANUTENZIONE AREE VERDI UFFICI FINANZIARI DRL</t>
  </si>
  <si>
    <t>PIANTONAMENTO PRESSO LA DP BERGAMO</t>
  </si>
  <si>
    <t xml:space="preserve">ALL SYSTEM SPA (CF: 01579830025)
</t>
  </si>
  <si>
    <t>ALL SYSTEM SPA (CF: 01579830025)</t>
  </si>
  <si>
    <t>apertura e chiusura cancelli Cremona Agenzia delle Entrate</t>
  </si>
  <si>
    <t xml:space="preserve">METRONOTTE SAFE SRL (CF: 00356270199)
</t>
  </si>
  <si>
    <t>METRONOTTE SAFE SRL (CF: 00356270199)</t>
  </si>
  <si>
    <t>CONTRATTO APERTO PER LA FORNITURA DI MATERIALE DI CONSUMO PER FOTOCOPIATORI, STAMPANTI, FAX E MULTIFUNZIONE</t>
  </si>
  <si>
    <t xml:space="preserve">KRATOS SPA (CF: 02683390401)
RIGENER SERVICE SNC (CF: 01653500445)
SILVERLAKE TE SRL (CF: 01191420478)
SOLUTION OFFICE SRL (CF: 08315760960)
TONER TECK DI POMPEIANO SIMONE ANGELO (CF: PMPSNN77E27C351F)
</t>
  </si>
  <si>
    <t>SOLUTION OFFICE SRL (CF: 08315760960)</t>
  </si>
  <si>
    <t>FORNITURA ANNUALE DI CARTA IN RISME FORMATO A3 E A4 PER GLI UFFICI DELLA DIREZIONE REGIONALE DELLA LOMBARDIA</t>
  </si>
  <si>
    <t xml:space="preserve">FRATELLI CLERICI SPA (CF: 00191570134)
MAIOLI SRL (CF: 01803860343)
OFFICE DEPOT ITALIA SRL (CF: 03675290286)
POLYEDRA (CF: 08978560152)
VALSECCHI GIOVANNI SRL (CF: 07997560151)
</t>
  </si>
  <si>
    <t>VALSECCHI GIOVANNI SRL (CF: 07997560151)</t>
  </si>
  <si>
    <t>TINTEGGIATURA MURA ESTERNE - DIREZIONE PROVINCIALE DI SONDRIO - AGENZIA DELLE ENTRATE</t>
  </si>
  <si>
    <t xml:space="preserve">B.&amp; B. SERVICE SOCIETA' COOPERATIVA (CF: 01494430463)
BELOTTI SERVIZI DI BOSCACCI RICCARDO - ALBOSAGGIA (CF: BSCRCR66L13I829P)
MD COLOR di Dell'Agostino Matteo (CF: DLLMTT91B26I829A)
</t>
  </si>
  <si>
    <t>MD COLOR di Dell'Agostino Matteo (CF: DLLMTT91B26I829A)</t>
  </si>
  <si>
    <t>RIPULITURA E TINTEGGIATURA MURA ESTERNE - AGENZIA DELLE ENTRATE DP MONZA E BRIANZA</t>
  </si>
  <si>
    <t xml:space="preserve">B.&amp; B. SERVICE SOCIETA' COOPERATIVA (CF: 01494430463)
DICSOL SNC (CF: 08010880154)
NOVA SPURGHI SAS DI MAIOLO ANTONIO &amp; C. (CF: 03691910966)
</t>
  </si>
  <si>
    <t>NOVA SPURGHI SAS DI MAIOLO ANTONIO &amp; C. (CF: 03691910966)</t>
  </si>
  <si>
    <t>Riparazione ascensore matricola l/3602-k0-7 - 11312 presso DR Lombardia</t>
  </si>
  <si>
    <t xml:space="preserve">Maspero Elevatori S.p.A. (CF: 03423180136)
</t>
  </si>
  <si>
    <t>Maspero Elevatori S.p.A. (CF: 03423180136)</t>
  </si>
  <si>
    <t>Abbonamento 2019 "Bollettino Legislazione Tecnica"</t>
  </si>
  <si>
    <t xml:space="preserve">Legislazione Tecnica S.r.l. (CF: 05383391009)
</t>
  </si>
  <si>
    <t>Legislazione Tecnica S.r.l. (CF: 05383391009)</t>
  </si>
  <si>
    <t>Riparazione sistema antitrusione presso UT Treviglio</t>
  </si>
  <si>
    <t xml:space="preserve">GIS SRL (CF: 02226850168)
</t>
  </si>
  <si>
    <t>GIS SRL (CF: 02226850168)</t>
  </si>
  <si>
    <t>Riparazione del sistema anti-intrusione presso DP Bergamo</t>
  </si>
  <si>
    <t xml:space="preserve">LF IMPIANTI SRL (CF: 07963220152)
</t>
  </si>
  <si>
    <t>LF IMPIANTI SRL (CF: 07963220152)</t>
  </si>
  <si>
    <t xml:space="preserve">LOCAZIONE TEMPORANEA DI LOCALI </t>
  </si>
  <si>
    <t xml:space="preserve">UniversitÃ  degli Studi di Milano, (CF: 80012650158)
</t>
  </si>
  <si>
    <t>UniversitÃ  degli Studi di Milano, (CF: 80012650158)</t>
  </si>
  <si>
    <t>LOCAZIONE TEMPORANEA DI LOCALI</t>
  </si>
  <si>
    <t xml:space="preserve">FORUMNET SPA (CF: 03350960963)
</t>
  </si>
  <si>
    <t>FORUMNET SPA (CF: 03350960963)</t>
  </si>
  <si>
    <t>FORNITURA UN NOLEGGIO IN CONVENZIONE CONSIP DI N. 18 MULTIFUNZIONE</t>
  </si>
  <si>
    <t>Sostituzione sensori impianto allarme presso UPT Pavia</t>
  </si>
  <si>
    <t xml:space="preserve">G.A. MULTISYSTEM DI GHEZZI ALESSANDRO (CF: GHZLSN78C23B201W)
</t>
  </si>
  <si>
    <t>RIPARAZIONE IMPIANTO ANTINTRUSIONE UT MILANO 2</t>
  </si>
  <si>
    <t xml:space="preserve">SECURITY SISTEMS SRL (CF: 01481990123)
</t>
  </si>
  <si>
    <t>SECURITY SISTEMS SRL (CF: 01481990123)</t>
  </si>
  <si>
    <t>Messa in sicurezza e ripristino facciata presso l'ufficio territoriale di Mortara</t>
  </si>
  <si>
    <t xml:space="preserve">EDIL61 S.r.l. (CF: 02665410185)
Vese S.r.l. (CF: 01717700189)
ZEL PLAST (CF: 01020030183)
</t>
  </si>
  <si>
    <t>ZEL PLAST (CF: 01020030183)</t>
  </si>
  <si>
    <t>FORNITURA DI DISPLAY PER IMPIANTI ELIMINACODE</t>
  </si>
  <si>
    <t xml:space="preserve">SIGMA S.P.A. (CF: 01590580443)
</t>
  </si>
  <si>
    <t>SIGMA S.P.A. (CF: 01590580443)</t>
  </si>
  <si>
    <t>CONTRATTO QUADRO DI AFFIDAMENTO DEL SERVIZIO DI MANUTENZIONE DEGLI IMPIANTI ELETTRICI</t>
  </si>
  <si>
    <t xml:space="preserve">2A IMPIANTI (CF: 10695730159)
ELETECNO ST S.P.A. (CF: 02119140131)
GILARDONI SPA (CF: 00734000151)
TECHNE S.P.A. (CF: 03066160163)
ZAZZI IMPIANTI SRL (CF: 05238740962)
</t>
  </si>
  <si>
    <t>RIPARAZIONE IMPIANTO ALERT SPORTELLI PRESSO DP MANTOVA</t>
  </si>
  <si>
    <t xml:space="preserve">PLANTRONIC DI PUTELLI GUIDO FRANCESCO SNC (CF: 04538010150)
</t>
  </si>
  <si>
    <t>PLANTRONIC DI PUTELLI GUIDO FRANCESCO SNC (CF: 04538010150)</t>
  </si>
  <si>
    <t xml:space="preserve">D.P. Sondrio (Salita Schenardi) - Fornitura gasolio per riscaldamento </t>
  </si>
  <si>
    <t>Ordine Diretto dâ€™Acquisto di un abbonamento triennale alla piattaforma Sistema PA della Maggioli</t>
  </si>
  <si>
    <t xml:space="preserve">MAGGIOLI S.P.A. (CF: 06188330150)
</t>
  </si>
  <si>
    <t>MAGGIOLI S.P.A. (CF: 06188330150)</t>
  </si>
  <si>
    <t>CONTROLLO IMPIANTO ANTINTRUSIONE UT SUZZARA</t>
  </si>
  <si>
    <t xml:space="preserve">S.I.T.I.P. SRL (CF: 01221570359)
</t>
  </si>
  <si>
    <t>S.I.T.I.P. SRL (CF: 01221570359)</t>
  </si>
  <si>
    <t>RIPARAZIONE IMPIANTO ANTINTRUSIONE UPT COMO</t>
  </si>
  <si>
    <t xml:space="preserve">ELCO S.R.L. (CF: 00415740133)
</t>
  </si>
  <si>
    <t>ELCO S.R.L. (CF: 00415740133)</t>
  </si>
  <si>
    <t>RIPRISTINO CODICI DI ACCESSO IMPIANTO ANTINTRUSIONE UT CASALMAGGIORE</t>
  </si>
  <si>
    <t xml:space="preserve">DASTEL GROUP SRL (CF: 05339070962)
</t>
  </si>
  <si>
    <t>DASTEL GROUP SRL (CF: 05339070962)</t>
  </si>
  <si>
    <t>RIPARAZIONE IMPIANTO ANTINTRUSIONE UT MILANO 6</t>
  </si>
  <si>
    <t>Riparazione anti-intrusione presso DP Varese</t>
  </si>
  <si>
    <t xml:space="preserve">Guardian Angels srl (CF: 01374540035)
</t>
  </si>
  <si>
    <t>Guardian Angels srl (CF: 01374540035)</t>
  </si>
  <si>
    <t>FORNITURA DI TONER PER STAMPANTI LEXMARK MS 610 DN</t>
  </si>
  <si>
    <t xml:space="preserve">INFORDATA (CF: 00929440592)
</t>
  </si>
  <si>
    <t>INFORDATA (CF: 00929440592)</t>
  </si>
  <si>
    <t>RIPARAZIONE DI MULTIFUNZIONE A COLORI</t>
  </si>
  <si>
    <t>RIPARAZIONE DI MULTIFUNZIONE MONOCROMATICO</t>
  </si>
  <si>
    <t>Fornitura testo 'CODICE TRIBUTARIO 2019' ED. IL FISCO</t>
  </si>
  <si>
    <t xml:space="preserve">LIBRERIA LA TRIBUNA SNC DI S. CONSOLI E C. ENDRIZZI (CF: 08455620966)
</t>
  </si>
  <si>
    <t>LIBRERIA LA TRIBUNA SNC DI S. CONSOLI E C. ENDRIZZI (CF: 08455620966)</t>
  </si>
  <si>
    <t>FORNITURA DISPLAY PER IMPIANTI ELIMINACODE</t>
  </si>
  <si>
    <t xml:space="preserve">SIGMA SPA (CF: 01590680443)
</t>
  </si>
  <si>
    <t>SIGMA SPA (CF: 01590680443)</t>
  </si>
  <si>
    <t>FORNITURA COMPONENTI PER IMPIANTI ELIMINACODE</t>
  </si>
  <si>
    <t>FORNITURA DI MPIANTO ELIMINACODE  PER LA CONSERVATORIA DEI REGISTRI IMMOBILIARI PRESSO L'UFFICIO PROVINCIALE DI MANTOVA - TERRITORIO</t>
  </si>
  <si>
    <t>FORNITURA DI COMPONENTI PER IMPIANTO ELIMINACODE PER L'UT DI MILANO 1</t>
  </si>
  <si>
    <t>RIPARAZIONE IMPIANTO ANTINTRUSIONE DP MANTOVA</t>
  </si>
  <si>
    <t xml:space="preserve">R.D.C. SRL (CF: 02196520205)
</t>
  </si>
  <si>
    <t>R.D.C. SRL (CF: 02196520205)</t>
  </si>
  <si>
    <t>MANUTENZIONE IMPIANTO ANTINTRUSIONE UT RHO</t>
  </si>
  <si>
    <t xml:space="preserve">Balconi srl (CF: 12944070155)
</t>
  </si>
  <si>
    <t>Balconi srl (CF: 12944070155)</t>
  </si>
  <si>
    <t>Riparazione sistema videosorveglianza presso UT Clusone</t>
  </si>
  <si>
    <t>CONTRATTO APERTO PER LA FORNITURA DI MATERIALE DI CONSUMO PER STAMPANTI, FOTOCOPIATORI, MULTIFUNZIONE E FAX</t>
  </si>
  <si>
    <t xml:space="preserve">DEMOS DATA SRL (CF: 04947900157)
DOC SOLUTIONS CENTER (CF: 08557120964)
GLOBAL SUPPLIES SRL (CF: 10003460960)
NATHAN INSTRUMENTS SRL (CF: 12584710151)
TECNOCOPIA DI BONINI ANGELO &amp; C. SAS (CF: 00604420141)
</t>
  </si>
  <si>
    <t>FORNITURA IN NOLEGGIO DI N. 5 MULTIFUNZIONE A COLORI</t>
  </si>
  <si>
    <t>FORNITURA IN NOLEGGIO DI N. 20 MULTIFUNZIONE MONOCROMATICHE</t>
  </si>
  <si>
    <t>RIPARAZIONE IMPIANTO ANTINTRUSIONE UT LEGNANO</t>
  </si>
  <si>
    <t xml:space="preserve">Italradar snc (CF: 04806280154)
</t>
  </si>
  <si>
    <t>Italradar snc (CF: 04806280154)</t>
  </si>
  <si>
    <t>MANUTENZIONE IMPIANTO ANTINTRUSIONE UT MILANO 3</t>
  </si>
  <si>
    <t xml:space="preserve">ORDINE SERVIZIO DI RACCOLTA, TRASPORTO E SMALTIMENTO BENI INFORMATICI DICHIARATI FUORI USO AG. ENTRATE DP LECCO UT LECCO UPT LECCO </t>
  </si>
  <si>
    <t xml:space="preserve">IL TRASPORTO SPA (CF: 01642660136)
</t>
  </si>
  <si>
    <t>IL TRASPORTO SPA (CF: 01642660136)</t>
  </si>
  <si>
    <t>MANUTENZIONE IMPIANTO ANTINTRUSIONE UPT CREMONA</t>
  </si>
  <si>
    <t xml:space="preserve">ROSSI SISTEMI DI ROSSI GIANPIETRO E DANZI ARISTIDE SNC (CF: 01015270190)
</t>
  </si>
  <si>
    <t>ROSSI SISTEMI DI ROSSI GIANPIETRO E DANZI ARISTIDE SNC (CF: 01015270190)</t>
  </si>
  <si>
    <t>CONTROLLO IMPIANTI ANTINTRUSIONE DPI MILANO E ACQUISIZIONE IMMAGINI VIDEOSORVEGLIANZA UT MILANO 4</t>
  </si>
  <si>
    <t>Servizio di smaltimento e/o recupero rifiuti ingombranti per gli uffici dell'AdE Lombardia</t>
  </si>
  <si>
    <t xml:space="preserve">AURORA SOCIETA' COOPERATIVA (CF: 02063870832)
BERENATO E GARRO SRL (CF: 93051150899)
C.M.I. SUD SRL (CF: 00401740733)
ECOF ITALIA SRL (CF: 06565491005)
HUB AMBIENTE (CF: 01510810896)
I.S.E. ECOLOGIA &amp; SERVIZI SRL (CF: 05248510652)
LUCUS SERVIZI DI DONATO COVIELLO IMPRESA INDIVIDUALE (CF: CVLDNT68P25G942T)
M.D. SRL (CF: 02286680810)
PULIFLOR SRL (CF: 03003490731)
</t>
  </si>
  <si>
    <t>M.D. SRL (CF: 02286680810)</t>
  </si>
  <si>
    <t>FORNITURA  DI ENERGIA ELETTRICA IN REGIME DI SALVAGUARDIA</t>
  </si>
  <si>
    <t xml:space="preserve">HERA COMM (CF: 02221101203)
</t>
  </si>
  <si>
    <t>HERA COMM (CF: 02221101203)</t>
  </si>
  <si>
    <t xml:space="preserve"> PROGETTO 6 (CF: 03259420176)
CD INFORMATICA (CF: 04618170965)
KINO COLOR SNC (CF: 03651320123)
TEC UFFICIO SRL SOLUZIONI PER L'UFFICIO (CF: 09290710962)
VALE SNC DI ELEONORA &amp; MARCO PERNA (CF: 04157110968)
</t>
  </si>
  <si>
    <t>TEC UFFICIO SRL SOLUZIONI PER L'UFFICIO (CF: 09290710962)</t>
  </si>
  <si>
    <t>RIPARAZIONE ARCHIVI COMPATTATI UPT LODI</t>
  </si>
  <si>
    <t>SERVIZIO DI CORRIERE FRA GLI UFFICI DI COMPETENZA DELLE DIREZIONI PROVINCIALI DI MILANO, BERGAMO E BRESCIA</t>
  </si>
  <si>
    <t xml:space="preserve">SDA Express courier Spa (CF: 02335990541)
</t>
  </si>
  <si>
    <t>SDA Express courier Spa (CF: 02335990541)</t>
  </si>
  <si>
    <t xml:space="preserve">SERVIZIO DI CORRIERE </t>
  </si>
  <si>
    <t xml:space="preserve">BLU IP FOUR (CF: 10845781003)
DANCOM S.R.L.  (CF: 06518141210)
EUROLINE SRL (CF: 02716110800)
MINERVA (CF: 01687730703)
SDA Express courier Spa (CF: 02335990541)
</t>
  </si>
  <si>
    <t>ADESIONE ALLA CONVENZIONE CONSIP PER LA FORNITURA DI ENERGIA ELETTRICA AGLI UFFICI AVENTI SEDE NELLA PROVINCIA DI MILANO E NELLA PROVINCIA DI LODI - "ENERGIA ELETTRICA 16, LOTTO 2"</t>
  </si>
  <si>
    <t xml:space="preserve">ENEL ENERGIA SPA (CF: 06655971007)
</t>
  </si>
  <si>
    <t>ENEL ENERGIA SPA (CF: 06655971007)</t>
  </si>
  <si>
    <t>ADESIONE ALLA CONVENZIONE CONSIP PER LA FORNITURA DI ENERGIA ELETTRICA AGLI UFFICI AVENTI SEDE IN LOMBARDIA ESCLUSI QUELLI AVENTI SEDE NELLA PROVINCIA DI MILANO E NELLA PROVINCIA DI LODI - "ENERGIA ELETTRICA 16, LOTTO 3"</t>
  </si>
  <si>
    <t>RIPARAZIONE IMPIANTI ANTINTRUSIONE E VIDEOSORVEGLIANZA UPT COMO</t>
  </si>
  <si>
    <t>MANUTENZIONE IMPIANTO ANTINTRUSIONE UT MILANO 4</t>
  </si>
  <si>
    <t xml:space="preserve">FELMA SRL (CF: 03194190157)
</t>
  </si>
  <si>
    <t>FELMA SRL (CF: 03194190157)</t>
  </si>
  <si>
    <t>NOLEGGIO DI N. 3 MULTIFUNZIONE MONOCROMATICHE IN CONVENZIONE CONSIP</t>
  </si>
  <si>
    <t>FORNITURA DI TONER IN CONVENZIONE CONSIP PER STAMPANTI LEXMARK MS 621 DN</t>
  </si>
  <si>
    <t>FORNITURA DI MATERIALE DI CONSUMO PER STAMPANTE BADGE</t>
  </si>
  <si>
    <t xml:space="preserve">MICRONTEL S.p.A. (CF: 05095330014)
</t>
  </si>
  <si>
    <t>MICRONTEL S.p.A. (CF: 05095330014)</t>
  </si>
  <si>
    <t>Fornitura e posa in opera di paretine mobili fonoassorbenti autoportnti per UT Cremona</t>
  </si>
  <si>
    <t xml:space="preserve">CREMONAUFFICIO S.R.L. (CF: 00857550198)
FARE SRL (CF: 01646120194)
FRANCHI S.R.L. (SOCIETA' UNIPERSONALE) (CF: 01317270195)
L' UFFICIO MODERNO (CF: 01031820192)
MONTANA CONTRACT SRL (CF: 01378070195)
SETED SRL (CF: 00779240191)
SPAZIO UFFICIO SRL (CF: 01422750198)
</t>
  </si>
  <si>
    <t>SPAZIO UFFICIO SRL (CF: 01422750198)</t>
  </si>
  <si>
    <t>RIPARAZIONE IMPIANTO ANTINTRUSIONE UT CANTU'</t>
  </si>
  <si>
    <t>NOLEGGIO CLIMATIZZATORI A COLONNA E CLIMATIZZATORI PORTATILI</t>
  </si>
  <si>
    <t xml:space="preserve">INO srl (CF: 03781390160)
</t>
  </si>
  <si>
    <t>INO srl (CF: 03781390160)</t>
  </si>
  <si>
    <t>FORNITURA DI TONER IN CONVENZIONE CONSIP PER STAMPANTI LEXMARK MS 610 DN</t>
  </si>
  <si>
    <t>RECUPERO IMMAGINI VIDEOSORVEGLIANZA DP COMO</t>
  </si>
  <si>
    <t>RIPARAZIONE IMPIANTO VIDEOSORVEGLIANZA UT VIMERCATE</t>
  </si>
  <si>
    <t>Riparazione e manutenzione sistemi anti-intrusione della direzione provinciale di Pavia</t>
  </si>
  <si>
    <t xml:space="preserve">GA MULTISYSTEM (CF: 02198920189)
</t>
  </si>
  <si>
    <t>GA MULTISYSTEM (CF: 02198920189)</t>
  </si>
  <si>
    <t>Fornitura Carrelli Portadocumenti per Uffici della Direzione Regionale della Lombardia</t>
  </si>
  <si>
    <t xml:space="preserve">CENTRUFFICIO LORETO S.P.A.  (CF: 08312370151)
F3 SRL (CF: 04131360960)
GAESCO SRL (CF: 07398390968)
IGIENPUL (CF: 02562700134)
LOCARNO ALESSANDRO &amp; C. SAS (CF: 01524090121)
MOBILBERG SRL (CF: 00209230168)
PLASTI FOR MOBIL (CF: 01040690156)
SPORTIME DI TANDURA MARIA (CF: TNDMRA44M47L565T)
</t>
  </si>
  <si>
    <t>CENTRUFFICIO LORETO S.P.A.  (CF: 08312370151)</t>
  </si>
  <si>
    <t>Servizio di indagine distacco intonaco per DP Monza Brianza</t>
  </si>
  <si>
    <t xml:space="preserve">TECNOINDAGINI SRL (CF: 06383520969)
</t>
  </si>
  <si>
    <t>TECNOINDAGINI SRL (CF: 06383520969)</t>
  </si>
  <si>
    <t>RIPARAZIONE IMPIANTO ANTINTRUSIONE DP II MILANO</t>
  </si>
  <si>
    <t>Servizio di conduzione e manutenzione degli impianti termoidraulici, di condizionamento ed idrico-sanitari presso gli uffici dellâ€™Agenzia delle Entrate della Lombardia</t>
  </si>
  <si>
    <t>04-PROCEDURA NEGOZIATA SENZA PREVIA PUBBLICAZIONE DEL BANDO</t>
  </si>
  <si>
    <t xml:space="preserve">IMPRESA DEVI IMPIANTI SRL (CF: 02692000124)
MULTIMANUTENZIONE S.r.l. (CF: 10786530153)
PANTA distribuzione (CF: 00596350189)
R.V.M.IMPIANTI SRL (CF: 01928000171)
SIRAM S.p.A. (CF: 08786190150)
</t>
  </si>
  <si>
    <t xml:space="preserve">SERVIZIO ANNUALE DI MANUTENZIONE DELLE ATTREZZATURE D'UFFICIO </t>
  </si>
  <si>
    <t xml:space="preserve">RAGGRUPPAMENTO:
- MULTIVENDOR SERVICE SRL (CF: 02937770960) Ruolo: 02-MANDATARIA
- BERG PHI SRL (CF: 03150230138) Ruolo: 01-MANDANTE
STS ITALIA SRL (CF: 10621530152)
TECNO MANUTENZIONI SRL (CF: 02735560167)
UFFICIO SERVICE SNC (CF: 03443520170)
</t>
  </si>
  <si>
    <t xml:space="preserve">RAGGRUPPAMENTO:
- MULTIVENDOR SERVICE SRL (CF: 02937770960) Ruolo: 02-MANDATARIA
- BERG PHI SRL (CF: 03150230138) Ruolo: 01-MANDANTE
</t>
  </si>
  <si>
    <t xml:space="preserve">MANUTENZIONE IMPIANTI ANTINCENDIO </t>
  </si>
  <si>
    <t xml:space="preserve">2A IMPIANTI (CF: 10695730159)
ELETTRICA RIZZI (CF: 01516570163)
TECHNE S.P.A. (CF: 03066160163)
</t>
  </si>
  <si>
    <t>Riparazione monitor e impianto anti-intrusione per UT Mortara</t>
  </si>
  <si>
    <t xml:space="preserve">LA TECNICA IMPIANTI DI CREMONTI CLAUDIO (CF: CRMCLD77E12M109R)
</t>
  </si>
  <si>
    <t>LA TECNICA IMPIANTI DI CREMONTI CLAUDIO (CF: CRMCLD77E12M109R)</t>
  </si>
  <si>
    <t>RIPARAZIONE IMPIANTI ALERT SPORTELLI DP LODI E UT MILANO 6</t>
  </si>
  <si>
    <t>MANUTENZIONE IMPIANTO ANTINTRUSIONE UT MILANO 6</t>
  </si>
  <si>
    <t>MANUTENZIONE IMPIANTO ANTINTRUSIONE UT SALO'</t>
  </si>
  <si>
    <t xml:space="preserve">A.D.A. SISTEMI SRL UNIPERSONALE (CF: 03082830989)
</t>
  </si>
  <si>
    <t>A.D.A. SISTEMI SRL UNIPERSONALE (CF: 03082830989)</t>
  </si>
  <si>
    <t>SERVIZIO DI SPOSTAMENTO N. 2 CLIMATIZZATORI A COLONNA</t>
  </si>
  <si>
    <t>NOLEGGIO CLIMATIZZATORI A COLONNA</t>
  </si>
  <si>
    <t>SERVIZIO DI SFALCIO D'ERBA, SCERBATURA DELLE ERBACCE E DISERBO PRESSO L'UFFICIO TERRITORIALE DI LEGNANO</t>
  </si>
  <si>
    <t xml:space="preserve">IMMAGINE VERDE SRL (CF: 10741910961)
</t>
  </si>
  <si>
    <t>IMMAGINE VERDE SRL (CF: 10741910961)</t>
  </si>
  <si>
    <t>FORNITURA E INSTALLAZIONE N.11 CONDIZIONATORI DI TIPO SPLIT UFFICI VARI</t>
  </si>
  <si>
    <t xml:space="preserve">ARRIGHINI GIUSEPPE &amp; C. SNC DI ARRIGHINI GIANLUCA &amp; ROLFI R. (CF: 00355400177)
CANALI GIOVANNI SRL (CF: 01694560200)
MASTER GROUP SRL (CF: 03117650139)
SANTI ISTICA E ARREDO BAGNO (CF: 00694310137)
VERGOTTINI SRL (CF: 00732360144)
</t>
  </si>
  <si>
    <t>MASTER GROUP SRL (CF: 03117650139)</t>
  </si>
  <si>
    <t>Fornitura di quaranta sedute per DP I Milano</t>
  </si>
  <si>
    <t xml:space="preserve">VAGHI SRL (CF: 00679880153)
</t>
  </si>
  <si>
    <t>Sfalcio dâ€™erba, scerbatura Ut Milano 6</t>
  </si>
  <si>
    <t xml:space="preserve">AGRITEAM SRL (CF: 13367760157)
MG SRL (CF: 08992560964)
</t>
  </si>
  <si>
    <t>MG SRL (CF: 08992560964)</t>
  </si>
  <si>
    <t>Prove di carico Stresslab per il solaio dell'archivio della sede della Direzione Provinciale di Monza e Brianza dell'Agenzia delle Entrate</t>
  </si>
  <si>
    <t>Acquisizione mediante affidamento diretto per Piantagione di una pianta di IVÂ° grandezza e di uno sfalcio dâ€™erba presso la Direzione Provinciale di Varese</t>
  </si>
  <si>
    <t xml:space="preserve">I GIARDINI DEL RE di AMBROSETTI MAURIZIO  (CF: MBRMRZ78D24L682Y)
SERVICE &amp; SERVICES SRL (CF: 03118660962)
</t>
  </si>
  <si>
    <t>RIPARAZIONE IMPIANTO ANTINTRUSIONE UT TREVIGLIO</t>
  </si>
  <si>
    <t>riparazione del sistema anti-intrusione presso lâ€™Ufficio della Direzione Provinciale di Bergamo</t>
  </si>
  <si>
    <t>Noleggio di climatizzatori a colonna</t>
  </si>
  <si>
    <t>UPT CR+SPI CR+DP LO - fornitura n. 4 multifunzioni - ordine 3703520</t>
  </si>
  <si>
    <t>Fornitura sedie da conferenza per sala riunioni presso Direzione Provinciale dellâ€™Agenzia delle Entrate di Bergamo</t>
  </si>
  <si>
    <t xml:space="preserve">CENTRO AUTOMAZIONE UFFICI (CF: 01695550812)
DELTA SERVICE (CF: 06930021008)
LEYFORM SRL (CF: 01151770268)
MISSIONE UFFICIO SRL (CF: 01006250573)
RASTERODUE (IdEstero: 00799390349)
TRE A.D. S.r.l. (CF: 02372090924)
</t>
  </si>
  <si>
    <t>RASTERODUE (IdEstero: 00799390349)</t>
  </si>
  <si>
    <t>Sfalcio dâ€™erba, potatura arbusti e siepi, diserbo e scerbatura delle erbacce avventizie delle aree scoperte presenti presso lâ€™Ufficio Controlli di Monza</t>
  </si>
  <si>
    <t xml:space="preserve">I GIARDINI DEI TUDOR (CF: 08934890966)
SEMPREVERDE (CF: 02860160965)
Verde 2000 di Norberto Ronchi (CF: RNCNBR69M07F704Q)
</t>
  </si>
  <si>
    <t>Verde 2000 di Norberto Ronchi (CF: RNCNBR69M07F704Q)</t>
  </si>
  <si>
    <t xml:space="preserve">U.P.T. BS - Noleggio di un fotocopiatore </t>
  </si>
  <si>
    <t>U.P. Milano - Noleggio di 1 fotocopiatore</t>
  </si>
  <si>
    <t>riparazione dellâ€™impianto elevatore n. I/3602-K0-7 matricola 11312, presso il palazzo degli Uffici finanziari di Milano</t>
  </si>
  <si>
    <t>Acquisto e posa di segnaletica per gli Uffici dell'Agenzia delle Entrate di Lecco</t>
  </si>
  <si>
    <t xml:space="preserve">RIPAMONTI INSEGNE (CF: RPMGNN62M16F704G)
</t>
  </si>
  <si>
    <t>RIPAMONTI INSEGNE (CF: RPMGNN62M16F704G)</t>
  </si>
  <si>
    <t>UU.PP. Lombardia - Fornitura pezzi mobili anno 2020</t>
  </si>
  <si>
    <t xml:space="preserve">Istituto Poligrafico e Zecca dello Stato  (CF: 00399810589)
</t>
  </si>
  <si>
    <t>Istituto Poligrafico e Zecca dello Stato  (CF: 00399810589)</t>
  </si>
  <si>
    <t>ESTRAPOLAZIONE IMMAGINI IMPIANTO VIDEOSORVEGLIANZA DP BRESCIA</t>
  </si>
  <si>
    <t xml:space="preserve">PMG Sistemi di sicurezza S.r.l. Soc. Unipersonale (CF: 03270980174)
</t>
  </si>
  <si>
    <t>PMG Sistemi di sicurezza S.r.l. Soc. Unipersonale (CF: 03270980174)</t>
  </si>
  <si>
    <t>Acquisizione mediante affidamento diretto per sfalcio dâ€™erba, diserbo e scerbatura delle erbacce avventizie nelle aree scoperte DP Como UPT</t>
  </si>
  <si>
    <t xml:space="preserve">Bosio Francesco (CF: 03378740132)
CIPRIANI ANTONIO SRL  (CF: 01334180138)
Garden Bedetti (CF: 02291180137)
</t>
  </si>
  <si>
    <t>CIPRIANI ANTONIO SRL  (CF: 01334180138)</t>
  </si>
  <si>
    <t>sfalcio dâ€™erba, diserbo e scerbatura delle erbacce avventizie nelle aree scoperte ed eventuali potature siepi o piante presso lo sportello di Menaggio (CO)</t>
  </si>
  <si>
    <t xml:space="preserve">FRAQUELLI RICCARDO (CF: FRQRCR66L29E151C)
GIARDINO FELICE SAS DI ZANOTTA &amp; C. (CF: 02214550135)
Gilardoni Stefano (CF: GLRSFN69L19B081I)
</t>
  </si>
  <si>
    <t>GIARDINO FELICE SAS DI ZANOTTA &amp; C. (CF: 02214550135)</t>
  </si>
  <si>
    <t>Fornitura e posa in opera di pannelli a misura per lâ€™Ufficio della Direzione Provinciale dellâ€™Agenzia delle Entrate di Cremona</t>
  </si>
  <si>
    <t xml:space="preserve">SPAZIO UFFICIO SRL (CF: 01422750198)
</t>
  </si>
  <si>
    <t>FORNITURA IN CONVENZIONE CONSIP DI TONER PER STAMPANTI LEXMARK MS 621 DN</t>
  </si>
  <si>
    <t>FORNITURA DI APPARATO TELEPASS PER AUTO DI SERVIZIO</t>
  </si>
  <si>
    <t xml:space="preserve">TELEPASS S.p.a. (CF: 09771701001)
</t>
  </si>
  <si>
    <t>TELEPASS S.p.a. (CF: 09771701001)</t>
  </si>
  <si>
    <t>MANUTENZIONE IMPIANTO ANTINTRUSIONE DP II MILANO</t>
  </si>
  <si>
    <t>MANUTENZIONE IMPIANTO ANTINTRUSIONE UT VEROLANUOVA</t>
  </si>
  <si>
    <t>Servizio di sfalcio erba, potatura Magnolia, estirpazione banano con smaltimento, diserbo e scerbatura erbacce nelle aree scoperte dellâ€™ufficio Provinciale del territorio di Mantova</t>
  </si>
  <si>
    <t xml:space="preserve">AREA VERDE DI BERNARDELLI MARCO E C. SAAS (CF: 01984470201)
BUSTAFFA GIOVANNI DI MASSIMILIANO BUSTAFFA (CF: BSTMSM54E22E897U)
MAINI LUCIANO (CF: MNALCN58M09L826M)
SERVICE &amp; SERVICES SRL (CF: 03118660962)
</t>
  </si>
  <si>
    <t>Manutenzione impianto antintrusione presso Ufficio Territoriale dell'Agenzia delle Entrate di Saronno</t>
  </si>
  <si>
    <t xml:space="preserve">SISTEL DATA SRL (CF: 01327770127)
</t>
  </si>
  <si>
    <t>SISTEL DATA SRL (CF: 01327770127)</t>
  </si>
  <si>
    <t>MANUTENZIONE IMPIANTO ANTINTRUSIONE DP I MILANO</t>
  </si>
  <si>
    <t>Riparazione impianto di irrigazione presso lâ€™Ufficio territoriale di Milano 6</t>
  </si>
  <si>
    <t xml:space="preserve">SERVICE &amp; SERVICES SRL (CF: 03118660962)
</t>
  </si>
  <si>
    <t>D.P. Sondrio (Salita Schenardi) - Fornitura gasolio di riscaldamento</t>
  </si>
  <si>
    <t>RIPARAZIONE IMPIANTO VIDEOSORVEGLIANZA E MANUTENZIONE IMPIANTO ANTINTRUSIONE UT GARDONE VAL TROMPIA</t>
  </si>
  <si>
    <t>CONTRATTO APERTO PER LA FORNITURA DI CARTA IN RISME FORMATO A3 E A4 PER STAMPE E COPIE</t>
  </si>
  <si>
    <t xml:space="preserve">CISCRA SPA (CF: 00448610584)
ERREBIAN SPA (CF: 08397890586)
ICR - SOCIETA' PER AZIONI  (CF: 05466391009)
LYRECO ITALIA S.P.A. (CF: 11582010150)
MYO S.r.l. (CF: 03222970406)
</t>
  </si>
  <si>
    <t>CISCRA SPA (CF: 00448610584)</t>
  </si>
  <si>
    <t>Manutenzione impianto videosorveglianza e antintrusione, presso lâ€™Ufficio della Direzione Provinciale dellâ€™Agenzia delle Entrate di Varese</t>
  </si>
  <si>
    <t>FORNITURA IN NOLEGGIO IN CONVENZIONE CONSIP DI MULTIFUNZIONE MONOCROMATICI</t>
  </si>
  <si>
    <t>FORNITURA DI TONER IN CONVENZIONE CONSIP PER STAMPANTI KYOCERA ECOSYS P 3050 DN</t>
  </si>
  <si>
    <t>SPOSTAMENTO IMPIANTO TVCC PRESSO LA NUOVA SEDE DELLA DP DI LECCO</t>
  </si>
  <si>
    <t xml:space="preserve">EL.LE.A. SNC DI BONAITI-CRIPPA-PELLEGATTA (CF: 02198530137)
LLA SISTEMI DI SICUREZZA SRL (CF: 02700680131)
SICURTEC SRL (CF: 02562250163)
</t>
  </si>
  <si>
    <t>EL.LE.A. SNC DI BONAITI-CRIPPA-PELLEGATTA (CF: 02198530137)</t>
  </si>
  <si>
    <t>LAVORI DI SFALCIO D'ERBA, POTATURA ARBUSTI E SCERBATURE ERBACCE PRESSO LA SEDE DELLA DIREZIONE REGIONALE</t>
  </si>
  <si>
    <t>FORNITURA DI N. 5 DISPLAY PER IMPIANTI ELIMINACODE</t>
  </si>
  <si>
    <t>FORNITURA DI SISTEMI DI CONTROLLO ACCESSI</t>
  </si>
  <si>
    <t xml:space="preserve">SOLARI DI UDINE S.P.A. (CF: 01847860309)
</t>
  </si>
  <si>
    <t>SOLARI DI UDINE S.P.A. (CF: 01847860309)</t>
  </si>
  <si>
    <t>Acquisizione mediante affidamento diretto per manutenzione impianto antintrusione presso Ufficio territoriale Agenzia Entrate di Gallarate</t>
  </si>
  <si>
    <t xml:space="preserve">GUNNEBO ITALIA SPA (CF: 03141940159)
</t>
  </si>
  <si>
    <t>GUNNEBO ITALIA SPA (CF: 03141940159)</t>
  </si>
  <si>
    <t>SERVIZI DI GIARDINAGGIO</t>
  </si>
  <si>
    <t xml:space="preserve">CENTRO DI GIARDINAGGIO S. FRUTTUOSO SAS (CF: 01625780158)
</t>
  </si>
  <si>
    <t>CENTRO DI GIARDINAGGIO S. FRUTTUOSO SAS (CF: 01625780158)</t>
  </si>
  <si>
    <t>Servizio di controllo tenuta serbatoio interrato presso la sede della Direzione Provinciale di Sondrio</t>
  </si>
  <si>
    <t xml:space="preserve">ECOMEDIT SRL (CF: 01384480032)
</t>
  </si>
  <si>
    <t>ECOMEDIT SRL (CF: 01384480032)</t>
  </si>
  <si>
    <t>Ordine per un servizio di raccolta, trasporto e smaltimento beni mobili</t>
  </si>
  <si>
    <t>Sfalcio e potatura presso UT Desio</t>
  </si>
  <si>
    <t xml:space="preserve">DIMENSIONE VERDE DI ZANCHI FABIO (CF: ZNCFBA82M12D286S)
</t>
  </si>
  <si>
    <t>DIMENSIONE VERDE DI ZANCHI FABIO (CF: ZNCFBA82M12D286S)</t>
  </si>
  <si>
    <t>manutenzione impianto anti-intrusione presso lâ€™Ufficio della Direzione Provinciale di Pavia</t>
  </si>
  <si>
    <t>RIPARAZIONE IMPIANTO ALERT SPORTELLI DP MANTOVA</t>
  </si>
  <si>
    <t>RACCOLTA E SMALTIMENTO RIFIUTI SPECIALI PRESSO LA DIREZIONE PROVINCIALE DI BERGAMO</t>
  </si>
  <si>
    <t xml:space="preserve">APRICA SPA (CF: 00802250175)
</t>
  </si>
  <si>
    <t>APRICA SPA (CF: 00802250175)</t>
  </si>
  <si>
    <t>SERVIZI DI SFALCIO D'ERBA, DISERBO, SCERBATURA E POTATURA PRESSO DP DI BRESCIA</t>
  </si>
  <si>
    <t xml:space="preserve">VIVAIO VOLTA DI CHERUBINI LUISA (CF: CHRLSU58H41B157Y)
</t>
  </si>
  <si>
    <t>VIVAIO VOLTA DI CHERUBINI LUISA (CF: CHRLSU58H41B157Y)</t>
  </si>
  <si>
    <t>SERVIZIO DI RICONDIZIONAMENTO E RESTAURO DEI REPERTORI DEGLI ATTI DI PUBBLCITA' IMMOBILIARE - LOTTO 2</t>
  </si>
  <si>
    <t xml:space="preserve">LEGATORIA COPISTERIA CARTE DI LAURA (CF: GLLMRC61M10D969J)
LEGATORIA COPISTERIA GIANNOTTI GIOVAMBATTISTA (CF: GNNGMB82S06C352K)
LEGATORIA COPISTERIA IL TELAIO 2 (CF: DNGMNL59E41G702L)
LEGATORIA COPISTERIA PAGNUSSATO DI BENVENUTI EMANUELA (CF: BNVMNL59A52B546C)
ViganÃ² Edoardo &amp; Figli snc (CF: 01557000138)
</t>
  </si>
  <si>
    <t>ViganÃ² Edoardo &amp; Figli snc (CF: 01557000138)</t>
  </si>
  <si>
    <t>SERVIZIO DI RICONDIZIONAMENTO E RESTAURO DEI REPERTORI DEGLI ATTI DI PUBBLICITA' IMMOBILIARE - LOTTO 3</t>
  </si>
  <si>
    <t xml:space="preserve">La Legatoria di Vizzardi Alessandro &amp; C. snc (CF: 03145440172)
LEGATORIA RESTAURO BOLDRINI ALDO S.RL. (CF: 08183121006)
LEGATORIA RINALDI RAFFAELE DI RINALDI MARCO (CF: RNLMRC64E20A944I)
LEGATORIA ROSCANI ANGELA (CF: RSCNGL59T46A329Z)
LEGATORIA RS DI MAGGI LAURA (CF: MGGLRA69C43F205R)
</t>
  </si>
  <si>
    <t>La Legatoria di Vizzardi Alessandro &amp; C. snc (CF: 03145440172)</t>
  </si>
  <si>
    <t>FORNITURA CINQUE TAVOLI RIUNIONE PER DR LOMBARDIA</t>
  </si>
  <si>
    <t>RIPARAZIONE LETTORE ADIBITO ALLA ATTIVAZIONE DEI BADGE APRIPORTA</t>
  </si>
  <si>
    <t>Fornitura di n. 300 scaffali per la Direzione provinciale di Lecco</t>
  </si>
  <si>
    <t xml:space="preserve">ABACO FORNITURE (CF: 09080690150)
DI PILATO SCAFFALATURE SRL (CF: 03146930163)
GRASSI UFFICIO SAS (CF: 01279740136)
LISTA ITALIA SRL (CF: 11201870158)
PEREGOLIBRI FORNITURE SRL (CF: 03592480135)
</t>
  </si>
  <si>
    <t>DI PILATO SCAFFALATURE SRL (CF: 03146930163)</t>
  </si>
  <si>
    <t>FORNITURA DI TARGHETTE FUORIPORTA DP BERGAMO</t>
  </si>
  <si>
    <t xml:space="preserve">SEBERG S.R.L. (CF: 01855820161)
</t>
  </si>
  <si>
    <t>SEBERG S.R.L. (CF: 01855820161)</t>
  </si>
  <si>
    <t xml:space="preserve">Fornitura di corsi per RLS </t>
  </si>
  <si>
    <t xml:space="preserve">ADECCO FORMAZIONE SRL (CF: 13081080155)
GIONE SPA (CF: 11940290015)
IGEAM ACADEMY (CF: 10178221007)
</t>
  </si>
  <si>
    <t>ADECCO FORMAZIONE SRL (CF: 13081080155)</t>
  </si>
  <si>
    <t>SERVIZIO VERIFICA PERIODICA BIENNALE IMPIANTI ELEVATORI UFFICI DELLA LOMBARDIA</t>
  </si>
  <si>
    <t xml:space="preserve">ANCC SRL (CF: 07994711211)
BOREAS SRL (CF: 04218800011)
BUREAU VERITAS ITALIA SPA (CF: 11498640157)
CENPI SCRL (CF: 05817621005)
CERT.IM SRL (CF: 04605391210)
CERVINO (CF: 01339900993)
E.L.T.I. Srl (CF: 05384711007)
E.M.Q. - DIN SRL (CF: 05578790726)
EUROFINS MODULO UNO SRL (CF: 10781070015)
ICIM S.p.A. (CF: 12908230159)
ICOVER srl (CF: 02860290788)
MTIC INTERCERT SRL (CF: 00862210150)
PLC SRL (CF: 08118891004)
PRO-CERT S.r.l. (CF: 02576330365)
SIDELMED S.P.A. (CF: 03486670650)
</t>
  </si>
  <si>
    <t>ANCC SRL (CF: 07994711211)</t>
  </si>
  <si>
    <t>ACQUISTO PLOTTER PER UFFICIO RISORSE MATERIALI DR LOMBARDIA</t>
  </si>
  <si>
    <t xml:space="preserve">FINBUC SRL (CF: 08573761007)
</t>
  </si>
  <si>
    <t>FINBUC SRL (CF: 08573761007)</t>
  </si>
  <si>
    <t xml:space="preserve">Fornitura di sistemi di controllo accessi </t>
  </si>
  <si>
    <t>AFFIDAMENTO FORNITURA QUOTIDIANI DRL</t>
  </si>
  <si>
    <t>ADEGUAMENTO IMPIANTO ELETTRICO DP BERGAMO</t>
  </si>
  <si>
    <t xml:space="preserve">A&amp;G MULTISERVICE (CF: 04358871210)
EDIL PIAZZATORRE SRL (CF: 00896150166)
F.G. Tecnology srl (CF: 08690030963)
R.V.M. IMPIANTI SRL (CF: 00665380986)
TECHNE S.P.A. (CF: 03066160163)
</t>
  </si>
  <si>
    <t>FORNITURA N. 2 CONDIZIONATORI A COLONNA UT MILANO 6</t>
  </si>
  <si>
    <t>Intervento di disinfestazione presso lâ€™Ufficio Provinciale â€“ Territorio di Mantova</t>
  </si>
  <si>
    <t xml:space="preserve">Mantova Service Igiene Ambientale srl (CF: 02026470209)
</t>
  </si>
  <si>
    <t>Mantova Service Igiene Ambientale srl (CF: 02026470209)</t>
  </si>
  <si>
    <t>ADEGUAMENTO IMPIANTO ELETTRICO DP BERGAMO INTEGRAZIONE</t>
  </si>
  <si>
    <t>Servizio di pubblicazione dellâ€™estratto di avviso di indagine di mercato per la ricerca di immobili da adibire a sede di Uffici dellâ€™Agenzia delle Entrate ubicati nei Comuni di Breno, CantÃ¹, Casalmaggiore, Gallarate e Ponte San Pietro</t>
  </si>
  <si>
    <t xml:space="preserve">VISIBILIA SRL (CF: 09701661002)
</t>
  </si>
  <si>
    <t>VISIBILIA SRL (CF: 09701661002)</t>
  </si>
  <si>
    <t xml:space="preserve">corso per addetti antincendio </t>
  </si>
  <si>
    <t xml:space="preserve">ADECCO FORMAZIONE SRL (CF: 13081080155)
</t>
  </si>
  <si>
    <t>ACQUISTO DI SEI BANDIERE USO INTERNO E 4 KIT PORTABANDIERE</t>
  </si>
  <si>
    <t xml:space="preserve">LA NAZIONALE MANIFATTURE SNC (CF: 07658160150)
</t>
  </si>
  <si>
    <t>LA NAZIONALE MANIFATTURE SNC (CF: 07658160150)</t>
  </si>
  <si>
    <t>Fornitura di 25 condizionatori portatili DP BERGAMO</t>
  </si>
  <si>
    <t>Fornitura di centoventi climatizzatori DP Bergamo</t>
  </si>
  <si>
    <t xml:space="preserve">CANALI GIOVANNI SRL (CF: 01694560200)
ELETTRODOMEX SRL (CF: 12940070159)
INTEGRA (CF: 02608090136)
RICAM SRL (CF: 01432510137)
TECNOCOLD SERVICE  SNC (CF: 02453170207)
</t>
  </si>
  <si>
    <t>MANUTENZIONE IMPIANTO ANTINTRUSIONE UT CASALMAGGIORE</t>
  </si>
  <si>
    <t>RIPARAZIONE IMPIANTO ANTINTRUSIONE UT SUZZARA</t>
  </si>
  <si>
    <t>RIPARAZIONE IMPIANTO VIDEOSORVEGLIANZA DP MANTOVA</t>
  </si>
  <si>
    <t>Acquisto di scatoloni per la Direzione provinciale di Lecco dellâ€™Agenzia delle Entrate</t>
  </si>
  <si>
    <t xml:space="preserve">SCATOLIFICIO GALBIATESE SNC (CF: 01554850139)
</t>
  </si>
  <si>
    <t>SCATOLIFICIO GALBIATESE SNC (CF: 01554850139)</t>
  </si>
  <si>
    <t xml:space="preserve">Verifica dei solai e dei controsoffitti dellâ€™UPT di Cremona dellâ€™Agenzia delle Entrate </t>
  </si>
  <si>
    <t>Servizio di progettazione architettonica e strutturale</t>
  </si>
  <si>
    <t xml:space="preserve">STUDIO TECNICO ARCH. SERGIO COLNAGO (CF: CLNSRG59B20A794U)
</t>
  </si>
  <si>
    <t>STUDIO TECNICO ARCH. SERGIO COLNAGO (CF: CLNSRG59B20A794U)</t>
  </si>
  <si>
    <t>SERVIZIO DI VERIFICA PERIODICA BIENNALE DEI DISPOSITIVI DI MESSA A TERRA DEGLI IMPIANTI ELETTRICI E DEGLI IMPIANTI DI PROTEZIONE CONTRO LE SCARICHE ATMOSFERICHE</t>
  </si>
  <si>
    <t xml:space="preserve">C&amp;P CERTIFICAZIONI SRL (CF: 07549810963)
F.C. IMPIANTI ELETTRICI DI FRANCHI PIERINO &amp; C. SNC (CF: 03311260172)
I.M.Q. SPA (CF: 12898410159)
ICMQ SPA (CF: 13218350158)
</t>
  </si>
  <si>
    <t>I.M.Q. SPA (CF: 12898410159)</t>
  </si>
  <si>
    <t>Fornitura armadi Rack per la Direzione Provinciale II dell'Agenzia delle Entrate di Milano</t>
  </si>
  <si>
    <t xml:space="preserve">AGLIETTA MARIO DI MARIO AGLIETTA E C. SAS (CF: GLTMRA52P18L436G)
ASSINFONET SRL (CF: 13286770154)
COM.TECH (CF: 07444730589)
FRANGI SRL (CF: 04179660248)
MEMOGRAPH impresa individuale (CF: PNRGNN63P67B111F)
VIRTUAL LOGIC SRL (CF: 03878640238)
ZEMA (CF: 04179650249)
</t>
  </si>
  <si>
    <t>FRANGI SRL (CF: 04179660248)</t>
  </si>
  <si>
    <t>RIPARAZIONE IMPIANTO ALERT SPORTELLI DP MONZA</t>
  </si>
  <si>
    <t>RIPARAZIONE IMPIANTO ALERT SPORTELLI UT MILANO 1</t>
  </si>
  <si>
    <t>VERIFICA STRAORDINARIA ASCENSORE PRESSO DP MONZA</t>
  </si>
  <si>
    <t>Abbonamento annuale al servizio offerto dal sito â€œIl Cinema insegnaâ€ per formazione con i film</t>
  </si>
  <si>
    <t xml:space="preserve">Centro Diagnostico Baronia S.r.l. (CF: 02424420640)
</t>
  </si>
  <si>
    <t>Centro Diagnostico Baronia S.r.l. (CF: 02424420640)</t>
  </si>
  <si>
    <t>ESTRAPOLAZIONE IMMAGINI IMPIANTO VIDEOSORVEGLIANZA UPT LODI</t>
  </si>
  <si>
    <t xml:space="preserve">Cidiesse s.r.l. (CF: 03996270157)
</t>
  </si>
  <si>
    <t>Cidiesse s.r.l. (CF: 03996270157)</t>
  </si>
  <si>
    <t>RIPARAZIONE SISTEMA CONTROLLO ACCESSI PRESSO UT MILANO 6</t>
  </si>
  <si>
    <t xml:space="preserve">Smontaggio torre refrigerante presso la Direzione provinciale di Brescia </t>
  </si>
  <si>
    <t xml:space="preserve">SANTI M. IMPIANTISTICA E ARREDO BAGNO (CF: SNTMRA53R23E753V)
</t>
  </si>
  <si>
    <t>Affidamento manutenzione elevatori 2019</t>
  </si>
  <si>
    <t xml:space="preserve">Maspero Elevatori S.p.A. (CF: 03423180136)
OTIS SERVIZI SRL (CF: 01729590032)
SCHINDLER SPA (CF: 00842990152)
</t>
  </si>
  <si>
    <t>SCHINDLER SPA (CF: 00842990152)</t>
  </si>
  <si>
    <t>FORNITURA DI ARREDI FRONT OFFICE DP PAVIA</t>
  </si>
  <si>
    <t xml:space="preserve">IVM SPA (CF: 00855100152)
</t>
  </si>
  <si>
    <t>IVM SPA (CF: 00855100152)</t>
  </si>
  <si>
    <t>Fornitura cartelline per l'Ufficio Grandi contribuenti della Direzione Regionale</t>
  </si>
  <si>
    <t xml:space="preserve">ARTI GRAFICHE VILLA (CF: 11133530151)
LA LITOSTAMPA (CF: 07596270152)
SALIN SRL (CF: 01564730131)
</t>
  </si>
  <si>
    <t>ARTI GRAFICHE VILLA (CF: 11133530151)</t>
  </si>
  <si>
    <t>Fornitura e posa in opera di arredi per la creazione d una sala ristoro presso la DR Lombardia</t>
  </si>
  <si>
    <t xml:space="preserve">CENTRUFFICIO (CF: 07921770157)
SEBERG S.R.L. (CF: 01855820161)
TACCONI &amp; DESIGN SRL (CF: 02015810126)
</t>
  </si>
  <si>
    <t>TACCONI &amp; DESIGN SRL (CF: 02015810126)</t>
  </si>
  <si>
    <t>Trattativa diretta per il Servizio di raccolta e smaltimento rifiuti</t>
  </si>
  <si>
    <t xml:space="preserve">DECOMAN S.R.L. (CF: 05071700156)
ECO R.O.E. SERVICE SRL (CF: 03339280152)
SOCIETA' ITALIANA AMBIENTE ECOLOGIA SRL (CF: 12982690153)
</t>
  </si>
  <si>
    <t>ECO R.O.E. SERVICE SRL (CF: 03339280152)</t>
  </si>
  <si>
    <t xml:space="preserve">Servizio di coffee break presso la Direzione provinciale di Lecco </t>
  </si>
  <si>
    <t xml:space="preserve">M.J.M. 4 SRL (CF: 10103140967)
</t>
  </si>
  <si>
    <t>M.J.M. 4 SRL (CF: 10103140967)</t>
  </si>
  <si>
    <t>SMALTIMENTO IMPIANTO ANTINCENDIO VECCHIA SEDE DP LECCO</t>
  </si>
  <si>
    <t xml:space="preserve">GEGI (CF: 06163961219)
</t>
  </si>
  <si>
    <t>RIPARAZIONE ARCHIVI COMPATTATI PRESSO UPT MILANO E UPT PAVIA</t>
  </si>
  <si>
    <t>VERIFICA PERIODICA IMPIANTO ANTICADUTA PRESSO DP VARESE</t>
  </si>
  <si>
    <t xml:space="preserve">Cop. Lat. di Pagani Roberto (CF: PGNRRT81L02C618J)
</t>
  </si>
  <si>
    <t>Cop. Lat. di Pagani Roberto (CF: PGNRRT81L02C618J)</t>
  </si>
  <si>
    <t xml:space="preserve">DP Sondrio (Salita Schenardi) - Fornitura gasolio per riscaldamento </t>
  </si>
  <si>
    <t>Fornitura ed installazione di climatizzatori a colonna</t>
  </si>
  <si>
    <t xml:space="preserve">D-SYSTEMS SRL (CF: 02146300203)
FARNELL ITALIA (CF: 03616040964)
GBG CLIMA SRL (CF: 01604950137)
RICAM SRL (CF: 01432510137)
SANTI M. IMPIANTISTICA E ARREDO BAGNO (CF: SNTMRA53R23E753V)
</t>
  </si>
  <si>
    <t>RIPARAZIONE IMPIANTO ANTINTRUSIONE UT MORBEGNO</t>
  </si>
  <si>
    <t xml:space="preserve">SEVENX SRL (CF: 04140080989)
</t>
  </si>
  <si>
    <t>SEVENX SRL (CF: 04140080989)</t>
  </si>
  <si>
    <t>FORNITURA COMPONENTI IMPIANTO ELIMINACODDEE UT MILANO 1</t>
  </si>
  <si>
    <t>Fuel Card 1</t>
  </si>
  <si>
    <t xml:space="preserve">KUWAIT PETROLEUM ITALIA SPA (CF: 00435970587)
</t>
  </si>
  <si>
    <t>KUWAIT PETROLEUM ITALIA SPA (CF: 00435970587)</t>
  </si>
  <si>
    <t>SERVIZIO DI RICONDIZIONAMENTO E RESTAURO DEI REPERTORI DEGLI ATTI DI PUBBLICITA' IMMOBILIARE - LOTTO 1</t>
  </si>
  <si>
    <t xml:space="preserve">LEGATORIA ANONIMA DI PAOLO CASTIGLIONI (CF: CSTPLA82M09H294Q)
LEGATORIA CANE (CF: ZZIMRC66R10L219C)
LEGATORIA CAPITOLODI TASIN LETIZIA (CF: TSNLTZ59C50L378X)
LEGATORIA CONTERNO DI CONTERNO GIANFRANCO (CF: CNTGFR61S03L219L)
ViganÃ² Edoardo &amp; Figli snc (CF: 01557000138)
</t>
  </si>
  <si>
    <t>fornitura di scaffalature metalliche per l'UT di Merate e l'UPT di Mantova - DESERTA</t>
  </si>
  <si>
    <t xml:space="preserve">GAMMA UFFICIO SRL (CF: 02355120169)
LA MINCIOTECNICA SRL (CF: 00453080202)
LA TECNICA SPA (CF: 00597900166)
MANERBA SPA (CF: 01935200285)
UFFICIO ITALIA 2000 S.R.L. (CF: 03523210163)
</t>
  </si>
  <si>
    <t>FORNITURA E POSA IN OPERA DI SCAFFALATURE IN METALLO - DESERTA</t>
  </si>
  <si>
    <t xml:space="preserve">ECOTRAFFIC SRL (CF: 01779010204)
FERRAMENTA VALSERIANA SRL (CF: 03003380163)
LISTA ITALIA SRL (CF: 11201870158)
SELVOLINA SAS (CF: 00433270204)
SUPINO SRL (CF: 02191740204)
</t>
  </si>
  <si>
    <t>MAUTENZIONE AREE VERDI E AREE SCOPERTE - DESERTA</t>
  </si>
  <si>
    <t xml:space="preserve">AGROSERVICE (CF: 03509020996)
BOSCOFORTE SRL (CF: 02619850122)
CRESPI SRL (CF: 09590120151)
EURO.PA SERVICE SRL (CF: 05494610966)
GSE SRL (CF: 02534840208)
</t>
  </si>
  <si>
    <t>MANUTENZIONE AREE VERDI E ARRE SCOPERTE - DESERTA</t>
  </si>
  <si>
    <t xml:space="preserve">BERTELE ENZO (CF: BRTNZE49E04L781N)
COMSERVICE SRL (CF: 00973540149)
FERRARI VIVAI SRL (CF: 02181020989)
SERVICE &amp; SERVICES SRL (CF: 03118660962)
TI-EFFE SERVICE SRL (CF: 02324540802)
</t>
  </si>
  <si>
    <t>Fornitura e installazione di condizionatori di tipo split per gli Uffici dellâ€™Agenzia delle Entrate della Lombardia</t>
  </si>
  <si>
    <t xml:space="preserve">BIOH FILTRAZIONE S.R.L. (CF: 09505370966)
ELETTRODOMEX SRL (CF: 12940070159)
LEONARDO SOLUTIONS SRL (CF: 04783570965)
STILLE S.R.L. (CF: 09005420964)
V.T.ENERGY (CF: 02926670965)
</t>
  </si>
  <si>
    <t>MANUTENZIONE IMPIANTO ANTIINTRUSIONE PRESSO DP VARESE</t>
  </si>
  <si>
    <t>MANUTENZIONE IMPIANTO ANTINTRUSIONE PRESSO UT MORTARA</t>
  </si>
  <si>
    <t>Fornitura di 50 rotoli di nastro Anti-sdrucciolo giallo/nero per gli Uffici dellâ€™Agenzia delle Entrate della Lombardia</t>
  </si>
  <si>
    <t xml:space="preserve">CORPORATE EXPRESS SRL (CF: 00936630151)
Idroferramenta S.r.l.  (CF: 07065401213)
Manutan Italia Spa (CF: 09816660154)
PALANO SRL (CF: 03424160756)
</t>
  </si>
  <si>
    <t>Fornitura di n. 121 scaffali per lâ€™Ufficio territoriale di Merate dellâ€™Agenzia delle Entrate</t>
  </si>
  <si>
    <t xml:space="preserve">CENTRO ARREDAMENTO OSNAGO SRL (CF: 03979770983)
DI PILATO SCAFFALATURE SRL (CF: 03146930163)
LA TECNICA SPA (CF: 00597900166)
LISTA ITALIA SRL (CF: 11201870158)
</t>
  </si>
  <si>
    <t>Fornitura e posa in opera di archivi compattabili per la Direzione Provinciale dellâ€™Agenzia delle Entrate Di Brescia</t>
  </si>
  <si>
    <t xml:space="preserve">011CONTRACT SRL (CF: 11143440011)
2C ARREDAMENTI (CF: 02193450646)
3P LEGNO (CF: 02861501209)
addicalco soc. r.l. (CF: 09534370151)
ARCOSITALIA (CF: LTRGRG81T54F152K)
</t>
  </si>
  <si>
    <t>Fornitura di arredi per gli uffici della Lombardia dellâ€™Agenzia delle Entrate</t>
  </si>
  <si>
    <t xml:space="preserve">EURACCIAI OFFICE (CF: 01802340677)
LAEZZA SPA (CF: 01377120637)
moschella sedute srl (CF: 01991400670)
Pialt S.r.l. (CF: 01664520010)
QUADRIFOGLIO SISTEMI D'ARREDO SPA (CF: 02301560260)
</t>
  </si>
  <si>
    <t>MANUTENZIONE IMPIANTO ANTIINTRUSIONE PRESSO UT BRESCIA 2</t>
  </si>
  <si>
    <t xml:space="preserve">BMC EDIL IMPIANTI SRL (CF: 03769850169)
</t>
  </si>
  <si>
    <t>RIPARAZIONE IMPIANTO ANTIINTRUSIONE PRESSO UT MONTICHIARI</t>
  </si>
  <si>
    <t xml:space="preserve">ELETTROSERVICE DI VACCARI VINCENZO &amp; C SNC (CF: 02890260173)
</t>
  </si>
  <si>
    <t>SERVIZIO DI PROGETTAZIONE STRUTTURALE E IMPIANTISTICO PER L'ADEGUAMENTO ALLA NORMATIVA ANTINCENDIO DELL'IMMOBILE AD USO ARCHIVIO DI VIA CORELLI</t>
  </si>
  <si>
    <t xml:space="preserve">ALBERTA CHIARI (CF: 01980750986)
ANNA IRIDE (CF: 09382620962)
ARCH. ADRIANO COLLEONI (CF: 02607710163)
ARCH. ALFREDO CASTIGLIONI (CF: 00464360122)
ARCHITETTO CAMILLO CUGINI (CF: 01176930194)
</t>
  </si>
  <si>
    <t>RIPRISTINO CAVO FIBRA OTTICA PRESSO DP II MILANO</t>
  </si>
  <si>
    <t xml:space="preserve">TECHNOLOTY SRL (CF: 06555000964)
</t>
  </si>
  <si>
    <t>Servizio di riparazione dellâ€™impianto elevatore n. I/3602, presso il palazzo degli Uffici finanziari di Milano in via tarchetti 6 â€“ Milano (MI)</t>
  </si>
  <si>
    <t>Affidamento del servizio di facchinaggio, trasporto e trasloco presso gli Uffici della Direzione Regionale della Lombardia</t>
  </si>
  <si>
    <t xml:space="preserve">CONSORZIO STABILE S.G.M. SERVIZI GENERALI MANUTENZIONI (CF: 07921450636)
GEMINI SRL (CF: 07182270152)
MASTER GROUP SRL (CF: 03117650139)
MITSAFETRANS SRL (CF: 07051550155)
TRASLOCHI MERONI SAS (CF: 09235640969)
</t>
  </si>
  <si>
    <t>CONSORZIO STABILE S.G.M. SERVIZI GENERALI MANUTENZIONI (CF: 07921450636)</t>
  </si>
  <si>
    <t>SERVIZIO DI VIGILANZA ARMATA E RECEPTION PRESSO IL PALAZZO DEGLI UFFICI FINANZIARI DI MILANO</t>
  </si>
  <si>
    <t>01-PROCEDURA APERTA</t>
  </si>
  <si>
    <t xml:space="preserve">ALL SYSTEM SPA (CF: 01579830025)
AZIENDA ITALIANA ISTITUTI DI VIGILANZA SRL (CF: 07044390966)
G.S.I. SECURITY GROUP S.R.L. (CF: 07639830962)
I.V.R.I.- Istituto di vigilanza  (CF: 03169660150)
SEVITALIA SICUREZZA SRL (CF: 09429841001)
</t>
  </si>
  <si>
    <t>SEVITALIA SICUREZZA SRL (CF: 09429841001)</t>
  </si>
  <si>
    <t>FORNITURA ANNUALE IN CONVENZIONE CONSIP DI ENERGIA ELETTRICA PER GLI UFFICI AVENTI SEDE NELLA PROVINCIA DI MILANO E NELLA PROVINCIA DI LODI</t>
  </si>
  <si>
    <t>SOSTITUZIONE GRUPPO FRIGO UT MILANO 6</t>
  </si>
  <si>
    <t xml:space="preserve">A.B.P. Nocivelli Spa (CF: 00303020176)
BOFFETTI S.P.A. (CF: 03738870165)
CANALI GIOVANNI SRL (CF: 01694560200)
DE LAMA SPA (CF: 00166040188)
ELETECNO ST S.P.A. (CF: 02119140131)
ENRICO COLOMBO S.P.A. (CF: 02052830029)
FATO LOGISTIC EQUIPMENTS SPA  (CF: 03140770615)
MIECI S.P.A. (CF: 12374760150)
SIMET SOCIETA' IMPIANTI MECCANICI ELETTRICI TECNOLOGICI SPA  (CF: 02619790724)
SUARDI SPA (CF: 03231070164)
</t>
  </si>
  <si>
    <t>CONTRATTO APERTO PER IL SERVIZIO DI RESTAURO DEI VOLUMI DEGLI ATTI DI PUBBLICITA' IMMOBILIARE - LOTTO 1</t>
  </si>
  <si>
    <t xml:space="preserve">GRAFICHE COLA SRL (CF: 01463400133)
GRAFICHE FUTURA SRL (CF: 01331910222)
GRAFICHE G SRL (CF: 03778410369)
GRAFICHE MDM (CF: 02038690406)
ViganÃ² Edoardo &amp; Figli snc (CF: 01557000138)
</t>
  </si>
  <si>
    <t>CONTRATTO APERTO PER L'ESECUZIONE DEL SERVIZIO DI RESTAURO VOLUMI ATTI DI PUBBLICITA' IMMOBILIARE - LOTTO 3</t>
  </si>
  <si>
    <t xml:space="preserve">ASTRO FORNITURE (CF: BRLMRA78D11L750E)
LEGATORIA ANONIMA DI PAOLO CASTIGLIONI (CF: CSTPLA82M09H294Q)
LEGATORIA DORIGATTI SNC (CF: 00225950229)
LEGATORIA NINO LANFRANCHI DI ZANETTI NICOLA &amp; C. S.N.C. (CF: 02372940276)
LEGATORIA ROSSETTO ROSA DI MAZZUCCATO RICCARDO &amp; C. S.N.C. (CF: 02003980287)
</t>
  </si>
  <si>
    <t>Fornitura e posa in opera di un impianto elevatore oleodinamico per lâ€™UPT di Milano</t>
  </si>
  <si>
    <t xml:space="preserve">ANGELO ROSSI ASCENSORI SRL (CF: 01164740191)
BALZAROTTI ASCENSORI SRL (CF: 01057960963)
CASSANI ASCENSORI SRL (CF: 02522560180)
CEAM NORD ASCENSORI SRL (CF: 02918220167)
OTIS SERVIZI SRL (CF: 01729590032)
</t>
  </si>
  <si>
    <t>CONTRATTO APERTO PER IL SERVIZIO DI RESTAURO DEI VOLUMI  DEGLI ATTI DI PUBBLICITA' IMMOBILIARE - LOTTO 2</t>
  </si>
  <si>
    <t xml:space="preserve">GTM SRL (CF: 01857860983)
ICAR (CF: 01155340357)
LITOGRAF (CF: 01980550014)
LITOPAT SPA (CF: 00684010234)
ViganÃ² Edoardo &amp; Figli snc (CF: 01557000138)
</t>
  </si>
  <si>
    <t>VERIFICA STRAORDINARIA ASCENSORE PRESSO DP BRESCIA</t>
  </si>
  <si>
    <t xml:space="preserve">ADEGUAMENTO ALLA NORMATIVA ANTINCENDIO DEL LOCALE ADIBITO AD ARCHIVIO PRESSO LA SEDE UT DI MERATE </t>
  </si>
  <si>
    <t xml:space="preserve">ESSECI SRL (CF: 02682220161)
IMPRESA PEDACE SRL (CF: 10343530969)
SINERGICA S.R.L. (CF: 09152140969)
</t>
  </si>
  <si>
    <t>SINERGICA S.R.L. (CF: 09152140969)</t>
  </si>
  <si>
    <t>Servizio di progettazione architettonica e strutturale per adeguamento alla normativa antincendio dellâ€™ immobile sede dellâ€™Ufficio territoriale di Montichiari dell'Agenzia delle Entrate</t>
  </si>
  <si>
    <t xml:space="preserve">BRESCIA PROGETTI S.R.L. (CF: 03575620178)
ING. EMANUEL PERANI (CF: PRNMNL70L30D940H)
ING. ENRICO CHIARINI (CF: CHRNRC65E21C118S)
ING. PAOLO INVERARDI  (CF: NVRPLA76D06E333E)
PI.ESSE. DI SCAGLIA &amp; C. S.A.S. (CF: 02005920984)
</t>
  </si>
  <si>
    <t>PI.ESSE. DI SCAGLIA &amp; C. S.A.S. (CF: 02005920984)</t>
  </si>
  <si>
    <t>ADEGUAMENTO INFISSI ESTERNI PER CONDIZIONATORI PRESSO LA DP DI BERGAMO</t>
  </si>
  <si>
    <t xml:space="preserve">LO.VE. DI CIPRIANI LORENZO (CF: cprlnz32c10i292x)
</t>
  </si>
  <si>
    <t>LO.VE. DI CIPRIANI LORENZO (CF: cprlnz32c10i292x)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</si>
</sst>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3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"Z8B11AB291"</f>
        <v>Z8B11AB291</v>
      </c>
      <c r="B3" t="str">
        <f t="shared" ref="B3:B66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6303.36</v>
      </c>
      <c r="I3" s="2">
        <v>42040</v>
      </c>
      <c r="J3" s="2">
        <v>43500</v>
      </c>
      <c r="K3">
        <v>6303.36</v>
      </c>
    </row>
    <row r="4" spans="1:11" x14ac:dyDescent="0.25">
      <c r="A4" t="str">
        <f>"ZD31555D2F"</f>
        <v>ZD31555D2F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5526.6</v>
      </c>
      <c r="I4" s="2">
        <v>42263</v>
      </c>
      <c r="J4" s="2">
        <v>44089</v>
      </c>
      <c r="K4">
        <v>4697.2700000000004</v>
      </c>
    </row>
    <row r="5" spans="1:11" x14ac:dyDescent="0.25">
      <c r="A5" t="str">
        <f>"Z3111AADEB"</f>
        <v>Z3111AADEB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22</v>
      </c>
      <c r="G5" t="s">
        <v>23</v>
      </c>
      <c r="H5">
        <v>3259.8</v>
      </c>
      <c r="I5" s="2">
        <v>42095</v>
      </c>
      <c r="J5" s="2">
        <v>43921</v>
      </c>
      <c r="K5">
        <v>3097.19</v>
      </c>
    </row>
    <row r="6" spans="1:11" x14ac:dyDescent="0.25">
      <c r="A6" t="str">
        <f>"ZD9157FF67"</f>
        <v>ZD9157FF67</v>
      </c>
      <c r="B6" t="str">
        <f t="shared" si="0"/>
        <v>06363391001</v>
      </c>
      <c r="C6" t="s">
        <v>16</v>
      </c>
      <c r="D6" t="s">
        <v>25</v>
      </c>
      <c r="E6" t="s">
        <v>18</v>
      </c>
      <c r="F6" s="1" t="s">
        <v>22</v>
      </c>
      <c r="G6" t="s">
        <v>23</v>
      </c>
      <c r="H6">
        <v>5526.6</v>
      </c>
      <c r="I6" s="2">
        <v>42268</v>
      </c>
      <c r="J6" s="2">
        <v>44094</v>
      </c>
      <c r="K6">
        <v>4697.2700000000004</v>
      </c>
    </row>
    <row r="7" spans="1:11" x14ac:dyDescent="0.25">
      <c r="A7" t="str">
        <f>"Z7115801C4"</f>
        <v>Z7115801C4</v>
      </c>
      <c r="B7" t="str">
        <f t="shared" si="0"/>
        <v>06363391001</v>
      </c>
      <c r="C7" t="s">
        <v>16</v>
      </c>
      <c r="D7" t="s">
        <v>26</v>
      </c>
      <c r="E7" t="s">
        <v>18</v>
      </c>
      <c r="F7" s="1" t="s">
        <v>22</v>
      </c>
      <c r="G7" t="s">
        <v>23</v>
      </c>
      <c r="H7">
        <v>8001</v>
      </c>
      <c r="I7" s="2">
        <v>42268</v>
      </c>
      <c r="J7" s="2">
        <v>44094</v>
      </c>
      <c r="K7">
        <v>5200.6499999999996</v>
      </c>
    </row>
    <row r="8" spans="1:11" x14ac:dyDescent="0.25">
      <c r="A8" t="str">
        <f>"Z1E119FE32"</f>
        <v>Z1E119FE32</v>
      </c>
      <c r="B8" t="str">
        <f t="shared" si="0"/>
        <v>06363391001</v>
      </c>
      <c r="C8" t="s">
        <v>16</v>
      </c>
      <c r="D8" t="s">
        <v>27</v>
      </c>
      <c r="E8" t="s">
        <v>18</v>
      </c>
      <c r="F8" s="1" t="s">
        <v>22</v>
      </c>
      <c r="G8" t="s">
        <v>23</v>
      </c>
      <c r="H8">
        <v>11733</v>
      </c>
      <c r="I8" s="2">
        <v>42005</v>
      </c>
      <c r="J8" s="2">
        <v>43776</v>
      </c>
      <c r="K8">
        <v>11002.5</v>
      </c>
    </row>
    <row r="9" spans="1:11" x14ac:dyDescent="0.25">
      <c r="A9" t="str">
        <f>"Z541555C4A"</f>
        <v>Z541555C4A</v>
      </c>
      <c r="B9" t="str">
        <f t="shared" si="0"/>
        <v>06363391001</v>
      </c>
      <c r="C9" t="s">
        <v>16</v>
      </c>
      <c r="D9" t="s">
        <v>28</v>
      </c>
      <c r="E9" t="s">
        <v>18</v>
      </c>
      <c r="F9" s="1" t="s">
        <v>22</v>
      </c>
      <c r="G9" t="s">
        <v>23</v>
      </c>
      <c r="H9">
        <v>8001</v>
      </c>
      <c r="I9" s="2">
        <v>42283</v>
      </c>
      <c r="J9" s="2">
        <v>44109</v>
      </c>
      <c r="K9">
        <v>4800.6000000000004</v>
      </c>
    </row>
    <row r="10" spans="1:11" x14ac:dyDescent="0.25">
      <c r="A10" t="str">
        <f>"668359336C"</f>
        <v>668359336C</v>
      </c>
      <c r="B10" t="str">
        <f t="shared" si="0"/>
        <v>06363391001</v>
      </c>
      <c r="C10" t="s">
        <v>16</v>
      </c>
      <c r="D10" t="s">
        <v>29</v>
      </c>
      <c r="E10" t="s">
        <v>18</v>
      </c>
      <c r="F10" s="1" t="s">
        <v>30</v>
      </c>
      <c r="G10" s="1" t="s">
        <v>30</v>
      </c>
      <c r="H10">
        <v>12971116.300000001</v>
      </c>
      <c r="I10" s="2">
        <v>42522</v>
      </c>
      <c r="J10" s="2">
        <v>43852</v>
      </c>
      <c r="K10">
        <v>7270143.25</v>
      </c>
    </row>
    <row r="11" spans="1:11" x14ac:dyDescent="0.25">
      <c r="A11" t="str">
        <f>"669174282F"</f>
        <v>669174282F</v>
      </c>
      <c r="B11" t="str">
        <f t="shared" si="0"/>
        <v>06363391001</v>
      </c>
      <c r="C11" t="s">
        <v>16</v>
      </c>
      <c r="D11" t="s">
        <v>31</v>
      </c>
      <c r="E11" t="s">
        <v>18</v>
      </c>
      <c r="F11" s="1" t="s">
        <v>32</v>
      </c>
      <c r="G11" t="s">
        <v>33</v>
      </c>
      <c r="H11">
        <v>1367847.4</v>
      </c>
      <c r="I11" s="2">
        <v>42522</v>
      </c>
      <c r="J11" s="2">
        <v>43863</v>
      </c>
      <c r="K11">
        <v>623261.42000000004</v>
      </c>
    </row>
    <row r="12" spans="1:11" x14ac:dyDescent="0.25">
      <c r="A12" t="str">
        <f>"6625267F45"</f>
        <v>6625267F45</v>
      </c>
      <c r="B12" t="str">
        <f t="shared" si="0"/>
        <v>06363391001</v>
      </c>
      <c r="C12" t="s">
        <v>16</v>
      </c>
      <c r="D12" t="s">
        <v>34</v>
      </c>
      <c r="E12" t="s">
        <v>18</v>
      </c>
      <c r="F12" s="1" t="s">
        <v>35</v>
      </c>
      <c r="G12" t="s">
        <v>36</v>
      </c>
      <c r="H12">
        <v>134534.39999999999</v>
      </c>
      <c r="I12" s="2">
        <v>42562</v>
      </c>
      <c r="J12" s="2">
        <v>44388</v>
      </c>
      <c r="K12">
        <v>87447.23</v>
      </c>
    </row>
    <row r="13" spans="1:11" x14ac:dyDescent="0.25">
      <c r="A13" t="str">
        <f>"Z0F1A49747"</f>
        <v>Z0F1A49747</v>
      </c>
      <c r="B13" t="str">
        <f t="shared" si="0"/>
        <v>06363391001</v>
      </c>
      <c r="C13" t="s">
        <v>16</v>
      </c>
      <c r="D13" t="s">
        <v>37</v>
      </c>
      <c r="E13" t="s">
        <v>18</v>
      </c>
      <c r="F13" s="1" t="s">
        <v>19</v>
      </c>
      <c r="G13" t="s">
        <v>20</v>
      </c>
      <c r="H13">
        <v>10280</v>
      </c>
      <c r="I13" s="2">
        <v>42569</v>
      </c>
      <c r="J13" s="2">
        <v>44394</v>
      </c>
      <c r="K13">
        <v>7098.91</v>
      </c>
    </row>
    <row r="14" spans="1:11" x14ac:dyDescent="0.25">
      <c r="A14" t="str">
        <f>"Z831BAE957"</f>
        <v>Z831BAE957</v>
      </c>
      <c r="B14" t="str">
        <f t="shared" si="0"/>
        <v>06363391001</v>
      </c>
      <c r="C14" t="s">
        <v>16</v>
      </c>
      <c r="D14" t="s">
        <v>38</v>
      </c>
      <c r="E14" t="s">
        <v>18</v>
      </c>
      <c r="F14" s="1" t="s">
        <v>39</v>
      </c>
      <c r="G14" t="s">
        <v>40</v>
      </c>
      <c r="H14">
        <v>20816</v>
      </c>
      <c r="I14" s="2">
        <v>42667</v>
      </c>
      <c r="J14" s="2">
        <v>44492</v>
      </c>
      <c r="K14">
        <v>12957.02</v>
      </c>
    </row>
    <row r="15" spans="1:11" x14ac:dyDescent="0.25">
      <c r="A15" t="str">
        <f>"6801130605"</f>
        <v>6801130605</v>
      </c>
      <c r="B15" t="str">
        <f t="shared" si="0"/>
        <v>06363391001</v>
      </c>
      <c r="C15" t="s">
        <v>16</v>
      </c>
      <c r="D15" t="s">
        <v>41</v>
      </c>
      <c r="E15" t="s">
        <v>18</v>
      </c>
      <c r="F15" s="1" t="s">
        <v>22</v>
      </c>
      <c r="G15" t="s">
        <v>23</v>
      </c>
      <c r="H15">
        <v>64776.800000000003</v>
      </c>
      <c r="I15" s="2">
        <v>42705</v>
      </c>
      <c r="J15" s="2">
        <v>44530</v>
      </c>
      <c r="K15">
        <v>38866.39</v>
      </c>
    </row>
    <row r="16" spans="1:11" x14ac:dyDescent="0.25">
      <c r="A16" t="str">
        <f>"Z381D298EF"</f>
        <v>Z381D298EF</v>
      </c>
      <c r="B16" t="str">
        <f t="shared" si="0"/>
        <v>06363391001</v>
      </c>
      <c r="C16" t="s">
        <v>16</v>
      </c>
      <c r="D16" t="s">
        <v>42</v>
      </c>
      <c r="E16" t="s">
        <v>43</v>
      </c>
      <c r="F16" s="1" t="s">
        <v>44</v>
      </c>
      <c r="G16" t="s">
        <v>45</v>
      </c>
      <c r="H16">
        <v>10125</v>
      </c>
      <c r="I16" s="2">
        <v>42836</v>
      </c>
      <c r="J16" s="2">
        <v>43564</v>
      </c>
      <c r="K16">
        <v>6714.31</v>
      </c>
    </row>
    <row r="17" spans="1:11" x14ac:dyDescent="0.25">
      <c r="A17" t="str">
        <f>"69610063DF"</f>
        <v>69610063DF</v>
      </c>
      <c r="B17" t="str">
        <f t="shared" si="0"/>
        <v>06363391001</v>
      </c>
      <c r="C17" t="s">
        <v>16</v>
      </c>
      <c r="D17" t="s">
        <v>46</v>
      </c>
      <c r="E17" t="s">
        <v>18</v>
      </c>
      <c r="F17" s="1" t="s">
        <v>47</v>
      </c>
      <c r="G17" t="s">
        <v>48</v>
      </c>
      <c r="H17">
        <v>387578.07</v>
      </c>
      <c r="I17" s="2">
        <v>42767</v>
      </c>
      <c r="J17" s="2">
        <v>43861</v>
      </c>
      <c r="K17">
        <v>344827.9</v>
      </c>
    </row>
    <row r="18" spans="1:11" x14ac:dyDescent="0.25">
      <c r="A18" t="str">
        <f>"6993251549"</f>
        <v>6993251549</v>
      </c>
      <c r="B18" t="str">
        <f t="shared" si="0"/>
        <v>06363391001</v>
      </c>
      <c r="C18" t="s">
        <v>16</v>
      </c>
      <c r="D18" t="s">
        <v>49</v>
      </c>
      <c r="E18" t="s">
        <v>18</v>
      </c>
      <c r="F18" s="1" t="s">
        <v>19</v>
      </c>
      <c r="G18" t="s">
        <v>20</v>
      </c>
      <c r="H18">
        <v>127840</v>
      </c>
      <c r="I18" s="2">
        <v>42887</v>
      </c>
      <c r="J18" s="2">
        <v>44712</v>
      </c>
      <c r="K18">
        <v>64803.06</v>
      </c>
    </row>
    <row r="19" spans="1:11" x14ac:dyDescent="0.25">
      <c r="A19" t="str">
        <f>"Z2A1BE2D39"</f>
        <v>Z2A1BE2D39</v>
      </c>
      <c r="B19" t="str">
        <f t="shared" si="0"/>
        <v>06363391001</v>
      </c>
      <c r="C19" t="s">
        <v>16</v>
      </c>
      <c r="D19" t="s">
        <v>50</v>
      </c>
      <c r="E19" t="s">
        <v>43</v>
      </c>
      <c r="F19" s="1" t="s">
        <v>51</v>
      </c>
      <c r="G19" t="s">
        <v>52</v>
      </c>
      <c r="H19">
        <v>5415.75</v>
      </c>
      <c r="I19" s="2">
        <v>42758</v>
      </c>
      <c r="J19" s="2">
        <v>43487</v>
      </c>
      <c r="K19">
        <v>4632.79</v>
      </c>
    </row>
    <row r="20" spans="1:11" x14ac:dyDescent="0.25">
      <c r="A20" t="str">
        <f>"ZAE2052888"</f>
        <v>ZAE2052888</v>
      </c>
      <c r="B20" t="str">
        <f t="shared" si="0"/>
        <v>06363391001</v>
      </c>
      <c r="C20" t="s">
        <v>16</v>
      </c>
      <c r="D20" t="s">
        <v>53</v>
      </c>
      <c r="E20" t="s">
        <v>54</v>
      </c>
      <c r="F20" s="1" t="s">
        <v>55</v>
      </c>
      <c r="G20" t="s">
        <v>45</v>
      </c>
      <c r="H20">
        <v>2650</v>
      </c>
      <c r="I20" s="2">
        <v>43033</v>
      </c>
      <c r="J20" s="2">
        <v>43564</v>
      </c>
      <c r="K20">
        <v>0</v>
      </c>
    </row>
    <row r="21" spans="1:11" x14ac:dyDescent="0.25">
      <c r="A21" t="str">
        <f>"Z8B1ED9CFB"</f>
        <v>Z8B1ED9CFB</v>
      </c>
      <c r="B21" t="str">
        <f t="shared" si="0"/>
        <v>06363391001</v>
      </c>
      <c r="C21" t="s">
        <v>16</v>
      </c>
      <c r="D21" t="s">
        <v>56</v>
      </c>
      <c r="E21" t="s">
        <v>18</v>
      </c>
      <c r="F21" s="1" t="s">
        <v>39</v>
      </c>
      <c r="G21" t="s">
        <v>40</v>
      </c>
      <c r="H21">
        <v>4799.8</v>
      </c>
      <c r="I21" s="2">
        <v>42894</v>
      </c>
      <c r="J21" s="2">
        <v>44804</v>
      </c>
      <c r="K21">
        <v>1199.95</v>
      </c>
    </row>
    <row r="22" spans="1:11" x14ac:dyDescent="0.25">
      <c r="A22" t="str">
        <f>"78112195D5"</f>
        <v>78112195D5</v>
      </c>
      <c r="B22" t="str">
        <f t="shared" si="0"/>
        <v>06363391001</v>
      </c>
      <c r="C22" t="s">
        <v>16</v>
      </c>
      <c r="D22" t="s">
        <v>57</v>
      </c>
      <c r="E22" t="s">
        <v>58</v>
      </c>
      <c r="F22" s="1" t="s">
        <v>59</v>
      </c>
      <c r="G22" t="s">
        <v>60</v>
      </c>
      <c r="H22">
        <v>463281.96</v>
      </c>
      <c r="I22" s="2">
        <v>43739</v>
      </c>
      <c r="J22" s="2">
        <v>44104</v>
      </c>
      <c r="K22">
        <v>0</v>
      </c>
    </row>
    <row r="23" spans="1:11" x14ac:dyDescent="0.25">
      <c r="A23" t="str">
        <f>"7142616130"</f>
        <v>7142616130</v>
      </c>
      <c r="B23" t="str">
        <f t="shared" si="0"/>
        <v>06363391001</v>
      </c>
      <c r="C23" t="s">
        <v>16</v>
      </c>
      <c r="D23" t="s">
        <v>61</v>
      </c>
      <c r="E23" t="s">
        <v>18</v>
      </c>
      <c r="F23" s="1" t="s">
        <v>19</v>
      </c>
      <c r="G23" t="s">
        <v>20</v>
      </c>
      <c r="H23">
        <v>94000</v>
      </c>
      <c r="I23" s="2">
        <v>43035</v>
      </c>
      <c r="J23" s="2">
        <v>44861</v>
      </c>
      <c r="K23">
        <v>38035.5</v>
      </c>
    </row>
    <row r="24" spans="1:11" x14ac:dyDescent="0.25">
      <c r="A24" t="str">
        <f>"72594553C7"</f>
        <v>72594553C7</v>
      </c>
      <c r="B24" t="str">
        <f t="shared" si="0"/>
        <v>06363391001</v>
      </c>
      <c r="C24" t="s">
        <v>16</v>
      </c>
      <c r="D24" t="s">
        <v>46</v>
      </c>
      <c r="E24" t="s">
        <v>18</v>
      </c>
      <c r="F24" s="1" t="s">
        <v>47</v>
      </c>
      <c r="G24" t="s">
        <v>48</v>
      </c>
      <c r="H24">
        <v>317690.5</v>
      </c>
      <c r="I24" s="2">
        <v>43046</v>
      </c>
      <c r="J24" s="2">
        <v>44141</v>
      </c>
      <c r="K24">
        <v>2700</v>
      </c>
    </row>
    <row r="25" spans="1:11" x14ac:dyDescent="0.25">
      <c r="A25" t="str">
        <f>"7203521594"</f>
        <v>7203521594</v>
      </c>
      <c r="B25" t="str">
        <f t="shared" si="0"/>
        <v>06363391001</v>
      </c>
      <c r="C25" t="s">
        <v>16</v>
      </c>
      <c r="D25" t="s">
        <v>62</v>
      </c>
      <c r="E25" t="s">
        <v>43</v>
      </c>
      <c r="F25" s="1" t="s">
        <v>63</v>
      </c>
      <c r="G25" t="s">
        <v>64</v>
      </c>
      <c r="H25">
        <v>81969</v>
      </c>
      <c r="I25" s="2">
        <v>43084</v>
      </c>
      <c r="J25" s="2">
        <v>45639</v>
      </c>
      <c r="K25">
        <v>81969</v>
      </c>
    </row>
    <row r="26" spans="1:11" x14ac:dyDescent="0.25">
      <c r="A26" t="str">
        <f>"ZE120F994F"</f>
        <v>ZE120F994F</v>
      </c>
      <c r="B26" t="str">
        <f t="shared" si="0"/>
        <v>06363391001</v>
      </c>
      <c r="C26" t="s">
        <v>16</v>
      </c>
      <c r="D26" t="s">
        <v>65</v>
      </c>
      <c r="E26" t="s">
        <v>54</v>
      </c>
      <c r="F26" s="1" t="s">
        <v>66</v>
      </c>
      <c r="G26" t="s">
        <v>67</v>
      </c>
      <c r="H26">
        <v>1086.57</v>
      </c>
      <c r="I26" s="2">
        <v>43067</v>
      </c>
      <c r="J26" s="2">
        <v>43073</v>
      </c>
      <c r="K26">
        <v>1086.57</v>
      </c>
    </row>
    <row r="27" spans="1:11" x14ac:dyDescent="0.25">
      <c r="A27" t="str">
        <f>"7135282CF7"</f>
        <v>7135282CF7</v>
      </c>
      <c r="B27" t="str">
        <f t="shared" si="0"/>
        <v>06363391001</v>
      </c>
      <c r="C27" t="s">
        <v>16</v>
      </c>
      <c r="D27" t="s">
        <v>68</v>
      </c>
      <c r="E27" t="s">
        <v>43</v>
      </c>
      <c r="F27" s="1" t="s">
        <v>69</v>
      </c>
      <c r="G27" t="s">
        <v>70</v>
      </c>
      <c r="H27">
        <v>58141.13</v>
      </c>
      <c r="I27" s="2">
        <v>43021</v>
      </c>
      <c r="J27" s="2">
        <v>43385</v>
      </c>
      <c r="K27">
        <v>56201.13</v>
      </c>
    </row>
    <row r="28" spans="1:11" x14ac:dyDescent="0.25">
      <c r="A28" t="str">
        <f>"ZB02175E38"</f>
        <v>ZB02175E38</v>
      </c>
      <c r="B28" t="str">
        <f t="shared" si="0"/>
        <v>06363391001</v>
      </c>
      <c r="C28" t="s">
        <v>16</v>
      </c>
      <c r="D28" t="s">
        <v>71</v>
      </c>
      <c r="E28" t="s">
        <v>43</v>
      </c>
      <c r="F28" s="1" t="s">
        <v>72</v>
      </c>
      <c r="G28" t="s">
        <v>73</v>
      </c>
      <c r="H28">
        <v>6670</v>
      </c>
      <c r="I28" s="2">
        <v>43132</v>
      </c>
      <c r="J28" s="2">
        <v>43861</v>
      </c>
      <c r="K28">
        <v>3057.23</v>
      </c>
    </row>
    <row r="29" spans="1:11" x14ac:dyDescent="0.25">
      <c r="A29" t="str">
        <f>"Z8D2175E97"</f>
        <v>Z8D2175E97</v>
      </c>
      <c r="B29" t="str">
        <f t="shared" si="0"/>
        <v>06363391001</v>
      </c>
      <c r="C29" t="s">
        <v>16</v>
      </c>
      <c r="D29" t="s">
        <v>74</v>
      </c>
      <c r="E29" t="s">
        <v>43</v>
      </c>
      <c r="F29" s="1" t="s">
        <v>75</v>
      </c>
      <c r="G29" t="s">
        <v>76</v>
      </c>
      <c r="H29">
        <v>3390</v>
      </c>
      <c r="I29" s="2">
        <v>43132</v>
      </c>
      <c r="J29" s="2">
        <v>43861</v>
      </c>
      <c r="K29">
        <v>3248.75</v>
      </c>
    </row>
    <row r="30" spans="1:11" x14ac:dyDescent="0.25">
      <c r="A30" t="str">
        <f>"7327219466"</f>
        <v>7327219466</v>
      </c>
      <c r="B30" t="str">
        <f t="shared" si="0"/>
        <v>06363391001</v>
      </c>
      <c r="C30" t="s">
        <v>16</v>
      </c>
      <c r="D30" t="s">
        <v>77</v>
      </c>
      <c r="E30" t="s">
        <v>43</v>
      </c>
      <c r="F30" s="1" t="s">
        <v>78</v>
      </c>
      <c r="G30" t="s">
        <v>79</v>
      </c>
      <c r="H30">
        <v>205000</v>
      </c>
      <c r="I30" s="2">
        <v>43179</v>
      </c>
      <c r="J30" s="2">
        <v>43536</v>
      </c>
      <c r="K30">
        <v>205825.83</v>
      </c>
    </row>
    <row r="31" spans="1:11" x14ac:dyDescent="0.25">
      <c r="A31" t="str">
        <f>"Z6E2269480"</f>
        <v>Z6E2269480</v>
      </c>
      <c r="B31" t="str">
        <f t="shared" si="0"/>
        <v>06363391001</v>
      </c>
      <c r="C31" t="s">
        <v>16</v>
      </c>
      <c r="D31" t="s">
        <v>80</v>
      </c>
      <c r="E31" t="s">
        <v>54</v>
      </c>
      <c r="F31" s="1" t="s">
        <v>81</v>
      </c>
      <c r="G31" t="s">
        <v>82</v>
      </c>
      <c r="H31">
        <v>9108</v>
      </c>
      <c r="I31" s="2">
        <v>43160</v>
      </c>
      <c r="J31" s="2">
        <v>43861</v>
      </c>
      <c r="K31">
        <v>7524</v>
      </c>
    </row>
    <row r="32" spans="1:11" x14ac:dyDescent="0.25">
      <c r="A32" t="str">
        <f>"7367598E31"</f>
        <v>7367598E31</v>
      </c>
      <c r="B32" t="str">
        <f t="shared" si="0"/>
        <v>06363391001</v>
      </c>
      <c r="C32" t="s">
        <v>16</v>
      </c>
      <c r="D32" t="s">
        <v>83</v>
      </c>
      <c r="E32" t="s">
        <v>18</v>
      </c>
      <c r="F32" s="1" t="s">
        <v>84</v>
      </c>
      <c r="G32" t="s">
        <v>85</v>
      </c>
      <c r="H32">
        <v>13999728.6</v>
      </c>
      <c r="I32" s="2">
        <v>43146</v>
      </c>
      <c r="J32" s="2">
        <v>44242</v>
      </c>
      <c r="K32">
        <v>8261350.5499999998</v>
      </c>
    </row>
    <row r="33" spans="1:11" x14ac:dyDescent="0.25">
      <c r="A33" t="str">
        <f>"Z6522B160C"</f>
        <v>Z6522B160C</v>
      </c>
      <c r="B33" t="str">
        <f t="shared" si="0"/>
        <v>06363391001</v>
      </c>
      <c r="C33" t="s">
        <v>16</v>
      </c>
      <c r="D33" t="s">
        <v>86</v>
      </c>
      <c r="E33" t="s">
        <v>54</v>
      </c>
      <c r="F33" s="1" t="s">
        <v>87</v>
      </c>
      <c r="G33" t="s">
        <v>88</v>
      </c>
      <c r="H33">
        <v>39500</v>
      </c>
      <c r="I33" s="2">
        <v>43180</v>
      </c>
      <c r="J33" s="2">
        <v>43830</v>
      </c>
      <c r="K33">
        <v>10740</v>
      </c>
    </row>
    <row r="34" spans="1:11" x14ac:dyDescent="0.25">
      <c r="A34" t="str">
        <f>"7415438505"</f>
        <v>7415438505</v>
      </c>
      <c r="B34" t="str">
        <f t="shared" si="0"/>
        <v>06363391001</v>
      </c>
      <c r="C34" t="s">
        <v>16</v>
      </c>
      <c r="D34" t="s">
        <v>89</v>
      </c>
      <c r="E34" t="s">
        <v>18</v>
      </c>
      <c r="F34" s="1" t="s">
        <v>90</v>
      </c>
      <c r="G34" t="s">
        <v>91</v>
      </c>
      <c r="H34">
        <v>1424631</v>
      </c>
      <c r="I34" s="2">
        <v>43191</v>
      </c>
      <c r="J34" s="2">
        <v>43555</v>
      </c>
      <c r="K34">
        <v>512546.68</v>
      </c>
    </row>
    <row r="35" spans="1:11" x14ac:dyDescent="0.25">
      <c r="A35" t="str">
        <f>"739959749D"</f>
        <v>739959749D</v>
      </c>
      <c r="B35" t="str">
        <f t="shared" si="0"/>
        <v>06363391001</v>
      </c>
      <c r="C35" t="s">
        <v>16</v>
      </c>
      <c r="D35" t="s">
        <v>92</v>
      </c>
      <c r="E35" t="s">
        <v>18</v>
      </c>
      <c r="F35" s="1" t="s">
        <v>93</v>
      </c>
      <c r="G35" t="s">
        <v>94</v>
      </c>
      <c r="H35">
        <v>1222550</v>
      </c>
      <c r="I35" s="2">
        <v>43191</v>
      </c>
      <c r="J35" s="2">
        <v>43555</v>
      </c>
      <c r="K35">
        <v>814129.74</v>
      </c>
    </row>
    <row r="36" spans="1:11" x14ac:dyDescent="0.25">
      <c r="A36" t="str">
        <f>"757504333C"</f>
        <v>757504333C</v>
      </c>
      <c r="B36" t="str">
        <f t="shared" si="0"/>
        <v>06363391001</v>
      </c>
      <c r="C36" t="s">
        <v>16</v>
      </c>
      <c r="D36" t="s">
        <v>95</v>
      </c>
      <c r="E36" t="s">
        <v>43</v>
      </c>
      <c r="F36" s="1" t="s">
        <v>96</v>
      </c>
      <c r="G36" t="s">
        <v>97</v>
      </c>
      <c r="H36">
        <v>201200</v>
      </c>
      <c r="I36" s="2">
        <v>43819</v>
      </c>
      <c r="J36" s="2">
        <v>43496</v>
      </c>
      <c r="K36">
        <v>201183</v>
      </c>
    </row>
    <row r="37" spans="1:11" x14ac:dyDescent="0.25">
      <c r="A37" t="str">
        <f>"ZDA229D1AC"</f>
        <v>ZDA229D1AC</v>
      </c>
      <c r="B37" t="str">
        <f t="shared" si="0"/>
        <v>06363391001</v>
      </c>
      <c r="C37" t="s">
        <v>16</v>
      </c>
      <c r="D37" t="s">
        <v>98</v>
      </c>
      <c r="E37" t="s">
        <v>54</v>
      </c>
      <c r="F37" s="1" t="s">
        <v>99</v>
      </c>
      <c r="G37" t="s">
        <v>100</v>
      </c>
      <c r="H37">
        <v>3000</v>
      </c>
      <c r="I37" s="2">
        <v>43214</v>
      </c>
      <c r="J37" s="2">
        <v>43830</v>
      </c>
      <c r="K37">
        <v>2282</v>
      </c>
    </row>
    <row r="38" spans="1:11" x14ac:dyDescent="0.25">
      <c r="A38" t="str">
        <f>"6623770BE9"</f>
        <v>6623770BE9</v>
      </c>
      <c r="B38" t="str">
        <f t="shared" si="0"/>
        <v>06363391001</v>
      </c>
      <c r="C38" t="s">
        <v>16</v>
      </c>
      <c r="D38" t="s">
        <v>101</v>
      </c>
      <c r="E38" t="s">
        <v>43</v>
      </c>
      <c r="F38" s="1" t="s">
        <v>102</v>
      </c>
      <c r="G38" t="s">
        <v>103</v>
      </c>
      <c r="H38">
        <v>0</v>
      </c>
      <c r="I38" s="2">
        <v>42562</v>
      </c>
      <c r="J38" s="2">
        <v>43280</v>
      </c>
      <c r="K38">
        <v>170071.57</v>
      </c>
    </row>
    <row r="39" spans="1:11" x14ac:dyDescent="0.25">
      <c r="A39" t="str">
        <f>"Z4B22991A3"</f>
        <v>Z4B22991A3</v>
      </c>
      <c r="B39" t="str">
        <f t="shared" si="0"/>
        <v>06363391001</v>
      </c>
      <c r="C39" t="s">
        <v>16</v>
      </c>
      <c r="D39" t="s">
        <v>104</v>
      </c>
      <c r="E39" t="s">
        <v>18</v>
      </c>
      <c r="F39" s="1" t="s">
        <v>105</v>
      </c>
      <c r="G39" t="s">
        <v>106</v>
      </c>
      <c r="H39">
        <v>15316.8</v>
      </c>
      <c r="I39" s="2">
        <v>43244</v>
      </c>
      <c r="J39" s="2">
        <v>45069</v>
      </c>
      <c r="K39">
        <v>4595.04</v>
      </c>
    </row>
    <row r="40" spans="1:11" x14ac:dyDescent="0.25">
      <c r="A40" t="str">
        <f>"7329874360"</f>
        <v>7329874360</v>
      </c>
      <c r="B40" t="str">
        <f t="shared" si="0"/>
        <v>06363391001</v>
      </c>
      <c r="C40" t="s">
        <v>16</v>
      </c>
      <c r="D40" t="s">
        <v>107</v>
      </c>
      <c r="E40" t="s">
        <v>43</v>
      </c>
      <c r="F40" s="1" t="s">
        <v>108</v>
      </c>
      <c r="G40" t="s">
        <v>109</v>
      </c>
      <c r="H40">
        <v>133250</v>
      </c>
      <c r="I40" s="2">
        <v>43206</v>
      </c>
      <c r="J40" s="2">
        <v>43566</v>
      </c>
      <c r="K40">
        <v>133250</v>
      </c>
    </row>
    <row r="41" spans="1:11" x14ac:dyDescent="0.25">
      <c r="A41" t="str">
        <f>"Z94235A51F"</f>
        <v>Z94235A51F</v>
      </c>
      <c r="B41" t="str">
        <f t="shared" si="0"/>
        <v>06363391001</v>
      </c>
      <c r="C41" t="s">
        <v>16</v>
      </c>
      <c r="D41" t="s">
        <v>110</v>
      </c>
      <c r="E41" t="s">
        <v>18</v>
      </c>
      <c r="F41" s="1" t="s">
        <v>22</v>
      </c>
      <c r="G41" t="s">
        <v>23</v>
      </c>
      <c r="H41">
        <v>17491.2</v>
      </c>
      <c r="I41" s="2">
        <v>43282</v>
      </c>
      <c r="J41" s="2">
        <v>45107</v>
      </c>
      <c r="K41">
        <v>5247.36</v>
      </c>
    </row>
    <row r="42" spans="1:11" x14ac:dyDescent="0.25">
      <c r="A42" t="str">
        <f>"Z9C2274699"</f>
        <v>Z9C2274699</v>
      </c>
      <c r="B42" t="str">
        <f t="shared" si="0"/>
        <v>06363391001</v>
      </c>
      <c r="C42" t="s">
        <v>16</v>
      </c>
      <c r="D42" t="s">
        <v>111</v>
      </c>
      <c r="E42" t="s">
        <v>43</v>
      </c>
      <c r="F42" s="1" t="s">
        <v>112</v>
      </c>
      <c r="G42" t="s">
        <v>113</v>
      </c>
      <c r="H42">
        <v>28599.74</v>
      </c>
      <c r="I42" s="2">
        <v>43259</v>
      </c>
      <c r="J42" s="2">
        <v>43623</v>
      </c>
      <c r="K42">
        <v>23247.29</v>
      </c>
    </row>
    <row r="43" spans="1:11" x14ac:dyDescent="0.25">
      <c r="A43" t="str">
        <f>"Z7C2175DEE"</f>
        <v>Z7C2175DEE</v>
      </c>
      <c r="B43" t="str">
        <f t="shared" si="0"/>
        <v>06363391001</v>
      </c>
      <c r="C43" t="s">
        <v>16</v>
      </c>
      <c r="D43" t="s">
        <v>114</v>
      </c>
      <c r="E43" t="s">
        <v>43</v>
      </c>
      <c r="F43" s="1" t="s">
        <v>115</v>
      </c>
      <c r="G43" t="s">
        <v>116</v>
      </c>
      <c r="H43">
        <v>7864.05</v>
      </c>
      <c r="I43" s="2">
        <v>43132</v>
      </c>
      <c r="J43" s="2">
        <v>43830</v>
      </c>
      <c r="K43">
        <v>3276.6</v>
      </c>
    </row>
    <row r="44" spans="1:11" x14ac:dyDescent="0.25">
      <c r="A44" t="str">
        <f>"ZE02175D6E"</f>
        <v>ZE02175D6E</v>
      </c>
      <c r="B44" t="str">
        <f t="shared" si="0"/>
        <v>06363391001</v>
      </c>
      <c r="C44" t="s">
        <v>16</v>
      </c>
      <c r="D44" t="s">
        <v>117</v>
      </c>
      <c r="E44" t="s">
        <v>43</v>
      </c>
      <c r="F44" s="1" t="s">
        <v>118</v>
      </c>
      <c r="G44" t="s">
        <v>119</v>
      </c>
      <c r="H44">
        <v>7760</v>
      </c>
      <c r="I44" s="2">
        <v>43132</v>
      </c>
      <c r="J44" s="2">
        <v>43861</v>
      </c>
      <c r="K44">
        <v>3233.3</v>
      </c>
    </row>
    <row r="45" spans="1:11" x14ac:dyDescent="0.25">
      <c r="A45" t="str">
        <f>"7429815D49"</f>
        <v>7429815D49</v>
      </c>
      <c r="B45" t="str">
        <f t="shared" si="0"/>
        <v>06363391001</v>
      </c>
      <c r="C45" t="s">
        <v>16</v>
      </c>
      <c r="D45" t="s">
        <v>120</v>
      </c>
      <c r="E45" t="s">
        <v>43</v>
      </c>
      <c r="F45" s="1" t="s">
        <v>121</v>
      </c>
      <c r="G45" t="s">
        <v>122</v>
      </c>
      <c r="H45">
        <v>205000</v>
      </c>
      <c r="I45" s="2">
        <v>43297</v>
      </c>
      <c r="J45" s="2">
        <v>43640</v>
      </c>
      <c r="K45">
        <v>206182.06</v>
      </c>
    </row>
    <row r="46" spans="1:11" x14ac:dyDescent="0.25">
      <c r="A46" t="str">
        <f>"7575071A55"</f>
        <v>7575071A55</v>
      </c>
      <c r="B46" t="str">
        <f t="shared" si="0"/>
        <v>06363391001</v>
      </c>
      <c r="C46" t="s">
        <v>16</v>
      </c>
      <c r="D46" t="s">
        <v>123</v>
      </c>
      <c r="E46" t="s">
        <v>18</v>
      </c>
      <c r="F46" s="1" t="s">
        <v>124</v>
      </c>
      <c r="G46" t="s">
        <v>125</v>
      </c>
      <c r="H46">
        <v>247794.9</v>
      </c>
      <c r="I46" s="2">
        <v>43315</v>
      </c>
      <c r="J46" s="2">
        <v>43665</v>
      </c>
      <c r="K46">
        <v>111607.05</v>
      </c>
    </row>
    <row r="47" spans="1:11" x14ac:dyDescent="0.25">
      <c r="A47" t="str">
        <f>"Z10237E074"</f>
        <v>Z10237E074</v>
      </c>
      <c r="B47" t="str">
        <f t="shared" si="0"/>
        <v>06363391001</v>
      </c>
      <c r="C47" t="s">
        <v>16</v>
      </c>
      <c r="D47" t="s">
        <v>126</v>
      </c>
      <c r="E47" t="s">
        <v>18</v>
      </c>
      <c r="F47" s="1" t="s">
        <v>22</v>
      </c>
      <c r="G47" t="s">
        <v>23</v>
      </c>
      <c r="H47">
        <v>11660.8</v>
      </c>
      <c r="I47" s="2">
        <v>43252</v>
      </c>
      <c r="J47" s="2">
        <v>45077</v>
      </c>
      <c r="K47">
        <v>1166.08</v>
      </c>
    </row>
    <row r="48" spans="1:11" x14ac:dyDescent="0.25">
      <c r="A48" t="str">
        <f>"Z3B20EFAD5"</f>
        <v>Z3B20EFAD5</v>
      </c>
      <c r="B48" t="str">
        <f t="shared" si="0"/>
        <v>06363391001</v>
      </c>
      <c r="C48" t="s">
        <v>16</v>
      </c>
      <c r="D48" t="s">
        <v>127</v>
      </c>
      <c r="E48" t="s">
        <v>43</v>
      </c>
      <c r="F48" s="1" t="s">
        <v>128</v>
      </c>
      <c r="G48" t="s">
        <v>129</v>
      </c>
      <c r="H48">
        <v>32000</v>
      </c>
      <c r="I48" s="2">
        <v>43111</v>
      </c>
      <c r="K48">
        <v>26500</v>
      </c>
    </row>
    <row r="49" spans="1:11" x14ac:dyDescent="0.25">
      <c r="A49" t="str">
        <f>"ZAB24A7067"</f>
        <v>ZAB24A7067</v>
      </c>
      <c r="B49" t="str">
        <f t="shared" si="0"/>
        <v>06363391001</v>
      </c>
      <c r="C49" t="s">
        <v>16</v>
      </c>
      <c r="D49" t="s">
        <v>130</v>
      </c>
      <c r="E49" t="s">
        <v>54</v>
      </c>
      <c r="F49" s="1" t="s">
        <v>131</v>
      </c>
      <c r="G49" t="s">
        <v>132</v>
      </c>
      <c r="H49">
        <v>310</v>
      </c>
      <c r="I49" s="2">
        <v>43326</v>
      </c>
      <c r="J49" s="2">
        <v>43326</v>
      </c>
      <c r="K49">
        <v>310</v>
      </c>
    </row>
    <row r="50" spans="1:11" x14ac:dyDescent="0.25">
      <c r="A50" t="str">
        <f>"Z8223B8A1D"</f>
        <v>Z8223B8A1D</v>
      </c>
      <c r="B50" t="str">
        <f t="shared" si="0"/>
        <v>06363391001</v>
      </c>
      <c r="C50" t="s">
        <v>16</v>
      </c>
      <c r="D50" t="s">
        <v>133</v>
      </c>
      <c r="E50" t="s">
        <v>18</v>
      </c>
      <c r="F50" s="1" t="s">
        <v>22</v>
      </c>
      <c r="G50" t="s">
        <v>23</v>
      </c>
      <c r="H50">
        <v>2915.2</v>
      </c>
      <c r="I50" s="2">
        <v>43294</v>
      </c>
      <c r="J50" s="2">
        <v>45119</v>
      </c>
      <c r="K50">
        <v>145.76</v>
      </c>
    </row>
    <row r="51" spans="1:11" x14ac:dyDescent="0.25">
      <c r="A51" t="str">
        <f>"Z0F243BCB2"</f>
        <v>Z0F243BCB2</v>
      </c>
      <c r="B51" t="str">
        <f t="shared" si="0"/>
        <v>06363391001</v>
      </c>
      <c r="C51" t="s">
        <v>16</v>
      </c>
      <c r="D51" t="s">
        <v>134</v>
      </c>
      <c r="E51" t="s">
        <v>18</v>
      </c>
      <c r="F51" s="1" t="s">
        <v>93</v>
      </c>
      <c r="G51" t="s">
        <v>94</v>
      </c>
      <c r="H51">
        <v>0</v>
      </c>
      <c r="I51" s="2">
        <v>43318</v>
      </c>
      <c r="J51" s="2">
        <v>43682</v>
      </c>
      <c r="K51">
        <v>1140.92</v>
      </c>
    </row>
    <row r="52" spans="1:11" x14ac:dyDescent="0.25">
      <c r="A52" t="str">
        <f>"Z14236F347"</f>
        <v>Z14236F347</v>
      </c>
      <c r="B52" t="str">
        <f t="shared" si="0"/>
        <v>06363391001</v>
      </c>
      <c r="C52" t="s">
        <v>16</v>
      </c>
      <c r="D52" t="s">
        <v>135</v>
      </c>
      <c r="E52" t="s">
        <v>18</v>
      </c>
      <c r="F52" s="1" t="s">
        <v>22</v>
      </c>
      <c r="G52" t="s">
        <v>23</v>
      </c>
      <c r="H52">
        <v>3783.4</v>
      </c>
      <c r="I52" s="2">
        <v>43309</v>
      </c>
      <c r="J52" s="2">
        <v>45134</v>
      </c>
      <c r="K52">
        <v>756.68</v>
      </c>
    </row>
    <row r="53" spans="1:11" x14ac:dyDescent="0.25">
      <c r="A53" t="str">
        <f>"Z9E2356C02"</f>
        <v>Z9E2356C02</v>
      </c>
      <c r="B53" t="str">
        <f t="shared" si="0"/>
        <v>06363391001</v>
      </c>
      <c r="C53" t="s">
        <v>16</v>
      </c>
      <c r="D53" t="s">
        <v>136</v>
      </c>
      <c r="E53" t="s">
        <v>18</v>
      </c>
      <c r="F53" s="1" t="s">
        <v>22</v>
      </c>
      <c r="G53" t="s">
        <v>23</v>
      </c>
      <c r="H53">
        <v>34050.6</v>
      </c>
      <c r="I53" s="2">
        <v>43367</v>
      </c>
      <c r="J53" s="2">
        <v>45192</v>
      </c>
      <c r="K53">
        <v>8512.65</v>
      </c>
    </row>
    <row r="54" spans="1:11" x14ac:dyDescent="0.25">
      <c r="A54" t="str">
        <f>"Z6F2553AE1"</f>
        <v>Z6F2553AE1</v>
      </c>
      <c r="B54" t="str">
        <f t="shared" si="0"/>
        <v>06363391001</v>
      </c>
      <c r="C54" t="s">
        <v>16</v>
      </c>
      <c r="D54" t="s">
        <v>137</v>
      </c>
      <c r="E54" t="s">
        <v>54</v>
      </c>
      <c r="F54" s="1" t="s">
        <v>138</v>
      </c>
      <c r="G54" t="s">
        <v>73</v>
      </c>
      <c r="H54">
        <v>735</v>
      </c>
      <c r="I54" s="2">
        <v>43405</v>
      </c>
      <c r="J54" s="2">
        <v>43861</v>
      </c>
      <c r="K54">
        <v>98</v>
      </c>
    </row>
    <row r="55" spans="1:11" x14ac:dyDescent="0.25">
      <c r="A55" t="str">
        <f>"7392866205"</f>
        <v>7392866205</v>
      </c>
      <c r="B55" t="str">
        <f t="shared" si="0"/>
        <v>06363391001</v>
      </c>
      <c r="C55" t="s">
        <v>16</v>
      </c>
      <c r="D55" t="s">
        <v>139</v>
      </c>
      <c r="E55" t="s">
        <v>43</v>
      </c>
      <c r="F55" s="1" t="s">
        <v>140</v>
      </c>
      <c r="G55" t="s">
        <v>141</v>
      </c>
      <c r="H55">
        <v>745000</v>
      </c>
      <c r="I55" s="2">
        <v>43282</v>
      </c>
      <c r="J55" s="2">
        <v>44013</v>
      </c>
      <c r="K55">
        <v>304950.03000000003</v>
      </c>
    </row>
    <row r="56" spans="1:11" x14ac:dyDescent="0.25">
      <c r="A56" t="str">
        <f>"Z0A2491FD9"</f>
        <v>Z0A2491FD9</v>
      </c>
      <c r="B56" t="str">
        <f t="shared" si="0"/>
        <v>06363391001</v>
      </c>
      <c r="C56" t="s">
        <v>16</v>
      </c>
      <c r="D56" t="s">
        <v>142</v>
      </c>
      <c r="E56" t="s">
        <v>54</v>
      </c>
      <c r="F56" s="1" t="s">
        <v>143</v>
      </c>
      <c r="G56" t="s">
        <v>144</v>
      </c>
      <c r="H56">
        <v>20834</v>
      </c>
      <c r="I56" s="2">
        <v>43404</v>
      </c>
      <c r="J56" s="2">
        <v>43404</v>
      </c>
      <c r="K56">
        <v>20834</v>
      </c>
    </row>
    <row r="57" spans="1:11" x14ac:dyDescent="0.25">
      <c r="A57" t="str">
        <f>"Z25263F668"</f>
        <v>Z25263F668</v>
      </c>
      <c r="B57" t="str">
        <f t="shared" si="0"/>
        <v>06363391001</v>
      </c>
      <c r="C57" t="s">
        <v>16</v>
      </c>
      <c r="D57" t="s">
        <v>145</v>
      </c>
      <c r="E57" t="s">
        <v>18</v>
      </c>
      <c r="F57" s="1" t="s">
        <v>22</v>
      </c>
      <c r="G57" t="s">
        <v>23</v>
      </c>
      <c r="H57">
        <v>11260</v>
      </c>
      <c r="I57" s="2">
        <v>43461</v>
      </c>
      <c r="J57" s="2">
        <v>43461</v>
      </c>
      <c r="K57">
        <v>11260</v>
      </c>
    </row>
    <row r="58" spans="1:11" x14ac:dyDescent="0.25">
      <c r="A58" t="str">
        <f>"Z16240D472"</f>
        <v>Z16240D472</v>
      </c>
      <c r="B58" t="str">
        <f t="shared" si="0"/>
        <v>06363391001</v>
      </c>
      <c r="C58" t="s">
        <v>16</v>
      </c>
      <c r="D58" t="s">
        <v>146</v>
      </c>
      <c r="E58" t="s">
        <v>54</v>
      </c>
      <c r="F58" s="1" t="s">
        <v>147</v>
      </c>
      <c r="G58" t="s">
        <v>148</v>
      </c>
      <c r="H58">
        <v>1630</v>
      </c>
      <c r="I58" s="2">
        <v>43297</v>
      </c>
      <c r="J58" s="2">
        <v>43297</v>
      </c>
      <c r="K58">
        <v>1630</v>
      </c>
    </row>
    <row r="59" spans="1:11" x14ac:dyDescent="0.25">
      <c r="A59" t="str">
        <f>"Z64246A927"</f>
        <v>Z64246A927</v>
      </c>
      <c r="B59" t="str">
        <f t="shared" si="0"/>
        <v>06363391001</v>
      </c>
      <c r="C59" t="s">
        <v>16</v>
      </c>
      <c r="D59" t="s">
        <v>149</v>
      </c>
      <c r="E59" t="s">
        <v>18</v>
      </c>
      <c r="F59" s="1" t="s">
        <v>150</v>
      </c>
      <c r="G59" t="s">
        <v>151</v>
      </c>
      <c r="H59">
        <v>0</v>
      </c>
      <c r="I59" s="2">
        <v>43300</v>
      </c>
      <c r="J59" s="2">
        <v>44395</v>
      </c>
      <c r="K59">
        <v>0</v>
      </c>
    </row>
    <row r="60" spans="1:11" x14ac:dyDescent="0.25">
      <c r="A60" t="str">
        <f>"7439999167"</f>
        <v>7439999167</v>
      </c>
      <c r="B60" t="str">
        <f t="shared" si="0"/>
        <v>06363391001</v>
      </c>
      <c r="C60" t="s">
        <v>16</v>
      </c>
      <c r="D60" t="s">
        <v>152</v>
      </c>
      <c r="E60" t="s">
        <v>43</v>
      </c>
      <c r="F60" s="1" t="s">
        <v>153</v>
      </c>
      <c r="G60" t="s">
        <v>154</v>
      </c>
      <c r="H60">
        <v>73985.850000000006</v>
      </c>
      <c r="I60" s="2">
        <v>43259</v>
      </c>
      <c r="J60" s="2">
        <v>43319</v>
      </c>
      <c r="K60">
        <v>71559.240000000005</v>
      </c>
    </row>
    <row r="61" spans="1:11" x14ac:dyDescent="0.25">
      <c r="A61" t="str">
        <f>"ZAB24DFF42"</f>
        <v>ZAB24DFF42</v>
      </c>
      <c r="B61" t="str">
        <f t="shared" si="0"/>
        <v>06363391001</v>
      </c>
      <c r="C61" t="s">
        <v>16</v>
      </c>
      <c r="D61" t="s">
        <v>155</v>
      </c>
      <c r="E61" t="s">
        <v>54</v>
      </c>
      <c r="F61" s="1" t="s">
        <v>156</v>
      </c>
      <c r="G61" t="s">
        <v>157</v>
      </c>
      <c r="H61">
        <v>499.7</v>
      </c>
      <c r="I61" s="2">
        <v>43355</v>
      </c>
      <c r="J61" s="2">
        <v>43355</v>
      </c>
      <c r="K61">
        <v>0</v>
      </c>
    </row>
    <row r="62" spans="1:11" x14ac:dyDescent="0.25">
      <c r="A62" t="str">
        <f>"Z1A254155C"</f>
        <v>Z1A254155C</v>
      </c>
      <c r="B62" t="str">
        <f t="shared" si="0"/>
        <v>06363391001</v>
      </c>
      <c r="C62" t="s">
        <v>16</v>
      </c>
      <c r="D62" t="s">
        <v>158</v>
      </c>
      <c r="E62" t="s">
        <v>54</v>
      </c>
      <c r="F62" s="1" t="s">
        <v>159</v>
      </c>
      <c r="G62" t="s">
        <v>160</v>
      </c>
      <c r="H62">
        <v>589</v>
      </c>
      <c r="I62" s="2">
        <v>43383</v>
      </c>
      <c r="J62" s="2">
        <v>43383</v>
      </c>
      <c r="K62">
        <v>589</v>
      </c>
    </row>
    <row r="63" spans="1:11" x14ac:dyDescent="0.25">
      <c r="A63" t="str">
        <f>"Z412443DDE"</f>
        <v>Z412443DDE</v>
      </c>
      <c r="B63" t="str">
        <f t="shared" si="0"/>
        <v>06363391001</v>
      </c>
      <c r="C63" t="s">
        <v>16</v>
      </c>
      <c r="D63" t="s">
        <v>161</v>
      </c>
      <c r="E63" t="s">
        <v>54</v>
      </c>
      <c r="F63" s="1" t="s">
        <v>162</v>
      </c>
      <c r="G63" t="s">
        <v>163</v>
      </c>
      <c r="H63">
        <v>1070</v>
      </c>
      <c r="I63" s="2">
        <v>43761</v>
      </c>
      <c r="J63" s="2">
        <v>43490</v>
      </c>
      <c r="K63">
        <v>1070</v>
      </c>
    </row>
    <row r="64" spans="1:11" x14ac:dyDescent="0.25">
      <c r="A64" t="str">
        <f>"Z71247816B"</f>
        <v>Z71247816B</v>
      </c>
      <c r="B64" t="str">
        <f t="shared" si="0"/>
        <v>06363391001</v>
      </c>
      <c r="C64" t="s">
        <v>16</v>
      </c>
      <c r="D64" t="s">
        <v>164</v>
      </c>
      <c r="E64" t="s">
        <v>54</v>
      </c>
      <c r="F64" s="1" t="s">
        <v>165</v>
      </c>
      <c r="G64" t="s">
        <v>166</v>
      </c>
      <c r="H64">
        <v>640</v>
      </c>
      <c r="I64" s="2">
        <v>43332</v>
      </c>
      <c r="J64" s="2">
        <v>43354</v>
      </c>
      <c r="K64">
        <v>640</v>
      </c>
    </row>
    <row r="65" spans="1:11" x14ac:dyDescent="0.25">
      <c r="A65" t="str">
        <f>"Z6F2522D72"</f>
        <v>Z6F2522D72</v>
      </c>
      <c r="B65" t="str">
        <f t="shared" si="0"/>
        <v>06363391001</v>
      </c>
      <c r="C65" t="s">
        <v>16</v>
      </c>
      <c r="D65" t="s">
        <v>167</v>
      </c>
      <c r="E65" t="s">
        <v>54</v>
      </c>
      <c r="F65" s="1" t="s">
        <v>168</v>
      </c>
      <c r="G65" t="s">
        <v>148</v>
      </c>
      <c r="H65">
        <v>750</v>
      </c>
      <c r="I65" s="2">
        <v>43411</v>
      </c>
      <c r="J65" s="2">
        <v>43411</v>
      </c>
      <c r="K65">
        <v>750</v>
      </c>
    </row>
    <row r="66" spans="1:11" x14ac:dyDescent="0.25">
      <c r="A66" t="str">
        <f>"Z0824C6988"</f>
        <v>Z0824C6988</v>
      </c>
      <c r="B66" t="str">
        <f t="shared" si="0"/>
        <v>06363391001</v>
      </c>
      <c r="C66" t="s">
        <v>16</v>
      </c>
      <c r="D66" t="s">
        <v>169</v>
      </c>
      <c r="E66" t="s">
        <v>54</v>
      </c>
      <c r="F66" s="1" t="s">
        <v>170</v>
      </c>
      <c r="G66" t="s">
        <v>171</v>
      </c>
      <c r="H66">
        <v>200</v>
      </c>
      <c r="I66" s="2">
        <v>43381</v>
      </c>
      <c r="J66" s="2">
        <v>43381</v>
      </c>
      <c r="K66">
        <v>200</v>
      </c>
    </row>
    <row r="67" spans="1:11" x14ac:dyDescent="0.25">
      <c r="A67" t="str">
        <f>"Z04259B4A4"</f>
        <v>Z04259B4A4</v>
      </c>
      <c r="B67" t="str">
        <f t="shared" ref="B67:B130" si="1">"06363391001"</f>
        <v>06363391001</v>
      </c>
      <c r="C67" t="s">
        <v>16</v>
      </c>
      <c r="D67" t="s">
        <v>172</v>
      </c>
      <c r="E67" t="s">
        <v>54</v>
      </c>
      <c r="F67" s="1" t="s">
        <v>173</v>
      </c>
      <c r="G67" t="s">
        <v>174</v>
      </c>
      <c r="H67">
        <v>289</v>
      </c>
      <c r="I67" s="2">
        <v>43412</v>
      </c>
      <c r="J67" s="2">
        <v>43412</v>
      </c>
      <c r="K67">
        <v>289</v>
      </c>
    </row>
    <row r="68" spans="1:11" x14ac:dyDescent="0.25">
      <c r="A68" t="str">
        <f>"ZB425B3752"</f>
        <v>ZB425B3752</v>
      </c>
      <c r="B68" t="str">
        <f t="shared" si="1"/>
        <v>06363391001</v>
      </c>
      <c r="C68" t="s">
        <v>16</v>
      </c>
      <c r="D68" t="s">
        <v>175</v>
      </c>
      <c r="E68" t="s">
        <v>54</v>
      </c>
      <c r="F68" s="1" t="s">
        <v>176</v>
      </c>
      <c r="G68" t="s">
        <v>177</v>
      </c>
      <c r="H68">
        <v>400</v>
      </c>
      <c r="I68" s="2">
        <v>43430</v>
      </c>
      <c r="J68" s="2">
        <v>43430</v>
      </c>
      <c r="K68">
        <v>400</v>
      </c>
    </row>
    <row r="69" spans="1:11" x14ac:dyDescent="0.25">
      <c r="A69" t="str">
        <f>"Z9B245AC4F"</f>
        <v>Z9B245AC4F</v>
      </c>
      <c r="B69" t="str">
        <f t="shared" si="1"/>
        <v>06363391001</v>
      </c>
      <c r="C69" t="s">
        <v>16</v>
      </c>
      <c r="D69" t="s">
        <v>178</v>
      </c>
      <c r="E69" t="s">
        <v>43</v>
      </c>
      <c r="F69" s="1" t="s">
        <v>179</v>
      </c>
      <c r="G69" t="s">
        <v>180</v>
      </c>
      <c r="H69">
        <v>16771.14</v>
      </c>
      <c r="I69" s="2">
        <v>43374</v>
      </c>
      <c r="J69" s="2">
        <v>43419</v>
      </c>
      <c r="K69">
        <v>16000</v>
      </c>
    </row>
    <row r="70" spans="1:11" x14ac:dyDescent="0.25">
      <c r="A70" t="str">
        <f>"Z5E24E499C"</f>
        <v>Z5E24E499C</v>
      </c>
      <c r="B70" t="str">
        <f t="shared" si="1"/>
        <v>06363391001</v>
      </c>
      <c r="C70" t="s">
        <v>16</v>
      </c>
      <c r="D70" t="s">
        <v>181</v>
      </c>
      <c r="E70" t="s">
        <v>54</v>
      </c>
      <c r="F70" s="1" t="s">
        <v>182</v>
      </c>
      <c r="G70" t="s">
        <v>183</v>
      </c>
      <c r="H70">
        <v>21438.73</v>
      </c>
      <c r="I70" s="2">
        <v>43430</v>
      </c>
      <c r="J70" s="2">
        <v>43455</v>
      </c>
      <c r="K70">
        <v>20824.46</v>
      </c>
    </row>
    <row r="71" spans="1:11" x14ac:dyDescent="0.25">
      <c r="A71" t="str">
        <f>"Z4823CC7D7"</f>
        <v>Z4823CC7D7</v>
      </c>
      <c r="B71" t="str">
        <f t="shared" si="1"/>
        <v>06363391001</v>
      </c>
      <c r="C71" t="s">
        <v>16</v>
      </c>
      <c r="D71" t="s">
        <v>184</v>
      </c>
      <c r="E71" t="s">
        <v>54</v>
      </c>
      <c r="F71" s="1" t="s">
        <v>185</v>
      </c>
      <c r="G71" t="s">
        <v>186</v>
      </c>
      <c r="H71">
        <v>14512</v>
      </c>
      <c r="I71" s="2">
        <v>43291</v>
      </c>
      <c r="J71" s="2">
        <v>43664</v>
      </c>
      <c r="K71">
        <v>14512</v>
      </c>
    </row>
    <row r="72" spans="1:11" x14ac:dyDescent="0.25">
      <c r="A72" t="str">
        <f>"Z5F241F2CF"</f>
        <v>Z5F241F2CF</v>
      </c>
      <c r="B72" t="str">
        <f t="shared" si="1"/>
        <v>06363391001</v>
      </c>
      <c r="C72" t="s">
        <v>16</v>
      </c>
      <c r="D72" t="s">
        <v>187</v>
      </c>
      <c r="E72" t="s">
        <v>54</v>
      </c>
      <c r="F72" s="1" t="s">
        <v>188</v>
      </c>
      <c r="G72" t="s">
        <v>189</v>
      </c>
      <c r="H72">
        <v>420</v>
      </c>
      <c r="I72" s="2">
        <v>43298</v>
      </c>
      <c r="J72" s="2">
        <v>43298</v>
      </c>
      <c r="K72">
        <v>420</v>
      </c>
    </row>
    <row r="73" spans="1:11" x14ac:dyDescent="0.25">
      <c r="A73" t="str">
        <f>"Z5F2436959"</f>
        <v>Z5F2436959</v>
      </c>
      <c r="B73" t="str">
        <f t="shared" si="1"/>
        <v>06363391001</v>
      </c>
      <c r="C73" t="s">
        <v>16</v>
      </c>
      <c r="D73" t="s">
        <v>190</v>
      </c>
      <c r="E73" t="s">
        <v>54</v>
      </c>
      <c r="F73" s="1" t="s">
        <v>176</v>
      </c>
      <c r="G73" t="s">
        <v>177</v>
      </c>
      <c r="H73">
        <v>470</v>
      </c>
      <c r="I73" s="2">
        <v>43315</v>
      </c>
      <c r="J73" s="2">
        <v>43315</v>
      </c>
      <c r="K73">
        <v>470</v>
      </c>
    </row>
    <row r="74" spans="1:11" x14ac:dyDescent="0.25">
      <c r="A74" t="str">
        <f>"Z5024FEF5C"</f>
        <v>Z5024FEF5C</v>
      </c>
      <c r="B74" t="str">
        <f t="shared" si="1"/>
        <v>06363391001</v>
      </c>
      <c r="C74" t="s">
        <v>16</v>
      </c>
      <c r="D74" t="s">
        <v>191</v>
      </c>
      <c r="E74" t="s">
        <v>43</v>
      </c>
      <c r="F74" s="1" t="s">
        <v>192</v>
      </c>
      <c r="G74" t="s">
        <v>193</v>
      </c>
      <c r="H74">
        <v>22176</v>
      </c>
      <c r="I74" s="2">
        <v>43452</v>
      </c>
      <c r="J74" s="2">
        <v>43472</v>
      </c>
      <c r="K74">
        <v>22176</v>
      </c>
    </row>
    <row r="75" spans="1:11" x14ac:dyDescent="0.25">
      <c r="A75" t="str">
        <f>"Z44248F798"</f>
        <v>Z44248F798</v>
      </c>
      <c r="B75" t="str">
        <f t="shared" si="1"/>
        <v>06363391001</v>
      </c>
      <c r="C75" t="s">
        <v>16</v>
      </c>
      <c r="D75" t="s">
        <v>194</v>
      </c>
      <c r="E75" t="s">
        <v>54</v>
      </c>
      <c r="F75" s="1" t="s">
        <v>195</v>
      </c>
      <c r="G75" t="s">
        <v>196</v>
      </c>
      <c r="H75">
        <v>2260</v>
      </c>
      <c r="I75" s="2">
        <v>43315</v>
      </c>
      <c r="J75" s="2">
        <v>43318</v>
      </c>
      <c r="K75">
        <v>2260</v>
      </c>
    </row>
    <row r="76" spans="1:11" x14ac:dyDescent="0.25">
      <c r="A76" t="str">
        <f>"ZCA246E30A"</f>
        <v>ZCA246E30A</v>
      </c>
      <c r="B76" t="str">
        <f t="shared" si="1"/>
        <v>06363391001</v>
      </c>
      <c r="C76" t="s">
        <v>16</v>
      </c>
      <c r="D76" t="s">
        <v>197</v>
      </c>
      <c r="E76" t="s">
        <v>54</v>
      </c>
      <c r="F76" s="1" t="s">
        <v>198</v>
      </c>
      <c r="G76" t="s">
        <v>199</v>
      </c>
      <c r="H76">
        <v>5180</v>
      </c>
      <c r="I76" s="2">
        <v>43314</v>
      </c>
      <c r="J76" s="2">
        <v>43315</v>
      </c>
      <c r="K76">
        <v>5180</v>
      </c>
    </row>
    <row r="77" spans="1:11" x14ac:dyDescent="0.25">
      <c r="A77" t="str">
        <f>"ZF3244B084"</f>
        <v>ZF3244B084</v>
      </c>
      <c r="B77" t="str">
        <f t="shared" si="1"/>
        <v>06363391001</v>
      </c>
      <c r="C77" t="s">
        <v>16</v>
      </c>
      <c r="D77" t="s">
        <v>200</v>
      </c>
      <c r="E77" t="s">
        <v>54</v>
      </c>
      <c r="F77" s="1" t="s">
        <v>201</v>
      </c>
      <c r="G77" t="s">
        <v>52</v>
      </c>
      <c r="H77">
        <v>65.25</v>
      </c>
      <c r="I77" s="2">
        <v>43299</v>
      </c>
      <c r="J77" s="2">
        <v>43299</v>
      </c>
      <c r="K77">
        <v>65.25</v>
      </c>
    </row>
    <row r="78" spans="1:11" x14ac:dyDescent="0.25">
      <c r="A78" t="str">
        <f>"ZDE25463AE"</f>
        <v>ZDE25463AE</v>
      </c>
      <c r="B78" t="str">
        <f t="shared" si="1"/>
        <v>06363391001</v>
      </c>
      <c r="C78" t="s">
        <v>16</v>
      </c>
      <c r="D78" t="s">
        <v>202</v>
      </c>
      <c r="E78" t="s">
        <v>54</v>
      </c>
      <c r="F78" s="1" t="s">
        <v>203</v>
      </c>
      <c r="G78" t="s">
        <v>204</v>
      </c>
      <c r="H78">
        <v>160</v>
      </c>
      <c r="I78" s="2">
        <v>43385</v>
      </c>
      <c r="J78" s="2">
        <v>43385</v>
      </c>
      <c r="K78">
        <v>160</v>
      </c>
    </row>
    <row r="79" spans="1:11" x14ac:dyDescent="0.25">
      <c r="A79" t="str">
        <f>"Z28253746A"</f>
        <v>Z28253746A</v>
      </c>
      <c r="B79" t="str">
        <f t="shared" si="1"/>
        <v>06363391001</v>
      </c>
      <c r="C79" t="s">
        <v>16</v>
      </c>
      <c r="D79" t="s">
        <v>205</v>
      </c>
      <c r="E79" t="s">
        <v>43</v>
      </c>
      <c r="F79" s="1" t="s">
        <v>206</v>
      </c>
      <c r="G79" t="s">
        <v>207</v>
      </c>
      <c r="H79">
        <v>4512</v>
      </c>
      <c r="I79" s="2">
        <v>43433</v>
      </c>
      <c r="J79" s="2">
        <v>43434</v>
      </c>
      <c r="K79">
        <v>4512</v>
      </c>
    </row>
    <row r="80" spans="1:11" x14ac:dyDescent="0.25">
      <c r="A80" t="str">
        <f>"Z291E19563"</f>
        <v>Z291E19563</v>
      </c>
      <c r="B80" t="str">
        <f t="shared" si="1"/>
        <v>06363391001</v>
      </c>
      <c r="C80" t="s">
        <v>16</v>
      </c>
      <c r="D80" t="s">
        <v>208</v>
      </c>
      <c r="E80" t="s">
        <v>43</v>
      </c>
      <c r="F80" s="1" t="s">
        <v>209</v>
      </c>
      <c r="G80" t="s">
        <v>160</v>
      </c>
      <c r="H80">
        <v>39293.07</v>
      </c>
      <c r="I80" s="2">
        <v>43115</v>
      </c>
      <c r="J80" s="2">
        <v>43714</v>
      </c>
      <c r="K80">
        <v>31060.71</v>
      </c>
    </row>
    <row r="81" spans="1:11" x14ac:dyDescent="0.25">
      <c r="A81" t="str">
        <f>"ZEA240F513"</f>
        <v>ZEA240F513</v>
      </c>
      <c r="B81" t="str">
        <f t="shared" si="1"/>
        <v>06363391001</v>
      </c>
      <c r="C81" t="s">
        <v>16</v>
      </c>
      <c r="D81" t="s">
        <v>210</v>
      </c>
      <c r="E81" t="s">
        <v>54</v>
      </c>
      <c r="F81" s="1" t="s">
        <v>211</v>
      </c>
      <c r="G81" t="s">
        <v>212</v>
      </c>
      <c r="H81">
        <v>3858.41</v>
      </c>
      <c r="I81" s="2">
        <v>43269</v>
      </c>
      <c r="J81" s="2">
        <v>43273</v>
      </c>
      <c r="K81">
        <v>3858.41</v>
      </c>
    </row>
    <row r="82" spans="1:11" x14ac:dyDescent="0.25">
      <c r="A82" t="str">
        <f>"Z0324FEF32"</f>
        <v>Z0324FEF32</v>
      </c>
      <c r="B82" t="str">
        <f t="shared" si="1"/>
        <v>06363391001</v>
      </c>
      <c r="C82" t="s">
        <v>16</v>
      </c>
      <c r="D82" t="s">
        <v>213</v>
      </c>
      <c r="E82" t="s">
        <v>54</v>
      </c>
      <c r="F82" s="1" t="s">
        <v>214</v>
      </c>
      <c r="G82" t="s">
        <v>144</v>
      </c>
      <c r="H82">
        <v>1125</v>
      </c>
      <c r="I82" s="2">
        <v>43404</v>
      </c>
      <c r="J82" s="2">
        <v>43404</v>
      </c>
      <c r="K82">
        <v>1125</v>
      </c>
    </row>
    <row r="83" spans="1:11" x14ac:dyDescent="0.25">
      <c r="A83" t="str">
        <f>"Z5824FEF8E"</f>
        <v>Z5824FEF8E</v>
      </c>
      <c r="B83" t="str">
        <f t="shared" si="1"/>
        <v>06363391001</v>
      </c>
      <c r="C83" t="s">
        <v>16</v>
      </c>
      <c r="D83" t="s">
        <v>215</v>
      </c>
      <c r="E83" t="s">
        <v>43</v>
      </c>
      <c r="F83" s="1" t="s">
        <v>216</v>
      </c>
      <c r="G83" t="s">
        <v>217</v>
      </c>
      <c r="H83">
        <v>4200.7</v>
      </c>
      <c r="I83" s="2">
        <v>43424</v>
      </c>
      <c r="J83" s="2">
        <v>43455</v>
      </c>
      <c r="K83">
        <v>4200.7</v>
      </c>
    </row>
    <row r="84" spans="1:11" x14ac:dyDescent="0.25">
      <c r="A84" t="str">
        <f>"Z982536485"</f>
        <v>Z982536485</v>
      </c>
      <c r="B84" t="str">
        <f t="shared" si="1"/>
        <v>06363391001</v>
      </c>
      <c r="C84" t="s">
        <v>16</v>
      </c>
      <c r="D84" t="s">
        <v>218</v>
      </c>
      <c r="E84" t="s">
        <v>43</v>
      </c>
      <c r="F84" s="1" t="s">
        <v>219</v>
      </c>
      <c r="G84" t="s">
        <v>220</v>
      </c>
      <c r="H84">
        <v>5180.2</v>
      </c>
      <c r="I84" s="2">
        <v>43440</v>
      </c>
      <c r="J84" s="2">
        <v>43453</v>
      </c>
      <c r="K84">
        <v>5180.2</v>
      </c>
    </row>
    <row r="85" spans="1:11" x14ac:dyDescent="0.25">
      <c r="A85" t="str">
        <f>"Z3C2564B6E"</f>
        <v>Z3C2564B6E</v>
      </c>
      <c r="B85" t="str">
        <f t="shared" si="1"/>
        <v>06363391001</v>
      </c>
      <c r="C85" t="s">
        <v>16</v>
      </c>
      <c r="D85" t="s">
        <v>221</v>
      </c>
      <c r="E85" t="s">
        <v>54</v>
      </c>
      <c r="F85" s="1" t="s">
        <v>165</v>
      </c>
      <c r="G85" t="s">
        <v>166</v>
      </c>
      <c r="H85">
        <v>1225</v>
      </c>
      <c r="I85" s="2">
        <v>43399</v>
      </c>
      <c r="J85" s="2">
        <v>43472</v>
      </c>
      <c r="K85">
        <v>1225</v>
      </c>
    </row>
    <row r="86" spans="1:11" x14ac:dyDescent="0.25">
      <c r="A86" t="str">
        <f>"ZCE267A41B"</f>
        <v>ZCE267A41B</v>
      </c>
      <c r="B86" t="str">
        <f t="shared" si="1"/>
        <v>06363391001</v>
      </c>
      <c r="C86" t="s">
        <v>16</v>
      </c>
      <c r="D86" t="s">
        <v>222</v>
      </c>
      <c r="E86" t="s">
        <v>18</v>
      </c>
      <c r="F86" s="1" t="s">
        <v>223</v>
      </c>
      <c r="G86" t="s">
        <v>224</v>
      </c>
      <c r="H86">
        <v>7000</v>
      </c>
      <c r="I86" s="2">
        <v>43455</v>
      </c>
      <c r="J86" s="2">
        <v>43465</v>
      </c>
      <c r="K86">
        <v>0</v>
      </c>
    </row>
    <row r="87" spans="1:11" x14ac:dyDescent="0.25">
      <c r="A87" t="str">
        <f>"ZA90F219D7"</f>
        <v>ZA90F219D7</v>
      </c>
      <c r="B87" t="str">
        <f t="shared" si="1"/>
        <v>06363391001</v>
      </c>
      <c r="C87" t="s">
        <v>16</v>
      </c>
      <c r="D87" t="s">
        <v>225</v>
      </c>
      <c r="E87" t="s">
        <v>18</v>
      </c>
      <c r="F87" s="1" t="s">
        <v>22</v>
      </c>
      <c r="G87" t="s">
        <v>23</v>
      </c>
      <c r="H87">
        <v>1829.1</v>
      </c>
      <c r="I87" s="2">
        <v>41844</v>
      </c>
      <c r="J87" s="2">
        <v>43304</v>
      </c>
      <c r="K87">
        <v>1829.1</v>
      </c>
    </row>
    <row r="88" spans="1:11" x14ac:dyDescent="0.25">
      <c r="A88" t="str">
        <f>"Z1D2151189"</f>
        <v>Z1D2151189</v>
      </c>
      <c r="B88" t="str">
        <f t="shared" si="1"/>
        <v>06363391001</v>
      </c>
      <c r="C88" t="s">
        <v>16</v>
      </c>
      <c r="D88" t="s">
        <v>226</v>
      </c>
      <c r="E88" t="s">
        <v>54</v>
      </c>
      <c r="F88" s="1" t="s">
        <v>227</v>
      </c>
      <c r="G88" t="s">
        <v>228</v>
      </c>
      <c r="H88">
        <v>2600</v>
      </c>
      <c r="I88" s="2">
        <v>43124</v>
      </c>
      <c r="J88" s="2">
        <v>43147</v>
      </c>
      <c r="K88">
        <v>2600</v>
      </c>
    </row>
    <row r="89" spans="1:11" x14ac:dyDescent="0.25">
      <c r="A89" t="str">
        <f>"Z8B100A761"</f>
        <v>Z8B100A761</v>
      </c>
      <c r="B89" t="str">
        <f t="shared" si="1"/>
        <v>06363391001</v>
      </c>
      <c r="C89" t="s">
        <v>16</v>
      </c>
      <c r="D89" t="s">
        <v>229</v>
      </c>
      <c r="E89" t="s">
        <v>18</v>
      </c>
      <c r="F89" s="1" t="s">
        <v>22</v>
      </c>
      <c r="G89" t="s">
        <v>23</v>
      </c>
      <c r="H89">
        <v>23932.14</v>
      </c>
      <c r="I89" s="2">
        <v>41891</v>
      </c>
      <c r="J89" s="2">
        <v>43351</v>
      </c>
      <c r="K89">
        <v>23932.14</v>
      </c>
    </row>
    <row r="90" spans="1:11" x14ac:dyDescent="0.25">
      <c r="A90" t="str">
        <f>"ZEE225DE51"</f>
        <v>ZEE225DE51</v>
      </c>
      <c r="B90" t="str">
        <f t="shared" si="1"/>
        <v>06363391001</v>
      </c>
      <c r="C90" t="s">
        <v>16</v>
      </c>
      <c r="D90" t="s">
        <v>230</v>
      </c>
      <c r="E90" t="s">
        <v>43</v>
      </c>
      <c r="F90" s="1" t="s">
        <v>231</v>
      </c>
      <c r="G90" t="s">
        <v>232</v>
      </c>
      <c r="H90">
        <v>35273.53</v>
      </c>
      <c r="I90" s="2">
        <v>43255</v>
      </c>
      <c r="J90" s="2">
        <v>43300</v>
      </c>
      <c r="K90">
        <v>30849.22</v>
      </c>
    </row>
    <row r="91" spans="1:11" x14ac:dyDescent="0.25">
      <c r="A91" t="str">
        <f>"7078653140"</f>
        <v>7078653140</v>
      </c>
      <c r="B91" t="str">
        <f t="shared" si="1"/>
        <v>06363391001</v>
      </c>
      <c r="C91" t="s">
        <v>16</v>
      </c>
      <c r="D91" t="s">
        <v>233</v>
      </c>
      <c r="E91" t="s">
        <v>43</v>
      </c>
      <c r="F91" s="1" t="s">
        <v>234</v>
      </c>
      <c r="G91" t="s">
        <v>235</v>
      </c>
      <c r="H91">
        <v>0</v>
      </c>
      <c r="I91" s="2">
        <v>43132</v>
      </c>
      <c r="J91" s="2">
        <v>43496</v>
      </c>
      <c r="K91">
        <v>228826.65</v>
      </c>
    </row>
    <row r="92" spans="1:11" x14ac:dyDescent="0.25">
      <c r="A92" t="str">
        <f>"Z4521F08B6"</f>
        <v>Z4521F08B6</v>
      </c>
      <c r="B92" t="str">
        <f t="shared" si="1"/>
        <v>06363391001</v>
      </c>
      <c r="C92" t="s">
        <v>16</v>
      </c>
      <c r="D92" t="s">
        <v>236</v>
      </c>
      <c r="E92" t="s">
        <v>54</v>
      </c>
      <c r="F92" s="1" t="s">
        <v>156</v>
      </c>
      <c r="G92" t="s">
        <v>157</v>
      </c>
      <c r="H92">
        <v>1476</v>
      </c>
      <c r="I92" s="2">
        <v>43133</v>
      </c>
      <c r="K92">
        <v>1476</v>
      </c>
    </row>
    <row r="93" spans="1:11" x14ac:dyDescent="0.25">
      <c r="A93" t="str">
        <f>"ZBD2322F0B"</f>
        <v>ZBD2322F0B</v>
      </c>
      <c r="B93" t="str">
        <f t="shared" si="1"/>
        <v>06363391001</v>
      </c>
      <c r="C93" t="s">
        <v>16</v>
      </c>
      <c r="D93" t="s">
        <v>237</v>
      </c>
      <c r="E93" t="s">
        <v>54</v>
      </c>
      <c r="F93" s="1" t="s">
        <v>238</v>
      </c>
      <c r="G93" t="s">
        <v>239</v>
      </c>
      <c r="H93">
        <v>39564.6</v>
      </c>
      <c r="I93" s="2">
        <v>43214</v>
      </c>
      <c r="K93">
        <v>39249.26</v>
      </c>
    </row>
    <row r="94" spans="1:11" x14ac:dyDescent="0.25">
      <c r="A94" t="str">
        <f>"ZF726CDFB1"</f>
        <v>ZF726CDFB1</v>
      </c>
      <c r="B94" t="str">
        <f t="shared" si="1"/>
        <v>06363391001</v>
      </c>
      <c r="C94" t="s">
        <v>16</v>
      </c>
      <c r="D94" t="s">
        <v>240</v>
      </c>
      <c r="E94" t="s">
        <v>54</v>
      </c>
      <c r="F94" s="1" t="s">
        <v>159</v>
      </c>
      <c r="G94" t="s">
        <v>160</v>
      </c>
      <c r="H94">
        <v>921</v>
      </c>
      <c r="I94" s="2">
        <v>43473</v>
      </c>
      <c r="J94" s="2">
        <v>43473</v>
      </c>
      <c r="K94">
        <v>921</v>
      </c>
    </row>
    <row r="95" spans="1:11" x14ac:dyDescent="0.25">
      <c r="A95" t="str">
        <f>"Z162663FA0"</f>
        <v>Z162663FA0</v>
      </c>
      <c r="B95" t="str">
        <f t="shared" si="1"/>
        <v>06363391001</v>
      </c>
      <c r="C95" t="s">
        <v>16</v>
      </c>
      <c r="D95" t="s">
        <v>241</v>
      </c>
      <c r="E95" t="s">
        <v>54</v>
      </c>
      <c r="F95" s="1" t="s">
        <v>242</v>
      </c>
      <c r="G95" t="s">
        <v>243</v>
      </c>
      <c r="H95">
        <v>420</v>
      </c>
      <c r="I95" s="2">
        <v>43469</v>
      </c>
      <c r="J95" s="2">
        <v>43469</v>
      </c>
      <c r="K95">
        <v>420</v>
      </c>
    </row>
    <row r="96" spans="1:11" x14ac:dyDescent="0.25">
      <c r="A96" t="str">
        <f>"ZDE2524F49"</f>
        <v>ZDE2524F49</v>
      </c>
      <c r="B96" t="str">
        <f t="shared" si="1"/>
        <v>06363391001</v>
      </c>
      <c r="C96" t="s">
        <v>16</v>
      </c>
      <c r="D96" t="s">
        <v>244</v>
      </c>
      <c r="E96" t="s">
        <v>43</v>
      </c>
      <c r="F96" s="1" t="s">
        <v>245</v>
      </c>
      <c r="G96" t="s">
        <v>246</v>
      </c>
      <c r="H96">
        <v>10499.2</v>
      </c>
      <c r="I96" s="2">
        <v>43455</v>
      </c>
      <c r="J96" s="2">
        <v>43485</v>
      </c>
      <c r="K96">
        <v>10499.18</v>
      </c>
    </row>
    <row r="97" spans="1:11" x14ac:dyDescent="0.25">
      <c r="A97" t="str">
        <f>"Z4222F4321"</f>
        <v>Z4222F4321</v>
      </c>
      <c r="B97" t="str">
        <f t="shared" si="1"/>
        <v>06363391001</v>
      </c>
      <c r="C97" t="s">
        <v>16</v>
      </c>
      <c r="D97" t="s">
        <v>247</v>
      </c>
      <c r="E97" t="s">
        <v>54</v>
      </c>
      <c r="F97" s="1" t="s">
        <v>248</v>
      </c>
      <c r="G97" t="s">
        <v>249</v>
      </c>
      <c r="H97">
        <v>375</v>
      </c>
      <c r="I97" s="2">
        <v>43188</v>
      </c>
      <c r="K97">
        <v>375</v>
      </c>
    </row>
    <row r="98" spans="1:11" x14ac:dyDescent="0.25">
      <c r="A98" t="str">
        <f>"ZC425EC887"</f>
        <v>ZC425EC887</v>
      </c>
      <c r="B98" t="str">
        <f t="shared" si="1"/>
        <v>06363391001</v>
      </c>
      <c r="C98" t="s">
        <v>16</v>
      </c>
      <c r="D98" t="s">
        <v>250</v>
      </c>
      <c r="E98" t="s">
        <v>54</v>
      </c>
      <c r="F98" s="1" t="s">
        <v>251</v>
      </c>
      <c r="G98" t="s">
        <v>252</v>
      </c>
      <c r="H98">
        <v>6740</v>
      </c>
      <c r="I98" s="2">
        <v>43431</v>
      </c>
      <c r="K98">
        <v>6740</v>
      </c>
    </row>
    <row r="99" spans="1:11" x14ac:dyDescent="0.25">
      <c r="A99" t="str">
        <f>"ZBF2394864"</f>
        <v>ZBF2394864</v>
      </c>
      <c r="B99" t="str">
        <f t="shared" si="1"/>
        <v>06363391001</v>
      </c>
      <c r="C99" t="s">
        <v>16</v>
      </c>
      <c r="D99" t="s">
        <v>253</v>
      </c>
      <c r="E99" t="s">
        <v>43</v>
      </c>
      <c r="F99" s="1" t="s">
        <v>254</v>
      </c>
      <c r="G99" t="s">
        <v>255</v>
      </c>
      <c r="H99">
        <v>10008.24</v>
      </c>
      <c r="I99" s="2">
        <v>43305</v>
      </c>
      <c r="J99" s="2">
        <v>43305</v>
      </c>
      <c r="K99">
        <v>10007.94</v>
      </c>
    </row>
    <row r="100" spans="1:11" x14ac:dyDescent="0.25">
      <c r="A100" t="str">
        <f>"Z2814A1D8A"</f>
        <v>Z2814A1D8A</v>
      </c>
      <c r="B100" t="str">
        <f t="shared" si="1"/>
        <v>06363391001</v>
      </c>
      <c r="C100" t="s">
        <v>16</v>
      </c>
      <c r="D100" t="s">
        <v>256</v>
      </c>
      <c r="E100" t="s">
        <v>54</v>
      </c>
      <c r="F100" s="1" t="s">
        <v>257</v>
      </c>
      <c r="G100" t="s">
        <v>258</v>
      </c>
      <c r="H100">
        <v>2960</v>
      </c>
      <c r="I100" s="2">
        <v>42158</v>
      </c>
      <c r="J100" s="2">
        <v>42159</v>
      </c>
      <c r="K100">
        <v>2960</v>
      </c>
    </row>
    <row r="101" spans="1:11" x14ac:dyDescent="0.25">
      <c r="A101" t="str">
        <f>"ZD311D1F00"</f>
        <v>ZD311D1F00</v>
      </c>
      <c r="B101" t="str">
        <f t="shared" si="1"/>
        <v>06363391001</v>
      </c>
      <c r="C101" t="s">
        <v>16</v>
      </c>
      <c r="D101" t="s">
        <v>259</v>
      </c>
      <c r="E101" t="s">
        <v>54</v>
      </c>
      <c r="F101" s="1" t="s">
        <v>260</v>
      </c>
      <c r="G101" t="s">
        <v>261</v>
      </c>
      <c r="H101">
        <v>1930</v>
      </c>
      <c r="I101" s="2">
        <v>41964</v>
      </c>
      <c r="J101" s="2">
        <v>41971</v>
      </c>
      <c r="K101">
        <v>1930</v>
      </c>
    </row>
    <row r="102" spans="1:11" x14ac:dyDescent="0.25">
      <c r="A102" t="str">
        <f>"Z5C1256809"</f>
        <v>Z5C1256809</v>
      </c>
      <c r="B102" t="str">
        <f t="shared" si="1"/>
        <v>06363391001</v>
      </c>
      <c r="C102" t="s">
        <v>16</v>
      </c>
      <c r="D102" t="s">
        <v>262</v>
      </c>
      <c r="E102" t="s">
        <v>54</v>
      </c>
      <c r="F102" s="1" t="s">
        <v>263</v>
      </c>
      <c r="G102" t="s">
        <v>264</v>
      </c>
      <c r="H102">
        <v>5850</v>
      </c>
      <c r="I102" s="2">
        <v>42005</v>
      </c>
      <c r="J102" s="2">
        <v>42369</v>
      </c>
      <c r="K102">
        <v>5850</v>
      </c>
    </row>
    <row r="103" spans="1:11" x14ac:dyDescent="0.25">
      <c r="A103" t="str">
        <f>"ZB1165A1E0"</f>
        <v>ZB1165A1E0</v>
      </c>
      <c r="B103" t="str">
        <f t="shared" si="1"/>
        <v>06363391001</v>
      </c>
      <c r="C103" t="s">
        <v>16</v>
      </c>
      <c r="D103" t="s">
        <v>265</v>
      </c>
      <c r="E103" t="s">
        <v>54</v>
      </c>
      <c r="F103" s="1" t="s">
        <v>266</v>
      </c>
      <c r="G103" t="s">
        <v>267</v>
      </c>
      <c r="H103">
        <v>500</v>
      </c>
      <c r="I103" s="2">
        <v>42285</v>
      </c>
      <c r="J103" s="2">
        <v>42362</v>
      </c>
      <c r="K103">
        <v>500</v>
      </c>
    </row>
    <row r="104" spans="1:11" x14ac:dyDescent="0.25">
      <c r="A104" t="str">
        <f>"Z911545451"</f>
        <v>Z911545451</v>
      </c>
      <c r="B104" t="str">
        <f t="shared" si="1"/>
        <v>06363391001</v>
      </c>
      <c r="C104" t="s">
        <v>16</v>
      </c>
      <c r="D104" t="s">
        <v>268</v>
      </c>
      <c r="E104" t="s">
        <v>54</v>
      </c>
      <c r="F104" s="1" t="s">
        <v>266</v>
      </c>
      <c r="G104" t="s">
        <v>267</v>
      </c>
      <c r="H104">
        <v>500</v>
      </c>
      <c r="I104" s="2">
        <v>42193</v>
      </c>
      <c r="J104" s="2">
        <v>42195</v>
      </c>
      <c r="K104">
        <v>500</v>
      </c>
    </row>
    <row r="105" spans="1:11" x14ac:dyDescent="0.25">
      <c r="A105" t="str">
        <f>"ZA911958B4"</f>
        <v>ZA911958B4</v>
      </c>
      <c r="B105" t="str">
        <f t="shared" si="1"/>
        <v>06363391001</v>
      </c>
      <c r="C105" t="s">
        <v>16</v>
      </c>
      <c r="D105" t="s">
        <v>269</v>
      </c>
      <c r="E105" t="s">
        <v>54</v>
      </c>
      <c r="F105" s="1" t="s">
        <v>270</v>
      </c>
      <c r="G105" t="s">
        <v>271</v>
      </c>
      <c r="H105">
        <v>0</v>
      </c>
      <c r="I105" s="2">
        <v>41962</v>
      </c>
      <c r="J105" s="2">
        <v>41992</v>
      </c>
      <c r="K105">
        <v>25620</v>
      </c>
    </row>
    <row r="106" spans="1:11" x14ac:dyDescent="0.25">
      <c r="A106" t="str">
        <f>"Z84126E56F"</f>
        <v>Z84126E56F</v>
      </c>
      <c r="B106" t="str">
        <f t="shared" si="1"/>
        <v>06363391001</v>
      </c>
      <c r="C106" t="s">
        <v>16</v>
      </c>
      <c r="D106" t="s">
        <v>272</v>
      </c>
      <c r="E106" t="s">
        <v>54</v>
      </c>
      <c r="F106" s="1" t="s">
        <v>273</v>
      </c>
      <c r="G106" t="s">
        <v>274</v>
      </c>
      <c r="H106">
        <v>0</v>
      </c>
      <c r="I106" s="2">
        <v>42005</v>
      </c>
      <c r="J106" s="2">
        <v>42400</v>
      </c>
      <c r="K106">
        <v>5618.67</v>
      </c>
    </row>
    <row r="107" spans="1:11" x14ac:dyDescent="0.25">
      <c r="A107" t="str">
        <f>"6382850E6F"</f>
        <v>6382850E6F</v>
      </c>
      <c r="B107" t="str">
        <f t="shared" si="1"/>
        <v>06363391001</v>
      </c>
      <c r="C107" t="s">
        <v>16</v>
      </c>
      <c r="D107" t="s">
        <v>275</v>
      </c>
      <c r="E107" t="s">
        <v>43</v>
      </c>
      <c r="F107" s="1" t="s">
        <v>276</v>
      </c>
      <c r="G107" t="s">
        <v>277</v>
      </c>
      <c r="H107">
        <v>149500</v>
      </c>
      <c r="I107" s="2">
        <v>42283</v>
      </c>
      <c r="J107" s="2">
        <v>42308</v>
      </c>
      <c r="K107">
        <v>148531.53</v>
      </c>
    </row>
    <row r="108" spans="1:11" x14ac:dyDescent="0.25">
      <c r="A108" t="str">
        <f>"6109816BA7"</f>
        <v>6109816BA7</v>
      </c>
      <c r="B108" t="str">
        <f t="shared" si="1"/>
        <v>06363391001</v>
      </c>
      <c r="C108" t="s">
        <v>16</v>
      </c>
      <c r="D108" t="s">
        <v>278</v>
      </c>
      <c r="E108" t="s">
        <v>43</v>
      </c>
      <c r="F108" s="1" t="s">
        <v>279</v>
      </c>
      <c r="G108" t="s">
        <v>280</v>
      </c>
      <c r="H108">
        <v>206500</v>
      </c>
      <c r="I108" s="2">
        <v>42118</v>
      </c>
      <c r="J108" s="2">
        <v>42483</v>
      </c>
      <c r="K108">
        <v>206346.05</v>
      </c>
    </row>
    <row r="109" spans="1:11" x14ac:dyDescent="0.25">
      <c r="A109" t="str">
        <f>"Z7B23942CF"</f>
        <v>Z7B23942CF</v>
      </c>
      <c r="B109" t="str">
        <f t="shared" si="1"/>
        <v>06363391001</v>
      </c>
      <c r="C109" t="s">
        <v>16</v>
      </c>
      <c r="D109" t="s">
        <v>281</v>
      </c>
      <c r="E109" t="s">
        <v>54</v>
      </c>
      <c r="F109" s="1" t="s">
        <v>282</v>
      </c>
      <c r="G109" t="s">
        <v>283</v>
      </c>
      <c r="H109">
        <v>892.5</v>
      </c>
      <c r="I109" s="2">
        <v>43299</v>
      </c>
      <c r="J109" s="2">
        <v>43299</v>
      </c>
      <c r="K109">
        <v>892.5</v>
      </c>
    </row>
    <row r="110" spans="1:11" x14ac:dyDescent="0.25">
      <c r="A110" t="str">
        <f>"Z022497FBD"</f>
        <v>Z022497FBD</v>
      </c>
      <c r="B110" t="str">
        <f t="shared" si="1"/>
        <v>06363391001</v>
      </c>
      <c r="C110" t="s">
        <v>16</v>
      </c>
      <c r="D110" t="s">
        <v>284</v>
      </c>
      <c r="E110" t="s">
        <v>54</v>
      </c>
      <c r="F110" s="1" t="s">
        <v>285</v>
      </c>
      <c r="G110" t="s">
        <v>286</v>
      </c>
      <c r="H110">
        <v>900</v>
      </c>
      <c r="I110" s="2">
        <v>43341</v>
      </c>
      <c r="J110" s="2">
        <v>43341</v>
      </c>
      <c r="K110">
        <v>900</v>
      </c>
    </row>
    <row r="111" spans="1:11" x14ac:dyDescent="0.25">
      <c r="A111" t="str">
        <f>"ZDF26930E0"</f>
        <v>ZDF26930E0</v>
      </c>
      <c r="B111" t="str">
        <f t="shared" si="1"/>
        <v>06363391001</v>
      </c>
      <c r="C111" t="s">
        <v>16</v>
      </c>
      <c r="D111" t="s">
        <v>287</v>
      </c>
      <c r="E111" t="s">
        <v>54</v>
      </c>
      <c r="F111" s="1" t="s">
        <v>288</v>
      </c>
      <c r="G111" t="s">
        <v>289</v>
      </c>
      <c r="H111">
        <v>3990</v>
      </c>
      <c r="I111" s="2">
        <v>43497</v>
      </c>
      <c r="J111" s="2">
        <v>43497</v>
      </c>
      <c r="K111">
        <v>0</v>
      </c>
    </row>
    <row r="112" spans="1:11" x14ac:dyDescent="0.25">
      <c r="A112" t="str">
        <f>"ZC026B0311"</f>
        <v>ZC026B0311</v>
      </c>
      <c r="B112" t="str">
        <f t="shared" si="1"/>
        <v>06363391001</v>
      </c>
      <c r="C112" t="s">
        <v>16</v>
      </c>
      <c r="D112" t="s">
        <v>290</v>
      </c>
      <c r="E112" t="s">
        <v>54</v>
      </c>
      <c r="F112" s="1" t="s">
        <v>291</v>
      </c>
      <c r="G112" t="s">
        <v>292</v>
      </c>
      <c r="H112">
        <v>268</v>
      </c>
      <c r="I112" s="2">
        <v>43479</v>
      </c>
      <c r="J112" s="2">
        <v>43480</v>
      </c>
      <c r="K112">
        <v>268</v>
      </c>
    </row>
    <row r="113" spans="1:11" x14ac:dyDescent="0.25">
      <c r="A113" t="str">
        <f>"Z5F26DDFCE"</f>
        <v>Z5F26DDFCE</v>
      </c>
      <c r="B113" t="str">
        <f t="shared" si="1"/>
        <v>06363391001</v>
      </c>
      <c r="C113" t="s">
        <v>16</v>
      </c>
      <c r="D113" t="s">
        <v>222</v>
      </c>
      <c r="E113" t="s">
        <v>18</v>
      </c>
      <c r="F113" s="1" t="s">
        <v>223</v>
      </c>
      <c r="G113" t="s">
        <v>224</v>
      </c>
      <c r="H113">
        <v>7000</v>
      </c>
      <c r="I113" s="2">
        <v>43490</v>
      </c>
      <c r="J113" s="2">
        <v>43494</v>
      </c>
      <c r="K113">
        <v>5603.69</v>
      </c>
    </row>
    <row r="114" spans="1:11" x14ac:dyDescent="0.25">
      <c r="A114" t="str">
        <f>"Z3D26DE072"</f>
        <v>Z3D26DE072</v>
      </c>
      <c r="B114" t="str">
        <f t="shared" si="1"/>
        <v>06363391001</v>
      </c>
      <c r="C114" t="s">
        <v>16</v>
      </c>
      <c r="D114" t="s">
        <v>293</v>
      </c>
      <c r="E114" t="s">
        <v>54</v>
      </c>
      <c r="F114" s="1" t="s">
        <v>294</v>
      </c>
      <c r="G114" t="s">
        <v>295</v>
      </c>
      <c r="H114">
        <v>185.51</v>
      </c>
      <c r="I114" s="2">
        <v>43489</v>
      </c>
      <c r="J114" s="2">
        <v>43489</v>
      </c>
      <c r="K114">
        <v>185.51</v>
      </c>
    </row>
    <row r="115" spans="1:11" x14ac:dyDescent="0.25">
      <c r="A115" t="str">
        <f>"Z6E26DB7BA"</f>
        <v>Z6E26DB7BA</v>
      </c>
      <c r="B115" t="str">
        <f t="shared" si="1"/>
        <v>06363391001</v>
      </c>
      <c r="C115" t="s">
        <v>16</v>
      </c>
      <c r="D115" t="s">
        <v>296</v>
      </c>
      <c r="E115" t="s">
        <v>54</v>
      </c>
      <c r="F115" s="1" t="s">
        <v>297</v>
      </c>
      <c r="G115" t="s">
        <v>298</v>
      </c>
      <c r="H115">
        <v>275</v>
      </c>
      <c r="I115" s="2">
        <v>43495</v>
      </c>
      <c r="J115" s="2">
        <v>43495</v>
      </c>
      <c r="K115">
        <v>275</v>
      </c>
    </row>
    <row r="116" spans="1:11" x14ac:dyDescent="0.25">
      <c r="A116" t="str">
        <f>"ZD326BD51B"</f>
        <v>ZD326BD51B</v>
      </c>
      <c r="B116" t="str">
        <f t="shared" si="1"/>
        <v>06363391001</v>
      </c>
      <c r="C116" t="s">
        <v>16</v>
      </c>
      <c r="D116" t="s">
        <v>299</v>
      </c>
      <c r="E116" t="s">
        <v>54</v>
      </c>
      <c r="F116" s="1" t="s">
        <v>300</v>
      </c>
      <c r="G116" t="s">
        <v>301</v>
      </c>
      <c r="H116">
        <v>748</v>
      </c>
      <c r="I116" s="2">
        <v>43502</v>
      </c>
      <c r="J116" s="2">
        <v>43504</v>
      </c>
      <c r="K116">
        <v>748</v>
      </c>
    </row>
    <row r="117" spans="1:11" x14ac:dyDescent="0.25">
      <c r="A117" t="str">
        <f>"Z6D26A19E5"</f>
        <v>Z6D26A19E5</v>
      </c>
      <c r="B117" t="str">
        <f t="shared" si="1"/>
        <v>06363391001</v>
      </c>
      <c r="C117" t="s">
        <v>16</v>
      </c>
      <c r="D117" t="s">
        <v>302</v>
      </c>
      <c r="E117" t="s">
        <v>54</v>
      </c>
      <c r="F117" s="1" t="s">
        <v>303</v>
      </c>
      <c r="G117" t="s">
        <v>304</v>
      </c>
      <c r="H117">
        <v>31500</v>
      </c>
      <c r="I117" s="2">
        <v>43495</v>
      </c>
      <c r="J117" s="2">
        <v>43497</v>
      </c>
      <c r="K117">
        <v>31500</v>
      </c>
    </row>
    <row r="118" spans="1:11" x14ac:dyDescent="0.25">
      <c r="A118" t="str">
        <f>"ZF42506AFB"</f>
        <v>ZF42506AFB</v>
      </c>
      <c r="B118" t="str">
        <f t="shared" si="1"/>
        <v>06363391001</v>
      </c>
      <c r="C118" t="s">
        <v>16</v>
      </c>
      <c r="D118" t="s">
        <v>305</v>
      </c>
      <c r="E118" t="s">
        <v>18</v>
      </c>
      <c r="F118" s="1" t="s">
        <v>22</v>
      </c>
      <c r="G118" t="s">
        <v>23</v>
      </c>
      <c r="H118">
        <v>38599.199999999997</v>
      </c>
      <c r="I118" s="2">
        <v>43411</v>
      </c>
      <c r="J118" s="2">
        <v>45237</v>
      </c>
      <c r="K118">
        <v>0</v>
      </c>
    </row>
    <row r="119" spans="1:11" x14ac:dyDescent="0.25">
      <c r="A119" t="str">
        <f>"ZB026D8CBA"</f>
        <v>ZB026D8CBA</v>
      </c>
      <c r="B119" t="str">
        <f t="shared" si="1"/>
        <v>06363391001</v>
      </c>
      <c r="C119" t="s">
        <v>16</v>
      </c>
      <c r="D119" t="s">
        <v>306</v>
      </c>
      <c r="E119" t="s">
        <v>54</v>
      </c>
      <c r="F119" s="1" t="s">
        <v>307</v>
      </c>
      <c r="G119" t="s">
        <v>199</v>
      </c>
      <c r="H119">
        <v>345</v>
      </c>
      <c r="I119" s="2">
        <v>43500</v>
      </c>
      <c r="J119" s="2">
        <v>43500</v>
      </c>
      <c r="K119">
        <v>345</v>
      </c>
    </row>
    <row r="120" spans="1:11" x14ac:dyDescent="0.25">
      <c r="A120" t="str">
        <f>"Z44237D013"</f>
        <v>Z44237D013</v>
      </c>
      <c r="B120" t="str">
        <f t="shared" si="1"/>
        <v>06363391001</v>
      </c>
      <c r="C120" t="s">
        <v>16</v>
      </c>
      <c r="D120" t="s">
        <v>308</v>
      </c>
      <c r="E120" t="s">
        <v>54</v>
      </c>
      <c r="F120" s="1" t="s">
        <v>309</v>
      </c>
      <c r="G120" t="s">
        <v>310</v>
      </c>
      <c r="H120">
        <v>813</v>
      </c>
      <c r="I120" s="2">
        <v>43504</v>
      </c>
      <c r="J120" s="2">
        <v>43504</v>
      </c>
      <c r="K120">
        <v>813</v>
      </c>
    </row>
    <row r="121" spans="1:11" x14ac:dyDescent="0.25">
      <c r="A121" t="str">
        <f>"ZF22155B9D"</f>
        <v>ZF22155B9D</v>
      </c>
      <c r="B121" t="str">
        <f t="shared" si="1"/>
        <v>06363391001</v>
      </c>
      <c r="C121" t="s">
        <v>16</v>
      </c>
      <c r="D121" t="s">
        <v>311</v>
      </c>
      <c r="E121" t="s">
        <v>54</v>
      </c>
      <c r="F121" s="1" t="s">
        <v>312</v>
      </c>
      <c r="G121" t="s">
        <v>313</v>
      </c>
      <c r="H121">
        <v>0</v>
      </c>
      <c r="I121" s="2">
        <v>43089</v>
      </c>
      <c r="K121">
        <v>13296.5</v>
      </c>
    </row>
    <row r="122" spans="1:11" x14ac:dyDescent="0.25">
      <c r="A122" t="str">
        <f>"Z7025DBBCA"</f>
        <v>Z7025DBBCA</v>
      </c>
      <c r="B122" t="str">
        <f t="shared" si="1"/>
        <v>06363391001</v>
      </c>
      <c r="C122" t="s">
        <v>16</v>
      </c>
      <c r="D122" t="s">
        <v>314</v>
      </c>
      <c r="E122" t="s">
        <v>54</v>
      </c>
      <c r="F122" s="1" t="s">
        <v>315</v>
      </c>
      <c r="G122" t="s">
        <v>316</v>
      </c>
      <c r="H122">
        <v>2500</v>
      </c>
      <c r="I122" s="2">
        <v>43466</v>
      </c>
      <c r="J122" s="2">
        <v>43646</v>
      </c>
      <c r="K122">
        <v>2500</v>
      </c>
    </row>
    <row r="123" spans="1:11" x14ac:dyDescent="0.25">
      <c r="A123" t="str">
        <f>"7586738640"</f>
        <v>7586738640</v>
      </c>
      <c r="B123" t="str">
        <f t="shared" si="1"/>
        <v>06363391001</v>
      </c>
      <c r="C123" t="s">
        <v>16</v>
      </c>
      <c r="D123" t="s">
        <v>317</v>
      </c>
      <c r="E123" t="s">
        <v>43</v>
      </c>
      <c r="F123" s="1" t="s">
        <v>318</v>
      </c>
      <c r="G123" t="s">
        <v>103</v>
      </c>
      <c r="H123">
        <v>208419.77</v>
      </c>
      <c r="I123" s="2">
        <v>43433</v>
      </c>
      <c r="J123" s="2">
        <v>43798</v>
      </c>
      <c r="K123">
        <v>201104.07</v>
      </c>
    </row>
    <row r="124" spans="1:11" x14ac:dyDescent="0.25">
      <c r="A124" t="str">
        <f>"Z8427236D8"</f>
        <v>Z8427236D8</v>
      </c>
      <c r="B124" t="str">
        <f t="shared" si="1"/>
        <v>06363391001</v>
      </c>
      <c r="C124" t="s">
        <v>16</v>
      </c>
      <c r="D124" t="s">
        <v>319</v>
      </c>
      <c r="E124" t="s">
        <v>54</v>
      </c>
      <c r="F124" s="1" t="s">
        <v>320</v>
      </c>
      <c r="G124" t="s">
        <v>321</v>
      </c>
      <c r="H124">
        <v>382.5</v>
      </c>
      <c r="I124" s="2">
        <v>43521</v>
      </c>
      <c r="J124" s="2">
        <v>43521</v>
      </c>
      <c r="K124">
        <v>382.5</v>
      </c>
    </row>
    <row r="125" spans="1:11" x14ac:dyDescent="0.25">
      <c r="A125" t="str">
        <f>"ZA42760927"</f>
        <v>ZA42760927</v>
      </c>
      <c r="B125" t="str">
        <f t="shared" si="1"/>
        <v>06363391001</v>
      </c>
      <c r="C125" t="s">
        <v>16</v>
      </c>
      <c r="D125" t="s">
        <v>322</v>
      </c>
      <c r="E125" t="s">
        <v>18</v>
      </c>
      <c r="F125" s="1" t="s">
        <v>223</v>
      </c>
      <c r="G125" t="s">
        <v>224</v>
      </c>
      <c r="H125">
        <v>7000</v>
      </c>
      <c r="I125" s="2">
        <v>43525</v>
      </c>
      <c r="J125" s="2">
        <v>43529</v>
      </c>
      <c r="K125">
        <v>5596.98</v>
      </c>
    </row>
    <row r="126" spans="1:11" x14ac:dyDescent="0.25">
      <c r="A126" t="str">
        <f>"ZC6271FD23"</f>
        <v>ZC6271FD23</v>
      </c>
      <c r="B126" t="str">
        <f t="shared" si="1"/>
        <v>06363391001</v>
      </c>
      <c r="C126" t="s">
        <v>16</v>
      </c>
      <c r="D126" t="s">
        <v>323</v>
      </c>
      <c r="E126" t="s">
        <v>54</v>
      </c>
      <c r="F126" s="1" t="s">
        <v>324</v>
      </c>
      <c r="G126" t="s">
        <v>325</v>
      </c>
      <c r="H126">
        <v>4200</v>
      </c>
      <c r="I126" s="2">
        <v>43518</v>
      </c>
      <c r="J126" s="2">
        <v>44613</v>
      </c>
      <c r="K126">
        <v>1400</v>
      </c>
    </row>
    <row r="127" spans="1:11" x14ac:dyDescent="0.25">
      <c r="A127" t="str">
        <f>"ZAD2723621"</f>
        <v>ZAD2723621</v>
      </c>
      <c r="B127" t="str">
        <f t="shared" si="1"/>
        <v>06363391001</v>
      </c>
      <c r="C127" t="s">
        <v>16</v>
      </c>
      <c r="D127" t="s">
        <v>326</v>
      </c>
      <c r="E127" t="s">
        <v>54</v>
      </c>
      <c r="F127" s="1" t="s">
        <v>327</v>
      </c>
      <c r="G127" t="s">
        <v>328</v>
      </c>
      <c r="H127">
        <v>170</v>
      </c>
      <c r="I127" s="2">
        <v>43514</v>
      </c>
      <c r="J127" s="2">
        <v>43514</v>
      </c>
      <c r="K127">
        <v>170</v>
      </c>
    </row>
    <row r="128" spans="1:11" x14ac:dyDescent="0.25">
      <c r="A128" t="str">
        <f>"Z5A27F0309"</f>
        <v>Z5A27F0309</v>
      </c>
      <c r="B128" t="str">
        <f t="shared" si="1"/>
        <v>06363391001</v>
      </c>
      <c r="C128" t="s">
        <v>16</v>
      </c>
      <c r="D128" t="s">
        <v>329</v>
      </c>
      <c r="E128" t="s">
        <v>54</v>
      </c>
      <c r="F128" s="1" t="s">
        <v>330</v>
      </c>
      <c r="G128" t="s">
        <v>331</v>
      </c>
      <c r="H128">
        <v>43.65</v>
      </c>
      <c r="I128" s="2">
        <v>43549</v>
      </c>
      <c r="J128" s="2">
        <v>43549</v>
      </c>
      <c r="K128">
        <v>43.65</v>
      </c>
    </row>
    <row r="129" spans="1:11" x14ac:dyDescent="0.25">
      <c r="A129" t="str">
        <f>"Z0B27A5C0B"</f>
        <v>Z0B27A5C0B</v>
      </c>
      <c r="B129" t="str">
        <f t="shared" si="1"/>
        <v>06363391001</v>
      </c>
      <c r="C129" t="s">
        <v>16</v>
      </c>
      <c r="D129" t="s">
        <v>332</v>
      </c>
      <c r="E129" t="s">
        <v>54</v>
      </c>
      <c r="F129" s="1" t="s">
        <v>333</v>
      </c>
      <c r="G129" t="s">
        <v>334</v>
      </c>
      <c r="H129">
        <v>119</v>
      </c>
      <c r="I129" s="2">
        <v>43545</v>
      </c>
      <c r="J129" s="2">
        <v>43545</v>
      </c>
      <c r="K129">
        <v>119</v>
      </c>
    </row>
    <row r="130" spans="1:11" x14ac:dyDescent="0.25">
      <c r="A130" t="str">
        <f>"ZB727C64F3"</f>
        <v>ZB727C64F3</v>
      </c>
      <c r="B130" t="str">
        <f t="shared" si="1"/>
        <v>06363391001</v>
      </c>
      <c r="C130" t="s">
        <v>16</v>
      </c>
      <c r="D130" t="s">
        <v>335</v>
      </c>
      <c r="E130" t="s">
        <v>54</v>
      </c>
      <c r="F130" s="1" t="s">
        <v>131</v>
      </c>
      <c r="G130" t="s">
        <v>132</v>
      </c>
      <c r="H130">
        <v>200</v>
      </c>
      <c r="I130" s="2">
        <v>43556</v>
      </c>
      <c r="J130" s="2">
        <v>43556</v>
      </c>
      <c r="K130">
        <v>200</v>
      </c>
    </row>
    <row r="131" spans="1:11" x14ac:dyDescent="0.25">
      <c r="A131" t="str">
        <f>"Z202729A5F"</f>
        <v>Z202729A5F</v>
      </c>
      <c r="B131" t="str">
        <f t="shared" ref="B131:B194" si="2">"06363391001"</f>
        <v>06363391001</v>
      </c>
      <c r="C131" t="s">
        <v>16</v>
      </c>
      <c r="D131" t="s">
        <v>336</v>
      </c>
      <c r="E131" t="s">
        <v>54</v>
      </c>
      <c r="F131" s="1" t="s">
        <v>337</v>
      </c>
      <c r="G131" t="s">
        <v>338</v>
      </c>
      <c r="H131">
        <v>500</v>
      </c>
      <c r="I131" s="2">
        <v>43529</v>
      </c>
      <c r="J131" s="2">
        <v>43556</v>
      </c>
      <c r="K131">
        <v>500</v>
      </c>
    </row>
    <row r="132" spans="1:11" x14ac:dyDescent="0.25">
      <c r="A132" t="str">
        <f>"7824490D66"</f>
        <v>7824490D66</v>
      </c>
      <c r="B132" t="str">
        <f t="shared" si="2"/>
        <v>06363391001</v>
      </c>
      <c r="C132" t="s">
        <v>16</v>
      </c>
      <c r="D132" t="s">
        <v>339</v>
      </c>
      <c r="E132" t="s">
        <v>18</v>
      </c>
      <c r="F132" s="1" t="s">
        <v>340</v>
      </c>
      <c r="G132" t="s">
        <v>341</v>
      </c>
      <c r="H132">
        <v>99900</v>
      </c>
      <c r="I132" s="2">
        <v>43556</v>
      </c>
      <c r="J132" s="2">
        <v>43585</v>
      </c>
      <c r="K132">
        <v>99900</v>
      </c>
    </row>
    <row r="133" spans="1:11" x14ac:dyDescent="0.25">
      <c r="A133" t="str">
        <f>"ZF327A3B78"</f>
        <v>ZF327A3B78</v>
      </c>
      <c r="B133" t="str">
        <f t="shared" si="2"/>
        <v>06363391001</v>
      </c>
      <c r="C133" t="s">
        <v>16</v>
      </c>
      <c r="D133" t="s">
        <v>342</v>
      </c>
      <c r="E133" t="s">
        <v>54</v>
      </c>
      <c r="F133" s="1" t="s">
        <v>39</v>
      </c>
      <c r="G133" t="s">
        <v>40</v>
      </c>
      <c r="H133">
        <v>390</v>
      </c>
      <c r="I133" s="2">
        <v>43546</v>
      </c>
      <c r="J133" s="2">
        <v>43546</v>
      </c>
      <c r="K133">
        <v>390</v>
      </c>
    </row>
    <row r="134" spans="1:11" x14ac:dyDescent="0.25">
      <c r="A134" t="str">
        <f>"Z07274D717"</f>
        <v>Z07274D717</v>
      </c>
      <c r="B134" t="str">
        <f t="shared" si="2"/>
        <v>06363391001</v>
      </c>
      <c r="C134" t="s">
        <v>16</v>
      </c>
      <c r="D134" t="s">
        <v>343</v>
      </c>
      <c r="E134" t="s">
        <v>54</v>
      </c>
      <c r="F134" s="1" t="s">
        <v>19</v>
      </c>
      <c r="G134" t="s">
        <v>20</v>
      </c>
      <c r="H134">
        <v>320</v>
      </c>
      <c r="I134" s="2">
        <v>43560</v>
      </c>
      <c r="J134" s="2">
        <v>43560</v>
      </c>
      <c r="K134">
        <v>320</v>
      </c>
    </row>
    <row r="135" spans="1:11" x14ac:dyDescent="0.25">
      <c r="A135" t="str">
        <f>"ZEC27FAFBB"</f>
        <v>ZEC27FAFBB</v>
      </c>
      <c r="B135" t="str">
        <f t="shared" si="2"/>
        <v>06363391001</v>
      </c>
      <c r="C135" t="s">
        <v>16</v>
      </c>
      <c r="D135" t="s">
        <v>344</v>
      </c>
      <c r="E135" t="s">
        <v>54</v>
      </c>
      <c r="F135" s="1" t="s">
        <v>345</v>
      </c>
      <c r="G135" t="s">
        <v>346</v>
      </c>
      <c r="H135">
        <v>63.75</v>
      </c>
      <c r="I135" s="2">
        <v>43563</v>
      </c>
      <c r="J135" s="2">
        <v>43566</v>
      </c>
      <c r="K135">
        <v>63.75</v>
      </c>
    </row>
    <row r="136" spans="1:11" x14ac:dyDescent="0.25">
      <c r="A136" t="str">
        <f>"ZF9274B15E"</f>
        <v>ZF9274B15E</v>
      </c>
      <c r="B136" t="str">
        <f t="shared" si="2"/>
        <v>06363391001</v>
      </c>
      <c r="C136" t="s">
        <v>16</v>
      </c>
      <c r="D136" t="s">
        <v>347</v>
      </c>
      <c r="E136" t="s">
        <v>54</v>
      </c>
      <c r="F136" s="1" t="s">
        <v>348</v>
      </c>
      <c r="G136" t="s">
        <v>349</v>
      </c>
      <c r="H136">
        <v>2500</v>
      </c>
      <c r="I136" s="2">
        <v>43542</v>
      </c>
      <c r="J136" s="2">
        <v>43542</v>
      </c>
      <c r="K136">
        <v>2500</v>
      </c>
    </row>
    <row r="137" spans="1:11" x14ac:dyDescent="0.25">
      <c r="A137" t="str">
        <f>"ZA6256555F"</f>
        <v>ZA6256555F</v>
      </c>
      <c r="B137" t="str">
        <f t="shared" si="2"/>
        <v>06363391001</v>
      </c>
      <c r="C137" t="s">
        <v>16</v>
      </c>
      <c r="D137" t="s">
        <v>350</v>
      </c>
      <c r="E137" t="s">
        <v>54</v>
      </c>
      <c r="F137" s="1" t="s">
        <v>348</v>
      </c>
      <c r="G137" t="s">
        <v>349</v>
      </c>
      <c r="H137">
        <v>11130</v>
      </c>
      <c r="I137" s="2">
        <v>43560</v>
      </c>
      <c r="J137" s="2">
        <v>43738</v>
      </c>
      <c r="K137">
        <v>11130</v>
      </c>
    </row>
    <row r="138" spans="1:11" x14ac:dyDescent="0.25">
      <c r="A138" t="str">
        <f>"Z322752F28"</f>
        <v>Z322752F28</v>
      </c>
      <c r="B138" t="str">
        <f t="shared" si="2"/>
        <v>06363391001</v>
      </c>
      <c r="C138" t="s">
        <v>16</v>
      </c>
      <c r="D138" t="s">
        <v>351</v>
      </c>
      <c r="E138" t="s">
        <v>54</v>
      </c>
      <c r="F138" s="1" t="s">
        <v>348</v>
      </c>
      <c r="G138" t="s">
        <v>349</v>
      </c>
      <c r="H138">
        <v>2820</v>
      </c>
      <c r="I138" s="2">
        <v>43574</v>
      </c>
      <c r="J138" s="2">
        <v>43677</v>
      </c>
      <c r="K138">
        <v>2820</v>
      </c>
    </row>
    <row r="139" spans="1:11" x14ac:dyDescent="0.25">
      <c r="A139" t="str">
        <f>"780191471A"</f>
        <v>780191471A</v>
      </c>
      <c r="B139" t="str">
        <f t="shared" si="2"/>
        <v>06363391001</v>
      </c>
      <c r="C139" t="s">
        <v>16</v>
      </c>
      <c r="D139" t="s">
        <v>89</v>
      </c>
      <c r="E139" t="s">
        <v>18</v>
      </c>
      <c r="F139" s="1" t="s">
        <v>90</v>
      </c>
      <c r="G139" t="s">
        <v>91</v>
      </c>
      <c r="H139">
        <v>1472119.67</v>
      </c>
      <c r="I139" s="2">
        <v>43556</v>
      </c>
      <c r="J139" s="2">
        <v>43921</v>
      </c>
      <c r="K139">
        <v>130804.54</v>
      </c>
    </row>
    <row r="140" spans="1:11" x14ac:dyDescent="0.25">
      <c r="A140" t="str">
        <f>"ZD32752E6E"</f>
        <v>ZD32752E6E</v>
      </c>
      <c r="B140" t="str">
        <f t="shared" si="2"/>
        <v>06363391001</v>
      </c>
      <c r="C140" t="s">
        <v>16</v>
      </c>
      <c r="D140" t="s">
        <v>352</v>
      </c>
      <c r="E140" t="s">
        <v>54</v>
      </c>
      <c r="F140" s="1" t="s">
        <v>348</v>
      </c>
      <c r="G140" t="s">
        <v>349</v>
      </c>
      <c r="H140">
        <v>2970</v>
      </c>
      <c r="I140" s="2">
        <v>43523</v>
      </c>
      <c r="J140" s="2">
        <v>43677</v>
      </c>
      <c r="K140">
        <v>2970</v>
      </c>
    </row>
    <row r="141" spans="1:11" x14ac:dyDescent="0.25">
      <c r="A141" t="str">
        <f>"Z0C281C585"</f>
        <v>Z0C281C585</v>
      </c>
      <c r="B141" t="str">
        <f t="shared" si="2"/>
        <v>06363391001</v>
      </c>
      <c r="C141" t="s">
        <v>16</v>
      </c>
      <c r="D141" t="s">
        <v>353</v>
      </c>
      <c r="E141" t="s">
        <v>54</v>
      </c>
      <c r="F141" s="1" t="s">
        <v>354</v>
      </c>
      <c r="G141" t="s">
        <v>355</v>
      </c>
      <c r="H141">
        <v>80</v>
      </c>
      <c r="I141" s="2">
        <v>43573</v>
      </c>
      <c r="J141" s="2">
        <v>43573</v>
      </c>
      <c r="K141">
        <v>80</v>
      </c>
    </row>
    <row r="142" spans="1:11" x14ac:dyDescent="0.25">
      <c r="A142" t="str">
        <f>"Z062818040"</f>
        <v>Z062818040</v>
      </c>
      <c r="B142" t="str">
        <f t="shared" si="2"/>
        <v>06363391001</v>
      </c>
      <c r="C142" t="s">
        <v>16</v>
      </c>
      <c r="D142" t="s">
        <v>356</v>
      </c>
      <c r="E142" t="s">
        <v>54</v>
      </c>
      <c r="F142" s="1" t="s">
        <v>357</v>
      </c>
      <c r="G142" t="s">
        <v>358</v>
      </c>
      <c r="H142">
        <v>215.5</v>
      </c>
      <c r="I142" s="2">
        <v>43571</v>
      </c>
      <c r="J142" s="2">
        <v>43603</v>
      </c>
      <c r="K142">
        <v>215.5</v>
      </c>
    </row>
    <row r="143" spans="1:11" x14ac:dyDescent="0.25">
      <c r="A143" t="str">
        <f>"Z5E2750BF4"</f>
        <v>Z5E2750BF4</v>
      </c>
      <c r="B143" t="str">
        <f t="shared" si="2"/>
        <v>06363391001</v>
      </c>
      <c r="C143" t="s">
        <v>16</v>
      </c>
      <c r="D143" t="s">
        <v>359</v>
      </c>
      <c r="E143" t="s">
        <v>54</v>
      </c>
      <c r="F143" s="1" t="s">
        <v>297</v>
      </c>
      <c r="G143" t="s">
        <v>298</v>
      </c>
      <c r="H143">
        <v>535</v>
      </c>
      <c r="I143" s="2">
        <v>43518</v>
      </c>
      <c r="J143" s="2">
        <v>43550</v>
      </c>
      <c r="K143">
        <v>0</v>
      </c>
    </row>
    <row r="144" spans="1:11" x14ac:dyDescent="0.25">
      <c r="A144" t="str">
        <f>"775481756E"</f>
        <v>775481756E</v>
      </c>
      <c r="B144" t="str">
        <f t="shared" si="2"/>
        <v>06363391001</v>
      </c>
      <c r="C144" t="s">
        <v>16</v>
      </c>
      <c r="D144" t="s">
        <v>360</v>
      </c>
      <c r="E144" t="s">
        <v>43</v>
      </c>
      <c r="F144" s="1" t="s">
        <v>361</v>
      </c>
      <c r="G144" t="s">
        <v>79</v>
      </c>
      <c r="H144">
        <v>218000</v>
      </c>
      <c r="I144" s="2">
        <v>43550</v>
      </c>
      <c r="J144" s="2">
        <v>43549</v>
      </c>
      <c r="K144">
        <v>174083.49</v>
      </c>
    </row>
    <row r="145" spans="1:11" x14ac:dyDescent="0.25">
      <c r="A145" t="str">
        <f>"Z3A27A221E"</f>
        <v>Z3A27A221E</v>
      </c>
      <c r="B145" t="str">
        <f t="shared" si="2"/>
        <v>06363391001</v>
      </c>
      <c r="C145" t="s">
        <v>16</v>
      </c>
      <c r="D145" t="s">
        <v>362</v>
      </c>
      <c r="E145" t="s">
        <v>18</v>
      </c>
      <c r="F145" s="1" t="s">
        <v>22</v>
      </c>
      <c r="G145" t="s">
        <v>23</v>
      </c>
      <c r="H145">
        <v>15347</v>
      </c>
      <c r="I145" s="2">
        <v>43591</v>
      </c>
      <c r="J145" s="2">
        <v>45418</v>
      </c>
      <c r="K145">
        <v>0</v>
      </c>
    </row>
    <row r="146" spans="1:11" x14ac:dyDescent="0.25">
      <c r="A146" t="str">
        <f>"ZDE2784B93"</f>
        <v>ZDE2784B93</v>
      </c>
      <c r="B146" t="str">
        <f t="shared" si="2"/>
        <v>06363391001</v>
      </c>
      <c r="C146" t="s">
        <v>16</v>
      </c>
      <c r="D146" t="s">
        <v>363</v>
      </c>
      <c r="E146" t="s">
        <v>18</v>
      </c>
      <c r="F146" s="1" t="s">
        <v>22</v>
      </c>
      <c r="G146" t="s">
        <v>23</v>
      </c>
      <c r="H146">
        <v>39552</v>
      </c>
      <c r="I146" s="2">
        <v>43570</v>
      </c>
      <c r="J146" s="2">
        <v>45397</v>
      </c>
      <c r="K146">
        <v>3955.26</v>
      </c>
    </row>
    <row r="147" spans="1:11" x14ac:dyDescent="0.25">
      <c r="A147" t="str">
        <f>"Z762843441"</f>
        <v>Z762843441</v>
      </c>
      <c r="B147" t="str">
        <f t="shared" si="2"/>
        <v>06363391001</v>
      </c>
      <c r="C147" t="s">
        <v>16</v>
      </c>
      <c r="D147" t="s">
        <v>364</v>
      </c>
      <c r="E147" t="s">
        <v>54</v>
      </c>
      <c r="F147" s="1" t="s">
        <v>365</v>
      </c>
      <c r="G147" t="s">
        <v>366</v>
      </c>
      <c r="H147">
        <v>78</v>
      </c>
      <c r="I147" s="2">
        <v>43585</v>
      </c>
      <c r="J147" s="2">
        <v>43585</v>
      </c>
      <c r="K147">
        <v>78</v>
      </c>
    </row>
    <row r="148" spans="1:11" x14ac:dyDescent="0.25">
      <c r="A148" t="str">
        <f>"Z4C281BF3D"</f>
        <v>Z4C281BF3D</v>
      </c>
      <c r="B148" t="str">
        <f t="shared" si="2"/>
        <v>06363391001</v>
      </c>
      <c r="C148" t="s">
        <v>16</v>
      </c>
      <c r="D148" t="s">
        <v>367</v>
      </c>
      <c r="E148" t="s">
        <v>54</v>
      </c>
      <c r="F148" s="1" t="s">
        <v>131</v>
      </c>
      <c r="G148" t="s">
        <v>132</v>
      </c>
      <c r="H148">
        <v>180</v>
      </c>
      <c r="I148" s="2">
        <v>43599</v>
      </c>
      <c r="J148" s="2">
        <v>43599</v>
      </c>
      <c r="K148">
        <v>180</v>
      </c>
    </row>
    <row r="149" spans="1:11" x14ac:dyDescent="0.25">
      <c r="A149" t="str">
        <f>"Z8627B3390"</f>
        <v>Z8627B3390</v>
      </c>
      <c r="B149" t="str">
        <f t="shared" si="2"/>
        <v>06363391001</v>
      </c>
      <c r="C149" t="s">
        <v>16</v>
      </c>
      <c r="D149" t="s">
        <v>368</v>
      </c>
      <c r="E149" t="s">
        <v>54</v>
      </c>
      <c r="F149" s="1" t="s">
        <v>369</v>
      </c>
      <c r="G149" t="s">
        <v>370</v>
      </c>
      <c r="H149">
        <v>400</v>
      </c>
      <c r="I149" s="2">
        <v>43598</v>
      </c>
      <c r="J149" s="2">
        <v>43598</v>
      </c>
      <c r="K149">
        <v>400</v>
      </c>
    </row>
    <row r="150" spans="1:11" x14ac:dyDescent="0.25">
      <c r="A150" t="str">
        <f>"ZD5286953D"</f>
        <v>ZD5286953D</v>
      </c>
      <c r="B150" t="str">
        <f t="shared" si="2"/>
        <v>06363391001</v>
      </c>
      <c r="C150" t="s">
        <v>16</v>
      </c>
      <c r="D150" t="s">
        <v>371</v>
      </c>
      <c r="E150" t="s">
        <v>54</v>
      </c>
      <c r="F150" s="1" t="s">
        <v>372</v>
      </c>
      <c r="G150" t="s">
        <v>373</v>
      </c>
      <c r="H150">
        <v>107.25</v>
      </c>
      <c r="I150" s="2">
        <v>43602</v>
      </c>
      <c r="J150" s="2">
        <v>43602</v>
      </c>
      <c r="K150">
        <v>107.25</v>
      </c>
    </row>
    <row r="151" spans="1:11" x14ac:dyDescent="0.25">
      <c r="A151" t="str">
        <f>"ZBF2848E86"</f>
        <v>ZBF2848E86</v>
      </c>
      <c r="B151" t="str">
        <f t="shared" si="2"/>
        <v>06363391001</v>
      </c>
      <c r="C151" t="s">
        <v>16</v>
      </c>
      <c r="D151" t="s">
        <v>374</v>
      </c>
      <c r="E151" t="s">
        <v>54</v>
      </c>
      <c r="F151" s="1" t="s">
        <v>131</v>
      </c>
      <c r="G151" t="s">
        <v>132</v>
      </c>
      <c r="H151">
        <v>635</v>
      </c>
      <c r="I151" s="2">
        <v>43598</v>
      </c>
      <c r="J151" s="2">
        <v>43599</v>
      </c>
      <c r="K151">
        <v>635</v>
      </c>
    </row>
    <row r="152" spans="1:11" x14ac:dyDescent="0.25">
      <c r="A152" t="str">
        <f>"7613868AA1"</f>
        <v>7613868AA1</v>
      </c>
      <c r="B152" t="str">
        <f t="shared" si="2"/>
        <v>06363391001</v>
      </c>
      <c r="C152" t="s">
        <v>16</v>
      </c>
      <c r="D152" t="s">
        <v>375</v>
      </c>
      <c r="E152" t="s">
        <v>43</v>
      </c>
      <c r="F152" s="1" t="s">
        <v>376</v>
      </c>
      <c r="G152" t="s">
        <v>377</v>
      </c>
      <c r="H152">
        <v>89321.8</v>
      </c>
      <c r="I152" s="2">
        <v>43504</v>
      </c>
      <c r="J152" s="2">
        <v>43532</v>
      </c>
      <c r="K152">
        <v>89321.8</v>
      </c>
    </row>
    <row r="153" spans="1:11" x14ac:dyDescent="0.25">
      <c r="A153" t="str">
        <f>"0000000000"</f>
        <v>0000000000</v>
      </c>
      <c r="B153" t="str">
        <f t="shared" si="2"/>
        <v>06363391001</v>
      </c>
      <c r="C153" t="s">
        <v>16</v>
      </c>
      <c r="D153" t="s">
        <v>378</v>
      </c>
      <c r="E153" t="s">
        <v>54</v>
      </c>
      <c r="F153" s="1" t="s">
        <v>379</v>
      </c>
      <c r="G153" t="s">
        <v>380</v>
      </c>
      <c r="H153">
        <v>0</v>
      </c>
      <c r="I153" s="2">
        <v>43556</v>
      </c>
      <c r="J153" s="2">
        <v>43616</v>
      </c>
      <c r="K153">
        <v>246898.35</v>
      </c>
    </row>
    <row r="154" spans="1:11" x14ac:dyDescent="0.25">
      <c r="A154" t="str">
        <f>"7810569D6D"</f>
        <v>7810569D6D</v>
      </c>
      <c r="B154" t="str">
        <f t="shared" si="2"/>
        <v>06363391001</v>
      </c>
      <c r="C154" t="s">
        <v>16</v>
      </c>
      <c r="D154" t="s">
        <v>77</v>
      </c>
      <c r="E154" t="s">
        <v>43</v>
      </c>
      <c r="F154" s="1" t="s">
        <v>381</v>
      </c>
      <c r="G154" t="s">
        <v>382</v>
      </c>
      <c r="H154">
        <v>218000</v>
      </c>
      <c r="I154" s="2">
        <v>43608</v>
      </c>
      <c r="J154" s="2">
        <v>43970</v>
      </c>
      <c r="K154">
        <v>165079.18</v>
      </c>
    </row>
    <row r="155" spans="1:11" x14ac:dyDescent="0.25">
      <c r="A155" t="str">
        <f>"Z20281BE2A"</f>
        <v>Z20281BE2A</v>
      </c>
      <c r="B155" t="str">
        <f t="shared" si="2"/>
        <v>06363391001</v>
      </c>
      <c r="C155" t="s">
        <v>16</v>
      </c>
      <c r="D155" t="s">
        <v>383</v>
      </c>
      <c r="E155" t="s">
        <v>54</v>
      </c>
      <c r="F155" s="1" t="s">
        <v>159</v>
      </c>
      <c r="G155" t="s">
        <v>160</v>
      </c>
      <c r="H155">
        <v>470.71</v>
      </c>
      <c r="I155" s="2">
        <v>43570</v>
      </c>
      <c r="J155" s="2">
        <v>43570</v>
      </c>
      <c r="K155">
        <v>470.71</v>
      </c>
    </row>
    <row r="156" spans="1:11" x14ac:dyDescent="0.25">
      <c r="A156" t="str">
        <f>"Z1822F4B6B"</f>
        <v>Z1822F4B6B</v>
      </c>
      <c r="B156" t="str">
        <f t="shared" si="2"/>
        <v>06363391001</v>
      </c>
      <c r="C156" t="s">
        <v>16</v>
      </c>
      <c r="D156" t="s">
        <v>384</v>
      </c>
      <c r="E156" t="s">
        <v>54</v>
      </c>
      <c r="F156" s="1" t="s">
        <v>385</v>
      </c>
      <c r="G156" t="s">
        <v>386</v>
      </c>
      <c r="H156">
        <v>15028</v>
      </c>
      <c r="I156" s="2">
        <v>43191</v>
      </c>
      <c r="J156" s="2">
        <v>43616</v>
      </c>
      <c r="K156">
        <v>15606</v>
      </c>
    </row>
    <row r="157" spans="1:11" x14ac:dyDescent="0.25">
      <c r="A157" t="str">
        <f>"Z2F271FCA3"</f>
        <v>Z2F271FCA3</v>
      </c>
      <c r="B157" t="str">
        <f t="shared" si="2"/>
        <v>06363391001</v>
      </c>
      <c r="C157" t="s">
        <v>16</v>
      </c>
      <c r="D157" t="s">
        <v>387</v>
      </c>
      <c r="E157" t="s">
        <v>43</v>
      </c>
      <c r="F157" s="1" t="s">
        <v>388</v>
      </c>
      <c r="G157" t="s">
        <v>386</v>
      </c>
      <c r="H157">
        <v>5557</v>
      </c>
      <c r="I157" s="2">
        <v>43617</v>
      </c>
      <c r="J157" s="2">
        <v>43982</v>
      </c>
      <c r="K157">
        <v>16</v>
      </c>
    </row>
    <row r="158" spans="1:11" x14ac:dyDescent="0.25">
      <c r="A158" t="str">
        <f>"7858957879"</f>
        <v>7858957879</v>
      </c>
      <c r="B158" t="str">
        <f t="shared" si="2"/>
        <v>06363391001</v>
      </c>
      <c r="C158" t="s">
        <v>16</v>
      </c>
      <c r="D158" t="s">
        <v>389</v>
      </c>
      <c r="E158" t="s">
        <v>18</v>
      </c>
      <c r="F158" s="1" t="s">
        <v>390</v>
      </c>
      <c r="G158" t="s">
        <v>391</v>
      </c>
      <c r="H158">
        <v>1082714.69</v>
      </c>
      <c r="I158" s="2">
        <v>43617</v>
      </c>
      <c r="J158" s="2">
        <v>43982</v>
      </c>
      <c r="K158">
        <v>491685.63</v>
      </c>
    </row>
    <row r="159" spans="1:11" x14ac:dyDescent="0.25">
      <c r="A159" t="str">
        <f>"7858980B73"</f>
        <v>7858980B73</v>
      </c>
      <c r="B159" t="str">
        <f t="shared" si="2"/>
        <v>06363391001</v>
      </c>
      <c r="C159" t="s">
        <v>16</v>
      </c>
      <c r="D159" t="s">
        <v>392</v>
      </c>
      <c r="E159" t="s">
        <v>18</v>
      </c>
      <c r="F159" s="1" t="s">
        <v>390</v>
      </c>
      <c r="G159" t="s">
        <v>391</v>
      </c>
      <c r="H159">
        <v>1171914</v>
      </c>
      <c r="I159" s="2">
        <v>43617</v>
      </c>
      <c r="J159" s="2">
        <v>43982</v>
      </c>
      <c r="K159">
        <v>449492.08</v>
      </c>
    </row>
    <row r="160" spans="1:11" x14ac:dyDescent="0.25">
      <c r="A160" t="str">
        <f>"ZD22872394"</f>
        <v>ZD22872394</v>
      </c>
      <c r="B160" t="str">
        <f t="shared" si="2"/>
        <v>06363391001</v>
      </c>
      <c r="C160" t="s">
        <v>16</v>
      </c>
      <c r="D160" t="s">
        <v>393</v>
      </c>
      <c r="E160" t="s">
        <v>54</v>
      </c>
      <c r="F160" s="1" t="s">
        <v>330</v>
      </c>
      <c r="G160" t="s">
        <v>331</v>
      </c>
      <c r="H160">
        <v>187.3</v>
      </c>
      <c r="I160" s="2">
        <v>43608</v>
      </c>
      <c r="J160" s="2">
        <v>43608</v>
      </c>
      <c r="K160">
        <v>187.3</v>
      </c>
    </row>
    <row r="161" spans="1:11" x14ac:dyDescent="0.25">
      <c r="A161" t="str">
        <f>"ZC92729EBE"</f>
        <v>ZC92729EBE</v>
      </c>
      <c r="B161" t="str">
        <f t="shared" si="2"/>
        <v>06363391001</v>
      </c>
      <c r="C161" t="s">
        <v>16</v>
      </c>
      <c r="D161" t="s">
        <v>394</v>
      </c>
      <c r="E161" t="s">
        <v>54</v>
      </c>
      <c r="F161" s="1" t="s">
        <v>395</v>
      </c>
      <c r="G161" t="s">
        <v>396</v>
      </c>
      <c r="H161">
        <v>117.48</v>
      </c>
      <c r="I161" s="2">
        <v>43528</v>
      </c>
      <c r="J161" s="2">
        <v>43528</v>
      </c>
      <c r="K161">
        <v>117.48</v>
      </c>
    </row>
    <row r="162" spans="1:11" x14ac:dyDescent="0.25">
      <c r="A162" t="str">
        <f>"ZFA2871AC0"</f>
        <v>ZFA2871AC0</v>
      </c>
      <c r="B162" t="str">
        <f t="shared" si="2"/>
        <v>06363391001</v>
      </c>
      <c r="C162" t="s">
        <v>16</v>
      </c>
      <c r="D162" t="s">
        <v>397</v>
      </c>
      <c r="E162" t="s">
        <v>18</v>
      </c>
      <c r="F162" s="1" t="s">
        <v>22</v>
      </c>
      <c r="G162" t="s">
        <v>23</v>
      </c>
      <c r="H162">
        <v>7218.6</v>
      </c>
      <c r="I162" s="2">
        <v>43629</v>
      </c>
      <c r="J162" s="2">
        <v>45455</v>
      </c>
      <c r="K162">
        <v>0</v>
      </c>
    </row>
    <row r="163" spans="1:11" x14ac:dyDescent="0.25">
      <c r="A163" t="str">
        <f>"Z1C28A00F0"</f>
        <v>Z1C28A00F0</v>
      </c>
      <c r="B163" t="str">
        <f t="shared" si="2"/>
        <v>06363391001</v>
      </c>
      <c r="C163" t="s">
        <v>16</v>
      </c>
      <c r="D163" t="s">
        <v>398</v>
      </c>
      <c r="E163" t="s">
        <v>18</v>
      </c>
      <c r="F163" s="1" t="s">
        <v>340</v>
      </c>
      <c r="G163" t="s">
        <v>341</v>
      </c>
      <c r="H163">
        <v>39960</v>
      </c>
      <c r="I163" s="2">
        <v>43626</v>
      </c>
      <c r="J163" s="2">
        <v>43641</v>
      </c>
      <c r="K163">
        <v>39960</v>
      </c>
    </row>
    <row r="164" spans="1:11" x14ac:dyDescent="0.25">
      <c r="A164" t="str">
        <f>"Z08282F368"</f>
        <v>Z08282F368</v>
      </c>
      <c r="B164" t="str">
        <f t="shared" si="2"/>
        <v>06363391001</v>
      </c>
      <c r="C164" t="s">
        <v>16</v>
      </c>
      <c r="D164" t="s">
        <v>399</v>
      </c>
      <c r="E164" t="s">
        <v>54</v>
      </c>
      <c r="F164" s="1" t="s">
        <v>400</v>
      </c>
      <c r="G164" t="s">
        <v>401</v>
      </c>
      <c r="H164">
        <v>948</v>
      </c>
      <c r="I164" s="2">
        <v>43614</v>
      </c>
      <c r="J164" s="2">
        <v>43614</v>
      </c>
      <c r="K164">
        <v>948</v>
      </c>
    </row>
    <row r="165" spans="1:11" x14ac:dyDescent="0.25">
      <c r="A165" t="str">
        <f>"ZCB289D6E2"</f>
        <v>ZCB289D6E2</v>
      </c>
      <c r="B165" t="str">
        <f t="shared" si="2"/>
        <v>06363391001</v>
      </c>
      <c r="C165" t="s">
        <v>16</v>
      </c>
      <c r="D165" t="s">
        <v>402</v>
      </c>
      <c r="E165" t="s">
        <v>54</v>
      </c>
      <c r="F165" s="1" t="s">
        <v>403</v>
      </c>
      <c r="G165" t="s">
        <v>404</v>
      </c>
      <c r="H165">
        <v>6950</v>
      </c>
      <c r="I165" s="2">
        <v>43643</v>
      </c>
      <c r="J165" s="2">
        <v>43643</v>
      </c>
      <c r="K165">
        <v>6950</v>
      </c>
    </row>
    <row r="166" spans="1:11" x14ac:dyDescent="0.25">
      <c r="A166" t="str">
        <f>"Z3228ABF32"</f>
        <v>Z3228ABF32</v>
      </c>
      <c r="B166" t="str">
        <f t="shared" si="2"/>
        <v>06363391001</v>
      </c>
      <c r="C166" t="s">
        <v>16</v>
      </c>
      <c r="D166" t="s">
        <v>405</v>
      </c>
      <c r="E166" t="s">
        <v>54</v>
      </c>
      <c r="F166" s="1" t="s">
        <v>203</v>
      </c>
      <c r="G166" t="s">
        <v>204</v>
      </c>
      <c r="H166">
        <v>220</v>
      </c>
      <c r="I166" s="2">
        <v>43635</v>
      </c>
      <c r="J166" s="2">
        <v>43635</v>
      </c>
      <c r="K166">
        <v>220</v>
      </c>
    </row>
    <row r="167" spans="1:11" x14ac:dyDescent="0.25">
      <c r="A167" t="str">
        <f>"ZAF290BEF7"</f>
        <v>ZAF290BEF7</v>
      </c>
      <c r="B167" t="str">
        <f t="shared" si="2"/>
        <v>06363391001</v>
      </c>
      <c r="C167" t="s">
        <v>16</v>
      </c>
      <c r="D167" t="s">
        <v>406</v>
      </c>
      <c r="E167" t="s">
        <v>54</v>
      </c>
      <c r="F167" s="1" t="s">
        <v>407</v>
      </c>
      <c r="G167" t="s">
        <v>408</v>
      </c>
      <c r="H167">
        <v>16200</v>
      </c>
      <c r="I167" s="2">
        <v>43651</v>
      </c>
      <c r="J167" s="2">
        <v>43682</v>
      </c>
      <c r="K167">
        <v>16200</v>
      </c>
    </row>
    <row r="168" spans="1:11" x14ac:dyDescent="0.25">
      <c r="A168" t="str">
        <f>"Z7228FB86D"</f>
        <v>Z7228FB86D</v>
      </c>
      <c r="B168" t="str">
        <f t="shared" si="2"/>
        <v>06363391001</v>
      </c>
      <c r="C168" t="s">
        <v>16</v>
      </c>
      <c r="D168" t="s">
        <v>409</v>
      </c>
      <c r="E168" t="s">
        <v>18</v>
      </c>
      <c r="F168" s="1" t="s">
        <v>340</v>
      </c>
      <c r="G168" t="s">
        <v>341</v>
      </c>
      <c r="H168">
        <v>27000</v>
      </c>
      <c r="I168" s="2">
        <v>43655</v>
      </c>
      <c r="J168" s="2">
        <v>43738</v>
      </c>
      <c r="K168">
        <v>27000</v>
      </c>
    </row>
    <row r="169" spans="1:11" x14ac:dyDescent="0.25">
      <c r="A169" t="str">
        <f>"ZB4291F529"</f>
        <v>ZB4291F529</v>
      </c>
      <c r="B169" t="str">
        <f t="shared" si="2"/>
        <v>06363391001</v>
      </c>
      <c r="C169" t="s">
        <v>16</v>
      </c>
      <c r="D169" t="s">
        <v>410</v>
      </c>
      <c r="E169" t="s">
        <v>54</v>
      </c>
      <c r="F169" s="1" t="s">
        <v>297</v>
      </c>
      <c r="G169" t="s">
        <v>298</v>
      </c>
      <c r="H169">
        <v>300</v>
      </c>
      <c r="I169" s="2">
        <v>43650</v>
      </c>
      <c r="J169" s="2">
        <v>43650</v>
      </c>
      <c r="K169">
        <v>300</v>
      </c>
    </row>
    <row r="170" spans="1:11" x14ac:dyDescent="0.25">
      <c r="A170" t="str">
        <f>"ZE028ABF08"</f>
        <v>ZE028ABF08</v>
      </c>
      <c r="B170" t="str">
        <f t="shared" si="2"/>
        <v>06363391001</v>
      </c>
      <c r="C170" t="s">
        <v>16</v>
      </c>
      <c r="D170" t="s">
        <v>411</v>
      </c>
      <c r="E170" t="s">
        <v>54</v>
      </c>
      <c r="F170" s="1" t="s">
        <v>176</v>
      </c>
      <c r="G170" t="s">
        <v>177</v>
      </c>
      <c r="H170">
        <v>1300</v>
      </c>
      <c r="I170" s="2">
        <v>43657</v>
      </c>
      <c r="J170" s="2">
        <v>43657</v>
      </c>
      <c r="K170">
        <v>1300</v>
      </c>
    </row>
    <row r="171" spans="1:11" x14ac:dyDescent="0.25">
      <c r="A171" t="str">
        <f>"Z8C28FE3B6"</f>
        <v>Z8C28FE3B6</v>
      </c>
      <c r="B171" t="str">
        <f t="shared" si="2"/>
        <v>06363391001</v>
      </c>
      <c r="C171" t="s">
        <v>16</v>
      </c>
      <c r="D171" t="s">
        <v>412</v>
      </c>
      <c r="E171" t="s">
        <v>54</v>
      </c>
      <c r="F171" s="1" t="s">
        <v>413</v>
      </c>
      <c r="G171" t="s">
        <v>414</v>
      </c>
      <c r="H171">
        <v>910</v>
      </c>
      <c r="I171" s="2">
        <v>43655</v>
      </c>
      <c r="J171" s="2">
        <v>43664</v>
      </c>
      <c r="K171">
        <v>910</v>
      </c>
    </row>
    <row r="172" spans="1:11" x14ac:dyDescent="0.25">
      <c r="A172" t="str">
        <f>"ZC624F367B"</f>
        <v>ZC624F367B</v>
      </c>
      <c r="B172" t="str">
        <f t="shared" si="2"/>
        <v>06363391001</v>
      </c>
      <c r="C172" t="s">
        <v>16</v>
      </c>
      <c r="D172" t="s">
        <v>415</v>
      </c>
      <c r="E172" t="s">
        <v>43</v>
      </c>
      <c r="F172" s="1" t="s">
        <v>416</v>
      </c>
      <c r="G172" t="s">
        <v>417</v>
      </c>
      <c r="H172">
        <v>13795</v>
      </c>
      <c r="I172" s="2">
        <v>43482</v>
      </c>
      <c r="J172" s="2">
        <v>43496</v>
      </c>
      <c r="K172">
        <v>13795</v>
      </c>
    </row>
    <row r="173" spans="1:11" x14ac:dyDescent="0.25">
      <c r="A173" t="str">
        <f>"Z722902E15"</f>
        <v>Z722902E15</v>
      </c>
      <c r="B173" t="str">
        <f t="shared" si="2"/>
        <v>06363391001</v>
      </c>
      <c r="C173" t="s">
        <v>16</v>
      </c>
      <c r="D173" t="s">
        <v>418</v>
      </c>
      <c r="E173" t="s">
        <v>54</v>
      </c>
      <c r="F173" s="1" t="s">
        <v>419</v>
      </c>
      <c r="G173" t="s">
        <v>420</v>
      </c>
      <c r="H173">
        <v>1150</v>
      </c>
      <c r="I173" s="2">
        <v>43662</v>
      </c>
      <c r="J173" s="2">
        <v>43662</v>
      </c>
      <c r="K173">
        <v>1150</v>
      </c>
    </row>
    <row r="174" spans="1:11" x14ac:dyDescent="0.25">
      <c r="A174" t="str">
        <f>"ZB728C7BE6"</f>
        <v>ZB728C7BE6</v>
      </c>
      <c r="B174" t="str">
        <f t="shared" si="2"/>
        <v>06363391001</v>
      </c>
      <c r="C174" t="s">
        <v>16</v>
      </c>
      <c r="D174" t="s">
        <v>421</v>
      </c>
      <c r="E174" t="s">
        <v>54</v>
      </c>
      <c r="F174" s="1" t="s">
        <v>330</v>
      </c>
      <c r="G174" t="s">
        <v>331</v>
      </c>
      <c r="H174">
        <v>100</v>
      </c>
      <c r="I174" s="2">
        <v>43623</v>
      </c>
      <c r="J174" s="2">
        <v>43623</v>
      </c>
      <c r="K174">
        <v>100</v>
      </c>
    </row>
    <row r="175" spans="1:11" x14ac:dyDescent="0.25">
      <c r="A175" t="str">
        <f>"7079189B8F"</f>
        <v>7079189B8F</v>
      </c>
      <c r="B175" t="str">
        <f t="shared" si="2"/>
        <v>06363391001</v>
      </c>
      <c r="C175" t="s">
        <v>16</v>
      </c>
      <c r="D175" t="s">
        <v>422</v>
      </c>
      <c r="E175" t="s">
        <v>423</v>
      </c>
      <c r="F175" s="1" t="s">
        <v>424</v>
      </c>
      <c r="G175" t="s">
        <v>60</v>
      </c>
      <c r="H175">
        <v>432451.13</v>
      </c>
      <c r="I175" s="2">
        <v>43132</v>
      </c>
      <c r="J175" s="2">
        <v>43616</v>
      </c>
      <c r="K175">
        <v>577230.06000000006</v>
      </c>
    </row>
    <row r="176" spans="1:11" x14ac:dyDescent="0.25">
      <c r="A176" t="str">
        <f>"7764257391"</f>
        <v>7764257391</v>
      </c>
      <c r="B176" t="str">
        <f t="shared" si="2"/>
        <v>06363391001</v>
      </c>
      <c r="C176" t="s">
        <v>16</v>
      </c>
      <c r="D176" t="s">
        <v>425</v>
      </c>
      <c r="E176" t="s">
        <v>43</v>
      </c>
      <c r="F176" s="1" t="s">
        <v>426</v>
      </c>
      <c r="G176" s="1" t="s">
        <v>427</v>
      </c>
      <c r="H176">
        <v>102917.5</v>
      </c>
      <c r="I176" s="2">
        <v>43607</v>
      </c>
      <c r="J176" s="2">
        <v>43972</v>
      </c>
      <c r="K176">
        <v>38352.01</v>
      </c>
    </row>
    <row r="177" spans="1:11" x14ac:dyDescent="0.25">
      <c r="A177" t="str">
        <f>"7666841D54"</f>
        <v>7666841D54</v>
      </c>
      <c r="B177" t="str">
        <f t="shared" si="2"/>
        <v>06363391001</v>
      </c>
      <c r="C177" t="s">
        <v>16</v>
      </c>
      <c r="D177" t="s">
        <v>428</v>
      </c>
      <c r="E177" t="s">
        <v>43</v>
      </c>
      <c r="F177" s="1" t="s">
        <v>429</v>
      </c>
      <c r="G177" t="s">
        <v>103</v>
      </c>
      <c r="H177">
        <v>144395.91</v>
      </c>
      <c r="I177" s="2">
        <v>43525</v>
      </c>
      <c r="J177" s="2">
        <v>43889</v>
      </c>
      <c r="K177">
        <v>64595.49</v>
      </c>
    </row>
    <row r="178" spans="1:11" x14ac:dyDescent="0.25">
      <c r="A178" t="str">
        <f>"Z4A29109B6"</f>
        <v>Z4A29109B6</v>
      </c>
      <c r="B178" t="str">
        <f t="shared" si="2"/>
        <v>06363391001</v>
      </c>
      <c r="C178" t="s">
        <v>16</v>
      </c>
      <c r="D178" t="s">
        <v>430</v>
      </c>
      <c r="E178" t="s">
        <v>54</v>
      </c>
      <c r="F178" s="1" t="s">
        <v>431</v>
      </c>
      <c r="G178" t="s">
        <v>432</v>
      </c>
      <c r="H178">
        <v>300</v>
      </c>
      <c r="I178" s="2">
        <v>43668</v>
      </c>
      <c r="J178" s="2">
        <v>43668</v>
      </c>
      <c r="K178">
        <v>300</v>
      </c>
    </row>
    <row r="179" spans="1:11" x14ac:dyDescent="0.25">
      <c r="A179" t="str">
        <f>"Z7B2869B60"</f>
        <v>Z7B2869B60</v>
      </c>
      <c r="B179" t="str">
        <f t="shared" si="2"/>
        <v>06363391001</v>
      </c>
      <c r="C179" t="s">
        <v>16</v>
      </c>
      <c r="D179" t="s">
        <v>433</v>
      </c>
      <c r="E179" t="s">
        <v>54</v>
      </c>
      <c r="F179" s="1" t="s">
        <v>320</v>
      </c>
      <c r="G179" t="s">
        <v>321</v>
      </c>
      <c r="H179">
        <v>887.5</v>
      </c>
      <c r="I179" s="2">
        <v>43605</v>
      </c>
      <c r="J179" s="2">
        <v>43675</v>
      </c>
      <c r="K179">
        <v>887.5</v>
      </c>
    </row>
    <row r="180" spans="1:11" x14ac:dyDescent="0.25">
      <c r="A180" t="str">
        <f>"Z67292AB5D"</f>
        <v>Z67292AB5D</v>
      </c>
      <c r="B180" t="str">
        <f t="shared" si="2"/>
        <v>06363391001</v>
      </c>
      <c r="C180" t="s">
        <v>16</v>
      </c>
      <c r="D180" t="s">
        <v>434</v>
      </c>
      <c r="E180" t="s">
        <v>54</v>
      </c>
      <c r="F180" s="1" t="s">
        <v>131</v>
      </c>
      <c r="G180" t="s">
        <v>132</v>
      </c>
      <c r="H180">
        <v>100</v>
      </c>
      <c r="I180" s="2">
        <v>43676</v>
      </c>
      <c r="J180" s="2">
        <v>43677</v>
      </c>
      <c r="K180">
        <v>100</v>
      </c>
    </row>
    <row r="181" spans="1:11" x14ac:dyDescent="0.25">
      <c r="A181" t="str">
        <f>"Z94297058A"</f>
        <v>Z94297058A</v>
      </c>
      <c r="B181" t="str">
        <f t="shared" si="2"/>
        <v>06363391001</v>
      </c>
      <c r="C181" t="s">
        <v>16</v>
      </c>
      <c r="D181" t="s">
        <v>435</v>
      </c>
      <c r="E181" t="s">
        <v>54</v>
      </c>
      <c r="F181" s="1" t="s">
        <v>436</v>
      </c>
      <c r="G181" t="s">
        <v>437</v>
      </c>
      <c r="H181">
        <v>60</v>
      </c>
      <c r="I181" s="2">
        <v>43682</v>
      </c>
      <c r="J181" s="2">
        <v>43682</v>
      </c>
      <c r="K181">
        <v>60</v>
      </c>
    </row>
    <row r="182" spans="1:11" x14ac:dyDescent="0.25">
      <c r="A182" t="str">
        <f>"ZD02969159"</f>
        <v>ZD02969159</v>
      </c>
      <c r="B182" t="str">
        <f t="shared" si="2"/>
        <v>06363391001</v>
      </c>
      <c r="C182" t="s">
        <v>16</v>
      </c>
      <c r="D182" t="s">
        <v>438</v>
      </c>
      <c r="E182" t="s">
        <v>54</v>
      </c>
      <c r="F182" s="1" t="s">
        <v>407</v>
      </c>
      <c r="G182" t="s">
        <v>408</v>
      </c>
      <c r="H182">
        <v>3600</v>
      </c>
      <c r="I182" s="2">
        <v>43682</v>
      </c>
      <c r="J182" s="2">
        <v>43683</v>
      </c>
      <c r="K182">
        <v>3600</v>
      </c>
    </row>
    <row r="183" spans="1:11" x14ac:dyDescent="0.25">
      <c r="A183" t="str">
        <f>"Z29296A607"</f>
        <v>Z29296A607</v>
      </c>
      <c r="B183" t="str">
        <f t="shared" si="2"/>
        <v>06363391001</v>
      </c>
      <c r="C183" t="s">
        <v>16</v>
      </c>
      <c r="D183" t="s">
        <v>439</v>
      </c>
      <c r="E183" t="s">
        <v>54</v>
      </c>
      <c r="F183" s="1" t="s">
        <v>407</v>
      </c>
      <c r="G183" t="s">
        <v>408</v>
      </c>
      <c r="H183">
        <v>4800</v>
      </c>
      <c r="I183" s="2">
        <v>43682</v>
      </c>
      <c r="J183" s="2">
        <v>43713</v>
      </c>
      <c r="K183">
        <v>4800</v>
      </c>
    </row>
    <row r="184" spans="1:11" x14ac:dyDescent="0.25">
      <c r="A184" t="str">
        <f>"Z03295E17F"</f>
        <v>Z03295E17F</v>
      </c>
      <c r="B184" t="str">
        <f t="shared" si="2"/>
        <v>06363391001</v>
      </c>
      <c r="C184" t="s">
        <v>16</v>
      </c>
      <c r="D184" t="s">
        <v>440</v>
      </c>
      <c r="E184" t="s">
        <v>54</v>
      </c>
      <c r="F184" s="1" t="s">
        <v>441</v>
      </c>
      <c r="G184" t="s">
        <v>442</v>
      </c>
      <c r="H184">
        <v>420</v>
      </c>
      <c r="I184" s="2">
        <v>43678</v>
      </c>
      <c r="J184" s="2">
        <v>43678</v>
      </c>
      <c r="K184">
        <v>420</v>
      </c>
    </row>
    <row r="185" spans="1:11" x14ac:dyDescent="0.25">
      <c r="A185" t="str">
        <f>"Z0E285C1BF"</f>
        <v>Z0E285C1BF</v>
      </c>
      <c r="B185" t="str">
        <f t="shared" si="2"/>
        <v>06363391001</v>
      </c>
      <c r="C185" t="s">
        <v>16</v>
      </c>
      <c r="D185" t="s">
        <v>443</v>
      </c>
      <c r="E185" t="s">
        <v>43</v>
      </c>
      <c r="F185" s="1" t="s">
        <v>444</v>
      </c>
      <c r="G185" t="s">
        <v>445</v>
      </c>
      <c r="H185">
        <v>27350</v>
      </c>
      <c r="I185" s="2">
        <v>43643</v>
      </c>
      <c r="J185" s="2">
        <v>43673</v>
      </c>
      <c r="K185">
        <v>27350</v>
      </c>
    </row>
    <row r="186" spans="1:11" x14ac:dyDescent="0.25">
      <c r="A186" t="str">
        <f>"Z3A28FE429"</f>
        <v>Z3A28FE429</v>
      </c>
      <c r="B186" t="str">
        <f t="shared" si="2"/>
        <v>06363391001</v>
      </c>
      <c r="C186" t="s">
        <v>16</v>
      </c>
      <c r="D186" t="s">
        <v>446</v>
      </c>
      <c r="E186" t="s">
        <v>54</v>
      </c>
      <c r="F186" s="1" t="s">
        <v>447</v>
      </c>
      <c r="G186" t="s">
        <v>97</v>
      </c>
      <c r="H186">
        <v>7080</v>
      </c>
      <c r="I186" s="2">
        <v>43648</v>
      </c>
      <c r="J186" s="2">
        <v>43651</v>
      </c>
      <c r="K186">
        <v>7080</v>
      </c>
    </row>
    <row r="187" spans="1:11" x14ac:dyDescent="0.25">
      <c r="A187" t="str">
        <f>"Z752968F5F"</f>
        <v>Z752968F5F</v>
      </c>
      <c r="B187" t="str">
        <f t="shared" si="2"/>
        <v>06363391001</v>
      </c>
      <c r="C187" t="s">
        <v>16</v>
      </c>
      <c r="D187" t="s">
        <v>448</v>
      </c>
      <c r="E187" t="s">
        <v>54</v>
      </c>
      <c r="F187" s="1" t="s">
        <v>449</v>
      </c>
      <c r="G187" t="s">
        <v>450</v>
      </c>
      <c r="H187">
        <v>990</v>
      </c>
      <c r="I187" s="2">
        <v>43683</v>
      </c>
      <c r="J187" s="2">
        <v>43684</v>
      </c>
      <c r="K187">
        <v>990</v>
      </c>
    </row>
    <row r="188" spans="1:11" x14ac:dyDescent="0.25">
      <c r="A188" t="str">
        <f>"Z2F2990A7A"</f>
        <v>Z2F2990A7A</v>
      </c>
      <c r="B188" t="str">
        <f t="shared" si="2"/>
        <v>06363391001</v>
      </c>
      <c r="C188" t="s">
        <v>16</v>
      </c>
      <c r="D188" t="s">
        <v>451</v>
      </c>
      <c r="E188" t="s">
        <v>54</v>
      </c>
      <c r="F188" s="1" t="s">
        <v>419</v>
      </c>
      <c r="G188" t="s">
        <v>420</v>
      </c>
      <c r="H188">
        <v>1800</v>
      </c>
      <c r="I188" s="2">
        <v>43712</v>
      </c>
      <c r="J188" s="2">
        <v>43712</v>
      </c>
      <c r="K188">
        <v>1800</v>
      </c>
    </row>
    <row r="189" spans="1:11" x14ac:dyDescent="0.25">
      <c r="A189" t="str">
        <f>"Z4129AECD1"</f>
        <v>Z4129AECD1</v>
      </c>
      <c r="B189" t="str">
        <f t="shared" si="2"/>
        <v>06363391001</v>
      </c>
      <c r="C189" t="s">
        <v>16</v>
      </c>
      <c r="D189" t="s">
        <v>452</v>
      </c>
      <c r="E189" t="s">
        <v>54</v>
      </c>
      <c r="F189" s="1" t="s">
        <v>453</v>
      </c>
      <c r="G189" t="s">
        <v>113</v>
      </c>
      <c r="H189">
        <v>850</v>
      </c>
      <c r="I189" s="2">
        <v>43728</v>
      </c>
      <c r="J189" s="2">
        <v>43728</v>
      </c>
      <c r="K189">
        <v>850</v>
      </c>
    </row>
    <row r="190" spans="1:11" x14ac:dyDescent="0.25">
      <c r="A190" t="str">
        <f>"Z512976C14"</f>
        <v>Z512976C14</v>
      </c>
      <c r="B190" t="str">
        <f t="shared" si="2"/>
        <v>06363391001</v>
      </c>
      <c r="C190" t="s">
        <v>16</v>
      </c>
      <c r="D190" t="s">
        <v>454</v>
      </c>
      <c r="E190" t="s">
        <v>54</v>
      </c>
      <c r="F190" s="1" t="s">
        <v>294</v>
      </c>
      <c r="G190" t="s">
        <v>295</v>
      </c>
      <c r="H190">
        <v>125</v>
      </c>
      <c r="I190" s="2">
        <v>43698</v>
      </c>
      <c r="J190" s="2">
        <v>43698</v>
      </c>
      <c r="K190">
        <v>125</v>
      </c>
    </row>
    <row r="191" spans="1:11" x14ac:dyDescent="0.25">
      <c r="A191" t="str">
        <f>"Z142916AEE"</f>
        <v>Z142916AEE</v>
      </c>
      <c r="B191" t="str">
        <f t="shared" si="2"/>
        <v>06363391001</v>
      </c>
      <c r="C191" t="s">
        <v>16</v>
      </c>
      <c r="D191" t="s">
        <v>455</v>
      </c>
      <c r="E191" t="s">
        <v>54</v>
      </c>
      <c r="F191" s="1" t="s">
        <v>294</v>
      </c>
      <c r="G191" t="s">
        <v>295</v>
      </c>
      <c r="H191">
        <v>110</v>
      </c>
      <c r="I191" s="2">
        <v>43675</v>
      </c>
      <c r="J191" s="2">
        <v>43675</v>
      </c>
      <c r="K191">
        <v>110</v>
      </c>
    </row>
    <row r="192" spans="1:11" x14ac:dyDescent="0.25">
      <c r="A192" t="str">
        <f>"Z4A23E2086"</f>
        <v>Z4A23E2086</v>
      </c>
      <c r="B192" t="str">
        <f t="shared" si="2"/>
        <v>06363391001</v>
      </c>
      <c r="C192" t="s">
        <v>16</v>
      </c>
      <c r="D192" t="s">
        <v>456</v>
      </c>
      <c r="E192" t="s">
        <v>54</v>
      </c>
      <c r="F192" s="1" t="s">
        <v>211</v>
      </c>
      <c r="G192" t="s">
        <v>212</v>
      </c>
      <c r="H192">
        <v>29600</v>
      </c>
      <c r="I192" s="2">
        <v>43271</v>
      </c>
      <c r="J192" s="2">
        <v>43362</v>
      </c>
      <c r="K192">
        <v>29600</v>
      </c>
    </row>
    <row r="193" spans="1:11" x14ac:dyDescent="0.25">
      <c r="A193" t="str">
        <f>"Z9B1ED9C64"</f>
        <v>Z9B1ED9C64</v>
      </c>
      <c r="B193" t="str">
        <f t="shared" si="2"/>
        <v>06363391001</v>
      </c>
      <c r="C193" t="s">
        <v>16</v>
      </c>
      <c r="D193" t="s">
        <v>457</v>
      </c>
      <c r="E193" t="s">
        <v>18</v>
      </c>
      <c r="F193" s="1" t="s">
        <v>22</v>
      </c>
      <c r="G193" t="s">
        <v>23</v>
      </c>
      <c r="H193">
        <v>13136</v>
      </c>
      <c r="I193" s="2">
        <v>42941</v>
      </c>
      <c r="J193" s="2">
        <v>44766</v>
      </c>
      <c r="K193">
        <v>3284.05</v>
      </c>
    </row>
    <row r="194" spans="1:11" x14ac:dyDescent="0.25">
      <c r="A194" t="str">
        <f>"Z4D295D225"</f>
        <v>Z4D295D225</v>
      </c>
      <c r="B194" t="str">
        <f t="shared" si="2"/>
        <v>06363391001</v>
      </c>
      <c r="C194" t="s">
        <v>16</v>
      </c>
      <c r="D194" t="s">
        <v>458</v>
      </c>
      <c r="E194" t="s">
        <v>54</v>
      </c>
      <c r="F194" s="1" t="s">
        <v>459</v>
      </c>
      <c r="G194" t="s">
        <v>460</v>
      </c>
      <c r="H194">
        <v>10330</v>
      </c>
      <c r="I194" s="2">
        <v>43738</v>
      </c>
      <c r="J194" s="2">
        <v>43738</v>
      </c>
      <c r="K194">
        <v>10330</v>
      </c>
    </row>
    <row r="195" spans="1:11" x14ac:dyDescent="0.25">
      <c r="A195" t="str">
        <f>"Z6029AEC59"</f>
        <v>Z6029AEC59</v>
      </c>
      <c r="B195" t="str">
        <f t="shared" ref="B195:B258" si="3">"06363391001"</f>
        <v>06363391001</v>
      </c>
      <c r="C195" t="s">
        <v>16</v>
      </c>
      <c r="D195" t="s">
        <v>461</v>
      </c>
      <c r="E195" t="s">
        <v>54</v>
      </c>
      <c r="F195" s="1" t="s">
        <v>462</v>
      </c>
      <c r="G195" t="s">
        <v>463</v>
      </c>
      <c r="H195">
        <v>1000</v>
      </c>
      <c r="I195" s="2">
        <v>43726</v>
      </c>
      <c r="J195" s="2">
        <v>43726</v>
      </c>
      <c r="K195">
        <v>1000</v>
      </c>
    </row>
    <row r="196" spans="1:11" x14ac:dyDescent="0.25">
      <c r="A196" t="str">
        <f>"Z951580B78"</f>
        <v>Z951580B78</v>
      </c>
      <c r="B196" t="str">
        <f t="shared" si="3"/>
        <v>06363391001</v>
      </c>
      <c r="C196" t="s">
        <v>16</v>
      </c>
      <c r="D196" t="s">
        <v>464</v>
      </c>
      <c r="E196" t="s">
        <v>18</v>
      </c>
      <c r="F196" s="1" t="s">
        <v>22</v>
      </c>
      <c r="G196" t="s">
        <v>23</v>
      </c>
      <c r="H196">
        <v>5526.6</v>
      </c>
      <c r="I196" s="2">
        <v>42276</v>
      </c>
      <c r="J196" s="2">
        <v>44102</v>
      </c>
      <c r="K196">
        <v>3592.03</v>
      </c>
    </row>
    <row r="197" spans="1:11" x14ac:dyDescent="0.25">
      <c r="A197" t="str">
        <f>"Z441870F71"</f>
        <v>Z441870F71</v>
      </c>
      <c r="B197" t="str">
        <f t="shared" si="3"/>
        <v>06363391001</v>
      </c>
      <c r="C197" t="s">
        <v>16</v>
      </c>
      <c r="D197" t="s">
        <v>465</v>
      </c>
      <c r="E197" t="s">
        <v>18</v>
      </c>
      <c r="F197" s="1" t="s">
        <v>35</v>
      </c>
      <c r="G197" t="s">
        <v>36</v>
      </c>
      <c r="H197">
        <v>5883</v>
      </c>
      <c r="I197" s="2">
        <v>42491</v>
      </c>
      <c r="J197" s="2">
        <v>44317</v>
      </c>
      <c r="K197">
        <v>4412.2700000000004</v>
      </c>
    </row>
    <row r="198" spans="1:11" x14ac:dyDescent="0.25">
      <c r="A198" t="str">
        <f>"Z5A29A3E2B"</f>
        <v>Z5A29A3E2B</v>
      </c>
      <c r="B198" t="str">
        <f t="shared" si="3"/>
        <v>06363391001</v>
      </c>
      <c r="C198" t="s">
        <v>16</v>
      </c>
      <c r="D198" t="s">
        <v>466</v>
      </c>
      <c r="E198" t="s">
        <v>54</v>
      </c>
      <c r="F198" s="1" t="s">
        <v>288</v>
      </c>
      <c r="G198" t="s">
        <v>289</v>
      </c>
      <c r="H198">
        <v>367.5</v>
      </c>
      <c r="I198" s="2">
        <v>43637</v>
      </c>
      <c r="J198" s="2">
        <v>43637</v>
      </c>
      <c r="K198">
        <v>367.5</v>
      </c>
    </row>
    <row r="199" spans="1:11" x14ac:dyDescent="0.25">
      <c r="A199" t="str">
        <f>"ZBC2979996"</f>
        <v>ZBC2979996</v>
      </c>
      <c r="B199" t="str">
        <f t="shared" si="3"/>
        <v>06363391001</v>
      </c>
      <c r="C199" t="s">
        <v>16</v>
      </c>
      <c r="D199" t="s">
        <v>467</v>
      </c>
      <c r="E199" t="s">
        <v>54</v>
      </c>
      <c r="F199" s="1" t="s">
        <v>468</v>
      </c>
      <c r="G199" t="s">
        <v>469</v>
      </c>
      <c r="H199">
        <v>3010</v>
      </c>
      <c r="I199" s="2">
        <v>43685</v>
      </c>
      <c r="J199" s="2">
        <v>43689</v>
      </c>
      <c r="K199">
        <v>3010</v>
      </c>
    </row>
    <row r="200" spans="1:11" x14ac:dyDescent="0.25">
      <c r="A200" t="str">
        <f>"Z1D28917DB"</f>
        <v>Z1D28917DB</v>
      </c>
      <c r="B200" t="str">
        <f t="shared" si="3"/>
        <v>06363391001</v>
      </c>
      <c r="C200" t="s">
        <v>16</v>
      </c>
      <c r="D200" t="s">
        <v>470</v>
      </c>
      <c r="E200" t="s">
        <v>54</v>
      </c>
      <c r="F200" s="1" t="s">
        <v>471</v>
      </c>
      <c r="G200" t="s">
        <v>472</v>
      </c>
      <c r="H200">
        <v>612.20000000000005</v>
      </c>
      <c r="I200" s="2">
        <v>43545</v>
      </c>
      <c r="J200" s="2">
        <v>43752</v>
      </c>
      <c r="K200">
        <v>612.20000000000005</v>
      </c>
    </row>
    <row r="201" spans="1:11" x14ac:dyDescent="0.25">
      <c r="A201" t="str">
        <f>"Z0929DCEB9"</f>
        <v>Z0929DCEB9</v>
      </c>
      <c r="B201" t="str">
        <f t="shared" si="3"/>
        <v>06363391001</v>
      </c>
      <c r="C201" t="s">
        <v>16</v>
      </c>
      <c r="D201" t="s">
        <v>473</v>
      </c>
      <c r="E201" t="s">
        <v>54</v>
      </c>
      <c r="F201" s="1" t="s">
        <v>474</v>
      </c>
      <c r="G201" t="s">
        <v>475</v>
      </c>
      <c r="H201">
        <v>138</v>
      </c>
      <c r="I201" s="2">
        <v>43732</v>
      </c>
      <c r="J201" s="2">
        <v>43732</v>
      </c>
      <c r="K201">
        <v>0</v>
      </c>
    </row>
    <row r="202" spans="1:11" x14ac:dyDescent="0.25">
      <c r="A202" t="str">
        <f>"Z032A14082"</f>
        <v>Z032A14082</v>
      </c>
      <c r="B202" t="str">
        <f t="shared" si="3"/>
        <v>06363391001</v>
      </c>
      <c r="C202" t="s">
        <v>16</v>
      </c>
      <c r="D202" t="s">
        <v>476</v>
      </c>
      <c r="E202" t="s">
        <v>54</v>
      </c>
      <c r="F202" s="1" t="s">
        <v>477</v>
      </c>
      <c r="G202" t="s">
        <v>478</v>
      </c>
      <c r="H202">
        <v>520</v>
      </c>
      <c r="I202" s="2">
        <v>43749</v>
      </c>
      <c r="J202" s="2">
        <v>43749</v>
      </c>
      <c r="K202">
        <v>520</v>
      </c>
    </row>
    <row r="203" spans="1:11" x14ac:dyDescent="0.25">
      <c r="A203" t="str">
        <f>"Z222A049F1"</f>
        <v>Z222A049F1</v>
      </c>
      <c r="B203" t="str">
        <f t="shared" si="3"/>
        <v>06363391001</v>
      </c>
      <c r="C203" t="s">
        <v>16</v>
      </c>
      <c r="D203" t="s">
        <v>479</v>
      </c>
      <c r="E203" t="s">
        <v>54</v>
      </c>
      <c r="F203" s="1" t="s">
        <v>480</v>
      </c>
      <c r="G203" t="s">
        <v>481</v>
      </c>
      <c r="H203">
        <v>1000</v>
      </c>
      <c r="I203" s="2">
        <v>43747</v>
      </c>
      <c r="J203" s="2">
        <v>43747</v>
      </c>
      <c r="K203">
        <v>1000</v>
      </c>
    </row>
    <row r="204" spans="1:11" x14ac:dyDescent="0.25">
      <c r="A204" t="str">
        <f>"ZB729BE25D"</f>
        <v>ZB729BE25D</v>
      </c>
      <c r="B204" t="str">
        <f t="shared" si="3"/>
        <v>06363391001</v>
      </c>
      <c r="C204" t="s">
        <v>16</v>
      </c>
      <c r="D204" t="s">
        <v>409</v>
      </c>
      <c r="E204" t="s">
        <v>18</v>
      </c>
      <c r="F204" s="1" t="s">
        <v>340</v>
      </c>
      <c r="G204" t="s">
        <v>341</v>
      </c>
      <c r="H204">
        <v>39960</v>
      </c>
      <c r="I204" s="2">
        <v>43728</v>
      </c>
      <c r="J204" s="2">
        <v>43748</v>
      </c>
      <c r="K204">
        <v>39960</v>
      </c>
    </row>
    <row r="205" spans="1:11" x14ac:dyDescent="0.25">
      <c r="A205" t="str">
        <f>"Z7D2A1E2D0"</f>
        <v>Z7D2A1E2D0</v>
      </c>
      <c r="B205" t="str">
        <f t="shared" si="3"/>
        <v>06363391001</v>
      </c>
      <c r="C205" t="s">
        <v>16</v>
      </c>
      <c r="D205" t="s">
        <v>482</v>
      </c>
      <c r="E205" t="s">
        <v>54</v>
      </c>
      <c r="F205" s="1" t="s">
        <v>483</v>
      </c>
      <c r="G205" t="s">
        <v>404</v>
      </c>
      <c r="H205">
        <v>660</v>
      </c>
      <c r="I205" s="2">
        <v>43776</v>
      </c>
      <c r="J205" s="2">
        <v>43791</v>
      </c>
      <c r="K205">
        <v>660</v>
      </c>
    </row>
    <row r="206" spans="1:11" x14ac:dyDescent="0.25">
      <c r="A206" t="str">
        <f>"Z982A233A0"</f>
        <v>Z982A233A0</v>
      </c>
      <c r="B206" t="str">
        <f t="shared" si="3"/>
        <v>06363391001</v>
      </c>
      <c r="C206" t="s">
        <v>16</v>
      </c>
      <c r="D206" t="s">
        <v>484</v>
      </c>
      <c r="E206" t="s">
        <v>18</v>
      </c>
      <c r="F206" s="1" t="s">
        <v>340</v>
      </c>
      <c r="G206" t="s">
        <v>341</v>
      </c>
      <c r="H206">
        <v>39150</v>
      </c>
      <c r="I206" s="2">
        <v>43760</v>
      </c>
      <c r="J206" s="2">
        <v>43780</v>
      </c>
      <c r="K206">
        <v>39150</v>
      </c>
    </row>
    <row r="207" spans="1:11" x14ac:dyDescent="0.25">
      <c r="A207" t="str">
        <f>"ZA413320DA"</f>
        <v>ZA413320DA</v>
      </c>
      <c r="B207" t="str">
        <f t="shared" si="3"/>
        <v>06363391001</v>
      </c>
      <c r="C207" t="s">
        <v>16</v>
      </c>
      <c r="D207" t="s">
        <v>485</v>
      </c>
      <c r="E207" t="s">
        <v>54</v>
      </c>
      <c r="F207" s="1" t="s">
        <v>486</v>
      </c>
      <c r="G207" t="s">
        <v>487</v>
      </c>
      <c r="H207">
        <v>4000</v>
      </c>
      <c r="I207" s="2">
        <v>42124</v>
      </c>
      <c r="J207" s="2">
        <v>45777</v>
      </c>
      <c r="K207">
        <v>683.51</v>
      </c>
    </row>
    <row r="208" spans="1:11" x14ac:dyDescent="0.25">
      <c r="A208" t="str">
        <f>"ZE02A4878C"</f>
        <v>ZE02A4878C</v>
      </c>
      <c r="B208" t="str">
        <f t="shared" si="3"/>
        <v>06363391001</v>
      </c>
      <c r="C208" t="s">
        <v>16</v>
      </c>
      <c r="D208" t="s">
        <v>488</v>
      </c>
      <c r="E208" t="s">
        <v>54</v>
      </c>
      <c r="F208" s="1" t="s">
        <v>330</v>
      </c>
      <c r="G208" t="s">
        <v>331</v>
      </c>
      <c r="H208">
        <v>149.4</v>
      </c>
      <c r="I208" s="2">
        <v>43749</v>
      </c>
      <c r="J208" s="2">
        <v>43749</v>
      </c>
      <c r="K208">
        <v>149.4</v>
      </c>
    </row>
    <row r="209" spans="1:11" x14ac:dyDescent="0.25">
      <c r="A209" t="str">
        <f>"ZEA2A0EDA9"</f>
        <v>ZEA2A0EDA9</v>
      </c>
      <c r="B209" t="str">
        <f t="shared" si="3"/>
        <v>06363391001</v>
      </c>
      <c r="C209" t="s">
        <v>16</v>
      </c>
      <c r="D209" t="s">
        <v>489</v>
      </c>
      <c r="E209" t="s">
        <v>54</v>
      </c>
      <c r="F209" s="1" t="s">
        <v>165</v>
      </c>
      <c r="G209" t="s">
        <v>166</v>
      </c>
      <c r="H209">
        <v>347</v>
      </c>
      <c r="I209" s="2">
        <v>43749</v>
      </c>
      <c r="J209" s="2">
        <v>43749</v>
      </c>
      <c r="K209">
        <v>347</v>
      </c>
    </row>
    <row r="210" spans="1:11" x14ac:dyDescent="0.25">
      <c r="A210" t="str">
        <f>"Z112A3AFF0"</f>
        <v>Z112A3AFF0</v>
      </c>
      <c r="B210" t="str">
        <f t="shared" si="3"/>
        <v>06363391001</v>
      </c>
      <c r="C210" t="s">
        <v>16</v>
      </c>
      <c r="D210" t="s">
        <v>490</v>
      </c>
      <c r="E210" t="s">
        <v>54</v>
      </c>
      <c r="F210" s="1" t="s">
        <v>491</v>
      </c>
      <c r="G210" t="s">
        <v>113</v>
      </c>
      <c r="H210">
        <v>750</v>
      </c>
      <c r="I210" s="2">
        <v>43764</v>
      </c>
      <c r="J210" s="2">
        <v>43764</v>
      </c>
      <c r="K210">
        <v>750</v>
      </c>
    </row>
    <row r="211" spans="1:11" x14ac:dyDescent="0.25">
      <c r="A211" t="str">
        <f>"Z942A5B98F"</f>
        <v>Z942A5B98F</v>
      </c>
      <c r="B211" t="str">
        <f t="shared" si="3"/>
        <v>06363391001</v>
      </c>
      <c r="C211" t="s">
        <v>16</v>
      </c>
      <c r="D211" t="s">
        <v>492</v>
      </c>
      <c r="E211" t="s">
        <v>54</v>
      </c>
      <c r="F211" s="1" t="s">
        <v>493</v>
      </c>
      <c r="G211" t="s">
        <v>494</v>
      </c>
      <c r="H211">
        <v>275.2</v>
      </c>
      <c r="I211" s="2">
        <v>43759</v>
      </c>
      <c r="J211" s="2">
        <v>43759</v>
      </c>
      <c r="K211">
        <v>275.2</v>
      </c>
    </row>
    <row r="212" spans="1:11" x14ac:dyDescent="0.25">
      <c r="A212" t="str">
        <f>"Z452A51BFB"</f>
        <v>Z452A51BFB</v>
      </c>
      <c r="B212" t="str">
        <f t="shared" si="3"/>
        <v>06363391001</v>
      </c>
      <c r="C212" t="s">
        <v>16</v>
      </c>
      <c r="D212" t="s">
        <v>495</v>
      </c>
      <c r="E212" t="s">
        <v>54</v>
      </c>
      <c r="F212" s="1" t="s">
        <v>131</v>
      </c>
      <c r="G212" t="s">
        <v>132</v>
      </c>
      <c r="H212">
        <v>90</v>
      </c>
      <c r="I212" s="2">
        <v>43774</v>
      </c>
      <c r="J212" s="2">
        <v>43774</v>
      </c>
      <c r="K212">
        <v>90</v>
      </c>
    </row>
    <row r="213" spans="1:11" x14ac:dyDescent="0.25">
      <c r="A213" t="str">
        <f>"Z152865AA0"</f>
        <v>Z152865AA0</v>
      </c>
      <c r="B213" t="str">
        <f t="shared" si="3"/>
        <v>06363391001</v>
      </c>
      <c r="C213" t="s">
        <v>16</v>
      </c>
      <c r="D213" t="s">
        <v>496</v>
      </c>
      <c r="E213" t="s">
        <v>54</v>
      </c>
      <c r="F213" s="1" t="s">
        <v>497</v>
      </c>
      <c r="G213" t="s">
        <v>113</v>
      </c>
      <c r="H213">
        <v>370</v>
      </c>
      <c r="I213" s="2">
        <v>43612</v>
      </c>
      <c r="J213" s="2">
        <v>43612</v>
      </c>
      <c r="K213">
        <v>370</v>
      </c>
    </row>
    <row r="214" spans="1:11" x14ac:dyDescent="0.25">
      <c r="A214" t="str">
        <f>"Z8B2A4C8E1"</f>
        <v>Z8B2A4C8E1</v>
      </c>
      <c r="B214" t="str">
        <f t="shared" si="3"/>
        <v>06363391001</v>
      </c>
      <c r="C214" t="s">
        <v>16</v>
      </c>
      <c r="D214" t="s">
        <v>498</v>
      </c>
      <c r="E214" t="s">
        <v>18</v>
      </c>
      <c r="F214" s="1" t="s">
        <v>223</v>
      </c>
      <c r="G214" t="s">
        <v>224</v>
      </c>
      <c r="H214">
        <v>4000</v>
      </c>
      <c r="I214" s="2">
        <v>43761</v>
      </c>
      <c r="J214" s="2">
        <v>43781</v>
      </c>
      <c r="K214">
        <v>2737.8</v>
      </c>
    </row>
    <row r="215" spans="1:11" x14ac:dyDescent="0.25">
      <c r="A215" t="str">
        <f>"Z112958FF8"</f>
        <v>Z112958FF8</v>
      </c>
      <c r="B215" t="str">
        <f t="shared" si="3"/>
        <v>06363391001</v>
      </c>
      <c r="C215" t="s">
        <v>16</v>
      </c>
      <c r="D215" t="s">
        <v>499</v>
      </c>
      <c r="E215" t="s">
        <v>54</v>
      </c>
      <c r="F215" s="1" t="s">
        <v>173</v>
      </c>
      <c r="G215" t="s">
        <v>174</v>
      </c>
      <c r="H215">
        <v>400</v>
      </c>
      <c r="I215" s="2">
        <v>43689</v>
      </c>
      <c r="J215" s="2">
        <v>43753</v>
      </c>
      <c r="K215">
        <v>400</v>
      </c>
    </row>
    <row r="216" spans="1:11" x14ac:dyDescent="0.25">
      <c r="A216" t="str">
        <f>"Z202A7BB6F"</f>
        <v>Z202A7BB6F</v>
      </c>
      <c r="B216" t="str">
        <f t="shared" si="3"/>
        <v>06363391001</v>
      </c>
      <c r="C216" t="s">
        <v>16</v>
      </c>
      <c r="D216" t="s">
        <v>421</v>
      </c>
      <c r="E216" t="s">
        <v>54</v>
      </c>
      <c r="F216" s="1" t="s">
        <v>330</v>
      </c>
      <c r="G216" t="s">
        <v>331</v>
      </c>
      <c r="H216">
        <v>244.65</v>
      </c>
      <c r="I216" s="2">
        <v>43768</v>
      </c>
      <c r="J216" s="2">
        <v>43768</v>
      </c>
      <c r="K216">
        <v>244.65</v>
      </c>
    </row>
    <row r="217" spans="1:11" x14ac:dyDescent="0.25">
      <c r="A217" t="str">
        <f>"78454985C2"</f>
        <v>78454985C2</v>
      </c>
      <c r="B217" t="str">
        <f t="shared" si="3"/>
        <v>06363391001</v>
      </c>
      <c r="C217" t="s">
        <v>16</v>
      </c>
      <c r="D217" t="s">
        <v>500</v>
      </c>
      <c r="E217" t="s">
        <v>43</v>
      </c>
      <c r="F217" s="1" t="s">
        <v>501</v>
      </c>
      <c r="G217" t="s">
        <v>502</v>
      </c>
      <c r="H217">
        <v>120000</v>
      </c>
      <c r="I217" s="2">
        <v>43668</v>
      </c>
      <c r="J217" s="2">
        <v>44019</v>
      </c>
      <c r="K217">
        <v>101883.11</v>
      </c>
    </row>
    <row r="218" spans="1:11" x14ac:dyDescent="0.25">
      <c r="A218" t="str">
        <f>"Z482A1E33C"</f>
        <v>Z482A1E33C</v>
      </c>
      <c r="B218" t="str">
        <f t="shared" si="3"/>
        <v>06363391001</v>
      </c>
      <c r="C218" t="s">
        <v>16</v>
      </c>
      <c r="D218" t="s">
        <v>503</v>
      </c>
      <c r="E218" t="s">
        <v>54</v>
      </c>
      <c r="F218" s="1" t="s">
        <v>337</v>
      </c>
      <c r="G218" t="s">
        <v>338</v>
      </c>
      <c r="H218">
        <v>1627</v>
      </c>
      <c r="I218" s="2">
        <v>43760</v>
      </c>
      <c r="J218" s="2">
        <v>43781</v>
      </c>
      <c r="K218">
        <v>1627</v>
      </c>
    </row>
    <row r="219" spans="1:11" x14ac:dyDescent="0.25">
      <c r="A219" t="str">
        <f>"Z612A1B602"</f>
        <v>Z612A1B602</v>
      </c>
      <c r="B219" t="str">
        <f t="shared" si="3"/>
        <v>06363391001</v>
      </c>
      <c r="C219" t="s">
        <v>16</v>
      </c>
      <c r="D219" t="s">
        <v>504</v>
      </c>
      <c r="E219" t="s">
        <v>18</v>
      </c>
      <c r="F219" s="1" t="s">
        <v>22</v>
      </c>
      <c r="G219" t="s">
        <v>23</v>
      </c>
      <c r="H219">
        <v>39552</v>
      </c>
      <c r="I219" s="2">
        <v>43779</v>
      </c>
      <c r="J219" s="2">
        <v>45616</v>
      </c>
      <c r="K219">
        <v>0</v>
      </c>
    </row>
    <row r="220" spans="1:11" x14ac:dyDescent="0.25">
      <c r="A220" t="str">
        <f>"ZD42A468DC"</f>
        <v>ZD42A468DC</v>
      </c>
      <c r="B220" t="str">
        <f t="shared" si="3"/>
        <v>06363391001</v>
      </c>
      <c r="C220" t="s">
        <v>16</v>
      </c>
      <c r="D220" t="s">
        <v>505</v>
      </c>
      <c r="E220" t="s">
        <v>18</v>
      </c>
      <c r="F220" s="1" t="s">
        <v>22</v>
      </c>
      <c r="G220" t="s">
        <v>23</v>
      </c>
      <c r="H220">
        <v>28123.200000000001</v>
      </c>
      <c r="I220" s="2">
        <v>43789</v>
      </c>
      <c r="J220" s="2">
        <v>43798</v>
      </c>
      <c r="K220">
        <v>28123.200000000001</v>
      </c>
    </row>
    <row r="221" spans="1:11" x14ac:dyDescent="0.25">
      <c r="A221" t="str">
        <f>"ZAA2ADFD75"</f>
        <v>ZAA2ADFD75</v>
      </c>
      <c r="B221" t="str">
        <f t="shared" si="3"/>
        <v>06363391001</v>
      </c>
      <c r="C221" t="s">
        <v>16</v>
      </c>
      <c r="D221" t="s">
        <v>506</v>
      </c>
      <c r="E221" t="s">
        <v>54</v>
      </c>
      <c r="F221" s="1" t="s">
        <v>507</v>
      </c>
      <c r="G221" t="s">
        <v>508</v>
      </c>
      <c r="H221">
        <v>822</v>
      </c>
      <c r="I221" s="2">
        <v>43798</v>
      </c>
      <c r="K221">
        <v>0</v>
      </c>
    </row>
    <row r="222" spans="1:11" x14ac:dyDescent="0.25">
      <c r="A222" t="str">
        <f>"Z5B297AD86"</f>
        <v>Z5B297AD86</v>
      </c>
      <c r="B222" t="str">
        <f t="shared" si="3"/>
        <v>06363391001</v>
      </c>
      <c r="C222" t="s">
        <v>16</v>
      </c>
      <c r="D222" t="s">
        <v>509</v>
      </c>
      <c r="E222" t="s">
        <v>54</v>
      </c>
      <c r="F222" s="1" t="s">
        <v>266</v>
      </c>
      <c r="G222" t="s">
        <v>267</v>
      </c>
      <c r="H222">
        <v>500</v>
      </c>
      <c r="I222" s="2">
        <v>43738</v>
      </c>
      <c r="J222" s="2">
        <v>43738</v>
      </c>
      <c r="K222">
        <v>500</v>
      </c>
    </row>
    <row r="223" spans="1:11" x14ac:dyDescent="0.25">
      <c r="A223" t="str">
        <f>"Z1529C8D6C"</f>
        <v>Z1529C8D6C</v>
      </c>
      <c r="B223" t="str">
        <f t="shared" si="3"/>
        <v>06363391001</v>
      </c>
      <c r="C223" t="s">
        <v>16</v>
      </c>
      <c r="D223" t="s">
        <v>510</v>
      </c>
      <c r="E223" t="s">
        <v>54</v>
      </c>
      <c r="F223" s="1" t="s">
        <v>348</v>
      </c>
      <c r="G223" t="s">
        <v>349</v>
      </c>
      <c r="H223">
        <v>6250</v>
      </c>
      <c r="I223" s="2">
        <v>43801</v>
      </c>
      <c r="J223" s="2">
        <v>44012</v>
      </c>
      <c r="K223">
        <v>0</v>
      </c>
    </row>
    <row r="224" spans="1:11" x14ac:dyDescent="0.25">
      <c r="A224" t="str">
        <f>"ZD529C4C7F"</f>
        <v>ZD529C4C7F</v>
      </c>
      <c r="B224" t="str">
        <f t="shared" si="3"/>
        <v>06363391001</v>
      </c>
      <c r="C224" t="s">
        <v>16</v>
      </c>
      <c r="D224" t="s">
        <v>511</v>
      </c>
      <c r="E224" t="s">
        <v>54</v>
      </c>
      <c r="F224" s="1" t="s">
        <v>512</v>
      </c>
      <c r="G224" t="s">
        <v>513</v>
      </c>
      <c r="H224">
        <v>26520</v>
      </c>
      <c r="I224" s="2">
        <v>43770</v>
      </c>
      <c r="J224" s="2">
        <v>44012</v>
      </c>
      <c r="K224">
        <v>0</v>
      </c>
    </row>
    <row r="225" spans="1:11" x14ac:dyDescent="0.25">
      <c r="A225" t="str">
        <f>"Z0D2A16585"</f>
        <v>Z0D2A16585</v>
      </c>
      <c r="B225" t="str">
        <f t="shared" si="3"/>
        <v>06363391001</v>
      </c>
      <c r="C225" t="s">
        <v>16</v>
      </c>
      <c r="D225" t="s">
        <v>514</v>
      </c>
      <c r="E225" t="s">
        <v>54</v>
      </c>
      <c r="F225" s="1" t="s">
        <v>515</v>
      </c>
      <c r="G225" t="s">
        <v>516</v>
      </c>
      <c r="H225">
        <v>487</v>
      </c>
      <c r="I225" s="2">
        <v>43815</v>
      </c>
      <c r="J225" s="2">
        <v>43815</v>
      </c>
      <c r="K225">
        <v>487</v>
      </c>
    </row>
    <row r="226" spans="1:11" x14ac:dyDescent="0.25">
      <c r="A226" t="str">
        <f>"Z062A226BF"</f>
        <v>Z062A226BF</v>
      </c>
      <c r="B226" t="str">
        <f t="shared" si="3"/>
        <v>06363391001</v>
      </c>
      <c r="C226" t="s">
        <v>16</v>
      </c>
      <c r="D226" t="s">
        <v>517</v>
      </c>
      <c r="E226" t="s">
        <v>54</v>
      </c>
      <c r="F226" s="1" t="s">
        <v>518</v>
      </c>
      <c r="G226" t="s">
        <v>519</v>
      </c>
      <c r="H226">
        <v>1500</v>
      </c>
      <c r="I226" s="2">
        <v>43749</v>
      </c>
      <c r="J226" s="2">
        <v>43759</v>
      </c>
      <c r="K226">
        <v>1500</v>
      </c>
    </row>
    <row r="227" spans="1:11" x14ac:dyDescent="0.25">
      <c r="A227" t="str">
        <f>"Z0D2A32693"</f>
        <v>Z0D2A32693</v>
      </c>
      <c r="B227" t="str">
        <f t="shared" si="3"/>
        <v>06363391001</v>
      </c>
      <c r="C227" t="s">
        <v>16</v>
      </c>
      <c r="D227" t="s">
        <v>520</v>
      </c>
      <c r="E227" t="s">
        <v>54</v>
      </c>
      <c r="F227" s="1" t="s">
        <v>521</v>
      </c>
      <c r="G227" t="s">
        <v>522</v>
      </c>
      <c r="H227">
        <v>608</v>
      </c>
      <c r="I227" s="2">
        <v>43768</v>
      </c>
      <c r="J227" s="2">
        <v>43768</v>
      </c>
      <c r="K227">
        <v>608</v>
      </c>
    </row>
    <row r="228" spans="1:11" x14ac:dyDescent="0.25">
      <c r="A228" t="str">
        <f>"Z072B048F2"</f>
        <v>Z072B048F2</v>
      </c>
      <c r="B228" t="str">
        <f t="shared" si="3"/>
        <v>06363391001</v>
      </c>
      <c r="C228" t="s">
        <v>16</v>
      </c>
      <c r="D228" t="s">
        <v>222</v>
      </c>
      <c r="E228" t="s">
        <v>18</v>
      </c>
      <c r="F228" s="1" t="s">
        <v>223</v>
      </c>
      <c r="G228" t="s">
        <v>224</v>
      </c>
      <c r="H228">
        <v>6000</v>
      </c>
      <c r="I228" s="2">
        <v>43805</v>
      </c>
      <c r="J228" s="2">
        <v>43809</v>
      </c>
      <c r="K228">
        <v>0</v>
      </c>
    </row>
    <row r="229" spans="1:11" x14ac:dyDescent="0.25">
      <c r="A229" t="str">
        <f>"ZCB2ABBD03"</f>
        <v>ZCB2ABBD03</v>
      </c>
      <c r="B229" t="str">
        <f t="shared" si="3"/>
        <v>06363391001</v>
      </c>
      <c r="C229" t="s">
        <v>16</v>
      </c>
      <c r="D229" t="s">
        <v>523</v>
      </c>
      <c r="E229" t="s">
        <v>54</v>
      </c>
      <c r="F229" s="1" t="s">
        <v>369</v>
      </c>
      <c r="G229" t="s">
        <v>370</v>
      </c>
      <c r="H229">
        <v>4950</v>
      </c>
      <c r="I229" s="2">
        <v>43796</v>
      </c>
      <c r="J229" s="2">
        <v>43803</v>
      </c>
      <c r="K229">
        <v>4950</v>
      </c>
    </row>
    <row r="230" spans="1:11" x14ac:dyDescent="0.25">
      <c r="A230" t="str">
        <f>"ZA6294FFCD"</f>
        <v>ZA6294FFCD</v>
      </c>
      <c r="B230" t="str">
        <f t="shared" si="3"/>
        <v>06363391001</v>
      </c>
      <c r="C230" t="s">
        <v>16</v>
      </c>
      <c r="D230" t="s">
        <v>524</v>
      </c>
      <c r="E230" t="s">
        <v>54</v>
      </c>
      <c r="F230" s="1" t="s">
        <v>525</v>
      </c>
      <c r="G230" t="s">
        <v>526</v>
      </c>
      <c r="H230">
        <v>2480</v>
      </c>
      <c r="I230" s="2">
        <v>43679</v>
      </c>
      <c r="J230" s="2">
        <v>43741</v>
      </c>
      <c r="K230">
        <v>2480</v>
      </c>
    </row>
    <row r="231" spans="1:11" x14ac:dyDescent="0.25">
      <c r="A231" t="str">
        <f>"Z8D2B245A6"</f>
        <v>Z8D2B245A6</v>
      </c>
      <c r="B231" t="str">
        <f t="shared" si="3"/>
        <v>06363391001</v>
      </c>
      <c r="C231" t="s">
        <v>16</v>
      </c>
      <c r="D231" t="s">
        <v>527</v>
      </c>
      <c r="E231" t="s">
        <v>54</v>
      </c>
      <c r="F231" s="1" t="s">
        <v>307</v>
      </c>
      <c r="G231" t="s">
        <v>199</v>
      </c>
      <c r="H231">
        <v>147.5</v>
      </c>
      <c r="I231" s="2">
        <v>43817</v>
      </c>
      <c r="J231" s="2">
        <v>43817</v>
      </c>
      <c r="K231">
        <v>0</v>
      </c>
    </row>
    <row r="232" spans="1:11" x14ac:dyDescent="0.25">
      <c r="A232" t="str">
        <f>"Z2A2A4B599"</f>
        <v>Z2A2A4B599</v>
      </c>
      <c r="B232" t="str">
        <f t="shared" si="3"/>
        <v>06363391001</v>
      </c>
      <c r="C232" t="s">
        <v>16</v>
      </c>
      <c r="D232" t="s">
        <v>528</v>
      </c>
      <c r="E232" t="s">
        <v>54</v>
      </c>
      <c r="F232" s="1" t="s">
        <v>320</v>
      </c>
      <c r="G232" t="s">
        <v>321</v>
      </c>
      <c r="H232">
        <v>330</v>
      </c>
      <c r="I232" s="2">
        <v>43823</v>
      </c>
      <c r="J232" s="2">
        <v>43823</v>
      </c>
      <c r="K232">
        <v>330</v>
      </c>
    </row>
    <row r="233" spans="1:11" x14ac:dyDescent="0.25">
      <c r="A233" t="str">
        <f>"Z5A29C3FEF"</f>
        <v>Z5A29C3FEF</v>
      </c>
      <c r="B233" t="str">
        <f t="shared" si="3"/>
        <v>06363391001</v>
      </c>
      <c r="C233" t="s">
        <v>16</v>
      </c>
      <c r="D233" t="s">
        <v>529</v>
      </c>
      <c r="E233" t="s">
        <v>54</v>
      </c>
      <c r="F233" s="1" t="s">
        <v>530</v>
      </c>
      <c r="G233" t="s">
        <v>531</v>
      </c>
      <c r="H233">
        <v>2500</v>
      </c>
      <c r="I233" s="2">
        <v>43746</v>
      </c>
      <c r="J233" s="2">
        <v>43921</v>
      </c>
      <c r="K233">
        <v>0</v>
      </c>
    </row>
    <row r="234" spans="1:11" x14ac:dyDescent="0.25">
      <c r="A234" t="str">
        <f>"Z112A1E419"</f>
        <v>Z112A1E419</v>
      </c>
      <c r="B234" t="str">
        <f t="shared" si="3"/>
        <v>06363391001</v>
      </c>
      <c r="C234" t="s">
        <v>16</v>
      </c>
      <c r="D234" t="s">
        <v>532</v>
      </c>
      <c r="E234" t="s">
        <v>54</v>
      </c>
      <c r="F234" s="1" t="s">
        <v>533</v>
      </c>
      <c r="G234" t="s">
        <v>534</v>
      </c>
      <c r="H234">
        <v>1100</v>
      </c>
      <c r="I234" s="2">
        <v>43759</v>
      </c>
      <c r="J234" s="2">
        <v>43791</v>
      </c>
      <c r="K234">
        <v>1100</v>
      </c>
    </row>
    <row r="235" spans="1:11" x14ac:dyDescent="0.25">
      <c r="A235" t="str">
        <f>"793825466E"</f>
        <v>793825466E</v>
      </c>
      <c r="B235" t="str">
        <f t="shared" si="3"/>
        <v>06363391001</v>
      </c>
      <c r="C235" t="s">
        <v>16</v>
      </c>
      <c r="D235" t="s">
        <v>535</v>
      </c>
      <c r="E235" t="s">
        <v>43</v>
      </c>
      <c r="F235" s="1" t="s">
        <v>536</v>
      </c>
      <c r="G235" t="s">
        <v>537</v>
      </c>
      <c r="H235">
        <v>44880</v>
      </c>
      <c r="I235" s="2">
        <v>43826</v>
      </c>
      <c r="J235" s="2">
        <v>44188</v>
      </c>
      <c r="K235">
        <v>0</v>
      </c>
    </row>
    <row r="236" spans="1:11" x14ac:dyDescent="0.25">
      <c r="A236" t="str">
        <f>"7938262D06"</f>
        <v>7938262D06</v>
      </c>
      <c r="B236" t="str">
        <f t="shared" si="3"/>
        <v>06363391001</v>
      </c>
      <c r="C236" t="s">
        <v>16</v>
      </c>
      <c r="D236" t="s">
        <v>538</v>
      </c>
      <c r="E236" t="s">
        <v>43</v>
      </c>
      <c r="F236" s="1" t="s">
        <v>539</v>
      </c>
      <c r="G236" t="s">
        <v>540</v>
      </c>
      <c r="H236">
        <v>85680</v>
      </c>
      <c r="I236" s="2">
        <v>43837</v>
      </c>
      <c r="J236" s="2">
        <v>44188</v>
      </c>
      <c r="K236">
        <v>0</v>
      </c>
    </row>
    <row r="237" spans="1:11" x14ac:dyDescent="0.25">
      <c r="A237" t="str">
        <f>"ZA32A30091"</f>
        <v>ZA32A30091</v>
      </c>
      <c r="B237" t="str">
        <f t="shared" si="3"/>
        <v>06363391001</v>
      </c>
      <c r="C237" t="s">
        <v>16</v>
      </c>
      <c r="D237" t="s">
        <v>541</v>
      </c>
      <c r="E237" t="s">
        <v>54</v>
      </c>
      <c r="F237" s="1" t="s">
        <v>251</v>
      </c>
      <c r="G237" t="s">
        <v>252</v>
      </c>
      <c r="H237">
        <v>3260</v>
      </c>
      <c r="I237" s="2">
        <v>43761</v>
      </c>
      <c r="K237">
        <v>3260</v>
      </c>
    </row>
    <row r="238" spans="1:11" x14ac:dyDescent="0.25">
      <c r="A238" t="str">
        <f>"Z482756717"</f>
        <v>Z482756717</v>
      </c>
      <c r="B238" t="str">
        <f t="shared" si="3"/>
        <v>06363391001</v>
      </c>
      <c r="C238" t="s">
        <v>16</v>
      </c>
      <c r="D238" t="s">
        <v>542</v>
      </c>
      <c r="E238" t="s">
        <v>54</v>
      </c>
      <c r="F238" s="1" t="s">
        <v>400</v>
      </c>
      <c r="G238" t="s">
        <v>401</v>
      </c>
      <c r="H238">
        <v>230</v>
      </c>
      <c r="I238" s="2">
        <v>43528</v>
      </c>
      <c r="J238" s="2">
        <v>43528</v>
      </c>
      <c r="K238">
        <v>230</v>
      </c>
    </row>
    <row r="239" spans="1:11" x14ac:dyDescent="0.25">
      <c r="A239" t="str">
        <f>"Z9E27A43EF"</f>
        <v>Z9E27A43EF</v>
      </c>
      <c r="B239" t="str">
        <f t="shared" si="3"/>
        <v>06363391001</v>
      </c>
      <c r="C239" t="s">
        <v>16</v>
      </c>
      <c r="D239" t="s">
        <v>543</v>
      </c>
      <c r="E239" t="s">
        <v>54</v>
      </c>
      <c r="F239" s="1" t="s">
        <v>544</v>
      </c>
      <c r="G239" t="s">
        <v>545</v>
      </c>
      <c r="H239">
        <v>23750</v>
      </c>
      <c r="I239" s="2">
        <v>43551</v>
      </c>
      <c r="J239" s="2">
        <v>43551</v>
      </c>
      <c r="K239">
        <v>23750</v>
      </c>
    </row>
    <row r="240" spans="1:11" x14ac:dyDescent="0.25">
      <c r="A240" t="str">
        <f>"Z44278E91A"</f>
        <v>Z44278E91A</v>
      </c>
      <c r="B240" t="str">
        <f t="shared" si="3"/>
        <v>06363391001</v>
      </c>
      <c r="C240" t="s">
        <v>16</v>
      </c>
      <c r="D240" t="s">
        <v>546</v>
      </c>
      <c r="E240" t="s">
        <v>54</v>
      </c>
      <c r="F240" s="1" t="s">
        <v>547</v>
      </c>
      <c r="G240" t="s">
        <v>548</v>
      </c>
      <c r="H240">
        <v>1228</v>
      </c>
      <c r="I240" s="2">
        <v>43581</v>
      </c>
      <c r="J240" s="2">
        <v>43581</v>
      </c>
      <c r="K240">
        <v>1228</v>
      </c>
    </row>
    <row r="241" spans="1:11" x14ac:dyDescent="0.25">
      <c r="A241" t="str">
        <f>"Z2727A88D9"</f>
        <v>Z2727A88D9</v>
      </c>
      <c r="B241" t="str">
        <f t="shared" si="3"/>
        <v>06363391001</v>
      </c>
      <c r="C241" t="s">
        <v>16</v>
      </c>
      <c r="D241" t="s">
        <v>549</v>
      </c>
      <c r="E241" t="s">
        <v>54</v>
      </c>
      <c r="F241" s="1" t="s">
        <v>550</v>
      </c>
      <c r="G241" t="s">
        <v>551</v>
      </c>
      <c r="H241">
        <v>3120</v>
      </c>
      <c r="I241" s="2">
        <v>43621</v>
      </c>
      <c r="J241" s="2">
        <v>43621</v>
      </c>
      <c r="K241">
        <v>3120</v>
      </c>
    </row>
    <row r="242" spans="1:11" x14ac:dyDescent="0.25">
      <c r="A242" t="str">
        <f>"Z9626998BD"</f>
        <v>Z9626998BD</v>
      </c>
      <c r="B242" t="str">
        <f t="shared" si="3"/>
        <v>06363391001</v>
      </c>
      <c r="C242" t="s">
        <v>16</v>
      </c>
      <c r="D242" t="s">
        <v>552</v>
      </c>
      <c r="E242" t="s">
        <v>43</v>
      </c>
      <c r="F242" s="1" t="s">
        <v>553</v>
      </c>
      <c r="G242" t="s">
        <v>554</v>
      </c>
      <c r="H242">
        <v>5020</v>
      </c>
      <c r="I242" s="2">
        <v>43552</v>
      </c>
      <c r="J242" s="2">
        <v>43531</v>
      </c>
      <c r="K242">
        <v>0</v>
      </c>
    </row>
    <row r="243" spans="1:11" x14ac:dyDescent="0.25">
      <c r="A243" t="str">
        <f>"Z8E27610F3"</f>
        <v>Z8E27610F3</v>
      </c>
      <c r="B243" t="str">
        <f t="shared" si="3"/>
        <v>06363391001</v>
      </c>
      <c r="C243" t="s">
        <v>16</v>
      </c>
      <c r="D243" t="s">
        <v>555</v>
      </c>
      <c r="E243" t="s">
        <v>54</v>
      </c>
      <c r="F243" s="1" t="s">
        <v>556</v>
      </c>
      <c r="G243" t="s">
        <v>557</v>
      </c>
      <c r="H243">
        <v>2912.72</v>
      </c>
      <c r="I243" s="2">
        <v>43608</v>
      </c>
      <c r="J243" s="2">
        <v>43608</v>
      </c>
      <c r="K243">
        <v>2912.72</v>
      </c>
    </row>
    <row r="244" spans="1:11" x14ac:dyDescent="0.25">
      <c r="A244" t="str">
        <f>"ZEB2802037"</f>
        <v>ZEB2802037</v>
      </c>
      <c r="B244" t="str">
        <f t="shared" si="3"/>
        <v>06363391001</v>
      </c>
      <c r="C244" t="s">
        <v>16</v>
      </c>
      <c r="D244" t="s">
        <v>558</v>
      </c>
      <c r="E244" t="s">
        <v>54</v>
      </c>
      <c r="F244" s="1" t="s">
        <v>512</v>
      </c>
      <c r="G244" t="s">
        <v>513</v>
      </c>
      <c r="H244">
        <v>8890</v>
      </c>
      <c r="I244" s="2">
        <v>43593</v>
      </c>
      <c r="J244" s="2">
        <v>43593</v>
      </c>
      <c r="K244">
        <v>0</v>
      </c>
    </row>
    <row r="245" spans="1:11" x14ac:dyDescent="0.25">
      <c r="A245" t="str">
        <f>"ZDD28AEF3F"</f>
        <v>ZDD28AEF3F</v>
      </c>
      <c r="B245" t="str">
        <f t="shared" si="3"/>
        <v>06363391001</v>
      </c>
      <c r="C245" t="s">
        <v>16</v>
      </c>
      <c r="D245" t="s">
        <v>559</v>
      </c>
      <c r="E245" t="s">
        <v>54</v>
      </c>
      <c r="F245" s="1" t="s">
        <v>99</v>
      </c>
      <c r="G245" t="s">
        <v>100</v>
      </c>
      <c r="H245">
        <v>4500</v>
      </c>
      <c r="I245" s="2">
        <v>43636</v>
      </c>
      <c r="J245" s="2">
        <v>44366</v>
      </c>
      <c r="K245">
        <v>1156.3</v>
      </c>
    </row>
    <row r="246" spans="1:11" x14ac:dyDescent="0.25">
      <c r="A246" t="str">
        <f>"Z742869591"</f>
        <v>Z742869591</v>
      </c>
      <c r="B246" t="str">
        <f t="shared" si="3"/>
        <v>06363391001</v>
      </c>
      <c r="C246" t="s">
        <v>16</v>
      </c>
      <c r="D246" t="s">
        <v>560</v>
      </c>
      <c r="E246" t="s">
        <v>54</v>
      </c>
      <c r="F246" s="1" t="s">
        <v>561</v>
      </c>
      <c r="G246" t="s">
        <v>157</v>
      </c>
      <c r="H246">
        <v>32500</v>
      </c>
      <c r="I246" s="2">
        <v>43682</v>
      </c>
      <c r="J246" s="2">
        <v>43682</v>
      </c>
      <c r="K246">
        <v>32500</v>
      </c>
    </row>
    <row r="247" spans="1:11" x14ac:dyDescent="0.25">
      <c r="A247" t="str">
        <f>"Z9D2893C51"</f>
        <v>Z9D2893C51</v>
      </c>
      <c r="B247" t="str">
        <f t="shared" si="3"/>
        <v>06363391001</v>
      </c>
      <c r="C247" t="s">
        <v>16</v>
      </c>
      <c r="D247" t="s">
        <v>562</v>
      </c>
      <c r="E247" t="s">
        <v>54</v>
      </c>
      <c r="F247" s="1" t="s">
        <v>211</v>
      </c>
      <c r="G247" t="s">
        <v>212</v>
      </c>
      <c r="H247">
        <v>4130</v>
      </c>
      <c r="I247" s="2">
        <v>43648</v>
      </c>
      <c r="J247" s="2">
        <v>43648</v>
      </c>
      <c r="K247">
        <v>4130</v>
      </c>
    </row>
    <row r="248" spans="1:11" x14ac:dyDescent="0.25">
      <c r="A248" t="str">
        <f>"Z1029295E0"</f>
        <v>Z1029295E0</v>
      </c>
      <c r="B248" t="str">
        <f t="shared" si="3"/>
        <v>06363391001</v>
      </c>
      <c r="C248" t="s">
        <v>16</v>
      </c>
      <c r="D248" t="s">
        <v>563</v>
      </c>
      <c r="E248" t="s">
        <v>54</v>
      </c>
      <c r="F248" s="1" t="s">
        <v>564</v>
      </c>
      <c r="G248" t="s">
        <v>565</v>
      </c>
      <c r="H248">
        <v>920</v>
      </c>
      <c r="I248" s="2">
        <v>43628</v>
      </c>
      <c r="J248" s="2">
        <v>43628</v>
      </c>
      <c r="K248">
        <v>920</v>
      </c>
    </row>
    <row r="249" spans="1:11" x14ac:dyDescent="0.25">
      <c r="A249" t="str">
        <f>"Z33292AB13"</f>
        <v>Z33292AB13</v>
      </c>
      <c r="B249" t="str">
        <f t="shared" si="3"/>
        <v>06363391001</v>
      </c>
      <c r="C249" t="s">
        <v>16</v>
      </c>
      <c r="D249" t="s">
        <v>566</v>
      </c>
      <c r="E249" t="s">
        <v>54</v>
      </c>
      <c r="F249" s="1" t="s">
        <v>156</v>
      </c>
      <c r="G249" t="s">
        <v>157</v>
      </c>
      <c r="H249">
        <v>7479.16</v>
      </c>
      <c r="I249" s="2">
        <v>43682</v>
      </c>
      <c r="J249" s="2">
        <v>43682</v>
      </c>
      <c r="K249">
        <v>7479.16</v>
      </c>
    </row>
    <row r="250" spans="1:11" x14ac:dyDescent="0.25">
      <c r="A250" t="str">
        <f>"Z4A28C1306"</f>
        <v>Z4A28C1306</v>
      </c>
      <c r="B250" t="str">
        <f t="shared" si="3"/>
        <v>06363391001</v>
      </c>
      <c r="C250" t="s">
        <v>16</v>
      </c>
      <c r="D250" t="s">
        <v>567</v>
      </c>
      <c r="E250" t="s">
        <v>54</v>
      </c>
      <c r="F250" s="1" t="s">
        <v>568</v>
      </c>
      <c r="G250" t="s">
        <v>569</v>
      </c>
      <c r="H250">
        <v>720.9</v>
      </c>
      <c r="I250" s="2">
        <v>43664</v>
      </c>
      <c r="J250" s="2">
        <v>43664</v>
      </c>
      <c r="K250">
        <v>720.9</v>
      </c>
    </row>
    <row r="251" spans="1:11" x14ac:dyDescent="0.25">
      <c r="A251" t="str">
        <f>"Z9B28FE4D0"</f>
        <v>Z9B28FE4D0</v>
      </c>
      <c r="B251" t="str">
        <f t="shared" si="3"/>
        <v>06363391001</v>
      </c>
      <c r="C251" t="s">
        <v>16</v>
      </c>
      <c r="D251" t="s">
        <v>570</v>
      </c>
      <c r="E251" t="s">
        <v>54</v>
      </c>
      <c r="F251" s="1" t="s">
        <v>571</v>
      </c>
      <c r="G251" t="s">
        <v>551</v>
      </c>
      <c r="H251">
        <v>2936</v>
      </c>
      <c r="I251" s="2">
        <v>43647</v>
      </c>
      <c r="J251" s="2">
        <v>43677</v>
      </c>
      <c r="K251">
        <v>2736</v>
      </c>
    </row>
    <row r="252" spans="1:11" x14ac:dyDescent="0.25">
      <c r="A252" t="str">
        <f>"Z3529212A9"</f>
        <v>Z3529212A9</v>
      </c>
      <c r="B252" t="str">
        <f t="shared" si="3"/>
        <v>06363391001</v>
      </c>
      <c r="C252" t="s">
        <v>16</v>
      </c>
      <c r="D252" t="s">
        <v>572</v>
      </c>
      <c r="E252" t="s">
        <v>54</v>
      </c>
      <c r="F252" s="1" t="s">
        <v>573</v>
      </c>
      <c r="G252" t="s">
        <v>574</v>
      </c>
      <c r="H252">
        <v>850</v>
      </c>
      <c r="I252" s="2">
        <v>43677</v>
      </c>
      <c r="J252" s="2">
        <v>43677</v>
      </c>
      <c r="K252">
        <v>805</v>
      </c>
    </row>
    <row r="253" spans="1:11" x14ac:dyDescent="0.25">
      <c r="A253" t="str">
        <f>"Z222909CE2"</f>
        <v>Z222909CE2</v>
      </c>
      <c r="B253" t="str">
        <f t="shared" si="3"/>
        <v>06363391001</v>
      </c>
      <c r="C253" t="s">
        <v>16</v>
      </c>
      <c r="D253" t="s">
        <v>575</v>
      </c>
      <c r="E253" t="s">
        <v>54</v>
      </c>
      <c r="F253" s="1" t="s">
        <v>211</v>
      </c>
      <c r="G253" t="s">
        <v>212</v>
      </c>
      <c r="H253">
        <v>4875</v>
      </c>
      <c r="I253" s="2">
        <v>43671</v>
      </c>
      <c r="J253" s="2">
        <v>43671</v>
      </c>
      <c r="K253">
        <v>4875</v>
      </c>
    </row>
    <row r="254" spans="1:11" x14ac:dyDescent="0.25">
      <c r="A254" t="str">
        <f>"ZCF288ADE6"</f>
        <v>ZCF288ADE6</v>
      </c>
      <c r="B254" t="str">
        <f t="shared" si="3"/>
        <v>06363391001</v>
      </c>
      <c r="C254" t="s">
        <v>16</v>
      </c>
      <c r="D254" t="s">
        <v>576</v>
      </c>
      <c r="E254" t="s">
        <v>43</v>
      </c>
      <c r="F254" s="1" t="s">
        <v>577</v>
      </c>
      <c r="G254" t="s">
        <v>212</v>
      </c>
      <c r="H254">
        <v>23400</v>
      </c>
      <c r="I254" s="2">
        <v>43671</v>
      </c>
      <c r="J254" s="2">
        <v>43671</v>
      </c>
      <c r="K254">
        <v>23400</v>
      </c>
    </row>
    <row r="255" spans="1:11" x14ac:dyDescent="0.25">
      <c r="A255" t="str">
        <f>"Z90296C3C0"</f>
        <v>Z90296C3C0</v>
      </c>
      <c r="B255" t="str">
        <f t="shared" si="3"/>
        <v>06363391001</v>
      </c>
      <c r="C255" t="s">
        <v>16</v>
      </c>
      <c r="D255" t="s">
        <v>578</v>
      </c>
      <c r="E255" t="s">
        <v>54</v>
      </c>
      <c r="F255" s="1" t="s">
        <v>333</v>
      </c>
      <c r="G255" t="s">
        <v>334</v>
      </c>
      <c r="H255">
        <v>310.2</v>
      </c>
      <c r="I255" s="2">
        <v>43697</v>
      </c>
      <c r="J255" s="2">
        <v>43697</v>
      </c>
      <c r="K255">
        <v>310.2</v>
      </c>
    </row>
    <row r="256" spans="1:11" x14ac:dyDescent="0.25">
      <c r="A256" t="str">
        <f>"Z5A28F9A6D"</f>
        <v>Z5A28F9A6D</v>
      </c>
      <c r="B256" t="str">
        <f t="shared" si="3"/>
        <v>06363391001</v>
      </c>
      <c r="C256" t="s">
        <v>16</v>
      </c>
      <c r="D256" t="s">
        <v>353</v>
      </c>
      <c r="E256" t="s">
        <v>54</v>
      </c>
      <c r="F256" s="1" t="s">
        <v>354</v>
      </c>
      <c r="G256" t="s">
        <v>355</v>
      </c>
      <c r="H256">
        <v>756</v>
      </c>
      <c r="I256" s="2">
        <v>43677</v>
      </c>
      <c r="J256" s="2">
        <v>43677</v>
      </c>
      <c r="K256">
        <v>756</v>
      </c>
    </row>
    <row r="257" spans="1:11" x14ac:dyDescent="0.25">
      <c r="A257" t="str">
        <f>"ZA028F9AAA"</f>
        <v>ZA028F9AAA</v>
      </c>
      <c r="B257" t="str">
        <f t="shared" si="3"/>
        <v>06363391001</v>
      </c>
      <c r="C257" t="s">
        <v>16</v>
      </c>
      <c r="D257" t="s">
        <v>579</v>
      </c>
      <c r="E257" t="s">
        <v>54</v>
      </c>
      <c r="F257" s="1" t="s">
        <v>327</v>
      </c>
      <c r="G257" t="s">
        <v>328</v>
      </c>
      <c r="H257">
        <v>160</v>
      </c>
      <c r="I257" s="2">
        <v>43682</v>
      </c>
      <c r="J257" s="2">
        <v>43682</v>
      </c>
      <c r="K257">
        <v>160</v>
      </c>
    </row>
    <row r="258" spans="1:11" x14ac:dyDescent="0.25">
      <c r="A258" t="str">
        <f>"ZFA29AF485"</f>
        <v>ZFA29AF485</v>
      </c>
      <c r="B258" t="str">
        <f t="shared" si="3"/>
        <v>06363391001</v>
      </c>
      <c r="C258" t="s">
        <v>16</v>
      </c>
      <c r="D258" t="s">
        <v>580</v>
      </c>
      <c r="E258" t="s">
        <v>54</v>
      </c>
      <c r="F258" s="1" t="s">
        <v>354</v>
      </c>
      <c r="G258" t="s">
        <v>355</v>
      </c>
      <c r="H258">
        <v>205</v>
      </c>
      <c r="I258" s="2">
        <v>43711</v>
      </c>
      <c r="J258" s="2">
        <v>43711</v>
      </c>
      <c r="K258">
        <v>205</v>
      </c>
    </row>
    <row r="259" spans="1:11" x14ac:dyDescent="0.25">
      <c r="A259" t="str">
        <f>"Z0429B9A96"</f>
        <v>Z0429B9A96</v>
      </c>
      <c r="B259" t="str">
        <f t="shared" ref="B259:B313" si="4">"06363391001"</f>
        <v>06363391001</v>
      </c>
      <c r="C259" t="s">
        <v>16</v>
      </c>
      <c r="D259" t="s">
        <v>581</v>
      </c>
      <c r="E259" t="s">
        <v>54</v>
      </c>
      <c r="F259" s="1" t="s">
        <v>582</v>
      </c>
      <c r="G259" t="s">
        <v>583</v>
      </c>
      <c r="H259">
        <v>702</v>
      </c>
      <c r="I259" s="2">
        <v>43719</v>
      </c>
      <c r="K259">
        <v>702</v>
      </c>
    </row>
    <row r="260" spans="1:11" x14ac:dyDescent="0.25">
      <c r="A260" t="str">
        <f>"Z1D2991069"</f>
        <v>Z1D2991069</v>
      </c>
      <c r="B260" t="str">
        <f t="shared" si="4"/>
        <v>06363391001</v>
      </c>
      <c r="C260" t="s">
        <v>16</v>
      </c>
      <c r="D260" t="s">
        <v>584</v>
      </c>
      <c r="E260" t="s">
        <v>54</v>
      </c>
      <c r="F260" s="1" t="s">
        <v>419</v>
      </c>
      <c r="G260" t="s">
        <v>420</v>
      </c>
      <c r="H260">
        <v>1250</v>
      </c>
      <c r="I260" s="2">
        <v>43732</v>
      </c>
      <c r="J260" s="2">
        <v>43732</v>
      </c>
      <c r="K260">
        <v>1250</v>
      </c>
    </row>
    <row r="261" spans="1:11" x14ac:dyDescent="0.25">
      <c r="A261" t="str">
        <f>"Z5F2990D9C"</f>
        <v>Z5F2990D9C</v>
      </c>
      <c r="B261" t="str">
        <f t="shared" si="4"/>
        <v>06363391001</v>
      </c>
      <c r="C261" t="s">
        <v>16</v>
      </c>
      <c r="D261" t="s">
        <v>585</v>
      </c>
      <c r="E261" t="s">
        <v>54</v>
      </c>
      <c r="F261" s="1" t="s">
        <v>586</v>
      </c>
      <c r="G261" t="s">
        <v>587</v>
      </c>
      <c r="H261">
        <v>17200</v>
      </c>
      <c r="I261" s="2">
        <v>43705</v>
      </c>
      <c r="J261" s="2">
        <v>43766</v>
      </c>
      <c r="K261">
        <v>0</v>
      </c>
    </row>
    <row r="262" spans="1:11" x14ac:dyDescent="0.25">
      <c r="A262" t="str">
        <f>"ZE22884535"</f>
        <v>ZE22884535</v>
      </c>
      <c r="B262" t="str">
        <f t="shared" si="4"/>
        <v>06363391001</v>
      </c>
      <c r="C262" t="s">
        <v>16</v>
      </c>
      <c r="D262" t="s">
        <v>588</v>
      </c>
      <c r="E262" t="s">
        <v>54</v>
      </c>
      <c r="F262" s="1" t="s">
        <v>589</v>
      </c>
      <c r="G262" t="s">
        <v>590</v>
      </c>
      <c r="H262">
        <v>18077.599999999999</v>
      </c>
      <c r="I262" s="2">
        <v>43656</v>
      </c>
      <c r="J262" s="2">
        <v>44386</v>
      </c>
      <c r="K262">
        <v>2380.0500000000002</v>
      </c>
    </row>
    <row r="263" spans="1:11" x14ac:dyDescent="0.25">
      <c r="A263" t="str">
        <f>"Z1B2990807"</f>
        <v>Z1B2990807</v>
      </c>
      <c r="B263" t="str">
        <f t="shared" si="4"/>
        <v>06363391001</v>
      </c>
      <c r="C263" t="s">
        <v>16</v>
      </c>
      <c r="D263" t="s">
        <v>591</v>
      </c>
      <c r="E263" t="s">
        <v>54</v>
      </c>
      <c r="F263" s="1" t="s">
        <v>592</v>
      </c>
      <c r="G263" t="s">
        <v>593</v>
      </c>
      <c r="H263">
        <v>5845</v>
      </c>
      <c r="I263" s="2">
        <v>43714</v>
      </c>
      <c r="J263" s="2">
        <v>43745</v>
      </c>
      <c r="K263">
        <v>4585</v>
      </c>
    </row>
    <row r="264" spans="1:11" x14ac:dyDescent="0.25">
      <c r="A264" t="str">
        <f>"Z4A29DB51A"</f>
        <v>Z4A29DB51A</v>
      </c>
      <c r="B264" t="str">
        <f t="shared" si="4"/>
        <v>06363391001</v>
      </c>
      <c r="C264" t="s">
        <v>16</v>
      </c>
      <c r="D264" t="s">
        <v>594</v>
      </c>
      <c r="E264" t="s">
        <v>54</v>
      </c>
      <c r="F264" s="1" t="s">
        <v>320</v>
      </c>
      <c r="G264" t="s">
        <v>321</v>
      </c>
      <c r="H264">
        <v>292.3</v>
      </c>
      <c r="I264" s="2">
        <v>43732</v>
      </c>
      <c r="J264" s="2">
        <v>43759</v>
      </c>
      <c r="K264">
        <v>292.3</v>
      </c>
    </row>
    <row r="265" spans="1:11" x14ac:dyDescent="0.25">
      <c r="A265" t="str">
        <f>"Z162A08866"</f>
        <v>Z162A08866</v>
      </c>
      <c r="B265" t="str">
        <f t="shared" si="4"/>
        <v>06363391001</v>
      </c>
      <c r="C265" t="s">
        <v>16</v>
      </c>
      <c r="D265" t="s">
        <v>595</v>
      </c>
      <c r="E265" t="s">
        <v>54</v>
      </c>
      <c r="F265" s="1" t="s">
        <v>320</v>
      </c>
      <c r="G265" t="s">
        <v>321</v>
      </c>
      <c r="H265">
        <v>306.2</v>
      </c>
      <c r="I265" s="2">
        <v>43768</v>
      </c>
      <c r="J265" s="2">
        <v>43768</v>
      </c>
      <c r="K265">
        <v>306.2</v>
      </c>
    </row>
    <row r="266" spans="1:11" x14ac:dyDescent="0.25">
      <c r="A266" t="str">
        <f>"ZB927C8BBA"</f>
        <v>ZB927C8BBA</v>
      </c>
      <c r="B266" t="str">
        <f t="shared" si="4"/>
        <v>06363391001</v>
      </c>
      <c r="C266" t="s">
        <v>16</v>
      </c>
      <c r="D266" t="s">
        <v>596</v>
      </c>
      <c r="E266" t="s">
        <v>54</v>
      </c>
      <c r="F266" s="1" t="s">
        <v>201</v>
      </c>
      <c r="G266" t="s">
        <v>52</v>
      </c>
      <c r="H266">
        <v>65.25</v>
      </c>
      <c r="I266" s="2">
        <v>43761</v>
      </c>
      <c r="J266" s="2">
        <v>43761</v>
      </c>
      <c r="K266">
        <v>0</v>
      </c>
    </row>
    <row r="267" spans="1:11" x14ac:dyDescent="0.25">
      <c r="A267" t="str">
        <f>"Z292B157E5"</f>
        <v>Z292B157E5</v>
      </c>
      <c r="B267" t="str">
        <f t="shared" si="4"/>
        <v>06363391001</v>
      </c>
      <c r="C267" t="s">
        <v>16</v>
      </c>
      <c r="D267" t="s">
        <v>597</v>
      </c>
      <c r="E267" t="s">
        <v>54</v>
      </c>
      <c r="F267" s="1" t="s">
        <v>598</v>
      </c>
      <c r="G267" t="s">
        <v>599</v>
      </c>
      <c r="H267">
        <v>380</v>
      </c>
      <c r="I267" s="2">
        <v>43809</v>
      </c>
      <c r="J267" s="2">
        <v>44175</v>
      </c>
      <c r="K267">
        <v>0</v>
      </c>
    </row>
    <row r="268" spans="1:11" x14ac:dyDescent="0.25">
      <c r="A268" t="str">
        <f>"Z362B4A795"</f>
        <v>Z362B4A795</v>
      </c>
      <c r="B268" t="str">
        <f t="shared" si="4"/>
        <v>06363391001</v>
      </c>
      <c r="C268" t="s">
        <v>16</v>
      </c>
      <c r="D268" t="s">
        <v>600</v>
      </c>
      <c r="E268" t="s">
        <v>54</v>
      </c>
      <c r="F268" s="1" t="s">
        <v>601</v>
      </c>
      <c r="G268" t="s">
        <v>602</v>
      </c>
      <c r="H268">
        <v>200</v>
      </c>
      <c r="I268" s="2">
        <v>43811</v>
      </c>
      <c r="J268" s="2">
        <v>43811</v>
      </c>
      <c r="K268">
        <v>200</v>
      </c>
    </row>
    <row r="269" spans="1:11" x14ac:dyDescent="0.25">
      <c r="A269" t="str">
        <f>"Z962A91DD0"</f>
        <v>Z962A91DD0</v>
      </c>
      <c r="B269" t="str">
        <f t="shared" si="4"/>
        <v>06363391001</v>
      </c>
      <c r="C269" t="s">
        <v>16</v>
      </c>
      <c r="D269" t="s">
        <v>603</v>
      </c>
      <c r="E269" t="s">
        <v>54</v>
      </c>
      <c r="F269" s="1" t="s">
        <v>512</v>
      </c>
      <c r="G269" t="s">
        <v>513</v>
      </c>
      <c r="H269">
        <v>545</v>
      </c>
      <c r="I269" s="2">
        <v>43815</v>
      </c>
      <c r="J269" s="2">
        <v>43815</v>
      </c>
      <c r="K269">
        <v>0</v>
      </c>
    </row>
    <row r="270" spans="1:11" x14ac:dyDescent="0.25">
      <c r="A270" t="str">
        <f>"Z152ACE31F"</f>
        <v>Z152ACE31F</v>
      </c>
      <c r="B270" t="str">
        <f t="shared" si="4"/>
        <v>06363391001</v>
      </c>
      <c r="C270" t="s">
        <v>16</v>
      </c>
      <c r="D270" t="s">
        <v>604</v>
      </c>
      <c r="E270" t="s">
        <v>54</v>
      </c>
      <c r="F270" s="1" t="s">
        <v>605</v>
      </c>
      <c r="G270" t="s">
        <v>207</v>
      </c>
      <c r="H270">
        <v>600</v>
      </c>
      <c r="I270" s="2">
        <v>43816</v>
      </c>
      <c r="J270" s="2">
        <v>43816</v>
      </c>
      <c r="K270">
        <v>600</v>
      </c>
    </row>
    <row r="271" spans="1:11" x14ac:dyDescent="0.25">
      <c r="A271" t="str">
        <f>"7666859C2F"</f>
        <v>7666859C2F</v>
      </c>
      <c r="B271" t="str">
        <f t="shared" si="4"/>
        <v>06363391001</v>
      </c>
      <c r="C271" t="s">
        <v>16</v>
      </c>
      <c r="D271" t="s">
        <v>606</v>
      </c>
      <c r="E271" t="s">
        <v>43</v>
      </c>
      <c r="F271" s="1" t="s">
        <v>607</v>
      </c>
      <c r="G271" t="s">
        <v>608</v>
      </c>
      <c r="H271">
        <v>133290.60999999999</v>
      </c>
      <c r="I271" s="2">
        <v>43490</v>
      </c>
      <c r="J271" s="2">
        <v>43497</v>
      </c>
      <c r="K271">
        <v>26332.6</v>
      </c>
    </row>
    <row r="272" spans="1:11" x14ac:dyDescent="0.25">
      <c r="A272" t="str">
        <f>"ZED2AB265C"</f>
        <v>ZED2AB265C</v>
      </c>
      <c r="B272" t="str">
        <f t="shared" si="4"/>
        <v>06363391001</v>
      </c>
      <c r="C272" t="s">
        <v>16</v>
      </c>
      <c r="D272" t="s">
        <v>609</v>
      </c>
      <c r="E272" t="s">
        <v>54</v>
      </c>
      <c r="F272" s="1" t="s">
        <v>610</v>
      </c>
      <c r="G272" t="s">
        <v>611</v>
      </c>
      <c r="H272">
        <v>8562.9500000000007</v>
      </c>
      <c r="I272" s="2">
        <v>43788</v>
      </c>
      <c r="J272" s="2">
        <v>43840</v>
      </c>
      <c r="K272">
        <v>8562.01</v>
      </c>
    </row>
    <row r="273" spans="1:11" x14ac:dyDescent="0.25">
      <c r="A273" t="str">
        <f>"Z642A256A2"</f>
        <v>Z642A256A2</v>
      </c>
      <c r="B273" t="str">
        <f t="shared" si="4"/>
        <v>06363391001</v>
      </c>
      <c r="C273" t="s">
        <v>16</v>
      </c>
      <c r="D273" t="s">
        <v>612</v>
      </c>
      <c r="E273" t="s">
        <v>54</v>
      </c>
      <c r="F273" s="1" t="s">
        <v>613</v>
      </c>
      <c r="G273" t="s">
        <v>614</v>
      </c>
      <c r="H273">
        <v>1400</v>
      </c>
      <c r="I273" s="2">
        <v>43752</v>
      </c>
      <c r="J273" s="2">
        <v>43789</v>
      </c>
      <c r="K273">
        <v>1400</v>
      </c>
    </row>
    <row r="274" spans="1:11" x14ac:dyDescent="0.25">
      <c r="A274" t="str">
        <f>"Z99295381B"</f>
        <v>Z99295381B</v>
      </c>
      <c r="B274" t="str">
        <f t="shared" si="4"/>
        <v>06363391001</v>
      </c>
      <c r="C274" t="s">
        <v>16</v>
      </c>
      <c r="D274" t="s">
        <v>615</v>
      </c>
      <c r="E274" t="s">
        <v>43</v>
      </c>
      <c r="F274" s="1" t="s">
        <v>616</v>
      </c>
      <c r="G274" t="s">
        <v>617</v>
      </c>
      <c r="H274">
        <v>15400</v>
      </c>
      <c r="I274" s="2">
        <v>43817</v>
      </c>
      <c r="J274" s="2">
        <v>43830</v>
      </c>
      <c r="K274">
        <v>14750</v>
      </c>
    </row>
    <row r="275" spans="1:11" x14ac:dyDescent="0.25">
      <c r="A275" t="str">
        <f>"ZE12AA6BC7"</f>
        <v>ZE12AA6BC7</v>
      </c>
      <c r="B275" t="str">
        <f t="shared" si="4"/>
        <v>06363391001</v>
      </c>
      <c r="C275" t="s">
        <v>16</v>
      </c>
      <c r="D275" t="s">
        <v>618</v>
      </c>
      <c r="E275" t="s">
        <v>54</v>
      </c>
      <c r="F275" s="1" t="s">
        <v>619</v>
      </c>
      <c r="G275" t="s">
        <v>620</v>
      </c>
      <c r="H275">
        <v>17720</v>
      </c>
      <c r="I275" s="2">
        <v>43791</v>
      </c>
      <c r="K275">
        <v>7478.5</v>
      </c>
    </row>
    <row r="276" spans="1:11" x14ac:dyDescent="0.25">
      <c r="A276" t="str">
        <f>"Z3829FB5F0"</f>
        <v>Z3829FB5F0</v>
      </c>
      <c r="B276" t="str">
        <f t="shared" si="4"/>
        <v>06363391001</v>
      </c>
      <c r="C276" t="s">
        <v>16</v>
      </c>
      <c r="D276" t="s">
        <v>621</v>
      </c>
      <c r="E276" t="s">
        <v>54</v>
      </c>
      <c r="F276" s="1" t="s">
        <v>622</v>
      </c>
      <c r="G276" t="s">
        <v>623</v>
      </c>
      <c r="H276">
        <v>250</v>
      </c>
      <c r="I276" s="2">
        <v>43745</v>
      </c>
      <c r="J276" s="2">
        <v>43745</v>
      </c>
      <c r="K276">
        <v>0</v>
      </c>
    </row>
    <row r="277" spans="1:11" x14ac:dyDescent="0.25">
      <c r="A277" t="str">
        <f>"ZA32ACCD96"</f>
        <v>ZA32ACCD96</v>
      </c>
      <c r="B277" t="str">
        <f t="shared" si="4"/>
        <v>06363391001</v>
      </c>
      <c r="C277" t="s">
        <v>16</v>
      </c>
      <c r="D277" t="s">
        <v>624</v>
      </c>
      <c r="E277" t="s">
        <v>54</v>
      </c>
      <c r="F277" s="1" t="s">
        <v>625</v>
      </c>
      <c r="G277" t="s">
        <v>141</v>
      </c>
      <c r="H277">
        <v>2300</v>
      </c>
      <c r="I277" s="2">
        <v>43795</v>
      </c>
      <c r="J277" s="2">
        <v>43796</v>
      </c>
      <c r="K277">
        <v>0</v>
      </c>
    </row>
    <row r="278" spans="1:11" x14ac:dyDescent="0.25">
      <c r="A278" t="str">
        <f>"Z1E2A7BBE0"</f>
        <v>Z1E2A7BBE0</v>
      </c>
      <c r="B278" t="str">
        <f t="shared" si="4"/>
        <v>06363391001</v>
      </c>
      <c r="C278" t="s">
        <v>16</v>
      </c>
      <c r="D278" t="s">
        <v>626</v>
      </c>
      <c r="E278" t="s">
        <v>54</v>
      </c>
      <c r="F278" s="1" t="s">
        <v>159</v>
      </c>
      <c r="G278" t="s">
        <v>160</v>
      </c>
      <c r="H278">
        <v>500</v>
      </c>
      <c r="I278" s="2">
        <v>43782</v>
      </c>
      <c r="J278" s="2">
        <v>43782</v>
      </c>
      <c r="K278">
        <v>0</v>
      </c>
    </row>
    <row r="279" spans="1:11" x14ac:dyDescent="0.25">
      <c r="A279" t="str">
        <f>"Z4D2ABBA6D"</f>
        <v>Z4D2ABBA6D</v>
      </c>
      <c r="B279" t="str">
        <f t="shared" si="4"/>
        <v>06363391001</v>
      </c>
      <c r="C279" t="s">
        <v>16</v>
      </c>
      <c r="D279" t="s">
        <v>627</v>
      </c>
      <c r="E279" t="s">
        <v>54</v>
      </c>
      <c r="F279" s="1" t="s">
        <v>628</v>
      </c>
      <c r="G279" t="s">
        <v>629</v>
      </c>
      <c r="H279">
        <v>480</v>
      </c>
      <c r="I279" s="2">
        <v>43803</v>
      </c>
      <c r="J279" s="2">
        <v>43803</v>
      </c>
      <c r="K279">
        <v>0</v>
      </c>
    </row>
    <row r="280" spans="1:11" x14ac:dyDescent="0.25">
      <c r="A280" t="str">
        <f>"Z152B86D46"</f>
        <v>Z152B86D46</v>
      </c>
      <c r="B280" t="str">
        <f t="shared" si="4"/>
        <v>06363391001</v>
      </c>
      <c r="C280" t="s">
        <v>16</v>
      </c>
      <c r="D280" t="s">
        <v>630</v>
      </c>
      <c r="E280" t="s">
        <v>18</v>
      </c>
      <c r="F280" s="1" t="s">
        <v>223</v>
      </c>
      <c r="G280" t="s">
        <v>224</v>
      </c>
      <c r="H280">
        <v>7500</v>
      </c>
      <c r="I280" s="2">
        <v>43838</v>
      </c>
      <c r="J280" s="2">
        <v>43845</v>
      </c>
      <c r="K280">
        <v>0</v>
      </c>
    </row>
    <row r="281" spans="1:11" x14ac:dyDescent="0.25">
      <c r="A281" t="str">
        <f>"Z5728AE986"</f>
        <v>Z5728AE986</v>
      </c>
      <c r="B281" t="str">
        <f t="shared" si="4"/>
        <v>06363391001</v>
      </c>
      <c r="C281" t="s">
        <v>16</v>
      </c>
      <c r="D281" t="s">
        <v>631</v>
      </c>
      <c r="E281" t="s">
        <v>43</v>
      </c>
      <c r="F281" s="1" t="s">
        <v>632</v>
      </c>
      <c r="G281" t="s">
        <v>207</v>
      </c>
      <c r="H281">
        <v>25870</v>
      </c>
      <c r="I281" s="2">
        <v>43665</v>
      </c>
      <c r="J281" s="2">
        <v>43747</v>
      </c>
      <c r="K281">
        <v>25870</v>
      </c>
    </row>
    <row r="282" spans="1:11" x14ac:dyDescent="0.25">
      <c r="A282" t="str">
        <f>"Z0D2BA9CED"</f>
        <v>Z0D2BA9CED</v>
      </c>
      <c r="B282" t="str">
        <f t="shared" si="4"/>
        <v>06363391001</v>
      </c>
      <c r="C282" t="s">
        <v>16</v>
      </c>
      <c r="D282" t="s">
        <v>633</v>
      </c>
      <c r="E282" t="s">
        <v>54</v>
      </c>
      <c r="F282" s="1" t="s">
        <v>634</v>
      </c>
      <c r="G282" t="s">
        <v>635</v>
      </c>
      <c r="H282">
        <v>345</v>
      </c>
      <c r="I282" s="2">
        <v>43846</v>
      </c>
      <c r="J282" s="2">
        <v>43846</v>
      </c>
      <c r="K282">
        <v>0</v>
      </c>
    </row>
    <row r="283" spans="1:11" x14ac:dyDescent="0.25">
      <c r="A283" t="str">
        <f>"Z252A61E0B"</f>
        <v>Z252A61E0B</v>
      </c>
      <c r="B283" t="str">
        <f t="shared" si="4"/>
        <v>06363391001</v>
      </c>
      <c r="C283" t="s">
        <v>16</v>
      </c>
      <c r="D283" t="s">
        <v>636</v>
      </c>
      <c r="E283" t="s">
        <v>54</v>
      </c>
      <c r="F283" s="1" t="s">
        <v>315</v>
      </c>
      <c r="G283" t="s">
        <v>316</v>
      </c>
      <c r="H283">
        <v>1030</v>
      </c>
      <c r="I283" s="2">
        <v>43802</v>
      </c>
      <c r="J283" s="2">
        <v>43802</v>
      </c>
      <c r="K283">
        <v>1030</v>
      </c>
    </row>
    <row r="284" spans="1:11" x14ac:dyDescent="0.25">
      <c r="A284" t="str">
        <f>"ZA02AD0E78"</f>
        <v>ZA02AD0E78</v>
      </c>
      <c r="B284" t="str">
        <f t="shared" si="4"/>
        <v>06363391001</v>
      </c>
      <c r="C284" t="s">
        <v>16</v>
      </c>
      <c r="D284" t="s">
        <v>637</v>
      </c>
      <c r="E284" t="s">
        <v>54</v>
      </c>
      <c r="F284" s="1" t="s">
        <v>638</v>
      </c>
      <c r="G284" t="s">
        <v>639</v>
      </c>
      <c r="H284">
        <v>4000</v>
      </c>
      <c r="I284" s="2">
        <v>43794</v>
      </c>
      <c r="J284" s="2">
        <v>44525</v>
      </c>
      <c r="K284">
        <v>0</v>
      </c>
    </row>
    <row r="285" spans="1:11" x14ac:dyDescent="0.25">
      <c r="A285" t="str">
        <f>"7938243D58"</f>
        <v>7938243D58</v>
      </c>
      <c r="B285" t="str">
        <f t="shared" si="4"/>
        <v>06363391001</v>
      </c>
      <c r="C285" t="s">
        <v>16</v>
      </c>
      <c r="D285" t="s">
        <v>640</v>
      </c>
      <c r="E285" t="s">
        <v>43</v>
      </c>
      <c r="F285" s="1" t="s">
        <v>641</v>
      </c>
      <c r="G285" t="s">
        <v>537</v>
      </c>
      <c r="H285">
        <v>79560</v>
      </c>
      <c r="I285" s="2">
        <v>43826</v>
      </c>
      <c r="J285" s="2">
        <v>44188</v>
      </c>
      <c r="K285">
        <v>0</v>
      </c>
    </row>
    <row r="286" spans="1:11" x14ac:dyDescent="0.25">
      <c r="A286" t="str">
        <f>"ZB029E0780"</f>
        <v>ZB029E0780</v>
      </c>
      <c r="B286" t="str">
        <f t="shared" si="4"/>
        <v>06363391001</v>
      </c>
      <c r="C286" t="s">
        <v>16</v>
      </c>
      <c r="D286" t="s">
        <v>642</v>
      </c>
      <c r="E286" t="s">
        <v>43</v>
      </c>
      <c r="F286" s="1" t="s">
        <v>643</v>
      </c>
      <c r="H286">
        <v>0</v>
      </c>
      <c r="K286">
        <v>0</v>
      </c>
    </row>
    <row r="287" spans="1:11" x14ac:dyDescent="0.25">
      <c r="A287" t="str">
        <f>"Z2D2AF167F"</f>
        <v>Z2D2AF167F</v>
      </c>
      <c r="B287" t="str">
        <f t="shared" si="4"/>
        <v>06363391001</v>
      </c>
      <c r="C287" t="s">
        <v>16</v>
      </c>
      <c r="D287" t="s">
        <v>644</v>
      </c>
      <c r="E287" t="s">
        <v>43</v>
      </c>
      <c r="F287" s="1" t="s">
        <v>645</v>
      </c>
      <c r="H287">
        <v>0</v>
      </c>
      <c r="K287">
        <v>0</v>
      </c>
    </row>
    <row r="288" spans="1:11" x14ac:dyDescent="0.25">
      <c r="A288" t="str">
        <f>"ZB4280C1E0"</f>
        <v>ZB4280C1E0</v>
      </c>
      <c r="B288" t="str">
        <f t="shared" si="4"/>
        <v>06363391001</v>
      </c>
      <c r="C288" t="s">
        <v>16</v>
      </c>
      <c r="D288" t="s">
        <v>646</v>
      </c>
      <c r="E288" t="s">
        <v>43</v>
      </c>
      <c r="F288" s="1" t="s">
        <v>647</v>
      </c>
      <c r="H288">
        <v>0</v>
      </c>
      <c r="K288">
        <v>0</v>
      </c>
    </row>
    <row r="289" spans="1:11" x14ac:dyDescent="0.25">
      <c r="A289" t="str">
        <f>"ZAC28A9786"</f>
        <v>ZAC28A9786</v>
      </c>
      <c r="B289" t="str">
        <f t="shared" si="4"/>
        <v>06363391001</v>
      </c>
      <c r="C289" t="s">
        <v>16</v>
      </c>
      <c r="D289" t="s">
        <v>648</v>
      </c>
      <c r="E289" t="s">
        <v>43</v>
      </c>
      <c r="F289" s="1" t="s">
        <v>649</v>
      </c>
      <c r="H289">
        <v>0</v>
      </c>
      <c r="K289">
        <v>0</v>
      </c>
    </row>
    <row r="290" spans="1:11" x14ac:dyDescent="0.25">
      <c r="A290" t="str">
        <f>"Z8027B39CA"</f>
        <v>Z8027B39CA</v>
      </c>
      <c r="B290" t="str">
        <f t="shared" si="4"/>
        <v>06363391001</v>
      </c>
      <c r="C290" t="s">
        <v>16</v>
      </c>
      <c r="D290" t="s">
        <v>650</v>
      </c>
      <c r="E290" t="s">
        <v>43</v>
      </c>
      <c r="F290" s="1" t="s">
        <v>651</v>
      </c>
      <c r="H290">
        <v>0</v>
      </c>
      <c r="K290">
        <v>0</v>
      </c>
    </row>
    <row r="291" spans="1:11" x14ac:dyDescent="0.25">
      <c r="A291" t="str">
        <f>"Z122B245D5"</f>
        <v>Z122B245D5</v>
      </c>
      <c r="B291" t="str">
        <f t="shared" si="4"/>
        <v>06363391001</v>
      </c>
      <c r="C291" t="s">
        <v>16</v>
      </c>
      <c r="D291" t="s">
        <v>652</v>
      </c>
      <c r="E291" t="s">
        <v>54</v>
      </c>
      <c r="F291" s="1" t="s">
        <v>337</v>
      </c>
      <c r="H291">
        <v>0</v>
      </c>
      <c r="K291">
        <v>0</v>
      </c>
    </row>
    <row r="292" spans="1:11" x14ac:dyDescent="0.25">
      <c r="A292" t="str">
        <f>"ZED2A2273D"</f>
        <v>ZED2A2273D</v>
      </c>
      <c r="B292" t="str">
        <f t="shared" si="4"/>
        <v>06363391001</v>
      </c>
      <c r="C292" t="s">
        <v>16</v>
      </c>
      <c r="D292" t="s">
        <v>653</v>
      </c>
      <c r="E292" t="s">
        <v>54</v>
      </c>
      <c r="F292" s="1" t="s">
        <v>431</v>
      </c>
      <c r="H292">
        <v>0</v>
      </c>
      <c r="K292">
        <v>0</v>
      </c>
    </row>
    <row r="293" spans="1:11" x14ac:dyDescent="0.25">
      <c r="A293" t="str">
        <f>"ZB82B42CC4"</f>
        <v>ZB82B42CC4</v>
      </c>
      <c r="B293" t="str">
        <f t="shared" si="4"/>
        <v>06363391001</v>
      </c>
      <c r="C293" t="s">
        <v>16</v>
      </c>
      <c r="D293" t="s">
        <v>654</v>
      </c>
      <c r="E293" t="s">
        <v>54</v>
      </c>
      <c r="F293" s="1" t="s">
        <v>655</v>
      </c>
      <c r="H293">
        <v>0</v>
      </c>
      <c r="K293">
        <v>0</v>
      </c>
    </row>
    <row r="294" spans="1:11" x14ac:dyDescent="0.25">
      <c r="A294" t="str">
        <f>"0000000000"</f>
        <v>0000000000</v>
      </c>
      <c r="B294" t="str">
        <f t="shared" si="4"/>
        <v>06363391001</v>
      </c>
      <c r="C294" t="s">
        <v>16</v>
      </c>
      <c r="D294" t="s">
        <v>656</v>
      </c>
      <c r="E294" t="s">
        <v>54</v>
      </c>
      <c r="F294" s="1" t="s">
        <v>657</v>
      </c>
      <c r="H294">
        <v>0</v>
      </c>
      <c r="K294">
        <v>0</v>
      </c>
    </row>
    <row r="295" spans="1:11" x14ac:dyDescent="0.25">
      <c r="A295" t="str">
        <f>"805425557C"</f>
        <v>805425557C</v>
      </c>
      <c r="B295" t="str">
        <f t="shared" si="4"/>
        <v>06363391001</v>
      </c>
      <c r="C295" t="s">
        <v>16</v>
      </c>
      <c r="D295" t="s">
        <v>658</v>
      </c>
      <c r="E295" t="s">
        <v>58</v>
      </c>
      <c r="F295" s="1" t="s">
        <v>659</v>
      </c>
      <c r="H295">
        <v>0</v>
      </c>
      <c r="K295">
        <v>0</v>
      </c>
    </row>
    <row r="296" spans="1:11" x14ac:dyDescent="0.25">
      <c r="A296" t="str">
        <f>"807955755B"</f>
        <v>807955755B</v>
      </c>
      <c r="B296" t="str">
        <f t="shared" si="4"/>
        <v>06363391001</v>
      </c>
      <c r="C296" t="s">
        <v>16</v>
      </c>
      <c r="D296" t="s">
        <v>660</v>
      </c>
      <c r="E296" t="s">
        <v>58</v>
      </c>
      <c r="F296" s="1" t="s">
        <v>661</v>
      </c>
      <c r="H296">
        <v>0</v>
      </c>
      <c r="K296">
        <v>0</v>
      </c>
    </row>
    <row r="297" spans="1:11" x14ac:dyDescent="0.25">
      <c r="A297" t="str">
        <f>"Z692A5E4E0"</f>
        <v>Z692A5E4E0</v>
      </c>
      <c r="B297" t="str">
        <f t="shared" si="4"/>
        <v>06363391001</v>
      </c>
      <c r="C297" t="s">
        <v>16</v>
      </c>
      <c r="D297" t="s">
        <v>662</v>
      </c>
      <c r="E297" t="s">
        <v>54</v>
      </c>
      <c r="F297" s="1" t="s">
        <v>663</v>
      </c>
      <c r="H297">
        <v>0</v>
      </c>
      <c r="K297">
        <v>0</v>
      </c>
    </row>
    <row r="298" spans="1:11" x14ac:dyDescent="0.25">
      <c r="A298" t="str">
        <f>"ZC728C7C4A"</f>
        <v>ZC728C7C4A</v>
      </c>
      <c r="B298" t="str">
        <f t="shared" si="4"/>
        <v>06363391001</v>
      </c>
      <c r="C298" t="s">
        <v>16</v>
      </c>
      <c r="D298" t="s">
        <v>664</v>
      </c>
      <c r="E298" t="s">
        <v>54</v>
      </c>
      <c r="F298" s="1" t="s">
        <v>665</v>
      </c>
      <c r="H298">
        <v>0</v>
      </c>
      <c r="K298">
        <v>0</v>
      </c>
    </row>
    <row r="299" spans="1:11" x14ac:dyDescent="0.25">
      <c r="A299" t="str">
        <f>"Z512ACCD0E"</f>
        <v>Z512ACCD0E</v>
      </c>
      <c r="B299" t="str">
        <f t="shared" si="4"/>
        <v>06363391001</v>
      </c>
      <c r="C299" t="s">
        <v>16</v>
      </c>
      <c r="D299" t="s">
        <v>666</v>
      </c>
      <c r="E299" t="s">
        <v>54</v>
      </c>
      <c r="F299" s="1" t="s">
        <v>667</v>
      </c>
      <c r="H299">
        <v>0</v>
      </c>
      <c r="K299">
        <v>0</v>
      </c>
    </row>
    <row r="300" spans="1:11" x14ac:dyDescent="0.25">
      <c r="A300" t="str">
        <f>"ZBA2B7157B"</f>
        <v>ZBA2B7157B</v>
      </c>
      <c r="B300" t="str">
        <f t="shared" si="4"/>
        <v>06363391001</v>
      </c>
      <c r="C300" t="s">
        <v>16</v>
      </c>
      <c r="D300" t="s">
        <v>668</v>
      </c>
      <c r="E300" t="s">
        <v>54</v>
      </c>
      <c r="F300" s="1" t="s">
        <v>669</v>
      </c>
      <c r="H300">
        <v>0</v>
      </c>
      <c r="K300">
        <v>0</v>
      </c>
    </row>
    <row r="301" spans="1:11" x14ac:dyDescent="0.25">
      <c r="A301" t="str">
        <f>"Z4B2A3073E"</f>
        <v>Z4B2A3073E</v>
      </c>
      <c r="B301" t="str">
        <f t="shared" si="4"/>
        <v>06363391001</v>
      </c>
      <c r="C301" t="s">
        <v>16</v>
      </c>
      <c r="D301" t="s">
        <v>670</v>
      </c>
      <c r="E301" t="s">
        <v>54</v>
      </c>
      <c r="F301" s="1" t="s">
        <v>288</v>
      </c>
      <c r="G301" t="s">
        <v>289</v>
      </c>
      <c r="H301">
        <v>3400</v>
      </c>
      <c r="I301" s="2">
        <v>43769</v>
      </c>
      <c r="J301" s="2">
        <v>43769</v>
      </c>
      <c r="K301">
        <v>0</v>
      </c>
    </row>
    <row r="302" spans="1:11" x14ac:dyDescent="0.25">
      <c r="A302" t="str">
        <f>"7620686507"</f>
        <v>7620686507</v>
      </c>
      <c r="B302" t="str">
        <f t="shared" si="4"/>
        <v>06363391001</v>
      </c>
      <c r="C302" t="s">
        <v>16</v>
      </c>
      <c r="D302" t="s">
        <v>671</v>
      </c>
      <c r="E302" t="s">
        <v>43</v>
      </c>
      <c r="F302" s="1" t="s">
        <v>672</v>
      </c>
      <c r="G302" t="s">
        <v>673</v>
      </c>
      <c r="H302">
        <v>261600</v>
      </c>
      <c r="I302" s="2">
        <v>43496</v>
      </c>
      <c r="J302" s="2">
        <v>43921</v>
      </c>
      <c r="K302">
        <v>298915.78999999998</v>
      </c>
    </row>
    <row r="303" spans="1:11" x14ac:dyDescent="0.25">
      <c r="A303" t="str">
        <f>"665596975F"</f>
        <v>665596975F</v>
      </c>
      <c r="B303" t="str">
        <f t="shared" si="4"/>
        <v>06363391001</v>
      </c>
      <c r="C303" t="s">
        <v>16</v>
      </c>
      <c r="D303" t="s">
        <v>674</v>
      </c>
      <c r="E303" t="s">
        <v>675</v>
      </c>
      <c r="F303" s="1" t="s">
        <v>676</v>
      </c>
      <c r="G303" t="s">
        <v>677</v>
      </c>
      <c r="H303">
        <v>726563.42</v>
      </c>
      <c r="I303" s="2">
        <v>42917</v>
      </c>
      <c r="J303" s="2">
        <v>44012</v>
      </c>
      <c r="K303">
        <v>615118.56999999995</v>
      </c>
    </row>
    <row r="304" spans="1:11" x14ac:dyDescent="0.25">
      <c r="A304" t="str">
        <f>"739952378B"</f>
        <v>739952378B</v>
      </c>
      <c r="B304" t="str">
        <f t="shared" si="4"/>
        <v>06363391001</v>
      </c>
      <c r="C304" t="s">
        <v>16</v>
      </c>
      <c r="D304" t="s">
        <v>678</v>
      </c>
      <c r="E304" t="s">
        <v>18</v>
      </c>
      <c r="F304" s="1" t="s">
        <v>93</v>
      </c>
      <c r="G304" t="s">
        <v>94</v>
      </c>
      <c r="H304">
        <v>0</v>
      </c>
      <c r="I304" s="2">
        <v>43191</v>
      </c>
      <c r="J304" s="2">
        <v>43555</v>
      </c>
      <c r="K304">
        <v>862241.86</v>
      </c>
    </row>
    <row r="305" spans="1:11" x14ac:dyDescent="0.25">
      <c r="A305" t="str">
        <f>"7687434F35"</f>
        <v>7687434F35</v>
      </c>
      <c r="B305" t="str">
        <f t="shared" si="4"/>
        <v>06363391001</v>
      </c>
      <c r="C305" t="s">
        <v>16</v>
      </c>
      <c r="D305" t="s">
        <v>679</v>
      </c>
      <c r="E305" t="s">
        <v>43</v>
      </c>
      <c r="F305" s="1" t="s">
        <v>680</v>
      </c>
      <c r="G305" t="s">
        <v>212</v>
      </c>
      <c r="H305">
        <v>59188.62</v>
      </c>
      <c r="I305" s="2">
        <v>43600</v>
      </c>
      <c r="J305" s="2">
        <v>43619</v>
      </c>
      <c r="K305">
        <v>59188.62</v>
      </c>
    </row>
    <row r="306" spans="1:11" x14ac:dyDescent="0.25">
      <c r="A306" t="str">
        <f>"7561736DF0"</f>
        <v>7561736DF0</v>
      </c>
      <c r="B306" t="str">
        <f t="shared" si="4"/>
        <v>06363391001</v>
      </c>
      <c r="C306" t="s">
        <v>16</v>
      </c>
      <c r="D306" t="s">
        <v>681</v>
      </c>
      <c r="E306" t="s">
        <v>43</v>
      </c>
      <c r="F306" s="1" t="s">
        <v>682</v>
      </c>
      <c r="G306" t="s">
        <v>537</v>
      </c>
      <c r="H306">
        <v>130784.4</v>
      </c>
      <c r="I306" s="2">
        <v>43418</v>
      </c>
      <c r="J306" s="2">
        <v>43783</v>
      </c>
      <c r="K306">
        <v>130778.13</v>
      </c>
    </row>
    <row r="307" spans="1:11" x14ac:dyDescent="0.25">
      <c r="A307" t="str">
        <f>"7561751A52"</f>
        <v>7561751A52</v>
      </c>
      <c r="B307" t="str">
        <f t="shared" si="4"/>
        <v>06363391001</v>
      </c>
      <c r="C307" t="s">
        <v>16</v>
      </c>
      <c r="D307" t="s">
        <v>683</v>
      </c>
      <c r="E307" t="s">
        <v>43</v>
      </c>
      <c r="F307" s="1" t="s">
        <v>684</v>
      </c>
      <c r="G307" t="s">
        <v>70</v>
      </c>
      <c r="H307">
        <v>47736</v>
      </c>
      <c r="I307" s="2">
        <v>43418</v>
      </c>
      <c r="J307" s="2">
        <v>43782</v>
      </c>
      <c r="K307">
        <v>47704</v>
      </c>
    </row>
    <row r="308" spans="1:11" x14ac:dyDescent="0.25">
      <c r="A308" t="str">
        <f>"8127997B4D"</f>
        <v>8127997B4D</v>
      </c>
      <c r="B308" t="str">
        <f t="shared" si="4"/>
        <v>06363391001</v>
      </c>
      <c r="C308" t="s">
        <v>16</v>
      </c>
      <c r="D308" t="s">
        <v>685</v>
      </c>
      <c r="E308" t="s">
        <v>43</v>
      </c>
      <c r="F308" s="1" t="s">
        <v>686</v>
      </c>
      <c r="H308">
        <v>0</v>
      </c>
      <c r="K308">
        <v>0</v>
      </c>
    </row>
    <row r="309" spans="1:11" x14ac:dyDescent="0.25">
      <c r="A309" t="str">
        <f>"756174448D"</f>
        <v>756174448D</v>
      </c>
      <c r="B309" t="str">
        <f t="shared" si="4"/>
        <v>06363391001</v>
      </c>
      <c r="C309" t="s">
        <v>16</v>
      </c>
      <c r="D309" t="s">
        <v>687</v>
      </c>
      <c r="E309" t="s">
        <v>43</v>
      </c>
      <c r="F309" s="1" t="s">
        <v>688</v>
      </c>
      <c r="G309" t="s">
        <v>537</v>
      </c>
      <c r="H309">
        <v>25602</v>
      </c>
      <c r="I309" s="2">
        <v>43418</v>
      </c>
      <c r="J309" s="2">
        <v>43782</v>
      </c>
      <c r="K309">
        <v>25592.47</v>
      </c>
    </row>
    <row r="310" spans="1:11" x14ac:dyDescent="0.25">
      <c r="A310" t="str">
        <f>"ZEB27B3A32"</f>
        <v>ZEB27B3A32</v>
      </c>
      <c r="B310" t="str">
        <f t="shared" si="4"/>
        <v>06363391001</v>
      </c>
      <c r="C310" t="s">
        <v>16</v>
      </c>
      <c r="D310" t="s">
        <v>689</v>
      </c>
      <c r="E310" t="s">
        <v>54</v>
      </c>
      <c r="F310" s="1" t="s">
        <v>201</v>
      </c>
      <c r="G310" t="s">
        <v>52</v>
      </c>
      <c r="H310">
        <v>65.25</v>
      </c>
      <c r="I310" s="2">
        <v>43551</v>
      </c>
      <c r="J310" s="2">
        <v>43581</v>
      </c>
      <c r="K310">
        <v>0</v>
      </c>
    </row>
    <row r="311" spans="1:11" x14ac:dyDescent="0.25">
      <c r="A311" t="str">
        <f>"78899218C6"</f>
        <v>78899218C6</v>
      </c>
      <c r="B311" t="str">
        <f t="shared" si="4"/>
        <v>06363391001</v>
      </c>
      <c r="C311" t="s">
        <v>16</v>
      </c>
      <c r="D311" t="s">
        <v>690</v>
      </c>
      <c r="E311" t="s">
        <v>43</v>
      </c>
      <c r="F311" s="1" t="s">
        <v>691</v>
      </c>
      <c r="G311" t="s">
        <v>692</v>
      </c>
      <c r="H311">
        <v>3171.89</v>
      </c>
      <c r="I311" s="2">
        <v>43635</v>
      </c>
      <c r="J311" s="2">
        <v>43635</v>
      </c>
      <c r="K311">
        <v>0</v>
      </c>
    </row>
    <row r="312" spans="1:11" x14ac:dyDescent="0.25">
      <c r="A312" t="str">
        <f>"ZA129C4B3A"</f>
        <v>ZA129C4B3A</v>
      </c>
      <c r="B312" t="str">
        <f t="shared" si="4"/>
        <v>06363391001</v>
      </c>
      <c r="C312" t="s">
        <v>16</v>
      </c>
      <c r="D312" t="s">
        <v>693</v>
      </c>
      <c r="E312" t="s">
        <v>54</v>
      </c>
      <c r="F312" s="1" t="s">
        <v>694</v>
      </c>
      <c r="G312" t="s">
        <v>695</v>
      </c>
      <c r="H312">
        <v>5866</v>
      </c>
      <c r="I312" s="2">
        <v>43724</v>
      </c>
      <c r="J312" s="2">
        <v>44090</v>
      </c>
      <c r="K312">
        <v>0</v>
      </c>
    </row>
    <row r="313" spans="1:11" x14ac:dyDescent="0.25">
      <c r="A313" t="str">
        <f>"Z3829A6FD5"</f>
        <v>Z3829A6FD5</v>
      </c>
      <c r="B313" t="str">
        <f t="shared" si="4"/>
        <v>06363391001</v>
      </c>
      <c r="C313" t="s">
        <v>16</v>
      </c>
      <c r="D313" t="s">
        <v>696</v>
      </c>
      <c r="E313" t="s">
        <v>54</v>
      </c>
      <c r="F313" s="1" t="s">
        <v>697</v>
      </c>
      <c r="G313" t="s">
        <v>698</v>
      </c>
      <c r="H313">
        <v>13800</v>
      </c>
      <c r="I313" s="2">
        <v>43787</v>
      </c>
      <c r="J313" s="2">
        <v>43786</v>
      </c>
      <c r="K3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lombardia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2020-01-31T13:48:02Z</dcterms:created>
  <dcterms:modified xsi:type="dcterms:W3CDTF">2020-01-31T13:48:02Z</dcterms:modified>
</cp:coreProperties>
</file>