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march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</calcChain>
</file>

<file path=xl/sharedStrings.xml><?xml version="1.0" encoding="utf-8"?>
<sst xmlns="http://schemas.openxmlformats.org/spreadsheetml/2006/main" count="1530" uniqueCount="639">
  <si>
    <t>Agenzia delle Entrate</t>
  </si>
  <si>
    <t>CF 06363391001</t>
  </si>
  <si>
    <t>Contratti di forniture, beni e servizi</t>
  </si>
  <si>
    <t>Anno 2019</t>
  </si>
  <si>
    <t>Dati aggiornati al 31-01-2020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</si>
  <si>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</si>
  <si>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</si>
  <si>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</si>
  <si>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</si>
  <si>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</si>
  <si>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</si>
  <si>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</si>
  <si>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</si>
  <si>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</si>
  <si>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</si>
  <si>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</si>
  <si>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Marche</t>
  </si>
  <si>
    <t>adesione consip 22 - fotocopiatrici a noleggio</t>
  </si>
  <si>
    <t>26-AFFIDAMENTO DIRETTO IN ADESIONE AD ACCORDO QUADRO/CONVENZIONE</t>
  </si>
  <si>
    <t xml:space="preserve">OLIVETTI SPA (CF: 02298700010)
</t>
  </si>
  <si>
    <t>OLIVETTI SPA (CF: 02298700010)</t>
  </si>
  <si>
    <t>NOLEGGIO FOTOCOPIATORI CONSIP 22</t>
  </si>
  <si>
    <t xml:space="preserve">KYOCERA DOCUMENT SOLUTION ITALIA SPA (CF: 01788080156)
</t>
  </si>
  <si>
    <t>KYOCERA DOCUMENT SOLUTION ITALIA SPA (CF: 01788080156)</t>
  </si>
  <si>
    <t>CONTRATTO PULIZIE</t>
  </si>
  <si>
    <t xml:space="preserve">MIORELLI SERVICE S.P.A.  (CF: 00505590224)
</t>
  </si>
  <si>
    <t>MIORELLI SERVICE S.P.A.  (CF: 00505590224)</t>
  </si>
  <si>
    <t>ADESIONE CONSIP 25 NOLEGGIO FOTOCOPIATORI</t>
  </si>
  <si>
    <t xml:space="preserve">XEROX spa (CF: 00747880151)
</t>
  </si>
  <si>
    <t>XEROX spa (CF: 00747880151)</t>
  </si>
  <si>
    <t>Noleggio fotocopiatore Consip 25 UT Pesaro 2017/2021</t>
  </si>
  <si>
    <t>BANCA DATI BIG SUITE GOLD</t>
  </si>
  <si>
    <t>23-AFFIDAMENTO IN ECONOMIA - AFFIDAMENTO DIRETTO</t>
  </si>
  <si>
    <t xml:space="preserve">WOLTERS KLUWER ITALIA SRL (CF: 10209790152)
</t>
  </si>
  <si>
    <t>WOLTERS KLUWER ITALIA SRL (CF: 10209790152)</t>
  </si>
  <si>
    <t>CONTRATTO ESECUTIVO RITIRO VALORI</t>
  </si>
  <si>
    <t xml:space="preserve">BANCA NAZIONALE DEL LAVORO SPA (CF: 09339391006)
</t>
  </si>
  <si>
    <t>BANCA NAZIONALE DEL LAVORO SPA (CF: 09339391006)</t>
  </si>
  <si>
    <t>SICUREZZA INTEGRATA SUI LUOGHI DI LAVORO</t>
  </si>
  <si>
    <t xml:space="preserve">COM Metodi spa  (CF: 07120730150)
</t>
  </si>
  <si>
    <t>COM Metodi spa  (CF: 07120730150)</t>
  </si>
  <si>
    <t>RDO VIGILANZA IMMOBILE ASCOLI PICENO</t>
  </si>
  <si>
    <t>22-PROCEDURA NEGOZIATA DERIVANTE DA AVVISI CON CUI SI INDICE LA GARA</t>
  </si>
  <si>
    <t xml:space="preserve">Fifa Security srl  (CF: 01792460444)
Italpol s.r.l.  (CF: 01734860685)
Vedetta 2 Mondialpol SPA (CF: 00780120135)
</t>
  </si>
  <si>
    <t>Fifa Security srl  (CF: 01792460444)</t>
  </si>
  <si>
    <t>VIGILANZA SENIGALLIA - JESI</t>
  </si>
  <si>
    <t xml:space="preserve">CITTADINI DELL'ORDINE S.R.L. (CF: 02415990213)
Fifa Security srl  (CF: 01792460444)
Italpol s.r.l.  (CF: 01734860685)
Vedetta 2 Mondialpol SPA (CF: 00780120135)
VIGILAR S.R.L. (CF: 02007010412)
</t>
  </si>
  <si>
    <t>Vedetta 2 Mondialpol SPA (CF: 00780120135)</t>
  </si>
  <si>
    <t>VIGILANZA FERMO</t>
  </si>
  <si>
    <t>carta di credito</t>
  </si>
  <si>
    <t xml:space="preserve">NEXI PAYMENTS S.P.A. (giÃ  CARTASI SPA) (CF: 04107060966)
</t>
  </si>
  <si>
    <t>NEXI PAYMENTS S.P.A. (giÃ  CARTASI SPA) (CF: 04107060966)</t>
  </si>
  <si>
    <t>NOLEGGIO 36 FOTOCOPIATORI CONSIP 27 48 MESI</t>
  </si>
  <si>
    <t xml:space="preserve">SHARP ELECTRONICS ITALIA S.P.A. (CF: 09275090158)
</t>
  </si>
  <si>
    <t>SHARP ELECTRONICS ITALIA S.P.A. (CF: 09275090158)</t>
  </si>
  <si>
    <t>contratto delivery Dp Fermo</t>
  </si>
  <si>
    <t xml:space="preserve">POSTE ITALIANE SPA (CF: 97103880585)
</t>
  </si>
  <si>
    <t>POSTE ITALIANE SPA (CF: 97103880585)</t>
  </si>
  <si>
    <t>Contratto Delivery UT Senigallia</t>
  </si>
  <si>
    <t>FORNITURA FOTOCOPIATORE DR MARCHE A NOLEGGIO CONSIP 27</t>
  </si>
  <si>
    <t>contratto delivery  posta dp ancona</t>
  </si>
  <si>
    <t>DELIVERY POSTA DRE MARCHE</t>
  </si>
  <si>
    <t>contratto delivery ut s. benedetto del tronto</t>
  </si>
  <si>
    <t>adesione energia elettrica 15 lotto 9</t>
  </si>
  <si>
    <t xml:space="preserve">ENEL ENERGIA SPA (CF: 06655971007)
</t>
  </si>
  <si>
    <t>ENEL ENERGIA SPA (CF: 06655971007)</t>
  </si>
  <si>
    <t>delivery Spi fermo</t>
  </si>
  <si>
    <t>gas naturale 10 lotto 4</t>
  </si>
  <si>
    <t xml:space="preserve">ESTRA ENERGIE SRL (CF: 01219980529)
</t>
  </si>
  <si>
    <t>ESTRA ENERGIE SRL (CF: 01219980529)</t>
  </si>
  <si>
    <t>MANUTENZIONE ARCHIVI COMPATTATI ED ELETTROARCHIVI</t>
  </si>
  <si>
    <t xml:space="preserve">ITALY SYSTEM S.R.L. (CF: 11261821000)
</t>
  </si>
  <si>
    <t>ITALY SYSTEM S.R.L. (CF: 11261821000)</t>
  </si>
  <si>
    <t>VIGILANZA PESARO, URBINO E FANO</t>
  </si>
  <si>
    <t>VIGILAR S.R.L. (CF: 02007010412)</t>
  </si>
  <si>
    <t>PULIZIA ARCHIVIO MACERATA</t>
  </si>
  <si>
    <t>Pulizia e disinfestazione</t>
  </si>
  <si>
    <t xml:space="preserve">QUARK SRL (CF: 01340370426)
</t>
  </si>
  <si>
    <t>QUARK SRL (CF: 01340370426)</t>
  </si>
  <si>
    <t>ABBONAMENTO CORRIERE ADRIATICO 2019</t>
  </si>
  <si>
    <t xml:space="preserve">CED DIGITALSERVIZI SRL (CF: 11476541005)
</t>
  </si>
  <si>
    <t>CED DIGITALSERVIZI SRL (CF: 11476541005)</t>
  </si>
  <si>
    <t>FORNITURA VIDEO PROIETTORE DR MARCHE</t>
  </si>
  <si>
    <t xml:space="preserve">OPEN UFFICIO (CF: 00800070427)
</t>
  </si>
  <si>
    <t>OPEN UFFICIO (CF: 00800070427)</t>
  </si>
  <si>
    <t>MANUTENZIONE BOLLATRICI E PERFORATRICI 2Â° SEMESTRE 2018</t>
  </si>
  <si>
    <t xml:space="preserve">FATTORI SAFEST S.R.L. (CF: 10416260155)
</t>
  </si>
  <si>
    <t>FATTORI SAFEST S.R.L. (CF: 10416260155)</t>
  </si>
  <si>
    <t>NOLEGGIO FOTOCOPIATORE CONSIP 29</t>
  </si>
  <si>
    <t>TONER XEROX PHASER 7500 - DRE</t>
  </si>
  <si>
    <t xml:space="preserve">ITALWARE  SRL  (CF: 08619670584)
</t>
  </si>
  <si>
    <t>ITALWARE  SRL  (CF: 08619670584)</t>
  </si>
  <si>
    <t>Prodotti tipografici</t>
  </si>
  <si>
    <t xml:space="preserve">COPERGRAFICA (CF: 02612990420)
</t>
  </si>
  <si>
    <t>COPERGRAFICA (CF: 02612990420)</t>
  </si>
  <si>
    <t>FACCHINAGGIO 2018/2019</t>
  </si>
  <si>
    <t xml:space="preserve">COOPSERVICE S.COOP.P.A.  (CF: 00310180351)
FRATELLI CELANI TRASLOCHI S.N.C. (CF: 00111250445)
GATTO TRASLOCHI (CF: 02097290429)
LUCESOLE SRL (CF: 02427560426)
PLURISERVIZI SRL  (CF: 01855060438)
</t>
  </si>
  <si>
    <t>COOPSERVICE S.COOP.P.A.  (CF: 00310180351)</t>
  </si>
  <si>
    <t>delivery ut urbino 2018-2020</t>
  </si>
  <si>
    <t>delivery jesi 2018-2020</t>
  </si>
  <si>
    <t>delivery dp ascoli piceno</t>
  </si>
  <si>
    <t>DELIVERY DP MACERATA 2018/2020</t>
  </si>
  <si>
    <t>delivery Ut Fano 2018/2020</t>
  </si>
  <si>
    <t>CONSIP 27 - NOLEGGIO 12 MACCHINE 48 MESI</t>
  </si>
  <si>
    <t>arredi a norma ut e spi urbino</t>
  </si>
  <si>
    <t xml:space="preserve">ARES LINE SPA (CF: 03161590249)
</t>
  </si>
  <si>
    <t>ARES LINE SPA (CF: 03161590249)</t>
  </si>
  <si>
    <t>DRUM LEXMARK DP AN E DRE</t>
  </si>
  <si>
    <t xml:space="preserve">tecnolaser europa srl  (CF: 02169281207)
</t>
  </si>
  <si>
    <t>tecnolaser europa srl  (CF: 02169281207)</t>
  </si>
  <si>
    <t>LAVORI AGGIUNTIVI APRIPORTA DP ASCOLI PICENO</t>
  </si>
  <si>
    <t xml:space="preserve">TIEMME SERVICE DI PAOLO CINGOLANI  (CF: CNGPLA64L02G157E)
</t>
  </si>
  <si>
    <t>TIEMME SERVICE DI PAOLO CINGOLANI  (CF: CNGPLA64L02G157E)</t>
  </si>
  <si>
    <t>CANCELLERIA E FALDONI UT JESI</t>
  </si>
  <si>
    <t xml:space="preserve">PROCED SRL (CF: 01952150264)
</t>
  </si>
  <si>
    <t>PROCED SRL (CF: 01952150264)</t>
  </si>
  <si>
    <t>CANCELLERIA UT JESI</t>
  </si>
  <si>
    <t xml:space="preserve">KRATOS SPA (CF: 02683390401)
</t>
  </si>
  <si>
    <t>KRATOS SPA (CF: 02683390401)</t>
  </si>
  <si>
    <t>Lavori di cablaggio 5Â° piano x Conservatoria</t>
  </si>
  <si>
    <t xml:space="preserve">ADINEF TELECOMUNICAZIONI (CF: 02315340428)
</t>
  </si>
  <si>
    <t>ADINEF TELECOMUNICAZIONI (CF: 02315340428)</t>
  </si>
  <si>
    <t>TONER E DRUM SPI FERMO</t>
  </si>
  <si>
    <t xml:space="preserve">DEBA SRL (CF: 08458520155)
</t>
  </si>
  <si>
    <t>DEBA SRL (CF: 08458520155)</t>
  </si>
  <si>
    <t>ROTOLI CARTA ELIMINACODE UT MACERATA</t>
  </si>
  <si>
    <t xml:space="preserve">SIGMA S.P.A. (CF: 01590580443)
</t>
  </si>
  <si>
    <t>SIGMA S.P.A. (CF: 01590580443)</t>
  </si>
  <si>
    <t>Completamento pulizia archivi per spostamento Conservatoria</t>
  </si>
  <si>
    <t>SISTEMAZIONE STAFFE BANDIERE PALAZZO UFFICI ANCONA</t>
  </si>
  <si>
    <t xml:space="preserve">EURO COLOR DI BULDORINI LUIGINO (CF: BLDLGN64S21G157O)
</t>
  </si>
  <si>
    <t>EURO COLOR DI BULDORINI LUIGINO (CF: BLDLGN64S21G157O)</t>
  </si>
  <si>
    <t>MANUTENZIONE TOLENTINO INFILTRAZIONI ACQUA</t>
  </si>
  <si>
    <t xml:space="preserve">maggiori mauro ditta individuale (CF: MGGMRA63B28D597K)
</t>
  </si>
  <si>
    <t>maggiori mauro ditta individuale (CF: MGGMRA63B28D597K)</t>
  </si>
  <si>
    <t>materiale d.lgs 81/2008 - dp Mc</t>
  </si>
  <si>
    <t xml:space="preserve">PA.COM S.R.L. (CF: 02630050819)
</t>
  </si>
  <si>
    <t>PA.COM S.R.L. (CF: 02630050819)</t>
  </si>
  <si>
    <t>TRASPORTO FALDONI URBINO</t>
  </si>
  <si>
    <t xml:space="preserve">COOPERATIVA SERVIZI DI FACCHINAGGIO  (CF: 80004250421)
</t>
  </si>
  <si>
    <t>COOPERATIVA SERVIZI DI FACCHINAGGIO  (CF: 80004250421)</t>
  </si>
  <si>
    <t>SMALTIMENTO MATERIALI VARI</t>
  </si>
  <si>
    <t xml:space="preserve">MACERO MACERATESE SRL (CF: 00263430431)
</t>
  </si>
  <si>
    <t>MACERO MACERATESE SRL (CF: 00263430431)</t>
  </si>
  <si>
    <t>MANUTENZIONE ANNUALE IMP. SOLLEVAMENTO DRE MARCHE</t>
  </si>
  <si>
    <t xml:space="preserve">SIEL &amp; CEAMONTACO (CF: 01642650673)
</t>
  </si>
  <si>
    <t>SIEL &amp; CEAMONTACO (CF: 01642650673)</t>
  </si>
  <si>
    <t>PUNTI RETE TOLENTINO E SBT</t>
  </si>
  <si>
    <t xml:space="preserve">LINTEI IMPIANTI SRL (CF: 01837010436)
</t>
  </si>
  <si>
    <t>LINTEI IMPIANTI SRL (CF: 01837010436)</t>
  </si>
  <si>
    <t>ARMADI A NORMA DR E DP AN</t>
  </si>
  <si>
    <t xml:space="preserve">GIEMME (CF: 00706340411)
</t>
  </si>
  <si>
    <t>GIEMME (CF: 00706340411)</t>
  </si>
  <si>
    <t>SEDUTE A NORMA E POGGIAPIEDI</t>
  </si>
  <si>
    <t xml:space="preserve">Manutan Italia Spa (CF: 09816660154)
</t>
  </si>
  <si>
    <t>Manutan Italia Spa (CF: 09816660154)</t>
  </si>
  <si>
    <t>SCAFFALATURE DP ANCONA</t>
  </si>
  <si>
    <t xml:space="preserve">METALSISTEM MARCHE SRL (CF: 01365890423)
</t>
  </si>
  <si>
    <t>METALSISTEM MARCHE SRL (CF: 01365890423)</t>
  </si>
  <si>
    <t>CANCELLERIA DR MARCHE</t>
  </si>
  <si>
    <t xml:space="preserve">GIMAR ITALIA SRL (CF: 01426370670)
</t>
  </si>
  <si>
    <t>GIMAR ITALIA SRL (CF: 01426370670)</t>
  </si>
  <si>
    <t>CANCELLERIA DPA P UT SBT SPI FM</t>
  </si>
  <si>
    <t xml:space="preserve">TROST SPA (CF: 01348470301)
</t>
  </si>
  <si>
    <t>TROST SPA (CF: 01348470301)</t>
  </si>
  <si>
    <t xml:space="preserve">MANUTENZIONE IMP ANTINCENDIO 2018/19 </t>
  </si>
  <si>
    <t xml:space="preserve">Sekuritalia (CF: 02812080543)
</t>
  </si>
  <si>
    <t>Sekuritalia (CF: 02812080543)</t>
  </si>
  <si>
    <t>LAVORI MANUTENZIONE EDILE 5Â° PIANO DE MARCHE</t>
  </si>
  <si>
    <t>pulizia vetrate ut fano</t>
  </si>
  <si>
    <t>CARTUCCE STAMPANTI HP</t>
  </si>
  <si>
    <t xml:space="preserve">STEMA SRL (CF: 04160880243)
</t>
  </si>
  <si>
    <t>STEMA SRL (CF: 04160880243)</t>
  </si>
  <si>
    <t>D. LGS 81/08 - SOSTITUZIONE PORTE INGRESSO AUTOMATICHE</t>
  </si>
  <si>
    <t xml:space="preserve">I SERRAMENTISTI DI PACETTI &amp; BRACACCINI SNC (CF: 02164170421)
</t>
  </si>
  <si>
    <t>I SERRAMENTISTI DI PACETTI &amp; BRACACCINI SNC (CF: 02164170421)</t>
  </si>
  <si>
    <t>FORNITURA ARMADI A NORMA</t>
  </si>
  <si>
    <t xml:space="preserve">PAPER-INGROS di Frega Davide (CF: FRGDVD45L24E745Y)
</t>
  </si>
  <si>
    <t>PAPER-INGROS di Frega Davide (CF: FRGDVD45L24E745Y)</t>
  </si>
  <si>
    <t>CANCELLERIA DP ANCONA</t>
  </si>
  <si>
    <t xml:space="preserve">MAESTRIPIERI SRL (CF: 03804230104)
</t>
  </si>
  <si>
    <t>MAESTRIPIERI SRL (CF: 03804230104)</t>
  </si>
  <si>
    <t>toner e drum dp fermo</t>
  </si>
  <si>
    <t xml:space="preserve">Tecno Office snc (CF: 01259150553)
</t>
  </si>
  <si>
    <t>Tecno Office snc (CF: 01259150553)</t>
  </si>
  <si>
    <t>DRUM KYOCERA FS4300</t>
  </si>
  <si>
    <t xml:space="preserve">CIENNE S.R.L. (CF: 06704240636)
</t>
  </si>
  <si>
    <t>CIENNE S.R.L. (CF: 06704240636)</t>
  </si>
  <si>
    <t>Segnaletica atrio 5Â° piano</t>
  </si>
  <si>
    <t xml:space="preserve">CARBONARI STEFANIA &amp; C. SAS (CF: 02772780421)
</t>
  </si>
  <si>
    <t>CARBONARI STEFANIA &amp; C. SAS (CF: 02772780421)</t>
  </si>
  <si>
    <t>TARGHE FUORI PORTA DP ASCOLI PICENO DLGS 81/2008</t>
  </si>
  <si>
    <t xml:space="preserve">COPAR SRL (CF: 00779960426)
</t>
  </si>
  <si>
    <t>COPAR SRL (CF: 00779960426)</t>
  </si>
  <si>
    <t>FORNITURA TIMBRI UFFICI MARCHE</t>
  </si>
  <si>
    <t xml:space="preserve">IL CENTRO F.B. (CF: 01560430421)
</t>
  </si>
  <si>
    <t>IL CENTRO F.B. (CF: 01560430421)</t>
  </si>
  <si>
    <t>Bollini verdi impianti termici</t>
  </si>
  <si>
    <t xml:space="preserve">S.P.I.L.T. SRL (CF: 00100120427)
</t>
  </si>
  <si>
    <t>S.P.I.L.T. SRL (CF: 00100120427)</t>
  </si>
  <si>
    <t>MANUT. N.P. IMPROROGABILE IMPIANTI RISCALDAMENTO</t>
  </si>
  <si>
    <t>fornitura estintori</t>
  </si>
  <si>
    <t xml:space="preserve">JANUS ANTINCENDIO SNC DI BAMBOZZI LETIZIA &amp; C. (CF: 01274240421)
</t>
  </si>
  <si>
    <t>JANUS ANTINCENDIO SNC DI BAMBOZZI LETIZIA &amp; C. (CF: 01274240421)</t>
  </si>
  <si>
    <t>carrelli spi An e materiale elettrico</t>
  </si>
  <si>
    <t xml:space="preserve">ERREBIAN SPA (CF: 08397890586)
</t>
  </si>
  <si>
    <t>ERREBIAN SPA (CF: 08397890586)</t>
  </si>
  <si>
    <t>MAT ELETTRICO E CANCELLERIA</t>
  </si>
  <si>
    <t xml:space="preserve">FINBUC SRL (CF: 08573761007)
</t>
  </si>
  <si>
    <t>FINBUC SRL (CF: 08573761007)</t>
  </si>
  <si>
    <t>SMONTAGGIO E RIMONTAGGIO ARCHIVI DP PU</t>
  </si>
  <si>
    <t xml:space="preserve">FE.AL. DI FILIPPETTI ALESSANDRO &amp; C. SAS (CF: 05339081001)
</t>
  </si>
  <si>
    <t>FE.AL. DI FILIPPETTI ALESSANDRO &amp; C. SAS (CF: 05339081001)</t>
  </si>
  <si>
    <t>drum dp ancona e cancelleria concorso</t>
  </si>
  <si>
    <t>MANUTENZIONI ELETTRICHE NON PROGRAMMATE LUG/OTT 2018</t>
  </si>
  <si>
    <t xml:space="preserve">REKEEP SPA (giÃ  MANUTENCOOP FACILITY MANAGEMENT SPA) (CF: 02402671206)
</t>
  </si>
  <si>
    <t>REKEEP SPA (giÃ  MANUTENCOOP FACILITY MANAGEMENT SPA) (CF: 02402671206)</t>
  </si>
  <si>
    <t>PEDAGGI AUTOSTRADALI 2015 ENTRATE</t>
  </si>
  <si>
    <t xml:space="preserve">AUTOSTRADE PER L'ITALIA (CF: 07515911000)
</t>
  </si>
  <si>
    <t>AUTOSTRADE PER L'ITALIA (CF: 07515911000)</t>
  </si>
  <si>
    <t>SISTEMAZIONE CORTE VIA PALESTRO ANCONA</t>
  </si>
  <si>
    <t xml:space="preserve">VICHI PAOLO GESTIONE AREE VERDI  (CF: 01464360435)
</t>
  </si>
  <si>
    <t>VICHI PAOLO GESTIONE AREE VERDI  (CF: 01464360435)</t>
  </si>
  <si>
    <t>NOLEGGIO POSTAZIONI CANDIDATO</t>
  </si>
  <si>
    <t xml:space="preserve">CROPPO 2000 SRL (CF: 04947891000)
FONTEMAGGI SRL (CF: 01817930405)
</t>
  </si>
  <si>
    <t>CROPPO 2000 SRL (CF: 04947891000)</t>
  </si>
  <si>
    <t>PULIZIA SETTIMANALE REFETTORIO DRE ANNO 2019</t>
  </si>
  <si>
    <t>PULIZIA ARCHIVI DP PESARO E UT URBINO</t>
  </si>
  <si>
    <t>VIGILANZA S. BENEDETTO DEL TRONTO</t>
  </si>
  <si>
    <t>RDO MANUTENZIONE IMPIANTI TERMOIDRAULICI</t>
  </si>
  <si>
    <t xml:space="preserve">ENENSO SRL (CF: 06131270966)
HELIOS SRL (CF: 04272270655)
ITI KLIMA SRL (CF: 12493540152)
S.P.I.L.T. SRL (CF: 00100120427)
VF TECNOLOGY SRLS (CF: 05383030870)
</t>
  </si>
  <si>
    <t>manutenzione antincendio non programmata</t>
  </si>
  <si>
    <t>Lavaggio tende Dp Pesaro</t>
  </si>
  <si>
    <t xml:space="preserve">SAITEX TENDAGGI S.N.C. DI ZOPPI &amp; C. (CF: 00590460424)
</t>
  </si>
  <si>
    <t>SAITEX TENDAGGI S.N.C. DI ZOPPI &amp; C. (CF: 00590460424)</t>
  </si>
  <si>
    <t>SPOSTAMENTO TOTEM UT PESARO</t>
  </si>
  <si>
    <t xml:space="preserve">DAGO ELETTRONICA SRL (CF: 00120470414)
</t>
  </si>
  <si>
    <t>DAGO ELETTRONICA SRL (CF: 00120470414)</t>
  </si>
  <si>
    <t>verifica sicurezza finestre dp ap</t>
  </si>
  <si>
    <t xml:space="preserve">D'ANGELO INFISSI DI D'ANGELO AGOSTINO (CF: DNGGTN50S06A462Y)
</t>
  </si>
  <si>
    <t>D'ANGELO INFISSI DI D'ANGELO AGOSTINO (CF: DNGGTN50S06A462Y)</t>
  </si>
  <si>
    <t>MANUT. IMP. TERMOIDRAULICI DAL 01/11/2018 AL 30/04/2019</t>
  </si>
  <si>
    <t>MANUTENZIONE IMPIANTI ELETTRICI</t>
  </si>
  <si>
    <t>GASOLIO DA RISCALDAMENTO SPI MC</t>
  </si>
  <si>
    <t xml:space="preserve">Q8 QUASER (CF: 00295420632)
</t>
  </si>
  <si>
    <t>Q8 QUASER (CF: 00295420632)</t>
  </si>
  <si>
    <t>carta A/4 - escluso trasporto</t>
  </si>
  <si>
    <t>DIGITALIZZAZIONE MAPPE LOTTO 3 MACERATA</t>
  </si>
  <si>
    <t xml:space="preserve">A.M. IMAGE (CF: 02285620379)
CAD ONE (CF: 06897960016)
ELIOGRAFICA CAMANDONA DI VARETTO &amp; C. SNC (CF: 03854340019)
G.M.COMPUTER (CF: 04051390823)
M.I.D.A. INFORMATICA (CF: 02758170167)
TABULARASA (CF: 02383471204)
VANZOTECH SRL (CF: VNZCST69D05H294X)
</t>
  </si>
  <si>
    <t>TABULARASA (CF: 02383471204)</t>
  </si>
  <si>
    <t>Impermeabilizzazione locale contatore Tolentino</t>
  </si>
  <si>
    <t>TONER XEROX PHASER</t>
  </si>
  <si>
    <t>CARTUCCE HP OFFICE PRO X451</t>
  </si>
  <si>
    <t>TONER RIGENERATI</t>
  </si>
  <si>
    <t xml:space="preserve">ECOSERVICE di Paolo Saltarelli (CF: SNTPLA67L16E783G)
</t>
  </si>
  <si>
    <t>ECOSERVICE di Paolo Saltarelli (CF: SNTPLA67L16E783G)</t>
  </si>
  <si>
    <t>TONER E DRUM DP PU UT URBINO</t>
  </si>
  <si>
    <t>TONER E DRUM XEROX</t>
  </si>
  <si>
    <t xml:space="preserve">C2 SRL (CF: 01121130197)
</t>
  </si>
  <si>
    <t>C2 SRL (CF: 01121130197)</t>
  </si>
  <si>
    <t>SERVIZIO GIARDINAGGIO ANNO 2019</t>
  </si>
  <si>
    <t xml:space="preserve">POLVERARI GIARDINI DI MARCELLO POLVERARI (CF: PLVMCL58B26F348V)
</t>
  </si>
  <si>
    <t>POLVERARI GIARDINI DI MARCELLO POLVERARI (CF: PLVMCL58B26F348V)</t>
  </si>
  <si>
    <t>Liquidazione interventi di manutenzione impianti antintrusione Ascoli e Urbino</t>
  </si>
  <si>
    <t xml:space="preserve">SICURSPAZIO SRL (CF: 02016540425)
</t>
  </si>
  <si>
    <t>SICURSPAZIO SRL (CF: 02016540425)</t>
  </si>
  <si>
    <t>LAVAGNA MAGNETICA E FALDONI DP PU</t>
  </si>
  <si>
    <t>CANCELLERIA URBINO</t>
  </si>
  <si>
    <t>MANUTENZIONE VIDEO PROIETTORE</t>
  </si>
  <si>
    <t>CANCELLERIA DRE</t>
  </si>
  <si>
    <t>toner samsung 3310 dp AP</t>
  </si>
  <si>
    <t xml:space="preserve">LINEA DATA (CF: 03242680829)
</t>
  </si>
  <si>
    <t>LINEA DATA (CF: 03242680829)</t>
  </si>
  <si>
    <t>MANUTENZIONE BOLLATRICI E PERFORATRICI ANNO 2019</t>
  </si>
  <si>
    <t>cancelleria dp pu</t>
  </si>
  <si>
    <t xml:space="preserve">LANTERA SRL (CF: 01313790774)
</t>
  </si>
  <si>
    <t>LANTERA SRL (CF: 01313790774)</t>
  </si>
  <si>
    <t>FACCHINAGGIO ESTERNO DP ANCONA-UT SENIGALLIA-DP PESARO</t>
  </si>
  <si>
    <t>Lavori di minuta manutenzione Dp Pesaro</t>
  </si>
  <si>
    <t xml:space="preserve">VALTER PUCCI SNC (CF: 02134640412)
</t>
  </si>
  <si>
    <t>VALTER PUCCI SNC (CF: 02134640412)</t>
  </si>
  <si>
    <t>Manutenzione pavimentazione corte Ascoli Piceno</t>
  </si>
  <si>
    <t xml:space="preserve">IMPRESA COSTRUZIONI F.LLI RINALDI (CF: 00392410445)
</t>
  </si>
  <si>
    <t>IMPRESA COSTRUZIONI F.LLI RINALDI (CF: 00392410445)</t>
  </si>
  <si>
    <t>SMALTIMENTO ARREDI IN LEGNO</t>
  </si>
  <si>
    <t>carta rotoli eliminacode ut Ancona</t>
  </si>
  <si>
    <t xml:space="preserve">SIGMA SPA (CF: 01590680443)
</t>
  </si>
  <si>
    <t>SIGMA SPA (CF: 01590680443)</t>
  </si>
  <si>
    <t>LAVORI DI PICCOLA MANUTENZIONE EDILE</t>
  </si>
  <si>
    <t>TONER DRE E DP AN</t>
  </si>
  <si>
    <t>CANCELLERIA UT FANO</t>
  </si>
  <si>
    <t xml:space="preserve">TECNOLINEA SNC DI DE BENEDICTIS G. E C. (CF: 00659730675)
</t>
  </si>
  <si>
    <t>TECNOLINEA SNC DI DE BENEDICTIS G. E C. (CF: 00659730675)</t>
  </si>
  <si>
    <t>RIPARAZIONE BOLLATRICE PESARO</t>
  </si>
  <si>
    <t>Raccolta, trasporto e smaltimento carta Ascoli</t>
  </si>
  <si>
    <t xml:space="preserve">ECOINNOVA SRL (CF: 02151730443)
</t>
  </si>
  <si>
    <t>ECOINNOVA SRL (CF: 02151730443)</t>
  </si>
  <si>
    <t>TONER COMPATIBILI DP MC E DP AN</t>
  </si>
  <si>
    <t xml:space="preserve">MENHIR COMPUTERS (CF: PLNNGL63C63H588A)
</t>
  </si>
  <si>
    <t>MENHIR COMPUTERS (CF: PLNNGL63C63H588A)</t>
  </si>
  <si>
    <t>FUSORE E DRUM DP MACERATA</t>
  </si>
  <si>
    <t xml:space="preserve">VIRTUAL LOGIC SRL (CF: 03878640238)
</t>
  </si>
  <si>
    <t>VIRTUAL LOGIC SRL (CF: 03878640238)</t>
  </si>
  <si>
    <t>FORNITURA ALIMENTATORE E COMBINATORE GSM PER IMP ANTINCENDIO</t>
  </si>
  <si>
    <t>TONER VARI</t>
  </si>
  <si>
    <t xml:space="preserve">MIDA SRL (CF: 01513020238)
</t>
  </si>
  <si>
    <t>MIDA SRL (CF: 01513020238)</t>
  </si>
  <si>
    <t>TONER DP PU E SPI URBINO</t>
  </si>
  <si>
    <t xml:space="preserve">ECO LASER INFORMATICA SRL  (CF: 04427081007)
</t>
  </si>
  <si>
    <t>ECO LASER INFORMATICA SRL  (CF: 04427081007)</t>
  </si>
  <si>
    <t>PULIZIA STRAORDINARIA 5 PIANO - ANCONA</t>
  </si>
  <si>
    <t>CARTA ELIMINACODE SENIGALLIA</t>
  </si>
  <si>
    <t>monitor di sala ed argo mini lan</t>
  </si>
  <si>
    <t>CARTUCCE HP 477 - DP AN</t>
  </si>
  <si>
    <t>TONER E DRUM XEROX 75010</t>
  </si>
  <si>
    <t xml:space="preserve">ITALWARE SRL (CF: 02102821002)
</t>
  </si>
  <si>
    <t>ITALWARE SRL (CF: 02102821002)</t>
  </si>
  <si>
    <t>MATERIALE SANITARIO DRE E DPPU</t>
  </si>
  <si>
    <t xml:space="preserve">AIESI HOSPITAL SERVICE SAS DI PIANTADOSI VALERIO E C.  (CF: 06111530637)
</t>
  </si>
  <si>
    <t>AIESI HOSPITAL SERVICE SAS DI PIANTADOSI VALERIO E C.  (CF: 06111530637)</t>
  </si>
  <si>
    <t>PULIZIA STRAORDINARIA REFETTORIO E SCALE CONDOMINIALI</t>
  </si>
  <si>
    <t>cancelleria dp Ap, ut Sbt e spi Fm</t>
  </si>
  <si>
    <t xml:space="preserve">LYRECO ITALIA S.P.A. (CF: 11582010150)
</t>
  </si>
  <si>
    <t>LYRECO ITALIA S.P.A. (CF: 11582010150)</t>
  </si>
  <si>
    <t>PULIZIE STRAORDINARIE VIA PALESTRO</t>
  </si>
  <si>
    <t>MANUTENZIONE IMPIANTI ALLARME SENIGALLIA E FANO</t>
  </si>
  <si>
    <t xml:space="preserve">SICURSPAZIO TEC SRL (CF: 02798060428)
</t>
  </si>
  <si>
    <t>SICURSPAZIO TEC SRL (CF: 02798060428)</t>
  </si>
  <si>
    <t>TINTEGGIATURA PESARO</t>
  </si>
  <si>
    <t>faldoni e cancelleria dp an</t>
  </si>
  <si>
    <t xml:space="preserve">VANNI SRL (CF: 11665750151)
</t>
  </si>
  <si>
    <t>VANNI SRL (CF: 11665750151)</t>
  </si>
  <si>
    <t>CARTELLINE DP AN</t>
  </si>
  <si>
    <t xml:space="preserve">CLICK UFFICIO SRL (CF: 06067681004)
</t>
  </si>
  <si>
    <t>CLICK UFFICIO SRL (CF: 06067681004)</t>
  </si>
  <si>
    <t>RIPARAZIONE SERRATURA PORTONE INGRESSO</t>
  </si>
  <si>
    <t xml:space="preserve">COL.FER. SNC (CF: 00991370446)
</t>
  </si>
  <si>
    <t>COL.FER. SNC (CF: 00991370446)</t>
  </si>
  <si>
    <t>pulizia vetrate fano</t>
  </si>
  <si>
    <t>pulizia straordinaria via Palestro Ancona</t>
  </si>
  <si>
    <t>timbri vari uffici marche</t>
  </si>
  <si>
    <t>sfigmomanometri dp ancona</t>
  </si>
  <si>
    <t xml:space="preserve">TECNOMEDICAL SRL (CF: 02495250421)
</t>
  </si>
  <si>
    <t>TECNOMEDICAL SRL (CF: 02495250421)</t>
  </si>
  <si>
    <t>SMALTIMENTO ARREDI S.MARTINO</t>
  </si>
  <si>
    <t>CANCELLERIA DP MC</t>
  </si>
  <si>
    <t>riparazione infissi Ut Jesi</t>
  </si>
  <si>
    <t xml:space="preserve">BS INFISSI SRL (CF: 01266640422)
</t>
  </si>
  <si>
    <t>BS INFISSI SRL (CF: 01266640422)</t>
  </si>
  <si>
    <t>Sistemazione rampa uscita parcheggio via San Martino Ancona</t>
  </si>
  <si>
    <t xml:space="preserve">BRAVI SRL (CF: 01551990425)
</t>
  </si>
  <si>
    <t>BRAVI SRL (CF: 01551990425)</t>
  </si>
  <si>
    <t>smontaggio travi in ferro archivio</t>
  </si>
  <si>
    <t>SERVIZIO GIARDINAGGIO DP AN, AP, FM E UT TOLENTINO ANNO 2019</t>
  </si>
  <si>
    <t xml:space="preserve">GESTIONE AREE VERDI DI VICHI PAOLO (CF: VCHPLA79R08E783H)
</t>
  </si>
  <si>
    <t>GESTIONE AREE VERDI DI VICHI PAOLO (CF: VCHPLA79R08E783H)</t>
  </si>
  <si>
    <t>Manutenzione edile muri SPI Mazzini Ancona</t>
  </si>
  <si>
    <t>Pulizie Archivio Viti Urbino - C.so Mazzini - Vetrate atrio Palestro</t>
  </si>
  <si>
    <t>LAVORI DI UNIFICAZIONE RETI LAN</t>
  </si>
  <si>
    <t>TONER DP PU E UT URBINO</t>
  </si>
  <si>
    <t>RIPARAZIONE PORTA BASCULANTE FERMO</t>
  </si>
  <si>
    <t xml:space="preserve">LARI DI LAMPONI LUIGI  E C. SNC (CF: 00727960445)
</t>
  </si>
  <si>
    <t>LARI DI LAMPONI LUIGI  E C. SNC (CF: 00727960445)</t>
  </si>
  <si>
    <t>FORNITURA TESTI CALL CENTER ASCOLI PICENO</t>
  </si>
  <si>
    <t xml:space="preserve">ROSSI SIMONA (CF: RSSSMN78E65C615P)
</t>
  </si>
  <si>
    <t>ROSSI SIMONA (CF: RSSSMN78E65C615P)</t>
  </si>
  <si>
    <t>FACCHINAGGIO CIVITANOVA MARCHE</t>
  </si>
  <si>
    <t>FORNITURA ENERGIA ELETTRICA PESARO</t>
  </si>
  <si>
    <t xml:space="preserve">A2A ENERGIA (CF: 12883420155)
</t>
  </si>
  <si>
    <t>A2A ENERGIA (CF: 12883420155)</t>
  </si>
  <si>
    <t>drum dre</t>
  </si>
  <si>
    <t>ACCORDO QUADRO FUEL CARD 1</t>
  </si>
  <si>
    <t xml:space="preserve">Italiana Petroli Spa (giÃ  TotalErg S.p.A.) (CF: 00051570893)
</t>
  </si>
  <si>
    <t>Italiana Petroli Spa (giÃ  TotalErg S.p.A.) (CF: 00051570893)</t>
  </si>
  <si>
    <t>VERIFICA IMPIANTO VIDEOSORVEGLIANZA UT FANO</t>
  </si>
  <si>
    <t xml:space="preserve">ELETTRICA MACERATESE DI FRANCHI &amp; C SRL (CF: 01159070430)
</t>
  </si>
  <si>
    <t>ELETTRICA MACERATESE DI FRANCHI &amp; C SRL (CF: 01159070430)</t>
  </si>
  <si>
    <t>acquisto prezziario x impianti sportivi</t>
  </si>
  <si>
    <t>ABBONAMENTO 2019</t>
  </si>
  <si>
    <t xml:space="preserve">BOLLETTINO TRIBUTARIO SNC DI G. SALVATORES E C.  (CF: 00882700156)
</t>
  </si>
  <si>
    <t>BOLLETTINO TRIBUTARIO SNC DI G. SALVATORES E C.  (CF: 00882700156)</t>
  </si>
  <si>
    <t>PULIZIA VETRATE ESTERNE FERMO</t>
  </si>
  <si>
    <t>SERVIZIO DI INTERPRETARIATO</t>
  </si>
  <si>
    <t xml:space="preserve">LISten di Becci e Bucci (CF: 02651010429)
</t>
  </si>
  <si>
    <t>LISten di Becci e Bucci (CF: 02651010429)</t>
  </si>
  <si>
    <t>CABLAGGIO VIÂ° PIANO AUDIT</t>
  </si>
  <si>
    <t xml:space="preserve">CBRE GWS TECHNICAL DIVISION SPA (CF: 04585590153)
</t>
  </si>
  <si>
    <t>CBRE GWS TECHNICAL DIVISION SPA (CF: 04585590153)</t>
  </si>
  <si>
    <t>Servizio di interpretariato LIS</t>
  </si>
  <si>
    <t xml:space="preserve">PRACCHIA GINO (CF: PRCGNI62D02L103C)
</t>
  </si>
  <si>
    <t>PRACCHIA GINO (CF: PRCGNI62D02L103C)</t>
  </si>
  <si>
    <t>rdo toner originali</t>
  </si>
  <si>
    <t xml:space="preserve">ADHOC (CF: 06321371004)
ALL OFFICE (CF: 12643700151)
ECO LASER INFORMATICA SRL  (CF: 04427081007)
NADA 2008 SRL (CF: 09234221001)
R.C.M. ITALIA s.r.l. (CF: 06736060630)
</t>
  </si>
  <si>
    <t>R.C.M. ITALIA s.r.l. (CF: 06736060630)</t>
  </si>
  <si>
    <t>SERVIZIO FACCHINAGGIO MACERATA CIVITANOVA MARCHE</t>
  </si>
  <si>
    <t>PULIZIA QUARTO PIANO</t>
  </si>
  <si>
    <t>CARTA FOTOCOPIE DP MACERATA E DP PESARO</t>
  </si>
  <si>
    <t>CABLAGGIO 5Â° PIANO - DR MARCHE</t>
  </si>
  <si>
    <t>SPOSTAMENTO CENTRALE TELEFONICA</t>
  </si>
  <si>
    <t>drum fotocopiatore xerox Dp Mc</t>
  </si>
  <si>
    <t xml:space="preserve">PUNTO SISTEMI  (CF: 01796330163)
</t>
  </si>
  <si>
    <t>PUNTO SISTEMI  (CF: 01796330163)</t>
  </si>
  <si>
    <t>Riparazione perforatrice Pesaro</t>
  </si>
  <si>
    <t>MANUTENZIONE TENDE VENEZIANE</t>
  </si>
  <si>
    <t>PIASTRE PER DEFIBRILLATORI</t>
  </si>
  <si>
    <t xml:space="preserve">SEAGULL H.C. SAS (CF: 01939780993)
</t>
  </si>
  <si>
    <t>SEAGULL H.C. SAS (CF: 01939780993)</t>
  </si>
  <si>
    <t>RIPARAZIONE TAPPARELLE DR MARCHE</t>
  </si>
  <si>
    <t xml:space="preserve">EURO COLOR DI BULDORINI LUIGINO (CF: BLDLGN64S21G157O)
La Tapparella di Daniele Limberti  (CF: LMBDNL74P13A271Q)
</t>
  </si>
  <si>
    <t>CARTA ELIMINACODE SAN BENEDETTO</t>
  </si>
  <si>
    <t>cancelleria dp AP</t>
  </si>
  <si>
    <t>CARTA ELIMINACODE UT MC E FM</t>
  </si>
  <si>
    <t>VERIFICA IMPIANTI DI MESSA A TERRA</t>
  </si>
  <si>
    <t xml:space="preserve">C.I.P.E.S. SRL (CF: 01488320431)
</t>
  </si>
  <si>
    <t>C.I.P.E.S. SRL (CF: 01488320431)</t>
  </si>
  <si>
    <t>POSTAZIONE CARTONGESSO GUARDIA GIURATA</t>
  </si>
  <si>
    <t>INFISSI POSTAZIONE GUARDIA GIURATA</t>
  </si>
  <si>
    <t>MEMENTO FISCALE 2019 UFFICI MARCHE</t>
  </si>
  <si>
    <t xml:space="preserve">GiuffrÃ¨ Francis Lefebvre S.p.A (CF: 00829840156)
</t>
  </si>
  <si>
    <t>GiuffrÃ¨ Francis Lefebvre S.p.A (CF: 00829840156)</t>
  </si>
  <si>
    <t>TESTI SPI URBINO</t>
  </si>
  <si>
    <t>CANCELLERIA STAFF DIRETTORE REGIONALE</t>
  </si>
  <si>
    <t xml:space="preserve">B&amp;B PRINTING SRLS (CF: 02764520421)
</t>
  </si>
  <si>
    <t>B&amp;B PRINTING SRLS (CF: 02764520421)</t>
  </si>
  <si>
    <t>rdo manutenzione impianti termoidraulici</t>
  </si>
  <si>
    <t xml:space="preserve">FORMULA SERVIZI SOCIETA' COOPERATIVA (CF: 00410120406)
GEICO LENDER SPA (CF: 11205571000)
GSA Global Service srl (CF: 02318420540)
REKEEP SPA (giÃ  MANUTENCOOP FACILITY MANAGEMENT SPA) (CF: 02402671206)
S.P.I.L.T. SRL (CF: 00100120427)
</t>
  </si>
  <si>
    <t>FORMULA SERVIZI SOCIETA' COOPERATIVA (CF: 00410120406)</t>
  </si>
  <si>
    <t>RDO MANUTENZIONE IMPIANTI ELETTRICI</t>
  </si>
  <si>
    <t xml:space="preserve">GEICO LENDER SPA (CF: 11205571000)
GSA Global Service srl (CF: 02318420540)
REKEEP SPA (giÃ  MANUTENCOOP FACILITY MANAGEMENT SPA) (CF: 02402671206)
SATO SRL (CF: 00743190449)
TAC IMPIANTI SRL (CF: 02420200418)
</t>
  </si>
  <si>
    <t>GEICO LENDER SPA (CF: 11205571000)</t>
  </si>
  <si>
    <t>rdo facchinagio interno dr Marche</t>
  </si>
  <si>
    <t xml:space="preserve">COOPERATIVA FACCHINI JESI SOC. COOP. P.A. (CF: 00194710422)
COOPERATIVA TRASLOCHI MACERATESE (CF: 00171390438)
COOPSERVICE S.COOP.P.A.  (CF: 00310180351)
GRUPPO FACCHINI CITTA' SOC COOP. A R.L. (CF: 02280750403)
TRASLOCHI SCABELLI GROUPS SRL (CF: 03540190984)
</t>
  </si>
  <si>
    <t>Piccole manutenzioni edili Fano e Pesaro</t>
  </si>
  <si>
    <t xml:space="preserve">EURO COLOR DI BULDORINI LUIGINO (CF: BLDLGN64S21G157O)
F.LLI BALDONI ATTILIO E ADRIANO SNC (CF: 00941570418)
FANO PITTURE DI MASSIMILIANO RENZI (CF: RNZMSM80M25D488P)
FOREDIL COSTRUZIONI DI FORTUGNO SALVATORE (CF: FRTSVT74E18L063K)
FRANCA GIUSEPPE SRL (CF: 02429540418)
</t>
  </si>
  <si>
    <t>Riparazione gruppo frigo</t>
  </si>
  <si>
    <t xml:space="preserve">BARTOCCIONI ANDREA (CF: BRTNDR66E14E783O)
S.P.I.L.T. SRL (CF: 00100120427)
SPEGNE A. &amp; C. DI URBINATI ANTONIO E C. SNC (CF: 00113300420)
</t>
  </si>
  <si>
    <t>Variazione numero chiamata allarme Civitanova</t>
  </si>
  <si>
    <t>PULIZIA STRAORDINARIA CIVITANOVA MARCHE</t>
  </si>
  <si>
    <t>PULIZIA STRAORDINARIA AUTORIMESSE, RAMPA ACCESSO E GRATA ASCOLI</t>
  </si>
  <si>
    <t>CANCELLERIA DP FERMO</t>
  </si>
  <si>
    <t xml:space="preserve">Ingros Carta Giustacchini spa (CF: 01705680179)
</t>
  </si>
  <si>
    <t>Ingros Carta Giustacchini spa (CF: 01705680179)</t>
  </si>
  <si>
    <t>ordina carta naturale dp fm e an</t>
  </si>
  <si>
    <t xml:space="preserve">A. DI PAOLO SRL (CF: 01805450689)
</t>
  </si>
  <si>
    <t>A. DI PAOLO SRL (CF: 01805450689)</t>
  </si>
  <si>
    <t>TONER DP ANCONA CONVENZIONE CONSIP</t>
  </si>
  <si>
    <t xml:space="preserve">INFORDATA (CF: 00929440592)
</t>
  </si>
  <si>
    <t>INFORDATA (CF: 00929440592)</t>
  </si>
  <si>
    <t>ORDINE PTM 2020-2021-2022</t>
  </si>
  <si>
    <t xml:space="preserve">Istituto Poligrafico e Zecca dello Stato  (CF: 00399810589)
</t>
  </si>
  <si>
    <t>Istituto Poligrafico e Zecca dello Stato  (CF: 00399810589)</t>
  </si>
  <si>
    <t>SERVIZIO REPERIBILITA' ALLARME PESARO</t>
  </si>
  <si>
    <t xml:space="preserve">VIGILAR S.R.L. (CF: 02007010412)
</t>
  </si>
  <si>
    <t>VIGILANZA FERMO OTT/DIC 2019</t>
  </si>
  <si>
    <t xml:space="preserve">HENDAL SECURITY MANAGEMENT (CF: 02013180662)
</t>
  </si>
  <si>
    <t>HENDAL SECURITY MANAGEMENT (CF: 02013180662)</t>
  </si>
  <si>
    <t>CARTA RICICLATA DP FM E DP AN</t>
  </si>
  <si>
    <t xml:space="preserve">GRASSI UFFICIO SAS (CF: 01279740136)
</t>
  </si>
  <si>
    <t>GRASSI UFFICIO SAS (CF: 01279740136)</t>
  </si>
  <si>
    <t>CONTRATTO ESECUTIVO ACQUISTO CARTA</t>
  </si>
  <si>
    <t>FACCHINAGGIO ANCONA-FABRIANO</t>
  </si>
  <si>
    <t>SEGNALETICA STRADALE FABRIANO</t>
  </si>
  <si>
    <t>CARTELLONISTICA INTERNA FABRIANO</t>
  </si>
  <si>
    <t>NOLEGGIO 8 FOTOCOPIATORI CONSIP 30</t>
  </si>
  <si>
    <t>CARTA NATURALE UFFICI VARI</t>
  </si>
  <si>
    <t>SEGNALETICA NUOVI LOCALI FRONT OFFICE MACERATA</t>
  </si>
  <si>
    <t>SERVIZIO DI SALVAGUARDIA PER FORNITURA ENERGIA ELETTRICA MARCHE - LUGLIO 2019</t>
  </si>
  <si>
    <t>SORVEGLIANZA FABRIANO OTT/DIC 2019</t>
  </si>
  <si>
    <t xml:space="preserve">la vedetta (CF: 00714290426)
</t>
  </si>
  <si>
    <t>la vedetta (CF: 00714290426)</t>
  </si>
  <si>
    <t>CARTA RICICLATA UFFICI VARI</t>
  </si>
  <si>
    <t xml:space="preserve">SI.EL.CO SRL (CF: 00614130128)
</t>
  </si>
  <si>
    <t>SI.EL.CO SRL (CF: 00614130128)</t>
  </si>
  <si>
    <t>CABLAGGIO RETE INFORMATICA E IMPIANTO ANTIFURTO FABRIANO</t>
  </si>
  <si>
    <t xml:space="preserve">ELETTROSI' IMPIANTI DI PELLICCIARI (CF: PLLLCU75E15D451M)
</t>
  </si>
  <si>
    <t>ELETTROSI' IMPIANTI DI PELLICCIARI (CF: PLLLCU75E15D451M)</t>
  </si>
  <si>
    <t>NOLEGGIO FOTOCOPIATORI CONSIP 25</t>
  </si>
  <si>
    <t xml:space="preserve">NADA 2008 SRL (CF: 09234221001)
</t>
  </si>
  <si>
    <t>NADA 2008 SRL (CF: 09234221001)</t>
  </si>
  <si>
    <t>carta dp an ut senigallia</t>
  </si>
  <si>
    <t xml:space="preserve">DECART (CF: 01916890690)
</t>
  </si>
  <si>
    <t>DECART (CF: 01916890690)</t>
  </si>
  <si>
    <t>TONER LEXMARK MS 610</t>
  </si>
  <si>
    <t>cancelleria ut jesi - mepa</t>
  </si>
  <si>
    <t xml:space="preserve">Valsecchi Cancelleria Srl  (CF: 09521810961)
</t>
  </si>
  <si>
    <t>Valsecchi Cancelleria Srl  (CF: 09521810961)</t>
  </si>
  <si>
    <t>TIMBRI VARI PER UFFICI MARCHE FEB/SET</t>
  </si>
  <si>
    <t xml:space="preserve">TONER DRE CONVENZIONE CONSIP </t>
  </si>
  <si>
    <t>BUONI PASTO NOV/DIC 2017</t>
  </si>
  <si>
    <t xml:space="preserve">REPAS LUNCH COUPON (CF: 08122660585)
</t>
  </si>
  <si>
    <t>REPAS LUNCH COUPON (CF: 08122660585)</t>
  </si>
  <si>
    <t>BUONI PASTO ELETTRONICI 2018/2020</t>
  </si>
  <si>
    <t xml:space="preserve">SODEXO MOTIVATION SOLUTION ITALIA SRL (CF: 05892970152)
</t>
  </si>
  <si>
    <t>SODEXO MOTIVATION SOLUTION ITALIA SRL (CF: 05892970152)</t>
  </si>
  <si>
    <t>rdo manutenzione impianti antincendio</t>
  </si>
  <si>
    <t xml:space="preserve">C.V.R. ADRIATICA SAS (CF: 01298880418)
FENIX ANTINCENDIO SRL  (CF: 08140961213)
G.S. ANTINCENDIO SRL (CF: 03179250547)
OUT ANTINCENDIO SRL (CF: 01719960161)
Sekuritalia (CF: 02812080543)
</t>
  </si>
  <si>
    <t>C.V.R. ADRIATICA SAS (CF: 01298880418)</t>
  </si>
  <si>
    <t>CARTUCCE STAMPANTU HP OFFICEJET PRO X 451</t>
  </si>
  <si>
    <t>TINTEGGIATURA SALA VIDEOCONFERENZA DRE</t>
  </si>
  <si>
    <t>TONER STAMPANTI HP PRO X451 DP FERMO</t>
  </si>
  <si>
    <t>DRUM E TONER</t>
  </si>
  <si>
    <t xml:space="preserve">GA SERVICE SRL (CF: 07252620963)
</t>
  </si>
  <si>
    <t>GA SERVICE SRL (CF: 07252620963)</t>
  </si>
  <si>
    <t>MANUTENZIONE ARCHIVI COMPATTATI</t>
  </si>
  <si>
    <t xml:space="preserve">EDA SYSTEM (CF: 10735840018)
FE.AL. DI FILIPPETTI ALESSANDRO &amp; C. SAS (CF: 05339081001)
IPS EUROPE SRL (CF: 02742710342)
ITALY SYSTEM S.R.L. (CF: 11261821000)
TECNOSISTEM SNC (CF: 01579671205)
</t>
  </si>
  <si>
    <t>SERVIZIO VIGILANZA DP AP</t>
  </si>
  <si>
    <t>SERVIZIO VIGILANZA DP PESARO E URBINO</t>
  </si>
  <si>
    <t>VIGILANZA SPORTELLO FABRIANO</t>
  </si>
  <si>
    <t>VIGILANZA UT SBT E DP FERMO</t>
  </si>
  <si>
    <t>STUFETTE UT URBINO</t>
  </si>
  <si>
    <t xml:space="preserve">EMPORION MARCHE SRL (CF: 02488180429)
</t>
  </si>
  <si>
    <t>EMPORION MARCHE SRL (CF: 02488180429)</t>
  </si>
  <si>
    <t>SCARTO ATTI ARCHIVIO</t>
  </si>
  <si>
    <t xml:space="preserve">CARTFER SRL (CF: 00643030414)
</t>
  </si>
  <si>
    <t>CARTFER SRL (CF: 00643030414)</t>
  </si>
  <si>
    <t>MATERIALE EX D.LGS. 81/2008</t>
  </si>
  <si>
    <t xml:space="preserve">ANTINFORTUNISTICA ROBERTI DI ELEONORA VACANTI &amp; SAS (CF: 07165400586)
</t>
  </si>
  <si>
    <t>ANTINFORTUNISTICA ROBERTI DI ELEONORA VACANTI &amp; SAS (CF: 07165400586)</t>
  </si>
  <si>
    <t>COMPLETAMENTO SEGNALETICA INTERNA DR MARCHE</t>
  </si>
  <si>
    <t>bonifica e cablaggio 5Â° piano dre</t>
  </si>
  <si>
    <t>ARREDI A NORMA SPI PESARO</t>
  </si>
  <si>
    <t>lavori piccola manutenzione dre</t>
  </si>
  <si>
    <t>SMALTIMENTO MOBILI E ARREDI CIVITANOVA MARCHE</t>
  </si>
  <si>
    <t>monitor di sala ed argo mini lan - ps, jesi e civitanova marche</t>
  </si>
  <si>
    <t xml:space="preserve">CARTUCCE HP 477 CONSIP </t>
  </si>
  <si>
    <t>rdo toner compatibili</t>
  </si>
  <si>
    <t xml:space="preserve">ECO LASER INFORMATICA SRL  (CF: 04427081007)
ECOREFILL S.R.L.  (CF: 02279000489)
ECOSERVICE DI SANTARELLI PAOLO (CF: 01242120432)
NADA 2008 SRL (CF: 09234221001)
PRINK SRL (CF: 02061220394)
</t>
  </si>
  <si>
    <t>ECOREFILL S.R.L.  (CF: 02279000489)</t>
  </si>
  <si>
    <t>RIPARAZIONE SERRANDE BASCULANTI E PORTE</t>
  </si>
  <si>
    <t xml:space="preserve">EMERGENZA CASA DI ANTONIO RENDINA (CF: RNDNTN67C17A437M)
</t>
  </si>
  <si>
    <t>EMERGENZA CASA DI ANTONIO RENDINA (CF: RNDNTN67C17A437M)</t>
  </si>
  <si>
    <t>adesione convenzione gas naturale 11</t>
  </si>
  <si>
    <t>FACCHINAGGIO TRASPORTO FALDONI</t>
  </si>
  <si>
    <t>SMALTIMENTO CARTA</t>
  </si>
  <si>
    <t>SERVIZIO DI VIGILANZA ASCOLI PICENO 01/07-31/12/2019</t>
  </si>
  <si>
    <t>TONER LEXMARK MS610 DP MACERATA</t>
  </si>
  <si>
    <t>SERVIZI SORVEGLIANZA SANITARIA E CORSI DI FORMAZIONE</t>
  </si>
  <si>
    <t xml:space="preserve">IGEAM SRL (CF: 03747000580)
</t>
  </si>
  <si>
    <t>IGEAM SRL (CF: 03747000580)</t>
  </si>
  <si>
    <t>PULIZIA E SANIFICAZIONE FINESTRE DP PESARO</t>
  </si>
  <si>
    <t>CARTUCCE DP MACERATA</t>
  </si>
  <si>
    <t xml:space="preserve">GECAL  (CF: 08551090155)
</t>
  </si>
  <si>
    <t>GECAL  (CF: 08551090155)</t>
  </si>
  <si>
    <t>TONER</t>
  </si>
  <si>
    <t>CARTUCCE HP PRO X451 - DP MACERATA</t>
  </si>
  <si>
    <t>MANUTENZIONE IMPIANTI ELETTRICI GE/APR 2019</t>
  </si>
  <si>
    <t>PULIZIA STRAORDINARIA SAN BENEDETTO</t>
  </si>
  <si>
    <t>cancelleria uffici dp pu</t>
  </si>
  <si>
    <t xml:space="preserve">EUROCART S.R.L. (CF: 01192290516)
</t>
  </si>
  <si>
    <t>EUROCART S.R.L. (CF: 01192290516)</t>
  </si>
  <si>
    <t>ORDINE MULTIPRESE UFFICI VARI</t>
  </si>
  <si>
    <t xml:space="preserve">SIAC (CF: 03706320276)
</t>
  </si>
  <si>
    <t>SIAC (CF: 03706320276)</t>
  </si>
  <si>
    <t>FORNITURA BANCONE RECEPTION E DUE LIBRERIE A MURO DP MACERATA</t>
  </si>
  <si>
    <t xml:space="preserve">RIGANELLI DI RIGANELLI RUBIA &amp; C. (CF: 01428180432)
</t>
  </si>
  <si>
    <t>RIGANELLI DI RIGANELLI RUBIA &amp; C. (CF: 01428180432)</t>
  </si>
  <si>
    <t>ADEGUAMENTO POSTAZIONE GUARDIA GIURATA</t>
  </si>
  <si>
    <t>DRUM LEXMARK OPTRA W840</t>
  </si>
  <si>
    <t xml:space="preserve">REFILL SRL (CF: 00760870352)
</t>
  </si>
  <si>
    <t>REFILL SRL (CF: 00760870352)</t>
  </si>
  <si>
    <t>carta per eliminacode</t>
  </si>
  <si>
    <t>Gestione integrata della sicurezza sui luoghi di lavoro ATTO AGGIUNTIVO OPF N. 3576360</t>
  </si>
  <si>
    <t>FORNITURA 2 TERMOSIFONI 6Â° PIANO DR MARCHE</t>
  </si>
  <si>
    <t xml:space="preserve">FORMULA SERVIZI SOCIETA' COOPERATIVA (CF: 00410120406)
</t>
  </si>
  <si>
    <t>carta per eliminacode ut fano</t>
  </si>
  <si>
    <t>Segnaletica sicurezza antincendio Dp macerata</t>
  </si>
  <si>
    <t xml:space="preserve">Antincendi Marche (CF: 01186110423)
EUROSIGNAL ADRIATICA SRL (CF: 01796030680)
KAISER+KRAFT SRL (CF: 01627250135)
</t>
  </si>
  <si>
    <t>Antincendi Marche (CF: 01186110423)</t>
  </si>
  <si>
    <t>FORNITURA E POSA IN OPERA DI PLAFONIERE A LED SALA CONFERENZE DR MARCHE</t>
  </si>
  <si>
    <t xml:space="preserve">EUROSISTEMI S.R.L. (CF: 06334650725)
</t>
  </si>
  <si>
    <t>EUROSISTEMI S.R.L. (CF: 06334650725)</t>
  </si>
  <si>
    <t>TESTI VARI DR MARCHE</t>
  </si>
  <si>
    <t>ABBONAMENTO CORRIERE ADRIATICO DR MARCHE</t>
  </si>
  <si>
    <t>TRASFERIMENTO MONITOR SPORTELLO RECANATI</t>
  </si>
  <si>
    <t xml:space="preserve">ELETTRICA RECANATESE SNC DI CINGOLANI RICCARDO &amp; C. (CF: 00602920431)
ELETTRICA SRL (CF: 02337250415)
</t>
  </si>
  <si>
    <t>ELETTRICA RECANATESE SNC DI CINGOLANI RICCARDO &amp; C. (CF: 00602920431)</t>
  </si>
  <si>
    <t>ROTOLI ELIMINACODE UT URBINO</t>
  </si>
  <si>
    <t>SERVIZI DI VIGILANZA DP ANCONA E DP MACERATA</t>
  </si>
  <si>
    <t xml:space="preserve">Vedetta 2 Mondialpol SPA (CF: 00780120135)
</t>
  </si>
  <si>
    <t>ARMADIO RACK SPORTELLO RECANATI</t>
  </si>
  <si>
    <t xml:space="preserve">MANCINI &amp; FLAMINI IMPIANTI SRL (CF: 01936000437)
MARIANI SRL (CF: 00082190430)
TARTABINI ANTONIO (CF: TRTNTN58S22F454X)
</t>
  </si>
  <si>
    <t>TARTABINI ANTONIO (CF: TRTNTN58S22F454X)</t>
  </si>
  <si>
    <t>cambio olio idraulico bollatrici Marche</t>
  </si>
  <si>
    <t>CANCELLERIA IIÂ° SEMESTRE UFFICI MARCHE</t>
  </si>
  <si>
    <t xml:space="preserve">ITALCARTA SPA (CF: 01670290434)
</t>
  </si>
  <si>
    <t>ITALCARTA SPA (CF: 01670290434)</t>
  </si>
  <si>
    <t>TONER LEXMARK CONVENZIONE</t>
  </si>
  <si>
    <t>VIGILANZA UFFICI ANCONA, JESI, SENIGALLIA, MACERATA - OTT/DIC 2019</t>
  </si>
  <si>
    <t>SERVIZIO DI DELIVERY ANNO 2020 UFFICI MARCHE</t>
  </si>
  <si>
    <t>CARTA UFFICI VARI</t>
  </si>
  <si>
    <t xml:space="preserve">TERNI 2 SRL (CF: 01491170559)
</t>
  </si>
  <si>
    <t>TERNI 2 SRL (CF: 01491170559)</t>
  </si>
  <si>
    <t xml:space="preserve">MINUTO MANTENIMENTO </t>
  </si>
  <si>
    <t xml:space="preserve">COSTRUZIONI EDILI MAST (CF: 01722770672)
COSTRUZIONI FUTURE (CF: 01834380436)
UNIFOR SRL (CF: 01641920432)
</t>
  </si>
  <si>
    <t>COSTRUZIONI EDILI MAST (CF: 01722770672)</t>
  </si>
  <si>
    <t>trasloco ut tolentino dp macerata</t>
  </si>
  <si>
    <t xml:space="preserve">DMN SERVICE DI DAMIANI PAOLO (CF: dmnpla55h28l366x)
</t>
  </si>
  <si>
    <t>DMN SERVICE DI DAMIANI PAOLO (CF: dmnpla55h28l366x)</t>
  </si>
  <si>
    <t>ROTOLI CARTA ELIMINACODE UT ASCOLI PICENO</t>
  </si>
  <si>
    <t>ADESIONE CONVENZIONE ENERGIA ELETTRICA 16</t>
  </si>
  <si>
    <t>CTP - PROCEDURA MOMENTANEAMENTE SOSPESA</t>
  </si>
  <si>
    <t>SERVIZIO MANUTENZIONE ARCHIVI COMPATTATI ED ELETTROARCHIVI UFFICI AGENZIA ENTRATE DR MARCHE</t>
  </si>
  <si>
    <t>TONER CONVENZIONE CONSIP DP AN UT SENIGALLIA</t>
  </si>
  <si>
    <t>CANCELLERIA UT SENIGALLIA</t>
  </si>
  <si>
    <t>carrelli porta pratiche dp pu</t>
  </si>
  <si>
    <t xml:space="preserve">ARREDOMOBIL (CF: RGUFBA72P21C352A)
</t>
  </si>
  <si>
    <t>ARREDOMOBIL (CF: RGUFBA72P21C352A)</t>
  </si>
  <si>
    <t>RIMOZIONE BANDIERE UT JESI</t>
  </si>
  <si>
    <t>CARRELLO DP ANCONA E CANCELLERIA VARIA</t>
  </si>
  <si>
    <t>RDO SERVIZIO VERIFICHE MESSA A TERRA, CABINA DI MEDIA TENSIONE E IMPIANTO CONTRO SCARICHE ATMOSFERICHE</t>
  </si>
  <si>
    <t xml:space="preserve">3c (CF: 03671541005)
adiramef (CF: 07777354603)
alisei (CF: 05138811210)
ASEM SRL (CF: 02249630738)
BIOSET SRL (CF: 03297250791)
</t>
  </si>
  <si>
    <t>rdo cancelleria dp e ut Fermo - DESERTA</t>
  </si>
  <si>
    <t xml:space="preserve">MKC SRL (CF: 01568480444)
PRIMA PRINT SRLS (CF: 02208650446)
PUNTO INFORMATICA SNC (CF: 01497380442)
S.I.E.L. (CF: 01565050448)
STUDIO COPIA SRL (CF: 01150170437)
</t>
  </si>
  <si>
    <t>fornitura montacarichi dp Ancona</t>
  </si>
  <si>
    <t xml:space="preserve">CARNEVALI SRL (CF: 01591840432)
CESARANO ASCENSORI S.R.L. (CF: 02778270427)
M.B.B. ASCENSORI SRL (CF: 00435620422)
SAVELLI ASCENSORI SRL (CF: 01865710444)
SIEL &amp; CEAMONTACO (CF: 01642650673)
</t>
  </si>
  <si>
    <t>RDO 2373680 manutenzione imp. sollevamento 2019/2020</t>
  </si>
  <si>
    <t xml:space="preserve">EDILGRAZIA LAVORI SRL (CF: 10988181003)
SEVIL ENERGIA S.R.L. (CF: 03398680789)
SIEL &amp; CEAMONTACO (CF: 01642650673)
TECNOLIGHT SRL (CF: 01466780309)
VILLANI SRL (CF: 03855040717)
</t>
  </si>
  <si>
    <t>MATITE PERSONALIZZATE CON LOGO AGENZIA</t>
  </si>
  <si>
    <t xml:space="preserve">bmgrafica di Massimo Bazzurri (CF: 02713110548)
</t>
  </si>
  <si>
    <t>bmgrafica di Massimo Bazzurri (CF: 02713110548)</t>
  </si>
  <si>
    <t>Arredi vari</t>
  </si>
  <si>
    <t xml:space="preserve">ARCHIARREDA SRL (CF: 01850710896)
LA MERCANTI SRL (CF: 01525090443)
PLASTI FOR MOBIL (CF: 01040690156)
</t>
  </si>
  <si>
    <t>LA MERCANTI SRL (CF: 01525090443)</t>
  </si>
  <si>
    <t>MANUTENZIONE PAVIMENTO SALA VIDEO CONFERENZE</t>
  </si>
  <si>
    <t xml:space="preserve">ARCAF COSTRUZIONI S.r.l. (CF: 02197610427)
ARTIGIAN PLAST SERVICE SRL (CF: 02014260422)
EDIL PLAST SRL (CF: 02172370427)
ERRECI S.N.C. DI RUGGERI &amp; CARLONI (CF: 02673230427)
TECNOPAVIMENTI SNC (CF: 02102010424)
</t>
  </si>
  <si>
    <t>TECNOPAVIMENTI SNC (CF: 02102010424)</t>
  </si>
  <si>
    <t>FORNITURA E DISMISSIONE ESTINTORI DLGS 81/2008</t>
  </si>
  <si>
    <t xml:space="preserve">C.V.R. ADRIATICA SAS (CF: 01298880418)
</t>
  </si>
  <si>
    <t>CARTELLINE PORTADOCUMENTI PERSONALIZZATE UFFICI MARCHE</t>
  </si>
  <si>
    <t xml:space="preserve">CENTER GRAFICA SNC (CF: 01460770421)
ERREBI GRAFICHE RIPESI (CF: 00185410420)
NUOVA TIPOLITO MASCITELLI (CF: 01739450698)
Promart Design s.r.l. (CF: 01269520423)
SERISTAR SAS (CF: 00982530420)
</t>
  </si>
  <si>
    <t>ERREBI GRAFICHE RIPESI (CF: 00185410420)</t>
  </si>
  <si>
    <t xml:space="preserve">CREMONA GIOCHI E ARREDI DI BONINI FRANCO &amp; C SNC (CF: 00753550193)
FERRAMENTA PETROSINO DI VOLLARO LUCA E ANIELLO &amp; C SAS (CF: 04789480656)
PEDONE SRL (CF: 05684610727)
</t>
  </si>
  <si>
    <t>PEDONE SRL (CF: 05684610727)</t>
  </si>
  <si>
    <t>ENERGIA ELETTRICA LUGLIO 2019 - SERVIZIO SALVAGUARDIA</t>
  </si>
  <si>
    <t xml:space="preserve">ENEL SERVIZIO ELETTRICO  (CF: 09633951000)
</t>
  </si>
  <si>
    <t>ENEL SERVIZIO ELETTRICO  (CF: 09633951000)</t>
  </si>
  <si>
    <t>VIGILANZA IMMOBILE ANCONA VIA PALESTRO</t>
  </si>
  <si>
    <t xml:space="preserve">DEA HOLDING S.R.L. (CF: 02116600681)
Fifa Security srl  (CF: 01792460444)
SECURPOL GROUP  (CF: 10368351002)
surete' (CF: 02116140423)
Vedetta 2 Mondialpol SPA (CF: 00780120135)
</t>
  </si>
  <si>
    <t>VIGILANZA MC, TOLENTINO, CIVITANOVA E SPI 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</si>
</sst>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"ZC20FE34FA"</f>
        <v>ZC20FE34FA</v>
      </c>
      <c r="B3" t="str">
        <f t="shared" ref="B3:B66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7680</v>
      </c>
      <c r="I3" s="2">
        <v>41822</v>
      </c>
      <c r="J3" s="2">
        <v>41912</v>
      </c>
      <c r="K3">
        <v>4992</v>
      </c>
    </row>
    <row r="4" spans="1:11" x14ac:dyDescent="0.25">
      <c r="A4" t="str">
        <f>"ZC40ECE0E5"</f>
        <v>ZC40ECE0E5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14598</v>
      </c>
      <c r="I4" s="2">
        <v>41753</v>
      </c>
      <c r="J4" s="2">
        <v>42004</v>
      </c>
      <c r="K4">
        <v>23804.77</v>
      </c>
    </row>
    <row r="5" spans="1:11" x14ac:dyDescent="0.25">
      <c r="A5" t="str">
        <f>"668654035D"</f>
        <v>668654035D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1790065</v>
      </c>
      <c r="I5" s="2">
        <v>42522</v>
      </c>
      <c r="J5" s="2">
        <v>43852</v>
      </c>
      <c r="K5">
        <v>833361.77</v>
      </c>
    </row>
    <row r="6" spans="1:11" x14ac:dyDescent="0.25">
      <c r="A6" t="str">
        <f>"Z321B736ED"</f>
        <v>Z321B736ED</v>
      </c>
      <c r="B6" t="str">
        <f t="shared" si="0"/>
        <v>06363391001</v>
      </c>
      <c r="C6" t="s">
        <v>16</v>
      </c>
      <c r="D6" t="s">
        <v>27</v>
      </c>
      <c r="E6" t="s">
        <v>18</v>
      </c>
      <c r="F6" s="1" t="s">
        <v>28</v>
      </c>
      <c r="G6" t="s">
        <v>29</v>
      </c>
      <c r="H6">
        <v>14902.2</v>
      </c>
      <c r="I6" s="2">
        <v>42649</v>
      </c>
      <c r="J6" s="2">
        <v>44530</v>
      </c>
      <c r="K6">
        <v>7501.77</v>
      </c>
    </row>
    <row r="7" spans="1:11" x14ac:dyDescent="0.25">
      <c r="A7" t="str">
        <f>"Z4F1C60A4B"</f>
        <v>Z4F1C60A4B</v>
      </c>
      <c r="B7" t="str">
        <f t="shared" si="0"/>
        <v>06363391001</v>
      </c>
      <c r="C7" t="s">
        <v>16</v>
      </c>
      <c r="D7" t="s">
        <v>30</v>
      </c>
      <c r="E7" t="s">
        <v>18</v>
      </c>
      <c r="F7" s="1" t="s">
        <v>28</v>
      </c>
      <c r="G7" t="s">
        <v>29</v>
      </c>
      <c r="H7">
        <v>4967.3999999999996</v>
      </c>
      <c r="I7" s="2">
        <v>42737</v>
      </c>
      <c r="J7" s="2">
        <v>44561</v>
      </c>
      <c r="K7">
        <v>2483.6999999999998</v>
      </c>
    </row>
    <row r="8" spans="1:11" x14ac:dyDescent="0.25">
      <c r="A8" t="str">
        <f>"Z771B8E261"</f>
        <v>Z771B8E261</v>
      </c>
      <c r="B8" t="str">
        <f t="shared" si="0"/>
        <v>06363391001</v>
      </c>
      <c r="C8" t="s">
        <v>16</v>
      </c>
      <c r="D8" t="s">
        <v>31</v>
      </c>
      <c r="E8" t="s">
        <v>32</v>
      </c>
      <c r="F8" s="1" t="s">
        <v>33</v>
      </c>
      <c r="G8" t="s">
        <v>34</v>
      </c>
      <c r="H8">
        <v>6510</v>
      </c>
      <c r="I8" s="2">
        <v>42668</v>
      </c>
      <c r="J8" s="2">
        <v>43763</v>
      </c>
      <c r="K8">
        <v>6510</v>
      </c>
    </row>
    <row r="9" spans="1:11" x14ac:dyDescent="0.25">
      <c r="A9" t="str">
        <f>"6689076024"</f>
        <v>6689076024</v>
      </c>
      <c r="B9" t="str">
        <f t="shared" si="0"/>
        <v>06363391001</v>
      </c>
      <c r="C9" t="s">
        <v>16</v>
      </c>
      <c r="D9" t="s">
        <v>35</v>
      </c>
      <c r="E9" t="s">
        <v>18</v>
      </c>
      <c r="F9" s="1" t="s">
        <v>36</v>
      </c>
      <c r="G9" t="s">
        <v>37</v>
      </c>
      <c r="H9">
        <v>657650.49</v>
      </c>
      <c r="I9" s="2">
        <v>42522</v>
      </c>
      <c r="J9" s="2">
        <v>43863</v>
      </c>
      <c r="K9">
        <v>222679.86</v>
      </c>
    </row>
    <row r="10" spans="1:11" x14ac:dyDescent="0.25">
      <c r="A10" t="str">
        <f>"70217378AC"</f>
        <v>70217378AC</v>
      </c>
      <c r="B10" t="str">
        <f t="shared" si="0"/>
        <v>06363391001</v>
      </c>
      <c r="C10" t="s">
        <v>16</v>
      </c>
      <c r="D10" t="s">
        <v>38</v>
      </c>
      <c r="E10" t="s">
        <v>18</v>
      </c>
      <c r="F10" s="1" t="s">
        <v>39</v>
      </c>
      <c r="G10" t="s">
        <v>40</v>
      </c>
      <c r="H10">
        <v>132261.5</v>
      </c>
      <c r="I10" s="2">
        <v>42826</v>
      </c>
      <c r="J10" s="2">
        <v>43921</v>
      </c>
      <c r="K10">
        <v>112762</v>
      </c>
    </row>
    <row r="11" spans="1:11" x14ac:dyDescent="0.25">
      <c r="A11" t="str">
        <f>"Z867EBF21C"</f>
        <v>Z867EBF21C</v>
      </c>
      <c r="B11" t="str">
        <f t="shared" si="0"/>
        <v>06363391001</v>
      </c>
      <c r="C11" t="s">
        <v>16</v>
      </c>
      <c r="D11" t="s">
        <v>41</v>
      </c>
      <c r="E11" t="s">
        <v>42</v>
      </c>
      <c r="F11" s="1" t="s">
        <v>43</v>
      </c>
      <c r="G11" t="s">
        <v>44</v>
      </c>
      <c r="H11">
        <v>19150</v>
      </c>
      <c r="I11" s="2">
        <v>42917</v>
      </c>
      <c r="J11" s="2">
        <v>43646</v>
      </c>
      <c r="K11">
        <v>14187.4</v>
      </c>
    </row>
    <row r="12" spans="1:11" x14ac:dyDescent="0.25">
      <c r="A12" t="str">
        <f>"Z611F563C7"</f>
        <v>Z611F563C7</v>
      </c>
      <c r="B12" t="str">
        <f t="shared" si="0"/>
        <v>06363391001</v>
      </c>
      <c r="C12" t="s">
        <v>16</v>
      </c>
      <c r="D12" t="s">
        <v>45</v>
      </c>
      <c r="E12" t="s">
        <v>42</v>
      </c>
      <c r="F12" s="1" t="s">
        <v>46</v>
      </c>
      <c r="G12" t="s">
        <v>47</v>
      </c>
      <c r="H12">
        <v>2600</v>
      </c>
      <c r="I12" s="2">
        <v>43009</v>
      </c>
      <c r="J12" s="2">
        <v>43738</v>
      </c>
      <c r="K12">
        <v>2400</v>
      </c>
    </row>
    <row r="13" spans="1:11" x14ac:dyDescent="0.25">
      <c r="A13" t="str">
        <f>"Z2F1F56407"</f>
        <v>Z2F1F56407</v>
      </c>
      <c r="B13" t="str">
        <f t="shared" si="0"/>
        <v>06363391001</v>
      </c>
      <c r="C13" t="s">
        <v>16</v>
      </c>
      <c r="D13" t="s">
        <v>48</v>
      </c>
      <c r="E13" t="s">
        <v>42</v>
      </c>
      <c r="F13" s="1" t="s">
        <v>46</v>
      </c>
      <c r="G13" t="s">
        <v>44</v>
      </c>
      <c r="H13">
        <v>10898.72</v>
      </c>
      <c r="I13" s="2">
        <v>43009</v>
      </c>
      <c r="J13" s="2">
        <v>43738</v>
      </c>
      <c r="K13">
        <v>8173.98</v>
      </c>
    </row>
    <row r="14" spans="1:11" x14ac:dyDescent="0.25">
      <c r="A14" t="str">
        <f>"ZB11FF30CA"</f>
        <v>ZB11FF30CA</v>
      </c>
      <c r="B14" t="str">
        <f t="shared" si="0"/>
        <v>06363391001</v>
      </c>
      <c r="C14" t="s">
        <v>16</v>
      </c>
      <c r="D14" t="s">
        <v>49</v>
      </c>
      <c r="E14" t="s">
        <v>18</v>
      </c>
      <c r="F14" s="1" t="s">
        <v>50</v>
      </c>
      <c r="G14" t="s">
        <v>51</v>
      </c>
      <c r="H14">
        <v>0</v>
      </c>
      <c r="I14" s="2">
        <v>42999</v>
      </c>
      <c r="J14" s="2">
        <v>44094</v>
      </c>
      <c r="K14">
        <v>0</v>
      </c>
    </row>
    <row r="15" spans="1:11" x14ac:dyDescent="0.25">
      <c r="A15" t="str">
        <f>"72432105FA"</f>
        <v>72432105FA</v>
      </c>
      <c r="B15" t="str">
        <f t="shared" si="0"/>
        <v>06363391001</v>
      </c>
      <c r="C15" t="s">
        <v>16</v>
      </c>
      <c r="D15" t="s">
        <v>52</v>
      </c>
      <c r="E15" t="s">
        <v>18</v>
      </c>
      <c r="F15" s="1" t="s">
        <v>53</v>
      </c>
      <c r="G15" t="s">
        <v>54</v>
      </c>
      <c r="H15">
        <v>75640.320000000007</v>
      </c>
      <c r="I15" s="2">
        <v>43096</v>
      </c>
      <c r="J15" s="2">
        <v>44561</v>
      </c>
      <c r="K15">
        <v>37820.239999999998</v>
      </c>
    </row>
    <row r="16" spans="1:11" x14ac:dyDescent="0.25">
      <c r="A16" t="str">
        <f>"Z2B20EA815"</f>
        <v>Z2B20EA815</v>
      </c>
      <c r="B16" t="str">
        <f t="shared" si="0"/>
        <v>06363391001</v>
      </c>
      <c r="C16" t="s">
        <v>16</v>
      </c>
      <c r="D16" t="s">
        <v>55</v>
      </c>
      <c r="E16" t="s">
        <v>32</v>
      </c>
      <c r="F16" s="1" t="s">
        <v>56</v>
      </c>
      <c r="G16" t="s">
        <v>57</v>
      </c>
      <c r="H16">
        <v>0</v>
      </c>
      <c r="I16" s="2">
        <v>43068</v>
      </c>
      <c r="J16" s="2">
        <v>43845</v>
      </c>
      <c r="K16">
        <v>1569</v>
      </c>
    </row>
    <row r="17" spans="1:11" x14ac:dyDescent="0.25">
      <c r="A17" t="str">
        <f>"ZEC213FCF3"</f>
        <v>ZEC213FCF3</v>
      </c>
      <c r="B17" t="str">
        <f t="shared" si="0"/>
        <v>06363391001</v>
      </c>
      <c r="C17" t="s">
        <v>16</v>
      </c>
      <c r="D17" t="s">
        <v>58</v>
      </c>
      <c r="E17" t="s">
        <v>32</v>
      </c>
      <c r="F17" s="1" t="s">
        <v>56</v>
      </c>
      <c r="G17" t="s">
        <v>57</v>
      </c>
      <c r="H17">
        <v>0</v>
      </c>
      <c r="I17" s="2">
        <v>43101</v>
      </c>
      <c r="J17" s="2">
        <v>43845</v>
      </c>
      <c r="K17">
        <v>1455</v>
      </c>
    </row>
    <row r="18" spans="1:11" x14ac:dyDescent="0.25">
      <c r="A18" t="str">
        <f>"Z922165831"</f>
        <v>Z922165831</v>
      </c>
      <c r="B18" t="str">
        <f t="shared" si="0"/>
        <v>06363391001</v>
      </c>
      <c r="C18" t="s">
        <v>16</v>
      </c>
      <c r="D18" t="s">
        <v>59</v>
      </c>
      <c r="E18" t="s">
        <v>18</v>
      </c>
      <c r="F18" s="1" t="s">
        <v>53</v>
      </c>
      <c r="G18" t="s">
        <v>54</v>
      </c>
      <c r="H18">
        <v>2101.12</v>
      </c>
      <c r="I18" s="2">
        <v>43089</v>
      </c>
      <c r="J18" s="2">
        <v>44227</v>
      </c>
      <c r="K18">
        <v>393.96</v>
      </c>
    </row>
    <row r="19" spans="1:11" x14ac:dyDescent="0.25">
      <c r="A19" t="str">
        <f>"Z64228EBD0"</f>
        <v>Z64228EBD0</v>
      </c>
      <c r="B19" t="str">
        <f t="shared" si="0"/>
        <v>06363391001</v>
      </c>
      <c r="C19" t="s">
        <v>16</v>
      </c>
      <c r="D19" t="s">
        <v>60</v>
      </c>
      <c r="E19" t="s">
        <v>32</v>
      </c>
      <c r="F19" s="1" t="s">
        <v>56</v>
      </c>
      <c r="G19" t="s">
        <v>57</v>
      </c>
      <c r="H19">
        <v>0</v>
      </c>
      <c r="I19" s="2">
        <v>43160</v>
      </c>
      <c r="J19" s="2">
        <v>43845</v>
      </c>
      <c r="K19">
        <v>573</v>
      </c>
    </row>
    <row r="20" spans="1:11" x14ac:dyDescent="0.25">
      <c r="A20" t="str">
        <f>"Z3D228EC16"</f>
        <v>Z3D228EC16</v>
      </c>
      <c r="B20" t="str">
        <f t="shared" si="0"/>
        <v>06363391001</v>
      </c>
      <c r="C20" t="s">
        <v>16</v>
      </c>
      <c r="D20" t="s">
        <v>61</v>
      </c>
      <c r="E20" t="s">
        <v>32</v>
      </c>
      <c r="F20" s="1" t="s">
        <v>56</v>
      </c>
      <c r="G20" t="s">
        <v>57</v>
      </c>
      <c r="H20">
        <v>0</v>
      </c>
      <c r="I20" s="2">
        <v>43160</v>
      </c>
      <c r="J20" s="2">
        <v>43845</v>
      </c>
      <c r="K20">
        <v>1329</v>
      </c>
    </row>
    <row r="21" spans="1:11" x14ac:dyDescent="0.25">
      <c r="A21" t="str">
        <f>"Z5222E600D"</f>
        <v>Z5222E600D</v>
      </c>
      <c r="B21" t="str">
        <f t="shared" si="0"/>
        <v>06363391001</v>
      </c>
      <c r="C21" t="s">
        <v>16</v>
      </c>
      <c r="D21" t="s">
        <v>62</v>
      </c>
      <c r="E21" t="s">
        <v>32</v>
      </c>
      <c r="F21" s="1" t="s">
        <v>56</v>
      </c>
      <c r="G21" t="s">
        <v>57</v>
      </c>
      <c r="H21">
        <v>0</v>
      </c>
      <c r="I21" s="2">
        <v>43191</v>
      </c>
      <c r="J21" s="2">
        <v>43845</v>
      </c>
      <c r="K21">
        <v>1200</v>
      </c>
    </row>
    <row r="22" spans="1:11" x14ac:dyDescent="0.25">
      <c r="A22" t="str">
        <f>"7443291E08"</f>
        <v>7443291E08</v>
      </c>
      <c r="B22" t="str">
        <f t="shared" si="0"/>
        <v>06363391001</v>
      </c>
      <c r="C22" t="s">
        <v>16</v>
      </c>
      <c r="D22" t="s">
        <v>63</v>
      </c>
      <c r="E22" t="s">
        <v>18</v>
      </c>
      <c r="F22" s="1" t="s">
        <v>64</v>
      </c>
      <c r="G22" t="s">
        <v>65</v>
      </c>
      <c r="H22">
        <v>0</v>
      </c>
      <c r="I22" s="2">
        <v>43282</v>
      </c>
      <c r="J22" s="2">
        <v>43646</v>
      </c>
      <c r="K22">
        <v>279823.40999999997</v>
      </c>
    </row>
    <row r="23" spans="1:11" x14ac:dyDescent="0.25">
      <c r="A23" t="str">
        <f>"Z4B2321924"</f>
        <v>Z4B2321924</v>
      </c>
      <c r="B23" t="str">
        <f t="shared" si="0"/>
        <v>06363391001</v>
      </c>
      <c r="C23" t="s">
        <v>16</v>
      </c>
      <c r="D23" t="s">
        <v>66</v>
      </c>
      <c r="E23" t="s">
        <v>32</v>
      </c>
      <c r="F23" s="1" t="s">
        <v>56</v>
      </c>
      <c r="G23" t="s">
        <v>57</v>
      </c>
      <c r="H23">
        <v>0</v>
      </c>
      <c r="I23" s="2">
        <v>43845</v>
      </c>
      <c r="J23" s="2">
        <v>43845</v>
      </c>
      <c r="K23">
        <v>510</v>
      </c>
    </row>
    <row r="24" spans="1:11" x14ac:dyDescent="0.25">
      <c r="A24" t="str">
        <f>"7500804346"</f>
        <v>7500804346</v>
      </c>
      <c r="B24" t="str">
        <f t="shared" si="0"/>
        <v>06363391001</v>
      </c>
      <c r="C24" t="s">
        <v>16</v>
      </c>
      <c r="D24" t="s">
        <v>67</v>
      </c>
      <c r="E24" t="s">
        <v>18</v>
      </c>
      <c r="F24" s="1" t="s">
        <v>68</v>
      </c>
      <c r="G24" t="s">
        <v>69</v>
      </c>
      <c r="H24">
        <v>0</v>
      </c>
      <c r="I24" s="2">
        <v>43313</v>
      </c>
      <c r="J24" s="2">
        <v>43677</v>
      </c>
      <c r="K24">
        <v>12320.6</v>
      </c>
    </row>
    <row r="25" spans="1:11" x14ac:dyDescent="0.25">
      <c r="A25" t="str">
        <f>"ZE323D48E1"</f>
        <v>ZE323D48E1</v>
      </c>
      <c r="B25" t="str">
        <f t="shared" si="0"/>
        <v>06363391001</v>
      </c>
      <c r="C25" t="s">
        <v>16</v>
      </c>
      <c r="D25" t="s">
        <v>70</v>
      </c>
      <c r="E25" t="s">
        <v>32</v>
      </c>
      <c r="F25" s="1" t="s">
        <v>71</v>
      </c>
      <c r="G25" t="s">
        <v>72</v>
      </c>
      <c r="H25">
        <v>6790</v>
      </c>
      <c r="I25" s="2">
        <v>43262</v>
      </c>
      <c r="J25" s="2">
        <v>43626</v>
      </c>
      <c r="K25">
        <v>6790</v>
      </c>
    </row>
    <row r="26" spans="1:11" x14ac:dyDescent="0.25">
      <c r="A26" t="str">
        <f>"ZC81F56416"</f>
        <v>ZC81F56416</v>
      </c>
      <c r="B26" t="str">
        <f t="shared" si="0"/>
        <v>06363391001</v>
      </c>
      <c r="C26" t="s">
        <v>16</v>
      </c>
      <c r="D26" t="s">
        <v>73</v>
      </c>
      <c r="E26" t="s">
        <v>42</v>
      </c>
      <c r="F26" s="1" t="s">
        <v>46</v>
      </c>
      <c r="G26" t="s">
        <v>74</v>
      </c>
      <c r="H26">
        <v>2360</v>
      </c>
      <c r="I26" s="2">
        <v>43009</v>
      </c>
      <c r="J26" s="2">
        <v>43738</v>
      </c>
      <c r="K26">
        <v>2950</v>
      </c>
    </row>
    <row r="27" spans="1:11" x14ac:dyDescent="0.25">
      <c r="A27" t="str">
        <f>"Z41250A88C"</f>
        <v>Z41250A88C</v>
      </c>
      <c r="B27" t="str">
        <f t="shared" si="0"/>
        <v>06363391001</v>
      </c>
      <c r="C27" t="s">
        <v>16</v>
      </c>
      <c r="D27" t="s">
        <v>75</v>
      </c>
      <c r="E27" t="s">
        <v>32</v>
      </c>
      <c r="F27" s="1" t="s">
        <v>25</v>
      </c>
      <c r="G27" t="s">
        <v>26</v>
      </c>
      <c r="H27">
        <v>3442.44</v>
      </c>
      <c r="I27" s="2">
        <v>43370</v>
      </c>
      <c r="J27" s="2">
        <v>43738</v>
      </c>
      <c r="K27">
        <v>3442.44</v>
      </c>
    </row>
    <row r="28" spans="1:11" x14ac:dyDescent="0.25">
      <c r="A28" t="str">
        <f>"Z7B2522FB3"</f>
        <v>Z7B2522FB3</v>
      </c>
      <c r="B28" t="str">
        <f t="shared" si="0"/>
        <v>06363391001</v>
      </c>
      <c r="C28" t="s">
        <v>16</v>
      </c>
      <c r="D28" t="s">
        <v>76</v>
      </c>
      <c r="E28" t="s">
        <v>32</v>
      </c>
      <c r="F28" s="1" t="s">
        <v>77</v>
      </c>
      <c r="G28" t="s">
        <v>78</v>
      </c>
      <c r="H28">
        <v>1200</v>
      </c>
      <c r="I28" s="2">
        <v>43395</v>
      </c>
      <c r="J28" s="2">
        <v>43395</v>
      </c>
      <c r="K28">
        <v>1200</v>
      </c>
    </row>
    <row r="29" spans="1:11" x14ac:dyDescent="0.25">
      <c r="A29" t="str">
        <f>"Z8625B8CF8"</f>
        <v>Z8625B8CF8</v>
      </c>
      <c r="B29" t="str">
        <f t="shared" si="0"/>
        <v>06363391001</v>
      </c>
      <c r="C29" t="s">
        <v>16</v>
      </c>
      <c r="D29" t="s">
        <v>79</v>
      </c>
      <c r="E29" t="s">
        <v>32</v>
      </c>
      <c r="F29" s="1" t="s">
        <v>80</v>
      </c>
      <c r="G29" t="s">
        <v>81</v>
      </c>
      <c r="H29">
        <v>721.15</v>
      </c>
      <c r="I29" s="2">
        <v>43431</v>
      </c>
      <c r="J29" s="2">
        <v>43796</v>
      </c>
      <c r="K29">
        <v>0</v>
      </c>
    </row>
    <row r="30" spans="1:11" x14ac:dyDescent="0.25">
      <c r="A30" t="str">
        <f>"Z6225C4C43"</f>
        <v>Z6225C4C43</v>
      </c>
      <c r="B30" t="str">
        <f t="shared" si="0"/>
        <v>06363391001</v>
      </c>
      <c r="C30" t="s">
        <v>16</v>
      </c>
      <c r="D30" t="s">
        <v>82</v>
      </c>
      <c r="E30" t="s">
        <v>32</v>
      </c>
      <c r="F30" s="1" t="s">
        <v>83</v>
      </c>
      <c r="G30" t="s">
        <v>84</v>
      </c>
      <c r="H30">
        <v>750</v>
      </c>
      <c r="I30" s="2">
        <v>43420</v>
      </c>
      <c r="J30" s="2">
        <v>43424</v>
      </c>
      <c r="K30">
        <v>750</v>
      </c>
    </row>
    <row r="31" spans="1:11" x14ac:dyDescent="0.25">
      <c r="A31" t="str">
        <f>"Z0723BF917"</f>
        <v>Z0723BF917</v>
      </c>
      <c r="B31" t="str">
        <f t="shared" si="0"/>
        <v>06363391001</v>
      </c>
      <c r="C31" t="s">
        <v>16</v>
      </c>
      <c r="D31" t="s">
        <v>85</v>
      </c>
      <c r="E31" t="s">
        <v>32</v>
      </c>
      <c r="F31" s="1" t="s">
        <v>86</v>
      </c>
      <c r="G31" t="s">
        <v>87</v>
      </c>
      <c r="H31">
        <v>675</v>
      </c>
      <c r="I31" s="2">
        <v>43249</v>
      </c>
      <c r="J31" s="2">
        <v>43413</v>
      </c>
      <c r="K31">
        <v>675</v>
      </c>
    </row>
    <row r="32" spans="1:11" x14ac:dyDescent="0.25">
      <c r="A32" t="str">
        <f>"Z932603E9B"</f>
        <v>Z932603E9B</v>
      </c>
      <c r="B32" t="str">
        <f t="shared" si="0"/>
        <v>06363391001</v>
      </c>
      <c r="C32" t="s">
        <v>16</v>
      </c>
      <c r="D32" t="s">
        <v>88</v>
      </c>
      <c r="E32" t="s">
        <v>18</v>
      </c>
      <c r="F32" s="1" t="s">
        <v>19</v>
      </c>
      <c r="G32" t="s">
        <v>20</v>
      </c>
      <c r="H32">
        <v>2464.1999999999998</v>
      </c>
      <c r="I32" s="2">
        <v>43466</v>
      </c>
      <c r="J32" s="2">
        <v>45291</v>
      </c>
      <c r="K32">
        <v>488.73</v>
      </c>
    </row>
    <row r="33" spans="1:11" x14ac:dyDescent="0.25">
      <c r="A33" t="str">
        <f>"Z5F261FB73"</f>
        <v>Z5F261FB73</v>
      </c>
      <c r="B33" t="str">
        <f t="shared" si="0"/>
        <v>06363391001</v>
      </c>
      <c r="C33" t="s">
        <v>16</v>
      </c>
      <c r="D33" t="s">
        <v>89</v>
      </c>
      <c r="E33" t="s">
        <v>18</v>
      </c>
      <c r="F33" s="1" t="s">
        <v>90</v>
      </c>
      <c r="G33" t="s">
        <v>91</v>
      </c>
      <c r="H33">
        <v>1079.08</v>
      </c>
      <c r="I33" s="2">
        <v>43444</v>
      </c>
      <c r="J33" s="2">
        <v>43496</v>
      </c>
      <c r="K33">
        <v>1079.08</v>
      </c>
    </row>
    <row r="34" spans="1:11" x14ac:dyDescent="0.25">
      <c r="A34" t="str">
        <f>"Z85267F56B"</f>
        <v>Z85267F56B</v>
      </c>
      <c r="B34" t="str">
        <f t="shared" si="0"/>
        <v>06363391001</v>
      </c>
      <c r="C34" t="s">
        <v>16</v>
      </c>
      <c r="D34" t="s">
        <v>92</v>
      </c>
      <c r="E34" t="s">
        <v>32</v>
      </c>
      <c r="F34" s="1" t="s">
        <v>93</v>
      </c>
      <c r="G34" t="s">
        <v>94</v>
      </c>
      <c r="H34">
        <v>450</v>
      </c>
      <c r="I34" s="2">
        <v>43461</v>
      </c>
      <c r="J34" s="2">
        <v>43461</v>
      </c>
      <c r="K34">
        <v>0</v>
      </c>
    </row>
    <row r="35" spans="1:11" x14ac:dyDescent="0.25">
      <c r="A35" t="str">
        <f>"ZB323CC93A"</f>
        <v>ZB323CC93A</v>
      </c>
      <c r="B35" t="str">
        <f t="shared" si="0"/>
        <v>06363391001</v>
      </c>
      <c r="C35" t="s">
        <v>16</v>
      </c>
      <c r="D35" t="s">
        <v>95</v>
      </c>
      <c r="E35" t="s">
        <v>42</v>
      </c>
      <c r="F35" s="1" t="s">
        <v>96</v>
      </c>
      <c r="G35" t="s">
        <v>97</v>
      </c>
      <c r="H35">
        <v>30444</v>
      </c>
      <c r="I35" s="2">
        <v>43279</v>
      </c>
      <c r="J35" s="2">
        <v>43643</v>
      </c>
      <c r="K35">
        <v>0</v>
      </c>
    </row>
    <row r="36" spans="1:11" x14ac:dyDescent="0.25">
      <c r="A36" t="str">
        <f>"ZBC24272D3"</f>
        <v>ZBC24272D3</v>
      </c>
      <c r="B36" t="str">
        <f t="shared" si="0"/>
        <v>06363391001</v>
      </c>
      <c r="C36" t="s">
        <v>16</v>
      </c>
      <c r="D36" t="s">
        <v>98</v>
      </c>
      <c r="E36" t="s">
        <v>32</v>
      </c>
      <c r="F36" s="1" t="s">
        <v>56</v>
      </c>
      <c r="G36" t="s">
        <v>57</v>
      </c>
      <c r="H36">
        <v>0</v>
      </c>
      <c r="I36" s="2">
        <v>43293</v>
      </c>
      <c r="J36" s="2">
        <v>43845</v>
      </c>
      <c r="K36">
        <v>0</v>
      </c>
    </row>
    <row r="37" spans="1:11" x14ac:dyDescent="0.25">
      <c r="A37" t="str">
        <f>"Z782427320"</f>
        <v>Z782427320</v>
      </c>
      <c r="B37" t="str">
        <f t="shared" si="0"/>
        <v>06363391001</v>
      </c>
      <c r="C37" t="s">
        <v>16</v>
      </c>
      <c r="D37" t="s">
        <v>99</v>
      </c>
      <c r="E37" t="s">
        <v>32</v>
      </c>
      <c r="F37" s="1" t="s">
        <v>56</v>
      </c>
      <c r="G37" t="s">
        <v>57</v>
      </c>
      <c r="H37">
        <v>0</v>
      </c>
      <c r="I37" s="2">
        <v>43294</v>
      </c>
      <c r="J37" s="2">
        <v>43845</v>
      </c>
      <c r="K37">
        <v>1014</v>
      </c>
    </row>
    <row r="38" spans="1:11" x14ac:dyDescent="0.25">
      <c r="A38" t="str">
        <f>"ZB72427275"</f>
        <v>ZB72427275</v>
      </c>
      <c r="B38" t="str">
        <f t="shared" si="0"/>
        <v>06363391001</v>
      </c>
      <c r="C38" t="s">
        <v>16</v>
      </c>
      <c r="D38" t="s">
        <v>100</v>
      </c>
      <c r="E38" t="s">
        <v>32</v>
      </c>
      <c r="F38" s="1" t="s">
        <v>56</v>
      </c>
      <c r="G38" t="s">
        <v>57</v>
      </c>
      <c r="H38">
        <v>0</v>
      </c>
      <c r="I38" s="2">
        <v>43283</v>
      </c>
      <c r="J38" s="2">
        <v>43845</v>
      </c>
      <c r="K38">
        <v>261</v>
      </c>
    </row>
    <row r="39" spans="1:11" x14ac:dyDescent="0.25">
      <c r="A39" t="str">
        <f>"Z85247D735"</f>
        <v>Z85247D735</v>
      </c>
      <c r="B39" t="str">
        <f t="shared" si="0"/>
        <v>06363391001</v>
      </c>
      <c r="C39" t="s">
        <v>16</v>
      </c>
      <c r="D39" t="s">
        <v>101</v>
      </c>
      <c r="E39" t="s">
        <v>32</v>
      </c>
      <c r="F39" s="1" t="s">
        <v>56</v>
      </c>
      <c r="G39" t="s">
        <v>57</v>
      </c>
      <c r="H39">
        <v>0</v>
      </c>
      <c r="I39" s="2">
        <v>43344</v>
      </c>
      <c r="J39" s="2">
        <v>43845</v>
      </c>
      <c r="K39">
        <v>888</v>
      </c>
    </row>
    <row r="40" spans="1:11" x14ac:dyDescent="0.25">
      <c r="A40" t="str">
        <f>"ZDD247D765"</f>
        <v>ZDD247D765</v>
      </c>
      <c r="B40" t="str">
        <f t="shared" si="0"/>
        <v>06363391001</v>
      </c>
      <c r="C40" t="s">
        <v>16</v>
      </c>
      <c r="D40" t="s">
        <v>102</v>
      </c>
      <c r="E40" t="s">
        <v>32</v>
      </c>
      <c r="F40" s="1" t="s">
        <v>56</v>
      </c>
      <c r="G40" t="s">
        <v>57</v>
      </c>
      <c r="H40">
        <v>0</v>
      </c>
      <c r="I40" s="2">
        <v>43313</v>
      </c>
      <c r="J40" s="2">
        <v>43845</v>
      </c>
      <c r="K40">
        <v>1011</v>
      </c>
    </row>
    <row r="41" spans="1:11" x14ac:dyDescent="0.25">
      <c r="A41" t="str">
        <f>"Z782393C1E"</f>
        <v>Z782393C1E</v>
      </c>
      <c r="B41" t="str">
        <f t="shared" si="0"/>
        <v>06363391001</v>
      </c>
      <c r="C41" t="s">
        <v>16</v>
      </c>
      <c r="D41" t="s">
        <v>103</v>
      </c>
      <c r="E41" t="s">
        <v>18</v>
      </c>
      <c r="F41" s="1" t="s">
        <v>53</v>
      </c>
      <c r="G41" t="s">
        <v>54</v>
      </c>
      <c r="H41">
        <v>25213.439999999999</v>
      </c>
      <c r="I41" s="2">
        <v>43277</v>
      </c>
      <c r="J41" s="2">
        <v>44738</v>
      </c>
      <c r="K41">
        <v>1575.84</v>
      </c>
    </row>
    <row r="42" spans="1:11" x14ac:dyDescent="0.25">
      <c r="A42" t="str">
        <f>"Z6724938EA"</f>
        <v>Z6724938EA</v>
      </c>
      <c r="B42" t="str">
        <f t="shared" si="0"/>
        <v>06363391001</v>
      </c>
      <c r="C42" t="s">
        <v>16</v>
      </c>
      <c r="D42" t="s">
        <v>104</v>
      </c>
      <c r="E42" t="s">
        <v>32</v>
      </c>
      <c r="F42" s="1" t="s">
        <v>105</v>
      </c>
      <c r="G42" t="s">
        <v>106</v>
      </c>
      <c r="H42">
        <v>3807.45</v>
      </c>
      <c r="I42" s="2">
        <v>43378</v>
      </c>
      <c r="J42" s="2">
        <v>43378</v>
      </c>
      <c r="K42">
        <v>3807.45</v>
      </c>
    </row>
    <row r="43" spans="1:11" x14ac:dyDescent="0.25">
      <c r="A43" t="str">
        <f>"ZA32577AD2"</f>
        <v>ZA32577AD2</v>
      </c>
      <c r="B43" t="str">
        <f t="shared" si="0"/>
        <v>06363391001</v>
      </c>
      <c r="C43" t="s">
        <v>16</v>
      </c>
      <c r="D43" t="s">
        <v>107</v>
      </c>
      <c r="E43" t="s">
        <v>32</v>
      </c>
      <c r="F43" s="1" t="s">
        <v>108</v>
      </c>
      <c r="G43" t="s">
        <v>109</v>
      </c>
      <c r="H43">
        <v>1365</v>
      </c>
      <c r="I43" s="2">
        <v>43398</v>
      </c>
      <c r="J43" s="2">
        <v>43406</v>
      </c>
      <c r="K43">
        <v>1365</v>
      </c>
    </row>
    <row r="44" spans="1:11" x14ac:dyDescent="0.25">
      <c r="A44" t="str">
        <f>"Z6C24F8EFA"</f>
        <v>Z6C24F8EFA</v>
      </c>
      <c r="B44" t="str">
        <f t="shared" si="0"/>
        <v>06363391001</v>
      </c>
      <c r="C44" t="s">
        <v>16</v>
      </c>
      <c r="D44" t="s">
        <v>110</v>
      </c>
      <c r="E44" t="s">
        <v>32</v>
      </c>
      <c r="F44" s="1" t="s">
        <v>111</v>
      </c>
      <c r="G44" t="s">
        <v>112</v>
      </c>
      <c r="H44">
        <v>1053.2</v>
      </c>
      <c r="I44" s="2">
        <v>43388</v>
      </c>
      <c r="J44" s="2">
        <v>43404</v>
      </c>
      <c r="K44">
        <v>1053.2</v>
      </c>
    </row>
    <row r="45" spans="1:11" x14ac:dyDescent="0.25">
      <c r="A45" t="str">
        <f>"Z9B251CA83"</f>
        <v>Z9B251CA83</v>
      </c>
      <c r="B45" t="str">
        <f t="shared" si="0"/>
        <v>06363391001</v>
      </c>
      <c r="C45" t="s">
        <v>16</v>
      </c>
      <c r="D45" t="s">
        <v>113</v>
      </c>
      <c r="E45" t="s">
        <v>32</v>
      </c>
      <c r="F45" s="1" t="s">
        <v>114</v>
      </c>
      <c r="G45" t="s">
        <v>115</v>
      </c>
      <c r="H45">
        <v>643.28</v>
      </c>
      <c r="I45" s="2">
        <v>43376</v>
      </c>
      <c r="J45" s="2">
        <v>43389</v>
      </c>
      <c r="K45">
        <v>643.28</v>
      </c>
    </row>
    <row r="46" spans="1:11" x14ac:dyDescent="0.25">
      <c r="A46" t="str">
        <f>"Z8E251CBE9"</f>
        <v>Z8E251CBE9</v>
      </c>
      <c r="B46" t="str">
        <f t="shared" si="0"/>
        <v>06363391001</v>
      </c>
      <c r="C46" t="s">
        <v>16</v>
      </c>
      <c r="D46" t="s">
        <v>116</v>
      </c>
      <c r="E46" t="s">
        <v>32</v>
      </c>
      <c r="F46" s="1" t="s">
        <v>117</v>
      </c>
      <c r="G46" t="s">
        <v>118</v>
      </c>
      <c r="H46">
        <v>1497.2</v>
      </c>
      <c r="I46" s="2">
        <v>43376</v>
      </c>
      <c r="J46" s="2">
        <v>43389</v>
      </c>
      <c r="K46">
        <v>1497.2</v>
      </c>
    </row>
    <row r="47" spans="1:11" x14ac:dyDescent="0.25">
      <c r="A47" t="str">
        <f>"Z79252507F"</f>
        <v>Z79252507F</v>
      </c>
      <c r="B47" t="str">
        <f t="shared" si="0"/>
        <v>06363391001</v>
      </c>
      <c r="C47" t="s">
        <v>16</v>
      </c>
      <c r="D47" t="s">
        <v>119</v>
      </c>
      <c r="E47" t="s">
        <v>32</v>
      </c>
      <c r="F47" s="1" t="s">
        <v>120</v>
      </c>
      <c r="G47" t="s">
        <v>121</v>
      </c>
      <c r="H47">
        <v>980</v>
      </c>
      <c r="I47" s="2">
        <v>43375</v>
      </c>
      <c r="J47" s="2">
        <v>43404</v>
      </c>
      <c r="K47">
        <v>980</v>
      </c>
    </row>
    <row r="48" spans="1:11" x14ac:dyDescent="0.25">
      <c r="A48" t="str">
        <f>"Z782529BB9"</f>
        <v>Z782529BB9</v>
      </c>
      <c r="B48" t="str">
        <f t="shared" si="0"/>
        <v>06363391001</v>
      </c>
      <c r="C48" t="s">
        <v>16</v>
      </c>
      <c r="D48" t="s">
        <v>122</v>
      </c>
      <c r="E48" t="s">
        <v>32</v>
      </c>
      <c r="F48" s="1" t="s">
        <v>123</v>
      </c>
      <c r="G48" t="s">
        <v>124</v>
      </c>
      <c r="H48">
        <v>984.42</v>
      </c>
      <c r="I48" s="2">
        <v>43378</v>
      </c>
      <c r="J48" s="2">
        <v>43393</v>
      </c>
      <c r="K48">
        <v>984.42</v>
      </c>
    </row>
    <row r="49" spans="1:11" x14ac:dyDescent="0.25">
      <c r="A49" t="str">
        <f>"ZAB251B169"</f>
        <v>ZAB251B169</v>
      </c>
      <c r="B49" t="str">
        <f t="shared" si="0"/>
        <v>06363391001</v>
      </c>
      <c r="C49" t="s">
        <v>16</v>
      </c>
      <c r="D49" t="s">
        <v>125</v>
      </c>
      <c r="E49" t="s">
        <v>32</v>
      </c>
      <c r="F49" s="1" t="s">
        <v>126</v>
      </c>
      <c r="G49" t="s">
        <v>127</v>
      </c>
      <c r="H49">
        <v>250</v>
      </c>
      <c r="I49" s="2">
        <v>43377</v>
      </c>
      <c r="J49" s="2">
        <v>43404</v>
      </c>
      <c r="K49">
        <v>250</v>
      </c>
    </row>
    <row r="50" spans="1:11" x14ac:dyDescent="0.25">
      <c r="A50" t="str">
        <f>"Z2A253925E"</f>
        <v>Z2A253925E</v>
      </c>
      <c r="B50" t="str">
        <f t="shared" si="0"/>
        <v>06363391001</v>
      </c>
      <c r="C50" t="s">
        <v>16</v>
      </c>
      <c r="D50" t="s">
        <v>128</v>
      </c>
      <c r="E50" t="s">
        <v>32</v>
      </c>
      <c r="F50" s="1" t="s">
        <v>25</v>
      </c>
      <c r="G50" t="s">
        <v>26</v>
      </c>
      <c r="H50">
        <v>2304.6999999999998</v>
      </c>
      <c r="I50" s="2">
        <v>43383</v>
      </c>
      <c r="J50" s="2">
        <v>43465</v>
      </c>
      <c r="K50">
        <v>2304.6999999999998</v>
      </c>
    </row>
    <row r="51" spans="1:11" x14ac:dyDescent="0.25">
      <c r="A51" t="str">
        <f>"ZB1253F777"</f>
        <v>ZB1253F777</v>
      </c>
      <c r="B51" t="str">
        <f t="shared" si="0"/>
        <v>06363391001</v>
      </c>
      <c r="C51" t="s">
        <v>16</v>
      </c>
      <c r="D51" t="s">
        <v>129</v>
      </c>
      <c r="E51" t="s">
        <v>32</v>
      </c>
      <c r="F51" s="1" t="s">
        <v>130</v>
      </c>
      <c r="G51" t="s">
        <v>131</v>
      </c>
      <c r="H51">
        <v>500</v>
      </c>
      <c r="I51" s="2">
        <v>43383</v>
      </c>
      <c r="J51" s="2">
        <v>43395</v>
      </c>
      <c r="K51">
        <v>500</v>
      </c>
    </row>
    <row r="52" spans="1:11" x14ac:dyDescent="0.25">
      <c r="A52" t="str">
        <f>"ZC9254409B"</f>
        <v>ZC9254409B</v>
      </c>
      <c r="B52" t="str">
        <f t="shared" si="0"/>
        <v>06363391001</v>
      </c>
      <c r="C52" t="s">
        <v>16</v>
      </c>
      <c r="D52" t="s">
        <v>132</v>
      </c>
      <c r="E52" t="s">
        <v>32</v>
      </c>
      <c r="F52" s="1" t="s">
        <v>133</v>
      </c>
      <c r="G52" t="s">
        <v>134</v>
      </c>
      <c r="H52">
        <v>4866</v>
      </c>
      <c r="I52" s="2">
        <v>43384</v>
      </c>
      <c r="J52" s="2">
        <v>43434</v>
      </c>
      <c r="K52">
        <v>4866</v>
      </c>
    </row>
    <row r="53" spans="1:11" x14ac:dyDescent="0.25">
      <c r="A53" t="str">
        <f>"Z13255531B"</f>
        <v>Z13255531B</v>
      </c>
      <c r="B53" t="str">
        <f t="shared" si="0"/>
        <v>06363391001</v>
      </c>
      <c r="C53" t="s">
        <v>16</v>
      </c>
      <c r="D53" t="s">
        <v>135</v>
      </c>
      <c r="E53" t="s">
        <v>32</v>
      </c>
      <c r="F53" s="1" t="s">
        <v>136</v>
      </c>
      <c r="G53" t="s">
        <v>137</v>
      </c>
      <c r="H53">
        <v>484.62</v>
      </c>
      <c r="I53" s="2">
        <v>43391</v>
      </c>
      <c r="J53" s="2">
        <v>43420</v>
      </c>
      <c r="K53">
        <v>484.62</v>
      </c>
    </row>
    <row r="54" spans="1:11" x14ac:dyDescent="0.25">
      <c r="A54" t="str">
        <f>"Z982555794"</f>
        <v>Z982555794</v>
      </c>
      <c r="B54" t="str">
        <f t="shared" si="0"/>
        <v>06363391001</v>
      </c>
      <c r="C54" t="s">
        <v>16</v>
      </c>
      <c r="D54" t="s">
        <v>138</v>
      </c>
      <c r="E54" t="s">
        <v>32</v>
      </c>
      <c r="F54" s="1" t="s">
        <v>139</v>
      </c>
      <c r="G54" t="s">
        <v>140</v>
      </c>
      <c r="H54">
        <v>690</v>
      </c>
      <c r="I54" s="2">
        <v>43389</v>
      </c>
      <c r="J54" s="2">
        <v>43395</v>
      </c>
      <c r="K54">
        <v>690</v>
      </c>
    </row>
    <row r="55" spans="1:11" x14ac:dyDescent="0.25">
      <c r="A55" t="str">
        <f>"ZA52557784"</f>
        <v>ZA52557784</v>
      </c>
      <c r="B55" t="str">
        <f t="shared" si="0"/>
        <v>06363391001</v>
      </c>
      <c r="C55" t="s">
        <v>16</v>
      </c>
      <c r="D55" t="s">
        <v>141</v>
      </c>
      <c r="E55" t="s">
        <v>32</v>
      </c>
      <c r="F55" s="1" t="s">
        <v>142</v>
      </c>
      <c r="G55" t="s">
        <v>143</v>
      </c>
      <c r="H55">
        <v>880</v>
      </c>
      <c r="I55" s="2">
        <v>43389</v>
      </c>
      <c r="J55" s="2">
        <v>43404</v>
      </c>
      <c r="K55">
        <v>880</v>
      </c>
    </row>
    <row r="56" spans="1:11" x14ac:dyDescent="0.25">
      <c r="A56" t="str">
        <f>"Z512555DEF"</f>
        <v>Z512555DEF</v>
      </c>
      <c r="B56" t="str">
        <f t="shared" si="0"/>
        <v>06363391001</v>
      </c>
      <c r="C56" t="s">
        <v>16</v>
      </c>
      <c r="D56" t="s">
        <v>144</v>
      </c>
      <c r="E56" t="s">
        <v>32</v>
      </c>
      <c r="F56" s="1" t="s">
        <v>145</v>
      </c>
      <c r="G56" t="s">
        <v>146</v>
      </c>
      <c r="H56">
        <v>7347.98</v>
      </c>
      <c r="I56" s="2">
        <v>43405</v>
      </c>
      <c r="J56" s="2">
        <v>43769</v>
      </c>
      <c r="K56">
        <v>0</v>
      </c>
    </row>
    <row r="57" spans="1:11" x14ac:dyDescent="0.25">
      <c r="A57" t="str">
        <f>"ZC8256B7C2"</f>
        <v>ZC8256B7C2</v>
      </c>
      <c r="B57" t="str">
        <f t="shared" si="0"/>
        <v>06363391001</v>
      </c>
      <c r="C57" t="s">
        <v>16</v>
      </c>
      <c r="D57" t="s">
        <v>147</v>
      </c>
      <c r="E57" t="s">
        <v>32</v>
      </c>
      <c r="F57" s="1" t="s">
        <v>148</v>
      </c>
      <c r="G57" t="s">
        <v>149</v>
      </c>
      <c r="H57">
        <v>515</v>
      </c>
      <c r="I57" s="2">
        <v>43395</v>
      </c>
      <c r="J57" s="2">
        <v>43418</v>
      </c>
      <c r="K57">
        <v>431</v>
      </c>
    </row>
    <row r="58" spans="1:11" x14ac:dyDescent="0.25">
      <c r="A58" t="str">
        <f>"Z0A2585E1D"</f>
        <v>Z0A2585E1D</v>
      </c>
      <c r="B58" t="str">
        <f t="shared" si="0"/>
        <v>06363391001</v>
      </c>
      <c r="C58" t="s">
        <v>16</v>
      </c>
      <c r="D58" t="s">
        <v>150</v>
      </c>
      <c r="E58" t="s">
        <v>32</v>
      </c>
      <c r="F58" s="1" t="s">
        <v>151</v>
      </c>
      <c r="G58" t="s">
        <v>152</v>
      </c>
      <c r="H58">
        <v>8330</v>
      </c>
      <c r="I58" s="2">
        <v>43403</v>
      </c>
      <c r="J58" s="2">
        <v>43433</v>
      </c>
      <c r="K58">
        <v>8330</v>
      </c>
    </row>
    <row r="59" spans="1:11" x14ac:dyDescent="0.25">
      <c r="A59" t="str">
        <f>"Z242582B46"</f>
        <v>Z242582B46</v>
      </c>
      <c r="B59" t="str">
        <f t="shared" si="0"/>
        <v>06363391001</v>
      </c>
      <c r="C59" t="s">
        <v>16</v>
      </c>
      <c r="D59" t="s">
        <v>153</v>
      </c>
      <c r="E59" t="s">
        <v>32</v>
      </c>
      <c r="F59" s="1" t="s">
        <v>154</v>
      </c>
      <c r="G59" t="s">
        <v>155</v>
      </c>
      <c r="H59">
        <v>4779.5</v>
      </c>
      <c r="I59" s="2">
        <v>43403</v>
      </c>
      <c r="J59" s="2">
        <v>43411</v>
      </c>
      <c r="K59">
        <v>4779.5</v>
      </c>
    </row>
    <row r="60" spans="1:11" x14ac:dyDescent="0.25">
      <c r="A60" t="str">
        <f>"Z872501A9E"</f>
        <v>Z872501A9E</v>
      </c>
      <c r="B60" t="str">
        <f t="shared" si="0"/>
        <v>06363391001</v>
      </c>
      <c r="C60" t="s">
        <v>16</v>
      </c>
      <c r="D60" t="s">
        <v>156</v>
      </c>
      <c r="E60" t="s">
        <v>32</v>
      </c>
      <c r="F60" s="1" t="s">
        <v>157</v>
      </c>
      <c r="G60" t="s">
        <v>158</v>
      </c>
      <c r="H60">
        <v>3896.4</v>
      </c>
      <c r="I60" s="2">
        <v>43382</v>
      </c>
      <c r="J60" s="2">
        <v>43410</v>
      </c>
      <c r="K60">
        <v>3896.4</v>
      </c>
    </row>
    <row r="61" spans="1:11" x14ac:dyDescent="0.25">
      <c r="A61" t="str">
        <f>"Z1F258785D"</f>
        <v>Z1F258785D</v>
      </c>
      <c r="B61" t="str">
        <f t="shared" si="0"/>
        <v>06363391001</v>
      </c>
      <c r="C61" t="s">
        <v>16</v>
      </c>
      <c r="D61" t="s">
        <v>159</v>
      </c>
      <c r="E61" t="s">
        <v>32</v>
      </c>
      <c r="F61" s="1" t="s">
        <v>160</v>
      </c>
      <c r="G61" t="s">
        <v>161</v>
      </c>
      <c r="H61">
        <v>1653.18</v>
      </c>
      <c r="I61" s="2">
        <v>43404</v>
      </c>
      <c r="J61" s="2">
        <v>43434</v>
      </c>
      <c r="K61">
        <v>1653.18</v>
      </c>
    </row>
    <row r="62" spans="1:11" x14ac:dyDescent="0.25">
      <c r="A62" t="str">
        <f>"ZFA25A399E"</f>
        <v>ZFA25A399E</v>
      </c>
      <c r="B62" t="str">
        <f t="shared" si="0"/>
        <v>06363391001</v>
      </c>
      <c r="C62" t="s">
        <v>16</v>
      </c>
      <c r="D62" t="s">
        <v>162</v>
      </c>
      <c r="E62" t="s">
        <v>32</v>
      </c>
      <c r="F62" s="1" t="s">
        <v>163</v>
      </c>
      <c r="G62" t="s">
        <v>164</v>
      </c>
      <c r="H62">
        <v>1050.33</v>
      </c>
      <c r="I62" s="2">
        <v>43412</v>
      </c>
      <c r="J62" s="2">
        <v>43424</v>
      </c>
      <c r="K62">
        <v>1040.6300000000001</v>
      </c>
    </row>
    <row r="63" spans="1:11" x14ac:dyDescent="0.25">
      <c r="A63" t="str">
        <f>"ZAD2596350"</f>
        <v>ZAD2596350</v>
      </c>
      <c r="B63" t="str">
        <f t="shared" si="0"/>
        <v>06363391001</v>
      </c>
      <c r="C63" t="s">
        <v>16</v>
      </c>
      <c r="D63" t="s">
        <v>165</v>
      </c>
      <c r="E63" t="s">
        <v>32</v>
      </c>
      <c r="F63" s="1" t="s">
        <v>166</v>
      </c>
      <c r="G63" t="s">
        <v>167</v>
      </c>
      <c r="H63">
        <v>37717.86</v>
      </c>
      <c r="I63" s="2">
        <v>43405</v>
      </c>
      <c r="J63" s="2">
        <v>43769</v>
      </c>
      <c r="K63">
        <v>37717.86</v>
      </c>
    </row>
    <row r="64" spans="1:11" x14ac:dyDescent="0.25">
      <c r="A64" t="str">
        <f>"Z9125A4970"</f>
        <v>Z9125A4970</v>
      </c>
      <c r="B64" t="str">
        <f t="shared" si="0"/>
        <v>06363391001</v>
      </c>
      <c r="C64" t="s">
        <v>16</v>
      </c>
      <c r="D64" t="s">
        <v>168</v>
      </c>
      <c r="E64" t="s">
        <v>32</v>
      </c>
      <c r="F64" s="1" t="s">
        <v>130</v>
      </c>
      <c r="G64" t="s">
        <v>131</v>
      </c>
      <c r="H64">
        <v>663</v>
      </c>
      <c r="I64" s="2">
        <v>43411</v>
      </c>
      <c r="J64" s="2">
        <v>43420</v>
      </c>
      <c r="K64">
        <v>0</v>
      </c>
    </row>
    <row r="65" spans="1:11" x14ac:dyDescent="0.25">
      <c r="A65" t="str">
        <f>"ZBA25D35CD"</f>
        <v>ZBA25D35CD</v>
      </c>
      <c r="B65" t="str">
        <f t="shared" si="0"/>
        <v>06363391001</v>
      </c>
      <c r="C65" t="s">
        <v>16</v>
      </c>
      <c r="D65" t="s">
        <v>169</v>
      </c>
      <c r="E65" t="s">
        <v>32</v>
      </c>
      <c r="F65" s="1" t="s">
        <v>25</v>
      </c>
      <c r="G65" t="s">
        <v>26</v>
      </c>
      <c r="H65">
        <v>363.9</v>
      </c>
      <c r="I65" s="2">
        <v>43423</v>
      </c>
      <c r="J65" s="2">
        <v>43434</v>
      </c>
      <c r="K65">
        <v>0</v>
      </c>
    </row>
    <row r="66" spans="1:11" x14ac:dyDescent="0.25">
      <c r="A66" t="str">
        <f>"Z9825B93C8"</f>
        <v>Z9825B93C8</v>
      </c>
      <c r="B66" t="str">
        <f t="shared" si="0"/>
        <v>06363391001</v>
      </c>
      <c r="C66" t="s">
        <v>16</v>
      </c>
      <c r="D66" t="s">
        <v>170</v>
      </c>
      <c r="E66" t="s">
        <v>32</v>
      </c>
      <c r="F66" s="1" t="s">
        <v>171</v>
      </c>
      <c r="G66" t="s">
        <v>172</v>
      </c>
      <c r="H66">
        <v>420.5</v>
      </c>
      <c r="I66" s="2">
        <v>43420</v>
      </c>
      <c r="J66" s="2">
        <v>43434</v>
      </c>
      <c r="K66">
        <v>420.5</v>
      </c>
    </row>
    <row r="67" spans="1:11" x14ac:dyDescent="0.25">
      <c r="A67" t="str">
        <f>"ZAC2563D7F"</f>
        <v>ZAC2563D7F</v>
      </c>
      <c r="B67" t="str">
        <f t="shared" ref="B67:B130" si="1">"06363391001"</f>
        <v>06363391001</v>
      </c>
      <c r="C67" t="s">
        <v>16</v>
      </c>
      <c r="D67" t="s">
        <v>173</v>
      </c>
      <c r="E67" t="s">
        <v>32</v>
      </c>
      <c r="F67" s="1" t="s">
        <v>174</v>
      </c>
      <c r="G67" t="s">
        <v>175</v>
      </c>
      <c r="H67">
        <v>1900</v>
      </c>
      <c r="I67" s="2">
        <v>43417</v>
      </c>
      <c r="J67" s="2">
        <v>43447</v>
      </c>
      <c r="K67">
        <v>0</v>
      </c>
    </row>
    <row r="68" spans="1:11" x14ac:dyDescent="0.25">
      <c r="A68" t="str">
        <f>"ZD925C0B45"</f>
        <v>ZD925C0B45</v>
      </c>
      <c r="B68" t="str">
        <f t="shared" si="1"/>
        <v>06363391001</v>
      </c>
      <c r="C68" t="s">
        <v>16</v>
      </c>
      <c r="D68" t="s">
        <v>176</v>
      </c>
      <c r="E68" t="s">
        <v>32</v>
      </c>
      <c r="F68" s="1" t="s">
        <v>177</v>
      </c>
      <c r="G68" t="s">
        <v>178</v>
      </c>
      <c r="H68">
        <v>5225</v>
      </c>
      <c r="I68" s="2">
        <v>43420</v>
      </c>
      <c r="J68" s="2">
        <v>43434</v>
      </c>
      <c r="K68">
        <v>5225</v>
      </c>
    </row>
    <row r="69" spans="1:11" x14ac:dyDescent="0.25">
      <c r="A69" t="str">
        <f>"Z4225E7768"</f>
        <v>Z4225E7768</v>
      </c>
      <c r="B69" t="str">
        <f t="shared" si="1"/>
        <v>06363391001</v>
      </c>
      <c r="C69" t="s">
        <v>16</v>
      </c>
      <c r="D69" t="s">
        <v>179</v>
      </c>
      <c r="E69" t="s">
        <v>32</v>
      </c>
      <c r="F69" s="1" t="s">
        <v>180</v>
      </c>
      <c r="G69" t="s">
        <v>181</v>
      </c>
      <c r="H69">
        <v>757.89</v>
      </c>
      <c r="I69" s="2">
        <v>43432</v>
      </c>
      <c r="J69" s="2">
        <v>43441</v>
      </c>
      <c r="K69">
        <v>0</v>
      </c>
    </row>
    <row r="70" spans="1:11" x14ac:dyDescent="0.25">
      <c r="A70" t="str">
        <f>"Z3625E7B09"</f>
        <v>Z3625E7B09</v>
      </c>
      <c r="B70" t="str">
        <f t="shared" si="1"/>
        <v>06363391001</v>
      </c>
      <c r="C70" t="s">
        <v>16</v>
      </c>
      <c r="D70" t="s">
        <v>182</v>
      </c>
      <c r="E70" t="s">
        <v>32</v>
      </c>
      <c r="F70" s="1" t="s">
        <v>183</v>
      </c>
      <c r="G70" t="s">
        <v>184</v>
      </c>
      <c r="H70">
        <v>433.6</v>
      </c>
      <c r="I70" s="2">
        <v>43432</v>
      </c>
      <c r="J70" s="2">
        <v>43441</v>
      </c>
      <c r="K70">
        <v>433.6</v>
      </c>
    </row>
    <row r="71" spans="1:11" x14ac:dyDescent="0.25">
      <c r="A71" t="str">
        <f>"ZDC25FCFE1"</f>
        <v>ZDC25FCFE1</v>
      </c>
      <c r="B71" t="str">
        <f t="shared" si="1"/>
        <v>06363391001</v>
      </c>
      <c r="C71" t="s">
        <v>16</v>
      </c>
      <c r="D71" t="s">
        <v>185</v>
      </c>
      <c r="E71" t="s">
        <v>32</v>
      </c>
      <c r="F71" s="1" t="s">
        <v>186</v>
      </c>
      <c r="G71" t="s">
        <v>187</v>
      </c>
      <c r="H71">
        <v>636</v>
      </c>
      <c r="I71" s="2">
        <v>43433</v>
      </c>
      <c r="J71" s="2">
        <v>43448</v>
      </c>
      <c r="K71">
        <v>636</v>
      </c>
    </row>
    <row r="72" spans="1:11" x14ac:dyDescent="0.25">
      <c r="A72" t="str">
        <f>"Z0325E22C6"</f>
        <v>Z0325E22C6</v>
      </c>
      <c r="B72" t="str">
        <f t="shared" si="1"/>
        <v>06363391001</v>
      </c>
      <c r="C72" t="s">
        <v>16</v>
      </c>
      <c r="D72" t="s">
        <v>188</v>
      </c>
      <c r="E72" t="s">
        <v>32</v>
      </c>
      <c r="F72" s="1" t="s">
        <v>189</v>
      </c>
      <c r="G72" t="s">
        <v>190</v>
      </c>
      <c r="H72">
        <v>360</v>
      </c>
      <c r="I72" s="2">
        <v>43434</v>
      </c>
      <c r="J72" s="2">
        <v>43434</v>
      </c>
      <c r="K72">
        <v>360</v>
      </c>
    </row>
    <row r="73" spans="1:11" x14ac:dyDescent="0.25">
      <c r="A73" t="str">
        <f>"ZCD25E2250"</f>
        <v>ZCD25E2250</v>
      </c>
      <c r="B73" t="str">
        <f t="shared" si="1"/>
        <v>06363391001</v>
      </c>
      <c r="C73" t="s">
        <v>16</v>
      </c>
      <c r="D73" t="s">
        <v>191</v>
      </c>
      <c r="E73" t="s">
        <v>32</v>
      </c>
      <c r="F73" s="1" t="s">
        <v>192</v>
      </c>
      <c r="G73" t="s">
        <v>193</v>
      </c>
      <c r="H73">
        <v>2525.6</v>
      </c>
      <c r="I73" s="2">
        <v>43431</v>
      </c>
      <c r="J73" s="2">
        <v>43455</v>
      </c>
      <c r="K73">
        <v>2525.6</v>
      </c>
    </row>
    <row r="74" spans="1:11" x14ac:dyDescent="0.25">
      <c r="A74" t="str">
        <f>"ZC7262BF24"</f>
        <v>ZC7262BF24</v>
      </c>
      <c r="B74" t="str">
        <f t="shared" si="1"/>
        <v>06363391001</v>
      </c>
      <c r="C74" t="s">
        <v>16</v>
      </c>
      <c r="D74" t="s">
        <v>194</v>
      </c>
      <c r="E74" t="s">
        <v>32</v>
      </c>
      <c r="F74" s="1" t="s">
        <v>195</v>
      </c>
      <c r="G74" t="s">
        <v>196</v>
      </c>
      <c r="H74">
        <v>244.7</v>
      </c>
      <c r="I74" s="2">
        <v>43441</v>
      </c>
      <c r="J74" s="2">
        <v>43441</v>
      </c>
      <c r="K74">
        <v>244.7</v>
      </c>
    </row>
    <row r="75" spans="1:11" x14ac:dyDescent="0.25">
      <c r="A75" t="str">
        <f>"Z1D2580BF9"</f>
        <v>Z1D2580BF9</v>
      </c>
      <c r="B75" t="str">
        <f t="shared" si="1"/>
        <v>06363391001</v>
      </c>
      <c r="C75" t="s">
        <v>16</v>
      </c>
      <c r="D75" t="s">
        <v>197</v>
      </c>
      <c r="E75" t="s">
        <v>32</v>
      </c>
      <c r="F75" s="1" t="s">
        <v>198</v>
      </c>
      <c r="G75" t="s">
        <v>199</v>
      </c>
      <c r="H75">
        <v>2642.13</v>
      </c>
      <c r="I75" s="2">
        <v>43438</v>
      </c>
      <c r="J75" s="2">
        <v>43465</v>
      </c>
      <c r="K75">
        <v>2642.13</v>
      </c>
    </row>
    <row r="76" spans="1:11" x14ac:dyDescent="0.25">
      <c r="A76" t="str">
        <f>"Z0C2643352"</f>
        <v>Z0C2643352</v>
      </c>
      <c r="B76" t="str">
        <f t="shared" si="1"/>
        <v>06363391001</v>
      </c>
      <c r="C76" t="s">
        <v>16</v>
      </c>
      <c r="D76" t="s">
        <v>200</v>
      </c>
      <c r="E76" t="s">
        <v>32</v>
      </c>
      <c r="F76" s="1" t="s">
        <v>198</v>
      </c>
      <c r="G76" t="s">
        <v>199</v>
      </c>
      <c r="H76">
        <v>1663.13</v>
      </c>
      <c r="I76" s="2">
        <v>43283</v>
      </c>
      <c r="J76" s="2">
        <v>43404</v>
      </c>
      <c r="K76">
        <v>1663.13</v>
      </c>
    </row>
    <row r="77" spans="1:11" x14ac:dyDescent="0.25">
      <c r="A77" t="str">
        <f>"Z7C261289F"</f>
        <v>Z7C261289F</v>
      </c>
      <c r="B77" t="str">
        <f t="shared" si="1"/>
        <v>06363391001</v>
      </c>
      <c r="C77" t="s">
        <v>16</v>
      </c>
      <c r="D77" t="s">
        <v>201</v>
      </c>
      <c r="E77" t="s">
        <v>32</v>
      </c>
      <c r="F77" s="1" t="s">
        <v>202</v>
      </c>
      <c r="G77" t="s">
        <v>203</v>
      </c>
      <c r="H77">
        <v>6413.5</v>
      </c>
      <c r="I77" s="2">
        <v>43441</v>
      </c>
      <c r="J77" s="2">
        <v>43524</v>
      </c>
      <c r="K77">
        <v>6324.5</v>
      </c>
    </row>
    <row r="78" spans="1:11" x14ac:dyDescent="0.25">
      <c r="A78" t="str">
        <f>"Z2E2606804"</f>
        <v>Z2E2606804</v>
      </c>
      <c r="B78" t="str">
        <f t="shared" si="1"/>
        <v>06363391001</v>
      </c>
      <c r="C78" t="s">
        <v>16</v>
      </c>
      <c r="D78" t="s">
        <v>204</v>
      </c>
      <c r="E78" t="s">
        <v>32</v>
      </c>
      <c r="F78" s="1" t="s">
        <v>205</v>
      </c>
      <c r="G78" t="s">
        <v>206</v>
      </c>
      <c r="H78">
        <v>531.05999999999995</v>
      </c>
      <c r="I78" s="2">
        <v>43437</v>
      </c>
      <c r="J78" s="2">
        <v>43441</v>
      </c>
      <c r="K78">
        <v>531.05999999999995</v>
      </c>
    </row>
    <row r="79" spans="1:11" x14ac:dyDescent="0.25">
      <c r="A79" t="str">
        <f>"ZB62652055"</f>
        <v>ZB62652055</v>
      </c>
      <c r="B79" t="str">
        <f t="shared" si="1"/>
        <v>06363391001</v>
      </c>
      <c r="C79" t="s">
        <v>16</v>
      </c>
      <c r="D79" t="s">
        <v>207</v>
      </c>
      <c r="E79" t="s">
        <v>32</v>
      </c>
      <c r="F79" s="1" t="s">
        <v>208</v>
      </c>
      <c r="G79" t="s">
        <v>209</v>
      </c>
      <c r="H79">
        <v>406.89</v>
      </c>
      <c r="I79" s="2">
        <v>43451</v>
      </c>
      <c r="J79" s="2">
        <v>43455</v>
      </c>
      <c r="K79">
        <v>384.74</v>
      </c>
    </row>
    <row r="80" spans="1:11" x14ac:dyDescent="0.25">
      <c r="A80" t="str">
        <f>"Z6F25E2E3C"</f>
        <v>Z6F25E2E3C</v>
      </c>
      <c r="B80" t="str">
        <f t="shared" si="1"/>
        <v>06363391001</v>
      </c>
      <c r="C80" t="s">
        <v>16</v>
      </c>
      <c r="D80" t="s">
        <v>210</v>
      </c>
      <c r="E80" t="s">
        <v>32</v>
      </c>
      <c r="F80" s="1" t="s">
        <v>211</v>
      </c>
      <c r="G80" t="s">
        <v>212</v>
      </c>
      <c r="H80">
        <v>4700</v>
      </c>
      <c r="I80" s="2">
        <v>43452</v>
      </c>
      <c r="J80" s="2">
        <v>43452</v>
      </c>
      <c r="K80">
        <v>4700</v>
      </c>
    </row>
    <row r="81" spans="1:11" x14ac:dyDescent="0.25">
      <c r="A81" t="str">
        <f>"Z8B269C7C7"</f>
        <v>Z8B269C7C7</v>
      </c>
      <c r="B81" t="str">
        <f t="shared" si="1"/>
        <v>06363391001</v>
      </c>
      <c r="C81" t="s">
        <v>16</v>
      </c>
      <c r="D81" t="s">
        <v>213</v>
      </c>
      <c r="E81" t="s">
        <v>32</v>
      </c>
      <c r="F81" s="1" t="s">
        <v>183</v>
      </c>
      <c r="G81" t="s">
        <v>184</v>
      </c>
      <c r="H81">
        <v>1213.9000000000001</v>
      </c>
      <c r="I81" s="2">
        <v>43482</v>
      </c>
      <c r="J81" s="2">
        <v>43482</v>
      </c>
      <c r="K81">
        <v>1213.9000000000001</v>
      </c>
    </row>
    <row r="82" spans="1:11" x14ac:dyDescent="0.25">
      <c r="A82" t="str">
        <f>"ZC0261ABB4"</f>
        <v>ZC0261ABB4</v>
      </c>
      <c r="B82" t="str">
        <f t="shared" si="1"/>
        <v>06363391001</v>
      </c>
      <c r="C82" t="s">
        <v>16</v>
      </c>
      <c r="D82" t="s">
        <v>214</v>
      </c>
      <c r="E82" t="s">
        <v>32</v>
      </c>
      <c r="F82" s="1" t="s">
        <v>215</v>
      </c>
      <c r="G82" t="s">
        <v>216</v>
      </c>
      <c r="H82">
        <v>9587.61</v>
      </c>
      <c r="I82" s="2">
        <v>43283</v>
      </c>
      <c r="J82" s="2">
        <v>43404</v>
      </c>
      <c r="K82">
        <v>0</v>
      </c>
    </row>
    <row r="83" spans="1:11" x14ac:dyDescent="0.25">
      <c r="A83" t="str">
        <f>"ZD8167329D"</f>
        <v>ZD8167329D</v>
      </c>
      <c r="B83" t="str">
        <f t="shared" si="1"/>
        <v>06363391001</v>
      </c>
      <c r="C83" t="s">
        <v>16</v>
      </c>
      <c r="D83" t="s">
        <v>217</v>
      </c>
      <c r="E83" t="s">
        <v>32</v>
      </c>
      <c r="F83" s="1" t="s">
        <v>218</v>
      </c>
      <c r="G83" t="s">
        <v>219</v>
      </c>
      <c r="H83">
        <v>600</v>
      </c>
      <c r="I83" s="2">
        <v>39546</v>
      </c>
      <c r="K83">
        <v>0</v>
      </c>
    </row>
    <row r="84" spans="1:11" x14ac:dyDescent="0.25">
      <c r="A84" t="str">
        <f>"Z38255ADBB"</f>
        <v>Z38255ADBB</v>
      </c>
      <c r="B84" t="str">
        <f t="shared" si="1"/>
        <v>06363391001</v>
      </c>
      <c r="C84" t="s">
        <v>16</v>
      </c>
      <c r="D84" t="s">
        <v>220</v>
      </c>
      <c r="E84" t="s">
        <v>32</v>
      </c>
      <c r="F84" s="1" t="s">
        <v>221</v>
      </c>
      <c r="G84" t="s">
        <v>222</v>
      </c>
      <c r="H84">
        <v>1070</v>
      </c>
      <c r="I84" s="2">
        <v>43390</v>
      </c>
      <c r="J84" s="2">
        <v>43409</v>
      </c>
      <c r="K84">
        <v>1070</v>
      </c>
    </row>
    <row r="85" spans="1:11" x14ac:dyDescent="0.25">
      <c r="A85" t="str">
        <f>"Z872675A10"</f>
        <v>Z872675A10</v>
      </c>
      <c r="B85" t="str">
        <f t="shared" si="1"/>
        <v>06363391001</v>
      </c>
      <c r="C85" t="s">
        <v>16</v>
      </c>
      <c r="D85" t="s">
        <v>223</v>
      </c>
      <c r="E85" t="s">
        <v>32</v>
      </c>
      <c r="F85" s="1" t="s">
        <v>224</v>
      </c>
      <c r="G85" t="s">
        <v>225</v>
      </c>
      <c r="H85">
        <v>1100</v>
      </c>
      <c r="I85" s="2">
        <v>43494</v>
      </c>
      <c r="J85" s="2">
        <v>43507</v>
      </c>
      <c r="K85">
        <v>1100</v>
      </c>
    </row>
    <row r="86" spans="1:11" x14ac:dyDescent="0.25">
      <c r="A86" t="str">
        <f>"Z57269B7CD"</f>
        <v>Z57269B7CD</v>
      </c>
      <c r="B86" t="str">
        <f t="shared" si="1"/>
        <v>06363391001</v>
      </c>
      <c r="C86" t="s">
        <v>16</v>
      </c>
      <c r="D86" t="s">
        <v>226</v>
      </c>
      <c r="E86" t="s">
        <v>32</v>
      </c>
      <c r="F86" s="1" t="s">
        <v>25</v>
      </c>
      <c r="G86" t="s">
        <v>26</v>
      </c>
      <c r="H86">
        <v>315.38</v>
      </c>
      <c r="I86" s="2">
        <v>43474</v>
      </c>
      <c r="J86" s="2">
        <v>43830</v>
      </c>
      <c r="K86">
        <v>315.38</v>
      </c>
    </row>
    <row r="87" spans="1:11" x14ac:dyDescent="0.25">
      <c r="A87" t="str">
        <f>"ZBA25D35CD"</f>
        <v>ZBA25D35CD</v>
      </c>
      <c r="B87" t="str">
        <f t="shared" si="1"/>
        <v>06363391001</v>
      </c>
      <c r="C87" t="s">
        <v>16</v>
      </c>
      <c r="D87" t="s">
        <v>227</v>
      </c>
      <c r="E87" t="s">
        <v>32</v>
      </c>
      <c r="F87" s="1" t="s">
        <v>25</v>
      </c>
      <c r="G87" t="s">
        <v>26</v>
      </c>
      <c r="H87">
        <v>1552.64</v>
      </c>
      <c r="I87" s="2">
        <v>43475</v>
      </c>
      <c r="J87" s="2">
        <v>43496</v>
      </c>
      <c r="K87">
        <v>1552.64</v>
      </c>
    </row>
    <row r="88" spans="1:11" x14ac:dyDescent="0.25">
      <c r="A88" t="str">
        <f>"ZC01F563E4"</f>
        <v>ZC01F563E4</v>
      </c>
      <c r="B88" t="str">
        <f t="shared" si="1"/>
        <v>06363391001</v>
      </c>
      <c r="C88" t="s">
        <v>16</v>
      </c>
      <c r="D88" t="s">
        <v>228</v>
      </c>
      <c r="E88" t="s">
        <v>42</v>
      </c>
      <c r="F88" s="1" t="s">
        <v>46</v>
      </c>
      <c r="G88" t="s">
        <v>44</v>
      </c>
      <c r="H88">
        <v>1680</v>
      </c>
      <c r="I88" s="2">
        <v>43009</v>
      </c>
      <c r="J88" s="2">
        <v>43738</v>
      </c>
      <c r="K88">
        <v>724.96</v>
      </c>
    </row>
    <row r="89" spans="1:11" x14ac:dyDescent="0.25">
      <c r="A89" t="str">
        <f>"7058038D33"</f>
        <v>7058038D33</v>
      </c>
      <c r="B89" t="str">
        <f t="shared" si="1"/>
        <v>06363391001</v>
      </c>
      <c r="C89" t="s">
        <v>16</v>
      </c>
      <c r="D89" t="s">
        <v>229</v>
      </c>
      <c r="E89" t="s">
        <v>42</v>
      </c>
      <c r="F89" s="1" t="s">
        <v>230</v>
      </c>
      <c r="G89" t="s">
        <v>199</v>
      </c>
      <c r="H89">
        <v>92850.16</v>
      </c>
      <c r="I89" s="2">
        <v>43009</v>
      </c>
      <c r="J89" s="2">
        <v>43373</v>
      </c>
      <c r="K89">
        <v>90410.17</v>
      </c>
    </row>
    <row r="90" spans="1:11" x14ac:dyDescent="0.25">
      <c r="A90" t="str">
        <f>"Z4B2500A72"</f>
        <v>Z4B2500A72</v>
      </c>
      <c r="B90" t="str">
        <f t="shared" si="1"/>
        <v>06363391001</v>
      </c>
      <c r="C90" t="s">
        <v>16</v>
      </c>
      <c r="D90" t="s">
        <v>231</v>
      </c>
      <c r="E90" t="s">
        <v>32</v>
      </c>
      <c r="F90" s="1" t="s">
        <v>166</v>
      </c>
      <c r="G90" t="s">
        <v>167</v>
      </c>
      <c r="H90">
        <v>13113.21</v>
      </c>
      <c r="I90" s="2">
        <v>43222</v>
      </c>
      <c r="J90" s="2">
        <v>43280</v>
      </c>
      <c r="K90">
        <v>13113.21</v>
      </c>
    </row>
    <row r="91" spans="1:11" x14ac:dyDescent="0.25">
      <c r="A91" t="str">
        <f>"Z47249ECA3"</f>
        <v>Z47249ECA3</v>
      </c>
      <c r="B91" t="str">
        <f t="shared" si="1"/>
        <v>06363391001</v>
      </c>
      <c r="C91" t="s">
        <v>16</v>
      </c>
      <c r="D91" t="s">
        <v>232</v>
      </c>
      <c r="E91" t="s">
        <v>32</v>
      </c>
      <c r="F91" s="1" t="s">
        <v>233</v>
      </c>
      <c r="G91" t="s">
        <v>234</v>
      </c>
      <c r="H91">
        <v>1290</v>
      </c>
      <c r="I91" s="2">
        <v>43318</v>
      </c>
      <c r="J91" s="2">
        <v>43371</v>
      </c>
      <c r="K91">
        <v>0</v>
      </c>
    </row>
    <row r="92" spans="1:11" x14ac:dyDescent="0.25">
      <c r="A92" t="str">
        <f>"Z762641BED"</f>
        <v>Z762641BED</v>
      </c>
      <c r="B92" t="str">
        <f t="shared" si="1"/>
        <v>06363391001</v>
      </c>
      <c r="C92" t="s">
        <v>16</v>
      </c>
      <c r="D92" t="s">
        <v>235</v>
      </c>
      <c r="E92" t="s">
        <v>32</v>
      </c>
      <c r="F92" s="1" t="s">
        <v>236</v>
      </c>
      <c r="G92" t="s">
        <v>237</v>
      </c>
      <c r="H92">
        <v>557</v>
      </c>
      <c r="I92" s="2">
        <v>43447</v>
      </c>
      <c r="J92" s="2">
        <v>43447</v>
      </c>
      <c r="K92">
        <v>0</v>
      </c>
    </row>
    <row r="93" spans="1:11" x14ac:dyDescent="0.25">
      <c r="A93" t="str">
        <f>"Z9126627E9"</f>
        <v>Z9126627E9</v>
      </c>
      <c r="B93" t="str">
        <f t="shared" si="1"/>
        <v>06363391001</v>
      </c>
      <c r="C93" t="s">
        <v>16</v>
      </c>
      <c r="D93" t="s">
        <v>238</v>
      </c>
      <c r="E93" t="s">
        <v>32</v>
      </c>
      <c r="F93" s="1" t="s">
        <v>239</v>
      </c>
      <c r="G93" t="s">
        <v>240</v>
      </c>
      <c r="H93">
        <v>4045.68</v>
      </c>
      <c r="I93" s="2">
        <v>43453</v>
      </c>
      <c r="J93" s="2">
        <v>43496</v>
      </c>
      <c r="K93">
        <v>4045.68</v>
      </c>
    </row>
    <row r="94" spans="1:11" x14ac:dyDescent="0.25">
      <c r="A94" t="str">
        <f>"ZE72580D79"</f>
        <v>ZE72580D79</v>
      </c>
      <c r="B94" t="str">
        <f t="shared" si="1"/>
        <v>06363391001</v>
      </c>
      <c r="C94" t="s">
        <v>16</v>
      </c>
      <c r="D94" t="s">
        <v>241</v>
      </c>
      <c r="E94" t="s">
        <v>32</v>
      </c>
      <c r="F94" s="1" t="s">
        <v>198</v>
      </c>
      <c r="G94" t="s">
        <v>199</v>
      </c>
      <c r="H94">
        <v>37660.15</v>
      </c>
      <c r="I94" s="2">
        <v>43405</v>
      </c>
      <c r="J94" s="2">
        <v>43585</v>
      </c>
      <c r="K94">
        <v>41253.360000000001</v>
      </c>
    </row>
    <row r="95" spans="1:11" x14ac:dyDescent="0.25">
      <c r="A95" t="str">
        <f>"Z142584751"</f>
        <v>Z142584751</v>
      </c>
      <c r="B95" t="str">
        <f t="shared" si="1"/>
        <v>06363391001</v>
      </c>
      <c r="C95" t="s">
        <v>16</v>
      </c>
      <c r="D95" t="s">
        <v>242</v>
      </c>
      <c r="E95" t="s">
        <v>32</v>
      </c>
      <c r="F95" s="1" t="s">
        <v>215</v>
      </c>
      <c r="G95" t="s">
        <v>216</v>
      </c>
      <c r="H95">
        <v>23179.119999999999</v>
      </c>
      <c r="I95" s="2">
        <v>43405</v>
      </c>
      <c r="J95" s="2">
        <v>43585</v>
      </c>
      <c r="K95">
        <v>22688.97</v>
      </c>
    </row>
    <row r="96" spans="1:11" x14ac:dyDescent="0.25">
      <c r="A96" t="str">
        <f>"ZAE21EA397"</f>
        <v>ZAE21EA397</v>
      </c>
      <c r="B96" t="str">
        <f t="shared" si="1"/>
        <v>06363391001</v>
      </c>
      <c r="C96" t="s">
        <v>16</v>
      </c>
      <c r="D96" t="s">
        <v>243</v>
      </c>
      <c r="E96" t="s">
        <v>18</v>
      </c>
      <c r="F96" s="1" t="s">
        <v>244</v>
      </c>
      <c r="G96" t="s">
        <v>245</v>
      </c>
      <c r="H96">
        <v>0</v>
      </c>
      <c r="I96" s="2">
        <v>43130</v>
      </c>
      <c r="J96" s="2">
        <v>43133</v>
      </c>
      <c r="K96">
        <v>2700.49</v>
      </c>
    </row>
    <row r="97" spans="1:11" x14ac:dyDescent="0.25">
      <c r="A97" t="str">
        <f>"Z5C12E19B3"</f>
        <v>Z5C12E19B3</v>
      </c>
      <c r="B97" t="str">
        <f t="shared" si="1"/>
        <v>06363391001</v>
      </c>
      <c r="C97" t="s">
        <v>16</v>
      </c>
      <c r="D97" t="s">
        <v>246</v>
      </c>
      <c r="E97" t="s">
        <v>32</v>
      </c>
      <c r="F97" s="1" t="s">
        <v>160</v>
      </c>
      <c r="G97" t="s">
        <v>161</v>
      </c>
      <c r="H97">
        <v>1300</v>
      </c>
      <c r="I97" s="2">
        <v>42031</v>
      </c>
      <c r="J97" s="2">
        <v>42048</v>
      </c>
      <c r="K97">
        <v>1300</v>
      </c>
    </row>
    <row r="98" spans="1:11" x14ac:dyDescent="0.25">
      <c r="A98" t="str">
        <f>"6031982503"</f>
        <v>6031982503</v>
      </c>
      <c r="B98" t="str">
        <f t="shared" si="1"/>
        <v>06363391001</v>
      </c>
      <c r="C98" t="s">
        <v>16</v>
      </c>
      <c r="D98" t="s">
        <v>247</v>
      </c>
      <c r="E98" t="s">
        <v>42</v>
      </c>
      <c r="F98" s="1" t="s">
        <v>248</v>
      </c>
      <c r="G98" t="s">
        <v>249</v>
      </c>
      <c r="H98">
        <v>21101</v>
      </c>
      <c r="I98" s="2">
        <v>41988</v>
      </c>
      <c r="J98" s="2">
        <v>42004</v>
      </c>
      <c r="K98">
        <v>19195.8</v>
      </c>
    </row>
    <row r="99" spans="1:11" x14ac:dyDescent="0.25">
      <c r="A99" t="str">
        <f>"Z1226EFDF0"</f>
        <v>Z1226EFDF0</v>
      </c>
      <c r="B99" t="str">
        <f t="shared" si="1"/>
        <v>06363391001</v>
      </c>
      <c r="C99" t="s">
        <v>16</v>
      </c>
      <c r="D99" t="s">
        <v>250</v>
      </c>
      <c r="E99" t="s">
        <v>32</v>
      </c>
      <c r="F99" s="1" t="s">
        <v>133</v>
      </c>
      <c r="G99" t="s">
        <v>134</v>
      </c>
      <c r="H99">
        <v>325</v>
      </c>
      <c r="I99" s="2">
        <v>43487</v>
      </c>
      <c r="J99" s="2">
        <v>43487</v>
      </c>
      <c r="K99">
        <v>325</v>
      </c>
    </row>
    <row r="100" spans="1:11" x14ac:dyDescent="0.25">
      <c r="A100" t="str">
        <f>"ZD8271D6D9"</f>
        <v>ZD8271D6D9</v>
      </c>
      <c r="B100" t="str">
        <f t="shared" si="1"/>
        <v>06363391001</v>
      </c>
      <c r="C100" t="s">
        <v>16</v>
      </c>
      <c r="D100" t="s">
        <v>251</v>
      </c>
      <c r="E100" t="s">
        <v>18</v>
      </c>
      <c r="F100" s="1" t="s">
        <v>90</v>
      </c>
      <c r="G100" t="s">
        <v>91</v>
      </c>
      <c r="H100">
        <v>1007.21</v>
      </c>
      <c r="I100" s="2">
        <v>43511</v>
      </c>
      <c r="J100" s="2">
        <v>43538</v>
      </c>
      <c r="K100">
        <v>1007.21</v>
      </c>
    </row>
    <row r="101" spans="1:11" x14ac:dyDescent="0.25">
      <c r="A101" t="str">
        <f>"ZB3271D2C2"</f>
        <v>ZB3271D2C2</v>
      </c>
      <c r="B101" t="str">
        <f t="shared" si="1"/>
        <v>06363391001</v>
      </c>
      <c r="C101" t="s">
        <v>16</v>
      </c>
      <c r="D101" t="s">
        <v>252</v>
      </c>
      <c r="E101" t="s">
        <v>18</v>
      </c>
      <c r="F101" s="1" t="s">
        <v>90</v>
      </c>
      <c r="G101" t="s">
        <v>91</v>
      </c>
      <c r="H101">
        <v>1092</v>
      </c>
      <c r="I101" s="2">
        <v>43511</v>
      </c>
      <c r="J101" s="2">
        <v>43538</v>
      </c>
      <c r="K101">
        <v>1092</v>
      </c>
    </row>
    <row r="102" spans="1:11" x14ac:dyDescent="0.25">
      <c r="A102" t="str">
        <f>"ZA4271DF62"</f>
        <v>ZA4271DF62</v>
      </c>
      <c r="B102" t="str">
        <f t="shared" si="1"/>
        <v>06363391001</v>
      </c>
      <c r="C102" t="s">
        <v>16</v>
      </c>
      <c r="D102" t="s">
        <v>253</v>
      </c>
      <c r="E102" t="s">
        <v>32</v>
      </c>
      <c r="F102" s="1" t="s">
        <v>254</v>
      </c>
      <c r="G102" t="s">
        <v>255</v>
      </c>
      <c r="H102">
        <v>792.6</v>
      </c>
      <c r="I102" s="2">
        <v>43510</v>
      </c>
      <c r="J102" s="2">
        <v>43524</v>
      </c>
      <c r="K102">
        <v>792.6</v>
      </c>
    </row>
    <row r="103" spans="1:11" x14ac:dyDescent="0.25">
      <c r="A103" t="str">
        <f>"ZA4271DF62"</f>
        <v>ZA4271DF62</v>
      </c>
      <c r="B103" t="str">
        <f t="shared" si="1"/>
        <v>06363391001</v>
      </c>
      <c r="C103" t="s">
        <v>16</v>
      </c>
      <c r="D103" t="s">
        <v>256</v>
      </c>
      <c r="E103" t="s">
        <v>32</v>
      </c>
      <c r="F103" s="1" t="s">
        <v>186</v>
      </c>
      <c r="G103" t="s">
        <v>187</v>
      </c>
      <c r="H103">
        <v>1407.22</v>
      </c>
      <c r="I103" s="2">
        <v>43511</v>
      </c>
      <c r="J103" s="2">
        <v>43524</v>
      </c>
      <c r="K103">
        <v>1407.22</v>
      </c>
    </row>
    <row r="104" spans="1:11" x14ac:dyDescent="0.25">
      <c r="A104" t="str">
        <f>"ZBC2729074"</f>
        <v>ZBC2729074</v>
      </c>
      <c r="B104" t="str">
        <f t="shared" si="1"/>
        <v>06363391001</v>
      </c>
      <c r="C104" t="s">
        <v>16</v>
      </c>
      <c r="D104" t="s">
        <v>257</v>
      </c>
      <c r="E104" t="s">
        <v>32</v>
      </c>
      <c r="F104" s="1" t="s">
        <v>258</v>
      </c>
      <c r="G104" t="s">
        <v>259</v>
      </c>
      <c r="H104">
        <v>663.91</v>
      </c>
      <c r="I104" s="2">
        <v>43511</v>
      </c>
      <c r="J104" s="2">
        <v>43524</v>
      </c>
      <c r="K104">
        <v>663.91</v>
      </c>
    </row>
    <row r="105" spans="1:11" x14ac:dyDescent="0.25">
      <c r="A105" t="str">
        <f>"Z7D2725E23"</f>
        <v>Z7D2725E23</v>
      </c>
      <c r="B105" t="str">
        <f t="shared" si="1"/>
        <v>06363391001</v>
      </c>
      <c r="C105" t="s">
        <v>16</v>
      </c>
      <c r="D105" t="s">
        <v>260</v>
      </c>
      <c r="E105" t="s">
        <v>32</v>
      </c>
      <c r="F105" s="1" t="s">
        <v>261</v>
      </c>
      <c r="G105" t="s">
        <v>262</v>
      </c>
      <c r="H105">
        <v>952.5</v>
      </c>
      <c r="I105" s="2">
        <v>43525</v>
      </c>
      <c r="J105" s="2">
        <v>43830</v>
      </c>
      <c r="K105">
        <v>952.5</v>
      </c>
    </row>
    <row r="106" spans="1:11" x14ac:dyDescent="0.25">
      <c r="A106" t="str">
        <f>"Z00273D54D"</f>
        <v>Z00273D54D</v>
      </c>
      <c r="B106" t="str">
        <f t="shared" si="1"/>
        <v>06363391001</v>
      </c>
      <c r="C106" t="s">
        <v>16</v>
      </c>
      <c r="D106" t="s">
        <v>263</v>
      </c>
      <c r="E106" t="s">
        <v>32</v>
      </c>
      <c r="F106" s="1" t="s">
        <v>264</v>
      </c>
      <c r="G106" t="s">
        <v>265</v>
      </c>
      <c r="H106">
        <v>1758</v>
      </c>
      <c r="I106" s="2">
        <v>43517</v>
      </c>
      <c r="J106" s="2">
        <v>43517</v>
      </c>
      <c r="K106">
        <v>1758</v>
      </c>
    </row>
    <row r="107" spans="1:11" x14ac:dyDescent="0.25">
      <c r="A107" t="str">
        <f>"Z00273E402"</f>
        <v>Z00273E402</v>
      </c>
      <c r="B107" t="str">
        <f t="shared" si="1"/>
        <v>06363391001</v>
      </c>
      <c r="C107" t="s">
        <v>16</v>
      </c>
      <c r="D107" t="s">
        <v>266</v>
      </c>
      <c r="E107" t="s">
        <v>32</v>
      </c>
      <c r="F107" s="1" t="s">
        <v>205</v>
      </c>
      <c r="G107" t="s">
        <v>206</v>
      </c>
      <c r="H107">
        <v>1059.42</v>
      </c>
      <c r="I107" s="2">
        <v>43517</v>
      </c>
      <c r="J107" s="2">
        <v>43523</v>
      </c>
      <c r="K107">
        <v>1059.42</v>
      </c>
    </row>
    <row r="108" spans="1:11" x14ac:dyDescent="0.25">
      <c r="A108" t="str">
        <f>"ZF4273D079"</f>
        <v>ZF4273D079</v>
      </c>
      <c r="B108" t="str">
        <f t="shared" si="1"/>
        <v>06363391001</v>
      </c>
      <c r="C108" t="s">
        <v>16</v>
      </c>
      <c r="D108" t="s">
        <v>267</v>
      </c>
      <c r="E108" t="s">
        <v>32</v>
      </c>
      <c r="F108" s="1" t="s">
        <v>160</v>
      </c>
      <c r="G108" t="s">
        <v>161</v>
      </c>
      <c r="H108">
        <v>1285.3699999999999</v>
      </c>
      <c r="I108" s="2">
        <v>43517</v>
      </c>
      <c r="J108" s="2">
        <v>43524</v>
      </c>
      <c r="K108">
        <v>1285.3699999999999</v>
      </c>
    </row>
    <row r="109" spans="1:11" x14ac:dyDescent="0.25">
      <c r="A109" t="str">
        <f>"ZF327451A0"</f>
        <v>ZF327451A0</v>
      </c>
      <c r="B109" t="str">
        <f t="shared" si="1"/>
        <v>06363391001</v>
      </c>
      <c r="C109" t="s">
        <v>16</v>
      </c>
      <c r="D109" t="s">
        <v>268</v>
      </c>
      <c r="E109" t="s">
        <v>32</v>
      </c>
      <c r="F109" s="1" t="s">
        <v>83</v>
      </c>
      <c r="G109" t="s">
        <v>84</v>
      </c>
      <c r="H109">
        <v>154</v>
      </c>
      <c r="I109" s="2">
        <v>43523</v>
      </c>
      <c r="J109" s="2">
        <v>43523</v>
      </c>
      <c r="K109">
        <v>154</v>
      </c>
    </row>
    <row r="110" spans="1:11" x14ac:dyDescent="0.25">
      <c r="A110" t="str">
        <f>"ZF32764996"</f>
        <v>ZF32764996</v>
      </c>
      <c r="B110" t="str">
        <f t="shared" si="1"/>
        <v>06363391001</v>
      </c>
      <c r="C110" t="s">
        <v>16</v>
      </c>
      <c r="D110" t="s">
        <v>269</v>
      </c>
      <c r="E110" t="s">
        <v>32</v>
      </c>
      <c r="F110" s="1" t="s">
        <v>117</v>
      </c>
      <c r="G110" t="s">
        <v>118</v>
      </c>
      <c r="H110">
        <v>401.36</v>
      </c>
      <c r="I110" s="2">
        <v>43529</v>
      </c>
      <c r="J110" s="2">
        <v>43535</v>
      </c>
      <c r="K110">
        <v>401.36</v>
      </c>
    </row>
    <row r="111" spans="1:11" x14ac:dyDescent="0.25">
      <c r="A111" t="str">
        <f>"Z642767F35"</f>
        <v>Z642767F35</v>
      </c>
      <c r="B111" t="str">
        <f t="shared" si="1"/>
        <v>06363391001</v>
      </c>
      <c r="C111" t="s">
        <v>16</v>
      </c>
      <c r="D111" t="s">
        <v>270</v>
      </c>
      <c r="E111" t="s">
        <v>32</v>
      </c>
      <c r="F111" s="1" t="s">
        <v>271</v>
      </c>
      <c r="G111" t="s">
        <v>272</v>
      </c>
      <c r="H111">
        <v>403.78</v>
      </c>
      <c r="I111" s="2">
        <v>43529</v>
      </c>
      <c r="J111" s="2">
        <v>43539</v>
      </c>
      <c r="K111">
        <v>403.78</v>
      </c>
    </row>
    <row r="112" spans="1:11" x14ac:dyDescent="0.25">
      <c r="A112" t="str">
        <f>"ZDA276A8D1"</f>
        <v>ZDA276A8D1</v>
      </c>
      <c r="B112" t="str">
        <f t="shared" si="1"/>
        <v>06363391001</v>
      </c>
      <c r="C112" t="s">
        <v>16</v>
      </c>
      <c r="D112" t="s">
        <v>273</v>
      </c>
      <c r="E112" t="s">
        <v>32</v>
      </c>
      <c r="F112" s="1" t="s">
        <v>86</v>
      </c>
      <c r="G112" t="s">
        <v>87</v>
      </c>
      <c r="H112">
        <v>1350</v>
      </c>
      <c r="I112" s="2">
        <v>43529</v>
      </c>
      <c r="J112" s="2">
        <v>43830</v>
      </c>
      <c r="K112">
        <v>1350</v>
      </c>
    </row>
    <row r="113" spans="1:11" x14ac:dyDescent="0.25">
      <c r="A113" t="str">
        <f>"Z64274487F"</f>
        <v>Z64274487F</v>
      </c>
      <c r="B113" t="str">
        <f t="shared" si="1"/>
        <v>06363391001</v>
      </c>
      <c r="C113" t="s">
        <v>16</v>
      </c>
      <c r="D113" t="s">
        <v>274</v>
      </c>
      <c r="E113" t="s">
        <v>32</v>
      </c>
      <c r="F113" s="1" t="s">
        <v>275</v>
      </c>
      <c r="G113" t="s">
        <v>276</v>
      </c>
      <c r="H113">
        <v>635.96</v>
      </c>
      <c r="I113" s="2">
        <v>43524</v>
      </c>
      <c r="J113" s="2">
        <v>43529</v>
      </c>
      <c r="K113">
        <v>635.34</v>
      </c>
    </row>
    <row r="114" spans="1:11" x14ac:dyDescent="0.25">
      <c r="A114" t="str">
        <f>"Z132764A00"</f>
        <v>Z132764A00</v>
      </c>
      <c r="B114" t="str">
        <f t="shared" si="1"/>
        <v>06363391001</v>
      </c>
      <c r="C114" t="s">
        <v>16</v>
      </c>
      <c r="D114" t="s">
        <v>277</v>
      </c>
      <c r="E114" t="s">
        <v>32</v>
      </c>
      <c r="F114" s="1" t="s">
        <v>139</v>
      </c>
      <c r="G114" t="s">
        <v>140</v>
      </c>
      <c r="H114">
        <v>334</v>
      </c>
      <c r="I114" s="2">
        <v>43529</v>
      </c>
      <c r="J114" s="2">
        <v>43530</v>
      </c>
      <c r="K114">
        <v>334</v>
      </c>
    </row>
    <row r="115" spans="1:11" x14ac:dyDescent="0.25">
      <c r="A115" t="str">
        <f>"Z6B26E25B6"</f>
        <v>Z6B26E25B6</v>
      </c>
      <c r="B115" t="str">
        <f t="shared" si="1"/>
        <v>06363391001</v>
      </c>
      <c r="C115" t="s">
        <v>16</v>
      </c>
      <c r="D115" t="s">
        <v>278</v>
      </c>
      <c r="E115" t="s">
        <v>32</v>
      </c>
      <c r="F115" s="1" t="s">
        <v>279</v>
      </c>
      <c r="G115" t="s">
        <v>280</v>
      </c>
      <c r="H115">
        <v>2272</v>
      </c>
      <c r="I115" s="2">
        <v>43496</v>
      </c>
      <c r="J115" s="2">
        <v>43535</v>
      </c>
      <c r="K115">
        <v>2272</v>
      </c>
    </row>
    <row r="116" spans="1:11" x14ac:dyDescent="0.25">
      <c r="A116" t="str">
        <f>"ZA726EFCEB"</f>
        <v>ZA726EFCEB</v>
      </c>
      <c r="B116" t="str">
        <f t="shared" si="1"/>
        <v>06363391001</v>
      </c>
      <c r="C116" t="s">
        <v>16</v>
      </c>
      <c r="D116" t="s">
        <v>281</v>
      </c>
      <c r="E116" t="s">
        <v>32</v>
      </c>
      <c r="F116" s="1" t="s">
        <v>282</v>
      </c>
      <c r="G116" t="s">
        <v>283</v>
      </c>
      <c r="H116">
        <v>1225.68</v>
      </c>
      <c r="I116" s="2">
        <v>43514</v>
      </c>
      <c r="J116" s="2">
        <v>43537</v>
      </c>
      <c r="K116">
        <v>1225.68</v>
      </c>
    </row>
    <row r="117" spans="1:11" x14ac:dyDescent="0.25">
      <c r="A117" t="str">
        <f>"Z0E2784A6B"</f>
        <v>Z0E2784A6B</v>
      </c>
      <c r="B117" t="str">
        <f t="shared" si="1"/>
        <v>06363391001</v>
      </c>
      <c r="C117" t="s">
        <v>16</v>
      </c>
      <c r="D117" t="s">
        <v>284</v>
      </c>
      <c r="E117" t="s">
        <v>32</v>
      </c>
      <c r="F117" s="1" t="s">
        <v>139</v>
      </c>
      <c r="G117" t="s">
        <v>140</v>
      </c>
      <c r="H117">
        <v>900</v>
      </c>
      <c r="I117" s="2">
        <v>43537</v>
      </c>
      <c r="J117" s="2">
        <v>43545</v>
      </c>
      <c r="K117">
        <v>900</v>
      </c>
    </row>
    <row r="118" spans="1:11" x14ac:dyDescent="0.25">
      <c r="A118" t="str">
        <f>"Z2C279E289"</f>
        <v>Z2C279E289</v>
      </c>
      <c r="B118" t="str">
        <f t="shared" si="1"/>
        <v>06363391001</v>
      </c>
      <c r="C118" t="s">
        <v>16</v>
      </c>
      <c r="D118" t="s">
        <v>285</v>
      </c>
      <c r="E118" t="s">
        <v>32</v>
      </c>
      <c r="F118" s="1" t="s">
        <v>286</v>
      </c>
      <c r="G118" t="s">
        <v>287</v>
      </c>
      <c r="H118">
        <v>300</v>
      </c>
      <c r="I118" s="2">
        <v>43544</v>
      </c>
      <c r="J118" s="2">
        <v>43556</v>
      </c>
      <c r="K118">
        <v>300</v>
      </c>
    </row>
    <row r="119" spans="1:11" x14ac:dyDescent="0.25">
      <c r="A119" t="str">
        <f>"ZC327A3D3D"</f>
        <v>ZC327A3D3D</v>
      </c>
      <c r="B119" t="str">
        <f t="shared" si="1"/>
        <v>06363391001</v>
      </c>
      <c r="C119" t="s">
        <v>16</v>
      </c>
      <c r="D119" t="s">
        <v>288</v>
      </c>
      <c r="E119" t="s">
        <v>32</v>
      </c>
      <c r="F119" s="1" t="s">
        <v>130</v>
      </c>
      <c r="G119" t="s">
        <v>131</v>
      </c>
      <c r="H119">
        <v>730</v>
      </c>
      <c r="I119" s="2">
        <v>43544</v>
      </c>
      <c r="J119" s="2">
        <v>43546</v>
      </c>
      <c r="K119">
        <v>730</v>
      </c>
    </row>
    <row r="120" spans="1:11" x14ac:dyDescent="0.25">
      <c r="A120" t="str">
        <f>"Z1B278F1A9"</f>
        <v>Z1B278F1A9</v>
      </c>
      <c r="B120" t="str">
        <f t="shared" si="1"/>
        <v>06363391001</v>
      </c>
      <c r="C120" t="s">
        <v>16</v>
      </c>
      <c r="D120" t="s">
        <v>289</v>
      </c>
      <c r="E120" t="s">
        <v>32</v>
      </c>
      <c r="F120" s="1" t="s">
        <v>208</v>
      </c>
      <c r="G120" t="s">
        <v>209</v>
      </c>
      <c r="H120">
        <v>642.9</v>
      </c>
      <c r="I120" s="2">
        <v>43539</v>
      </c>
      <c r="J120" s="2">
        <v>43543</v>
      </c>
      <c r="K120">
        <v>642.9</v>
      </c>
    </row>
    <row r="121" spans="1:11" x14ac:dyDescent="0.25">
      <c r="A121" t="str">
        <f>"Z452737E02"</f>
        <v>Z452737E02</v>
      </c>
      <c r="B121" t="str">
        <f t="shared" si="1"/>
        <v>06363391001</v>
      </c>
      <c r="C121" t="s">
        <v>16</v>
      </c>
      <c r="D121" t="s">
        <v>290</v>
      </c>
      <c r="E121" t="s">
        <v>32</v>
      </c>
      <c r="F121" s="1" t="s">
        <v>291</v>
      </c>
      <c r="G121" t="s">
        <v>292</v>
      </c>
      <c r="H121">
        <v>608.49</v>
      </c>
      <c r="I121" s="2">
        <v>43517</v>
      </c>
      <c r="J121" s="2">
        <v>43531</v>
      </c>
      <c r="K121">
        <v>608.49</v>
      </c>
    </row>
    <row r="122" spans="1:11" x14ac:dyDescent="0.25">
      <c r="A122" t="str">
        <f>"ZA427BC8D6"</f>
        <v>ZA427BC8D6</v>
      </c>
      <c r="B122" t="str">
        <f t="shared" si="1"/>
        <v>06363391001</v>
      </c>
      <c r="C122" t="s">
        <v>16</v>
      </c>
      <c r="D122" t="s">
        <v>293</v>
      </c>
      <c r="E122" t="s">
        <v>32</v>
      </c>
      <c r="F122" s="1" t="s">
        <v>86</v>
      </c>
      <c r="G122" t="s">
        <v>87</v>
      </c>
      <c r="H122">
        <v>298.2</v>
      </c>
      <c r="I122" s="2">
        <v>43552</v>
      </c>
      <c r="J122" s="2">
        <v>43552</v>
      </c>
      <c r="K122">
        <v>298.2</v>
      </c>
    </row>
    <row r="123" spans="1:11" x14ac:dyDescent="0.25">
      <c r="A123" t="str">
        <f>"ZAB27B8A03"</f>
        <v>ZAB27B8A03</v>
      </c>
      <c r="B123" t="str">
        <f t="shared" si="1"/>
        <v>06363391001</v>
      </c>
      <c r="C123" t="s">
        <v>16</v>
      </c>
      <c r="D123" t="s">
        <v>294</v>
      </c>
      <c r="E123" t="s">
        <v>32</v>
      </c>
      <c r="F123" s="1" t="s">
        <v>295</v>
      </c>
      <c r="G123" t="s">
        <v>296</v>
      </c>
      <c r="H123">
        <v>400</v>
      </c>
      <c r="I123" s="2">
        <v>43550</v>
      </c>
      <c r="J123" s="2">
        <v>43585</v>
      </c>
      <c r="K123">
        <v>0</v>
      </c>
    </row>
    <row r="124" spans="1:11" x14ac:dyDescent="0.25">
      <c r="A124" t="str">
        <f>"Z94278EDFF"</f>
        <v>Z94278EDFF</v>
      </c>
      <c r="B124" t="str">
        <f t="shared" si="1"/>
        <v>06363391001</v>
      </c>
      <c r="C124" t="s">
        <v>16</v>
      </c>
      <c r="D124" t="s">
        <v>297</v>
      </c>
      <c r="E124" t="s">
        <v>32</v>
      </c>
      <c r="F124" s="1" t="s">
        <v>298</v>
      </c>
      <c r="G124" t="s">
        <v>299</v>
      </c>
      <c r="H124">
        <v>499.51</v>
      </c>
      <c r="I124" s="2">
        <v>43551</v>
      </c>
      <c r="J124" s="2">
        <v>43549</v>
      </c>
      <c r="K124">
        <v>499.5</v>
      </c>
    </row>
    <row r="125" spans="1:11" x14ac:dyDescent="0.25">
      <c r="A125" t="str">
        <f>"ZAD278E8F8"</f>
        <v>ZAD278E8F8</v>
      </c>
      <c r="B125" t="str">
        <f t="shared" si="1"/>
        <v>06363391001</v>
      </c>
      <c r="C125" t="s">
        <v>16</v>
      </c>
      <c r="D125" t="s">
        <v>300</v>
      </c>
      <c r="E125" t="s">
        <v>32</v>
      </c>
      <c r="F125" s="1" t="s">
        <v>301</v>
      </c>
      <c r="G125" t="s">
        <v>302</v>
      </c>
      <c r="H125">
        <v>1468.73</v>
      </c>
      <c r="I125" s="2">
        <v>43539</v>
      </c>
      <c r="J125" s="2">
        <v>43551</v>
      </c>
      <c r="K125">
        <v>1468.73</v>
      </c>
    </row>
    <row r="126" spans="1:11" x14ac:dyDescent="0.25">
      <c r="A126" t="str">
        <f>"Z2C276D324"</f>
        <v>Z2C276D324</v>
      </c>
      <c r="B126" t="str">
        <f t="shared" si="1"/>
        <v>06363391001</v>
      </c>
      <c r="C126" t="s">
        <v>16</v>
      </c>
      <c r="D126" t="s">
        <v>303</v>
      </c>
      <c r="E126" t="s">
        <v>32</v>
      </c>
      <c r="F126" s="1" t="s">
        <v>236</v>
      </c>
      <c r="G126" t="s">
        <v>237</v>
      </c>
      <c r="H126">
        <v>603</v>
      </c>
      <c r="I126" s="2">
        <v>43531</v>
      </c>
      <c r="J126" s="2">
        <v>43553</v>
      </c>
      <c r="K126">
        <v>603</v>
      </c>
    </row>
    <row r="127" spans="1:11" x14ac:dyDescent="0.25">
      <c r="A127" t="str">
        <f>"Z52278EFD1"</f>
        <v>Z52278EFD1</v>
      </c>
      <c r="B127" t="str">
        <f t="shared" si="1"/>
        <v>06363391001</v>
      </c>
      <c r="C127" t="s">
        <v>16</v>
      </c>
      <c r="D127" t="s">
        <v>304</v>
      </c>
      <c r="E127" t="s">
        <v>32</v>
      </c>
      <c r="F127" s="1" t="s">
        <v>305</v>
      </c>
      <c r="G127" t="s">
        <v>306</v>
      </c>
      <c r="H127">
        <v>1719.8</v>
      </c>
      <c r="I127" s="2">
        <v>43539</v>
      </c>
      <c r="J127" s="2">
        <v>43550</v>
      </c>
      <c r="K127">
        <v>1719.8</v>
      </c>
    </row>
    <row r="128" spans="1:11" x14ac:dyDescent="0.25">
      <c r="A128" t="str">
        <f>"Z342737872"</f>
        <v>Z342737872</v>
      </c>
      <c r="B128" t="str">
        <f t="shared" si="1"/>
        <v>06363391001</v>
      </c>
      <c r="C128" t="s">
        <v>16</v>
      </c>
      <c r="D128" t="s">
        <v>307</v>
      </c>
      <c r="E128" t="s">
        <v>32</v>
      </c>
      <c r="F128" s="1" t="s">
        <v>308</v>
      </c>
      <c r="G128" t="s">
        <v>309</v>
      </c>
      <c r="H128">
        <v>3490.28</v>
      </c>
      <c r="I128" s="2">
        <v>43517</v>
      </c>
      <c r="J128" s="2">
        <v>43542</v>
      </c>
      <c r="K128">
        <v>3490.28</v>
      </c>
    </row>
    <row r="129" spans="1:11" x14ac:dyDescent="0.25">
      <c r="A129" t="str">
        <f>"ZC927CF40C"</f>
        <v>ZC927CF40C</v>
      </c>
      <c r="B129" t="str">
        <f t="shared" si="1"/>
        <v>06363391001</v>
      </c>
      <c r="C129" t="s">
        <v>16</v>
      </c>
      <c r="D129" t="s">
        <v>310</v>
      </c>
      <c r="E129" t="s">
        <v>32</v>
      </c>
      <c r="F129" s="1" t="s">
        <v>25</v>
      </c>
      <c r="G129" t="s">
        <v>26</v>
      </c>
      <c r="H129">
        <v>835.04</v>
      </c>
      <c r="I129" s="2">
        <v>43558</v>
      </c>
      <c r="J129" s="2">
        <v>43559</v>
      </c>
      <c r="K129">
        <v>835.04</v>
      </c>
    </row>
    <row r="130" spans="1:11" x14ac:dyDescent="0.25">
      <c r="A130" t="str">
        <f>"Z3E293B5C9"</f>
        <v>Z3E293B5C9</v>
      </c>
      <c r="B130" t="str">
        <f t="shared" si="1"/>
        <v>06363391001</v>
      </c>
      <c r="C130" t="s">
        <v>16</v>
      </c>
      <c r="D130" t="s">
        <v>311</v>
      </c>
      <c r="E130" t="s">
        <v>32</v>
      </c>
      <c r="F130" s="1" t="s">
        <v>126</v>
      </c>
      <c r="G130" t="s">
        <v>127</v>
      </c>
      <c r="H130">
        <v>250</v>
      </c>
      <c r="I130" s="2">
        <v>43670</v>
      </c>
      <c r="J130" s="2">
        <v>43686</v>
      </c>
      <c r="K130">
        <v>250</v>
      </c>
    </row>
    <row r="131" spans="1:11" x14ac:dyDescent="0.25">
      <c r="A131" t="str">
        <f>"ZF525CC157"</f>
        <v>ZF525CC157</v>
      </c>
      <c r="B131" t="str">
        <f t="shared" ref="B131:B194" si="2">"06363391001"</f>
        <v>06363391001</v>
      </c>
      <c r="C131" t="s">
        <v>16</v>
      </c>
      <c r="D131" t="s">
        <v>312</v>
      </c>
      <c r="E131" t="s">
        <v>32</v>
      </c>
      <c r="F131" s="1" t="s">
        <v>126</v>
      </c>
      <c r="G131" t="s">
        <v>127</v>
      </c>
      <c r="H131">
        <v>2595</v>
      </c>
      <c r="I131" s="2">
        <v>43420</v>
      </c>
      <c r="J131" s="2">
        <v>43560</v>
      </c>
      <c r="K131">
        <v>2595</v>
      </c>
    </row>
    <row r="132" spans="1:11" x14ac:dyDescent="0.25">
      <c r="A132" t="str">
        <f>"Z3F2791BB8"</f>
        <v>Z3F2791BB8</v>
      </c>
      <c r="B132" t="str">
        <f t="shared" si="2"/>
        <v>06363391001</v>
      </c>
      <c r="C132" t="s">
        <v>16</v>
      </c>
      <c r="D132" t="s">
        <v>313</v>
      </c>
      <c r="E132" t="s">
        <v>18</v>
      </c>
      <c r="F132" s="1" t="s">
        <v>90</v>
      </c>
      <c r="G132" t="s">
        <v>91</v>
      </c>
      <c r="H132">
        <v>1016.38</v>
      </c>
      <c r="I132" s="2">
        <v>43542</v>
      </c>
      <c r="J132" s="2">
        <v>43571</v>
      </c>
      <c r="K132">
        <v>1016.38</v>
      </c>
    </row>
    <row r="133" spans="1:11" x14ac:dyDescent="0.25">
      <c r="A133" t="str">
        <f>"ZEF2820D7D"</f>
        <v>ZEF2820D7D</v>
      </c>
      <c r="B133" t="str">
        <f t="shared" si="2"/>
        <v>06363391001</v>
      </c>
      <c r="C133" t="s">
        <v>16</v>
      </c>
      <c r="D133" t="s">
        <v>314</v>
      </c>
      <c r="E133" t="s">
        <v>18</v>
      </c>
      <c r="F133" s="1" t="s">
        <v>315</v>
      </c>
      <c r="G133" t="s">
        <v>316</v>
      </c>
      <c r="H133">
        <v>1092.2</v>
      </c>
      <c r="I133" s="2">
        <v>43579</v>
      </c>
      <c r="J133" s="2">
        <v>43609</v>
      </c>
      <c r="K133">
        <v>1092.19</v>
      </c>
    </row>
    <row r="134" spans="1:11" x14ac:dyDescent="0.25">
      <c r="A134" t="str">
        <f>"Z7D2821019"</f>
        <v>Z7D2821019</v>
      </c>
      <c r="B134" t="str">
        <f t="shared" si="2"/>
        <v>06363391001</v>
      </c>
      <c r="C134" t="s">
        <v>16</v>
      </c>
      <c r="D134" t="s">
        <v>317</v>
      </c>
      <c r="E134" t="s">
        <v>32</v>
      </c>
      <c r="F134" s="1" t="s">
        <v>318</v>
      </c>
      <c r="G134" t="s">
        <v>319</v>
      </c>
      <c r="H134">
        <v>400.53</v>
      </c>
      <c r="I134" s="2">
        <v>43578</v>
      </c>
      <c r="J134" s="2">
        <v>43587</v>
      </c>
      <c r="K134">
        <v>400.53</v>
      </c>
    </row>
    <row r="135" spans="1:11" x14ac:dyDescent="0.25">
      <c r="A135" t="str">
        <f>"Z152805F22"</f>
        <v>Z152805F22</v>
      </c>
      <c r="B135" t="str">
        <f t="shared" si="2"/>
        <v>06363391001</v>
      </c>
      <c r="C135" t="s">
        <v>16</v>
      </c>
      <c r="D135" t="s">
        <v>320</v>
      </c>
      <c r="E135" t="s">
        <v>32</v>
      </c>
      <c r="F135" s="1" t="s">
        <v>25</v>
      </c>
      <c r="G135" t="s">
        <v>26</v>
      </c>
      <c r="H135">
        <v>516.76</v>
      </c>
      <c r="I135" s="2">
        <v>43567</v>
      </c>
      <c r="J135" s="2">
        <v>43581</v>
      </c>
      <c r="K135">
        <v>515.76</v>
      </c>
    </row>
    <row r="136" spans="1:11" x14ac:dyDescent="0.25">
      <c r="A136" t="str">
        <f>"ZFA282250B"</f>
        <v>ZFA282250B</v>
      </c>
      <c r="B136" t="str">
        <f t="shared" si="2"/>
        <v>06363391001</v>
      </c>
      <c r="C136" t="s">
        <v>16</v>
      </c>
      <c r="D136" t="s">
        <v>321</v>
      </c>
      <c r="E136" t="s">
        <v>32</v>
      </c>
      <c r="F136" s="1" t="s">
        <v>322</v>
      </c>
      <c r="G136" t="s">
        <v>323</v>
      </c>
      <c r="H136">
        <v>724.7</v>
      </c>
      <c r="I136" s="2">
        <v>43579</v>
      </c>
      <c r="J136" s="2">
        <v>43588</v>
      </c>
      <c r="K136">
        <v>724.69</v>
      </c>
    </row>
    <row r="137" spans="1:11" x14ac:dyDescent="0.25">
      <c r="A137" t="str">
        <f>"ZD028210E6"</f>
        <v>ZD028210E6</v>
      </c>
      <c r="B137" t="str">
        <f t="shared" si="2"/>
        <v>06363391001</v>
      </c>
      <c r="C137" t="s">
        <v>16</v>
      </c>
      <c r="D137" t="s">
        <v>324</v>
      </c>
      <c r="E137" t="s">
        <v>32</v>
      </c>
      <c r="F137" s="1" t="s">
        <v>25</v>
      </c>
      <c r="G137" t="s">
        <v>26</v>
      </c>
      <c r="H137">
        <v>1842</v>
      </c>
      <c r="I137" s="2">
        <v>43587</v>
      </c>
      <c r="J137" s="2">
        <v>43830</v>
      </c>
      <c r="K137">
        <v>921</v>
      </c>
    </row>
    <row r="138" spans="1:11" x14ac:dyDescent="0.25">
      <c r="A138" t="str">
        <f>"Z6C284E9E3"</f>
        <v>Z6C284E9E3</v>
      </c>
      <c r="B138" t="str">
        <f t="shared" si="2"/>
        <v>06363391001</v>
      </c>
      <c r="C138" t="s">
        <v>16</v>
      </c>
      <c r="D138" t="s">
        <v>325</v>
      </c>
      <c r="E138" t="s">
        <v>32</v>
      </c>
      <c r="F138" s="1" t="s">
        <v>326</v>
      </c>
      <c r="G138" t="s">
        <v>327</v>
      </c>
      <c r="H138">
        <v>244.5</v>
      </c>
      <c r="I138" s="2">
        <v>43528</v>
      </c>
      <c r="J138" s="2">
        <v>43546</v>
      </c>
      <c r="K138">
        <v>244.5</v>
      </c>
    </row>
    <row r="139" spans="1:11" x14ac:dyDescent="0.25">
      <c r="A139" t="str">
        <f>"ZA8284E47D"</f>
        <v>ZA8284E47D</v>
      </c>
      <c r="B139" t="str">
        <f t="shared" si="2"/>
        <v>06363391001</v>
      </c>
      <c r="C139" t="s">
        <v>16</v>
      </c>
      <c r="D139" t="s">
        <v>328</v>
      </c>
      <c r="E139" t="s">
        <v>32</v>
      </c>
      <c r="F139" s="1" t="s">
        <v>130</v>
      </c>
      <c r="G139" t="s">
        <v>131</v>
      </c>
      <c r="H139">
        <v>1010</v>
      </c>
      <c r="I139" s="2">
        <v>43595</v>
      </c>
      <c r="J139" s="2">
        <v>43595</v>
      </c>
      <c r="K139">
        <v>1010</v>
      </c>
    </row>
    <row r="140" spans="1:11" x14ac:dyDescent="0.25">
      <c r="A140" t="str">
        <f>"Z92285B643"</f>
        <v>Z92285B643</v>
      </c>
      <c r="B140" t="str">
        <f t="shared" si="2"/>
        <v>06363391001</v>
      </c>
      <c r="C140" t="s">
        <v>16</v>
      </c>
      <c r="D140" t="s">
        <v>329</v>
      </c>
      <c r="E140" t="s">
        <v>32</v>
      </c>
      <c r="F140" s="1" t="s">
        <v>330</v>
      </c>
      <c r="G140" t="s">
        <v>331</v>
      </c>
      <c r="H140">
        <v>781.16</v>
      </c>
      <c r="I140" s="2">
        <v>43599</v>
      </c>
      <c r="J140" s="2">
        <v>43605</v>
      </c>
      <c r="K140">
        <v>667.38</v>
      </c>
    </row>
    <row r="141" spans="1:11" x14ac:dyDescent="0.25">
      <c r="A141" t="str">
        <f>"ZB4285B69A"</f>
        <v>ZB4285B69A</v>
      </c>
      <c r="B141" t="str">
        <f t="shared" si="2"/>
        <v>06363391001</v>
      </c>
      <c r="C141" t="s">
        <v>16</v>
      </c>
      <c r="D141" t="s">
        <v>332</v>
      </c>
      <c r="E141" t="s">
        <v>32</v>
      </c>
      <c r="F141" s="1" t="s">
        <v>333</v>
      </c>
      <c r="G141" t="s">
        <v>334</v>
      </c>
      <c r="H141">
        <v>605.79999999999995</v>
      </c>
      <c r="I141" s="2">
        <v>43599</v>
      </c>
      <c r="J141" s="2">
        <v>43605</v>
      </c>
      <c r="K141">
        <v>598.79999999999995</v>
      </c>
    </row>
    <row r="142" spans="1:11" x14ac:dyDescent="0.25">
      <c r="A142" t="str">
        <f>"Z56285B5C7"</f>
        <v>Z56285B5C7</v>
      </c>
      <c r="B142" t="str">
        <f t="shared" si="2"/>
        <v>06363391001</v>
      </c>
      <c r="C142" t="s">
        <v>16</v>
      </c>
      <c r="D142" t="s">
        <v>179</v>
      </c>
      <c r="E142" t="s">
        <v>32</v>
      </c>
      <c r="F142" s="1" t="s">
        <v>163</v>
      </c>
      <c r="G142" t="s">
        <v>164</v>
      </c>
      <c r="H142">
        <v>978.21</v>
      </c>
      <c r="I142" s="2">
        <v>43600</v>
      </c>
      <c r="J142" s="2">
        <v>43605</v>
      </c>
      <c r="K142">
        <v>978.21</v>
      </c>
    </row>
    <row r="143" spans="1:11" x14ac:dyDescent="0.25">
      <c r="A143" t="str">
        <f>"Z3E272F7C2"</f>
        <v>Z3E272F7C2</v>
      </c>
      <c r="B143" t="str">
        <f t="shared" si="2"/>
        <v>06363391001</v>
      </c>
      <c r="C143" t="s">
        <v>16</v>
      </c>
      <c r="D143" t="s">
        <v>335</v>
      </c>
      <c r="E143" t="s">
        <v>32</v>
      </c>
      <c r="F143" s="1" t="s">
        <v>336</v>
      </c>
      <c r="G143" t="s">
        <v>337</v>
      </c>
      <c r="H143">
        <v>335</v>
      </c>
      <c r="I143" s="2">
        <v>43511</v>
      </c>
      <c r="J143" s="2">
        <v>43511</v>
      </c>
      <c r="K143">
        <v>335</v>
      </c>
    </row>
    <row r="144" spans="1:11" x14ac:dyDescent="0.25">
      <c r="A144" t="str">
        <f>"ZF327C7B01"</f>
        <v>ZF327C7B01</v>
      </c>
      <c r="B144" t="str">
        <f t="shared" si="2"/>
        <v>06363391001</v>
      </c>
      <c r="C144" t="s">
        <v>16</v>
      </c>
      <c r="D144" t="s">
        <v>338</v>
      </c>
      <c r="E144" t="s">
        <v>32</v>
      </c>
      <c r="F144" s="1" t="s">
        <v>25</v>
      </c>
      <c r="G144" t="s">
        <v>26</v>
      </c>
      <c r="H144">
        <v>363.9</v>
      </c>
      <c r="I144" s="2">
        <v>43563</v>
      </c>
      <c r="J144" s="2">
        <v>43565</v>
      </c>
      <c r="K144">
        <v>363.9</v>
      </c>
    </row>
    <row r="145" spans="1:11" x14ac:dyDescent="0.25">
      <c r="A145" t="str">
        <f>"Z9A2876FAB"</f>
        <v>Z9A2876FAB</v>
      </c>
      <c r="B145" t="str">
        <f t="shared" si="2"/>
        <v>06363391001</v>
      </c>
      <c r="C145" t="s">
        <v>16</v>
      </c>
      <c r="D145" t="s">
        <v>339</v>
      </c>
      <c r="E145" t="s">
        <v>32</v>
      </c>
      <c r="F145" s="1" t="s">
        <v>25</v>
      </c>
      <c r="G145" t="s">
        <v>26</v>
      </c>
      <c r="H145">
        <v>1596.4</v>
      </c>
      <c r="I145" s="2">
        <v>43605</v>
      </c>
      <c r="J145" s="2">
        <v>43609</v>
      </c>
      <c r="K145">
        <v>1596.4</v>
      </c>
    </row>
    <row r="146" spans="1:11" x14ac:dyDescent="0.25">
      <c r="A146" t="str">
        <f>"Z65288381B"</f>
        <v>Z65288381B</v>
      </c>
      <c r="B146" t="str">
        <f t="shared" si="2"/>
        <v>06363391001</v>
      </c>
      <c r="C146" t="s">
        <v>16</v>
      </c>
      <c r="D146" t="s">
        <v>340</v>
      </c>
      <c r="E146" t="s">
        <v>32</v>
      </c>
      <c r="F146" s="1" t="s">
        <v>195</v>
      </c>
      <c r="G146" t="s">
        <v>196</v>
      </c>
      <c r="H146">
        <v>582</v>
      </c>
      <c r="I146" s="2">
        <v>43467</v>
      </c>
      <c r="J146" s="2">
        <v>43585</v>
      </c>
      <c r="K146">
        <v>582</v>
      </c>
    </row>
    <row r="147" spans="1:11" x14ac:dyDescent="0.25">
      <c r="A147" t="str">
        <f>"Z4C2861B03"</f>
        <v>Z4C2861B03</v>
      </c>
      <c r="B147" t="str">
        <f t="shared" si="2"/>
        <v>06363391001</v>
      </c>
      <c r="C147" t="s">
        <v>16</v>
      </c>
      <c r="D147" t="s">
        <v>341</v>
      </c>
      <c r="E147" t="s">
        <v>32</v>
      </c>
      <c r="F147" s="1" t="s">
        <v>342</v>
      </c>
      <c r="G147" t="s">
        <v>343</v>
      </c>
      <c r="H147">
        <v>80</v>
      </c>
      <c r="I147" s="2">
        <v>43602</v>
      </c>
      <c r="J147" s="2">
        <v>43606</v>
      </c>
      <c r="K147">
        <v>80</v>
      </c>
    </row>
    <row r="148" spans="1:11" x14ac:dyDescent="0.25">
      <c r="A148" t="str">
        <f>"ZA0288F1A1"</f>
        <v>ZA0288F1A1</v>
      </c>
      <c r="B148" t="str">
        <f t="shared" si="2"/>
        <v>06363391001</v>
      </c>
      <c r="C148" t="s">
        <v>16</v>
      </c>
      <c r="D148" t="s">
        <v>344</v>
      </c>
      <c r="E148" t="s">
        <v>32</v>
      </c>
      <c r="F148" s="1" t="s">
        <v>139</v>
      </c>
      <c r="G148" t="s">
        <v>140</v>
      </c>
      <c r="H148">
        <v>2388</v>
      </c>
      <c r="I148" s="2">
        <v>43612</v>
      </c>
      <c r="J148" s="2">
        <v>43612</v>
      </c>
      <c r="K148">
        <v>2388</v>
      </c>
    </row>
    <row r="149" spans="1:11" x14ac:dyDescent="0.25">
      <c r="A149" t="str">
        <f>"ZCA286914B"</f>
        <v>ZCA286914B</v>
      </c>
      <c r="B149" t="str">
        <f t="shared" si="2"/>
        <v>06363391001</v>
      </c>
      <c r="C149" t="s">
        <v>16</v>
      </c>
      <c r="D149" t="s">
        <v>345</v>
      </c>
      <c r="E149" t="s">
        <v>32</v>
      </c>
      <c r="F149" s="1" t="s">
        <v>180</v>
      </c>
      <c r="G149" t="s">
        <v>181</v>
      </c>
      <c r="H149">
        <v>1054.68</v>
      </c>
      <c r="I149" s="2">
        <v>43602</v>
      </c>
      <c r="J149" s="2">
        <v>43614</v>
      </c>
      <c r="K149">
        <v>1054.68</v>
      </c>
    </row>
    <row r="150" spans="1:11" x14ac:dyDescent="0.25">
      <c r="A150" t="str">
        <f>"Z8928BC9CD"</f>
        <v>Z8928BC9CD</v>
      </c>
      <c r="B150" t="str">
        <f t="shared" si="2"/>
        <v>06363391001</v>
      </c>
      <c r="C150" t="s">
        <v>16</v>
      </c>
      <c r="D150" t="s">
        <v>346</v>
      </c>
      <c r="E150" t="s">
        <v>32</v>
      </c>
      <c r="F150" s="1" t="s">
        <v>347</v>
      </c>
      <c r="G150" t="s">
        <v>348</v>
      </c>
      <c r="H150">
        <v>973.86</v>
      </c>
      <c r="I150" s="2">
        <v>43633</v>
      </c>
      <c r="J150" s="2">
        <v>43644</v>
      </c>
      <c r="K150">
        <v>901.86</v>
      </c>
    </row>
    <row r="151" spans="1:11" x14ac:dyDescent="0.25">
      <c r="A151" t="str">
        <f>"Z3226C64FB"</f>
        <v>Z3226C64FB</v>
      </c>
      <c r="B151" t="str">
        <f t="shared" si="2"/>
        <v>06363391001</v>
      </c>
      <c r="C151" t="s">
        <v>16</v>
      </c>
      <c r="D151" t="s">
        <v>349</v>
      </c>
      <c r="E151" t="s">
        <v>32</v>
      </c>
      <c r="F151" s="1" t="s">
        <v>350</v>
      </c>
      <c r="G151" t="s">
        <v>351</v>
      </c>
      <c r="H151">
        <v>700</v>
      </c>
      <c r="I151" s="2">
        <v>43487</v>
      </c>
      <c r="J151" s="2">
        <v>43493</v>
      </c>
      <c r="K151">
        <v>700</v>
      </c>
    </row>
    <row r="152" spans="1:11" x14ac:dyDescent="0.25">
      <c r="A152" t="str">
        <f>"ZEB26C8D0A"</f>
        <v>ZEB26C8D0A</v>
      </c>
      <c r="B152" t="str">
        <f t="shared" si="2"/>
        <v>06363391001</v>
      </c>
      <c r="C152" t="s">
        <v>16</v>
      </c>
      <c r="D152" t="s">
        <v>352</v>
      </c>
      <c r="E152" t="s">
        <v>32</v>
      </c>
      <c r="F152" s="1" t="s">
        <v>174</v>
      </c>
      <c r="G152" t="s">
        <v>175</v>
      </c>
      <c r="H152">
        <v>744</v>
      </c>
      <c r="I152" s="2">
        <v>43487</v>
      </c>
      <c r="J152" s="2">
        <v>43497</v>
      </c>
      <c r="K152">
        <v>744</v>
      </c>
    </row>
    <row r="153" spans="1:11" x14ac:dyDescent="0.25">
      <c r="A153" t="str">
        <f>"Z4A272D5BC"</f>
        <v>Z4A272D5BC</v>
      </c>
      <c r="B153" t="str">
        <f t="shared" si="2"/>
        <v>06363391001</v>
      </c>
      <c r="C153" t="s">
        <v>16</v>
      </c>
      <c r="D153" t="s">
        <v>353</v>
      </c>
      <c r="E153" t="s">
        <v>32</v>
      </c>
      <c r="F153" s="1" t="s">
        <v>354</v>
      </c>
      <c r="G153" t="s">
        <v>355</v>
      </c>
      <c r="H153">
        <v>4655</v>
      </c>
      <c r="I153" s="2">
        <v>43525</v>
      </c>
      <c r="J153" s="2">
        <v>43830</v>
      </c>
      <c r="K153">
        <v>4855</v>
      </c>
    </row>
    <row r="154" spans="1:11" x14ac:dyDescent="0.25">
      <c r="A154" t="str">
        <f>"Z1C270EFC5"</f>
        <v>Z1C270EFC5</v>
      </c>
      <c r="B154" t="str">
        <f t="shared" si="2"/>
        <v>06363391001</v>
      </c>
      <c r="C154" t="s">
        <v>16</v>
      </c>
      <c r="D154" t="s">
        <v>356</v>
      </c>
      <c r="E154" t="s">
        <v>32</v>
      </c>
      <c r="F154" s="1" t="s">
        <v>174</v>
      </c>
      <c r="G154" t="s">
        <v>175</v>
      </c>
      <c r="H154">
        <v>853</v>
      </c>
      <c r="I154" s="2">
        <v>43504</v>
      </c>
      <c r="J154" s="2">
        <v>43511</v>
      </c>
      <c r="K154">
        <v>853</v>
      </c>
    </row>
    <row r="155" spans="1:11" x14ac:dyDescent="0.25">
      <c r="A155" t="str">
        <f>"Z352714106"</f>
        <v>Z352714106</v>
      </c>
      <c r="B155" t="str">
        <f t="shared" si="2"/>
        <v>06363391001</v>
      </c>
      <c r="C155" t="s">
        <v>16</v>
      </c>
      <c r="D155" t="s">
        <v>357</v>
      </c>
      <c r="E155" t="s">
        <v>32</v>
      </c>
      <c r="F155" s="1" t="s">
        <v>25</v>
      </c>
      <c r="G155" t="s">
        <v>26</v>
      </c>
      <c r="H155">
        <v>1491.99</v>
      </c>
      <c r="I155" s="2">
        <v>43511</v>
      </c>
      <c r="J155" s="2">
        <v>43524</v>
      </c>
      <c r="K155">
        <v>1491.99</v>
      </c>
    </row>
    <row r="156" spans="1:11" x14ac:dyDescent="0.25">
      <c r="A156" t="str">
        <f>"ZE12732F75"</f>
        <v>ZE12732F75</v>
      </c>
      <c r="B156" t="str">
        <f t="shared" si="2"/>
        <v>06363391001</v>
      </c>
      <c r="C156" t="s">
        <v>16</v>
      </c>
      <c r="D156" t="s">
        <v>358</v>
      </c>
      <c r="E156" t="s">
        <v>32</v>
      </c>
      <c r="F156" s="1" t="s">
        <v>236</v>
      </c>
      <c r="G156" t="s">
        <v>237</v>
      </c>
      <c r="H156">
        <v>3870.69</v>
      </c>
      <c r="I156" s="2">
        <v>43514</v>
      </c>
      <c r="J156" s="2">
        <v>43539</v>
      </c>
      <c r="K156">
        <v>3870.69</v>
      </c>
    </row>
    <row r="157" spans="1:11" x14ac:dyDescent="0.25">
      <c r="A157" t="str">
        <f>"ZBE2737B53"</f>
        <v>ZBE2737B53</v>
      </c>
      <c r="B157" t="str">
        <f t="shared" si="2"/>
        <v>06363391001</v>
      </c>
      <c r="C157" t="s">
        <v>16</v>
      </c>
      <c r="D157" t="s">
        <v>359</v>
      </c>
      <c r="E157" t="s">
        <v>32</v>
      </c>
      <c r="F157" s="1" t="s">
        <v>208</v>
      </c>
      <c r="G157" t="s">
        <v>209</v>
      </c>
      <c r="H157">
        <v>1121.4100000000001</v>
      </c>
      <c r="I157" s="2">
        <v>43517</v>
      </c>
      <c r="J157" s="2">
        <v>43532</v>
      </c>
      <c r="K157">
        <v>537.46</v>
      </c>
    </row>
    <row r="158" spans="1:11" x14ac:dyDescent="0.25">
      <c r="A158" t="str">
        <f>"Z63273F6D9"</f>
        <v>Z63273F6D9</v>
      </c>
      <c r="B158" t="str">
        <f t="shared" si="2"/>
        <v>06363391001</v>
      </c>
      <c r="C158" t="s">
        <v>16</v>
      </c>
      <c r="D158" t="s">
        <v>360</v>
      </c>
      <c r="E158" t="s">
        <v>32</v>
      </c>
      <c r="F158" s="1" t="s">
        <v>361</v>
      </c>
      <c r="G158" t="s">
        <v>362</v>
      </c>
      <c r="H158">
        <v>225</v>
      </c>
      <c r="I158" s="2">
        <v>43517</v>
      </c>
      <c r="J158" s="2">
        <v>43539</v>
      </c>
      <c r="K158">
        <v>225</v>
      </c>
    </row>
    <row r="159" spans="1:11" x14ac:dyDescent="0.25">
      <c r="A159" t="str">
        <f>"ZD1273E66A"</f>
        <v>ZD1273E66A</v>
      </c>
      <c r="B159" t="str">
        <f t="shared" si="2"/>
        <v>06363391001</v>
      </c>
      <c r="C159" t="s">
        <v>16</v>
      </c>
      <c r="D159" t="s">
        <v>363</v>
      </c>
      <c r="E159" t="s">
        <v>32</v>
      </c>
      <c r="F159" s="1" t="s">
        <v>364</v>
      </c>
      <c r="G159" t="s">
        <v>365</v>
      </c>
      <c r="H159">
        <v>351.9</v>
      </c>
      <c r="I159" s="2">
        <v>43517</v>
      </c>
      <c r="J159" s="2">
        <v>43644</v>
      </c>
      <c r="K159">
        <v>409.5</v>
      </c>
    </row>
    <row r="160" spans="1:11" x14ac:dyDescent="0.25">
      <c r="A160" t="str">
        <f>"ZB028E15CF"</f>
        <v>ZB028E15CF</v>
      </c>
      <c r="B160" t="str">
        <f t="shared" si="2"/>
        <v>06363391001</v>
      </c>
      <c r="C160" t="s">
        <v>16</v>
      </c>
      <c r="D160" t="s">
        <v>366</v>
      </c>
      <c r="E160" t="s">
        <v>32</v>
      </c>
      <c r="F160" s="1" t="s">
        <v>139</v>
      </c>
      <c r="G160" t="s">
        <v>140</v>
      </c>
      <c r="H160">
        <v>1034</v>
      </c>
      <c r="I160" s="2">
        <v>43636</v>
      </c>
      <c r="J160" s="2">
        <v>43637</v>
      </c>
      <c r="K160">
        <v>1034</v>
      </c>
    </row>
    <row r="161" spans="1:11" x14ac:dyDescent="0.25">
      <c r="A161" t="str">
        <f>"ZB5272FB66"</f>
        <v>ZB5272FB66</v>
      </c>
      <c r="B161" t="str">
        <f t="shared" si="2"/>
        <v>06363391001</v>
      </c>
      <c r="C161" t="s">
        <v>16</v>
      </c>
      <c r="D161" t="s">
        <v>367</v>
      </c>
      <c r="E161" t="s">
        <v>32</v>
      </c>
      <c r="F161" s="1" t="s">
        <v>368</v>
      </c>
      <c r="G161" t="s">
        <v>369</v>
      </c>
      <c r="H161">
        <v>0</v>
      </c>
      <c r="I161" s="2">
        <v>43466</v>
      </c>
      <c r="K161">
        <v>8036.08</v>
      </c>
    </row>
    <row r="162" spans="1:11" x14ac:dyDescent="0.25">
      <c r="A162" t="str">
        <f>"Z862759537"</f>
        <v>Z862759537</v>
      </c>
      <c r="B162" t="str">
        <f t="shared" si="2"/>
        <v>06363391001</v>
      </c>
      <c r="C162" t="s">
        <v>16</v>
      </c>
      <c r="D162" t="s">
        <v>370</v>
      </c>
      <c r="E162" t="s">
        <v>32</v>
      </c>
      <c r="F162" s="1" t="s">
        <v>183</v>
      </c>
      <c r="G162" t="s">
        <v>184</v>
      </c>
      <c r="H162">
        <v>500.14</v>
      </c>
      <c r="I162" s="2">
        <v>43525</v>
      </c>
      <c r="J162" s="2">
        <v>43539</v>
      </c>
      <c r="K162">
        <v>500.14</v>
      </c>
    </row>
    <row r="163" spans="1:11" x14ac:dyDescent="0.25">
      <c r="A163" t="str">
        <f>"ZF6276DD77"</f>
        <v>ZF6276DD77</v>
      </c>
      <c r="B163" t="str">
        <f t="shared" si="2"/>
        <v>06363391001</v>
      </c>
      <c r="C163" t="s">
        <v>16</v>
      </c>
      <c r="D163" t="s">
        <v>371</v>
      </c>
      <c r="E163" t="s">
        <v>18</v>
      </c>
      <c r="F163" s="1" t="s">
        <v>372</v>
      </c>
      <c r="G163" t="s">
        <v>373</v>
      </c>
      <c r="H163">
        <v>0</v>
      </c>
      <c r="I163" s="2">
        <v>43585</v>
      </c>
      <c r="J163" s="2">
        <v>44585</v>
      </c>
      <c r="K163">
        <v>0</v>
      </c>
    </row>
    <row r="164" spans="1:11" x14ac:dyDescent="0.25">
      <c r="A164" t="str">
        <f>"Z5F27771FF"</f>
        <v>Z5F27771FF</v>
      </c>
      <c r="B164" t="str">
        <f t="shared" si="2"/>
        <v>06363391001</v>
      </c>
      <c r="C164" t="s">
        <v>16</v>
      </c>
      <c r="D164" t="s">
        <v>374</v>
      </c>
      <c r="E164" t="s">
        <v>32</v>
      </c>
      <c r="F164" s="1" t="s">
        <v>375</v>
      </c>
      <c r="G164" t="s">
        <v>376</v>
      </c>
      <c r="H164">
        <v>110</v>
      </c>
      <c r="I164" s="2">
        <v>43532</v>
      </c>
      <c r="J164" s="2">
        <v>43541</v>
      </c>
      <c r="K164">
        <v>110</v>
      </c>
    </row>
    <row r="165" spans="1:11" x14ac:dyDescent="0.25">
      <c r="A165" t="str">
        <f>"ZDE2786220"</f>
        <v>ZDE2786220</v>
      </c>
      <c r="B165" t="str">
        <f t="shared" si="2"/>
        <v>06363391001</v>
      </c>
      <c r="C165" t="s">
        <v>16</v>
      </c>
      <c r="D165" t="s">
        <v>377</v>
      </c>
      <c r="E165" t="s">
        <v>32</v>
      </c>
      <c r="F165" s="1" t="s">
        <v>364</v>
      </c>
      <c r="G165" t="s">
        <v>365</v>
      </c>
      <c r="H165">
        <v>53.1</v>
      </c>
      <c r="I165" s="2">
        <v>43537</v>
      </c>
      <c r="J165" s="2">
        <v>43554</v>
      </c>
      <c r="K165">
        <v>53.1</v>
      </c>
    </row>
    <row r="166" spans="1:11" x14ac:dyDescent="0.25">
      <c r="A166" t="str">
        <f>"Z182791BFE"</f>
        <v>Z182791BFE</v>
      </c>
      <c r="B166" t="str">
        <f t="shared" si="2"/>
        <v>06363391001</v>
      </c>
      <c r="C166" t="s">
        <v>16</v>
      </c>
      <c r="D166" t="s">
        <v>378</v>
      </c>
      <c r="E166" t="s">
        <v>32</v>
      </c>
      <c r="F166" s="1" t="s">
        <v>379</v>
      </c>
      <c r="G166" t="s">
        <v>380</v>
      </c>
      <c r="H166">
        <v>230</v>
      </c>
      <c r="I166" s="2">
        <v>43538</v>
      </c>
      <c r="J166" s="2">
        <v>43830</v>
      </c>
      <c r="K166">
        <v>230</v>
      </c>
    </row>
    <row r="167" spans="1:11" x14ac:dyDescent="0.25">
      <c r="A167" t="str">
        <f>"Z2A279CC6D"</f>
        <v>Z2A279CC6D</v>
      </c>
      <c r="B167" t="str">
        <f t="shared" si="2"/>
        <v>06363391001</v>
      </c>
      <c r="C167" t="s">
        <v>16</v>
      </c>
      <c r="D167" t="s">
        <v>381</v>
      </c>
      <c r="E167" t="s">
        <v>32</v>
      </c>
      <c r="F167" s="1" t="s">
        <v>25</v>
      </c>
      <c r="G167" t="s">
        <v>26</v>
      </c>
      <c r="H167">
        <v>379.22</v>
      </c>
      <c r="I167" s="2">
        <v>43542</v>
      </c>
      <c r="J167" s="2">
        <v>43585</v>
      </c>
      <c r="K167">
        <v>379.22</v>
      </c>
    </row>
    <row r="168" spans="1:11" x14ac:dyDescent="0.25">
      <c r="A168" t="str">
        <f>"ZAB28C09DF"</f>
        <v>ZAB28C09DF</v>
      </c>
      <c r="B168" t="str">
        <f t="shared" si="2"/>
        <v>06363391001</v>
      </c>
      <c r="C168" t="s">
        <v>16</v>
      </c>
      <c r="D168" t="s">
        <v>382</v>
      </c>
      <c r="E168" t="s">
        <v>32</v>
      </c>
      <c r="F168" s="1" t="s">
        <v>383</v>
      </c>
      <c r="G168" t="s">
        <v>384</v>
      </c>
      <c r="H168">
        <v>250</v>
      </c>
      <c r="I168" s="2">
        <v>43628</v>
      </c>
      <c r="J168" s="2">
        <v>43628</v>
      </c>
      <c r="K168">
        <v>250</v>
      </c>
    </row>
    <row r="169" spans="1:11" x14ac:dyDescent="0.25">
      <c r="A169" t="str">
        <f>"Z0228D1CEF"</f>
        <v>Z0228D1CEF</v>
      </c>
      <c r="B169" t="str">
        <f t="shared" si="2"/>
        <v>06363391001</v>
      </c>
      <c r="C169" t="s">
        <v>16</v>
      </c>
      <c r="D169" t="s">
        <v>385</v>
      </c>
      <c r="E169" t="s">
        <v>32</v>
      </c>
      <c r="F169" s="1" t="s">
        <v>386</v>
      </c>
      <c r="G169" t="s">
        <v>387</v>
      </c>
      <c r="H169">
        <v>4039.9</v>
      </c>
      <c r="I169" s="2">
        <v>43636</v>
      </c>
      <c r="J169" s="2">
        <v>43637</v>
      </c>
      <c r="K169">
        <v>4039.9</v>
      </c>
    </row>
    <row r="170" spans="1:11" x14ac:dyDescent="0.25">
      <c r="A170" t="str">
        <f>"ZF428C09F0"</f>
        <v>ZF428C09F0</v>
      </c>
      <c r="B170" t="str">
        <f t="shared" si="2"/>
        <v>06363391001</v>
      </c>
      <c r="C170" t="s">
        <v>16</v>
      </c>
      <c r="D170" t="s">
        <v>388</v>
      </c>
      <c r="E170" t="s">
        <v>32</v>
      </c>
      <c r="F170" s="1" t="s">
        <v>389</v>
      </c>
      <c r="G170" t="s">
        <v>390</v>
      </c>
      <c r="H170">
        <v>250</v>
      </c>
      <c r="I170" s="2">
        <v>43628</v>
      </c>
      <c r="J170" s="2">
        <v>43628</v>
      </c>
      <c r="K170">
        <v>250</v>
      </c>
    </row>
    <row r="171" spans="1:11" x14ac:dyDescent="0.25">
      <c r="A171" t="str">
        <f>"78187940ED"</f>
        <v>78187940ED</v>
      </c>
      <c r="B171" t="str">
        <f t="shared" si="2"/>
        <v>06363391001</v>
      </c>
      <c r="C171" t="s">
        <v>16</v>
      </c>
      <c r="D171" t="s">
        <v>391</v>
      </c>
      <c r="E171" t="s">
        <v>42</v>
      </c>
      <c r="F171" s="1" t="s">
        <v>392</v>
      </c>
      <c r="G171" t="s">
        <v>393</v>
      </c>
      <c r="H171">
        <v>13330.4</v>
      </c>
      <c r="I171" s="2">
        <v>43622</v>
      </c>
      <c r="J171" s="2">
        <v>43981</v>
      </c>
      <c r="K171">
        <v>10522.11</v>
      </c>
    </row>
    <row r="172" spans="1:11" x14ac:dyDescent="0.25">
      <c r="A172" t="str">
        <f>"Z2D290DE99"</f>
        <v>Z2D290DE99</v>
      </c>
      <c r="B172" t="str">
        <f t="shared" si="2"/>
        <v>06363391001</v>
      </c>
      <c r="C172" t="s">
        <v>16</v>
      </c>
      <c r="D172" t="s">
        <v>394</v>
      </c>
      <c r="E172" t="s">
        <v>32</v>
      </c>
      <c r="F172" s="1" t="s">
        <v>139</v>
      </c>
      <c r="G172" t="s">
        <v>140</v>
      </c>
      <c r="H172">
        <v>1080</v>
      </c>
      <c r="I172" s="2">
        <v>43650</v>
      </c>
      <c r="J172" s="2">
        <v>43651</v>
      </c>
      <c r="K172">
        <v>1080</v>
      </c>
    </row>
    <row r="173" spans="1:11" x14ac:dyDescent="0.25">
      <c r="A173" t="str">
        <f>"Z81290AFA0"</f>
        <v>Z81290AFA0</v>
      </c>
      <c r="B173" t="str">
        <f t="shared" si="2"/>
        <v>06363391001</v>
      </c>
      <c r="C173" t="s">
        <v>16</v>
      </c>
      <c r="D173" t="s">
        <v>395</v>
      </c>
      <c r="E173" t="s">
        <v>32</v>
      </c>
      <c r="F173" s="1" t="s">
        <v>25</v>
      </c>
      <c r="G173" t="s">
        <v>26</v>
      </c>
      <c r="H173">
        <v>1682.36</v>
      </c>
      <c r="I173" s="2">
        <v>43650</v>
      </c>
      <c r="J173" s="2">
        <v>43657</v>
      </c>
      <c r="K173">
        <v>1682.36</v>
      </c>
    </row>
    <row r="174" spans="1:11" x14ac:dyDescent="0.25">
      <c r="A174" t="str">
        <f>"Z3B293A44F"</f>
        <v>Z3B293A44F</v>
      </c>
      <c r="B174" t="str">
        <f t="shared" si="2"/>
        <v>06363391001</v>
      </c>
      <c r="C174" t="s">
        <v>16</v>
      </c>
      <c r="D174" t="s">
        <v>396</v>
      </c>
      <c r="E174" t="s">
        <v>32</v>
      </c>
      <c r="F174" s="1" t="s">
        <v>180</v>
      </c>
      <c r="G174" t="s">
        <v>181</v>
      </c>
      <c r="H174">
        <v>2150.4</v>
      </c>
      <c r="I174" s="2">
        <v>43670</v>
      </c>
      <c r="J174" s="2">
        <v>43683</v>
      </c>
      <c r="K174">
        <v>2150.4</v>
      </c>
    </row>
    <row r="175" spans="1:11" x14ac:dyDescent="0.25">
      <c r="A175" t="str">
        <f>"ZDE27CBFDC"</f>
        <v>ZDE27CBFDC</v>
      </c>
      <c r="B175" t="str">
        <f t="shared" si="2"/>
        <v>06363391001</v>
      </c>
      <c r="C175" t="s">
        <v>16</v>
      </c>
      <c r="D175" t="s">
        <v>397</v>
      </c>
      <c r="E175" t="s">
        <v>32</v>
      </c>
      <c r="F175" s="1" t="s">
        <v>120</v>
      </c>
      <c r="G175" t="s">
        <v>121</v>
      </c>
      <c r="H175">
        <v>7850</v>
      </c>
      <c r="I175" s="2">
        <v>43556</v>
      </c>
      <c r="J175" s="2">
        <v>43567</v>
      </c>
      <c r="K175">
        <v>7850</v>
      </c>
    </row>
    <row r="176" spans="1:11" x14ac:dyDescent="0.25">
      <c r="A176" t="str">
        <f>"Z2327F7F70"</f>
        <v>Z2327F7F70</v>
      </c>
      <c r="B176" t="str">
        <f t="shared" si="2"/>
        <v>06363391001</v>
      </c>
      <c r="C176" t="s">
        <v>16</v>
      </c>
      <c r="D176" t="s">
        <v>398</v>
      </c>
      <c r="E176" t="s">
        <v>32</v>
      </c>
      <c r="F176" s="1" t="s">
        <v>236</v>
      </c>
      <c r="G176" t="s">
        <v>237</v>
      </c>
      <c r="H176">
        <v>520</v>
      </c>
      <c r="I176" s="2">
        <v>43565</v>
      </c>
      <c r="J176" s="2">
        <v>43595</v>
      </c>
      <c r="K176">
        <v>520</v>
      </c>
    </row>
    <row r="177" spans="1:11" x14ac:dyDescent="0.25">
      <c r="A177" t="str">
        <f>"Z7427F6635"</f>
        <v>Z7427F6635</v>
      </c>
      <c r="B177" t="str">
        <f t="shared" si="2"/>
        <v>06363391001</v>
      </c>
      <c r="C177" t="s">
        <v>16</v>
      </c>
      <c r="D177" t="s">
        <v>399</v>
      </c>
      <c r="E177" t="s">
        <v>32</v>
      </c>
      <c r="F177" s="1" t="s">
        <v>400</v>
      </c>
      <c r="G177" t="s">
        <v>401</v>
      </c>
      <c r="H177">
        <v>213.75</v>
      </c>
      <c r="I177" s="2">
        <v>43570</v>
      </c>
      <c r="J177" s="2">
        <v>43573</v>
      </c>
      <c r="K177">
        <v>213.75</v>
      </c>
    </row>
    <row r="178" spans="1:11" x14ac:dyDescent="0.25">
      <c r="A178" t="str">
        <f>"Z272808E25"</f>
        <v>Z272808E25</v>
      </c>
      <c r="B178" t="str">
        <f t="shared" si="2"/>
        <v>06363391001</v>
      </c>
      <c r="C178" t="s">
        <v>16</v>
      </c>
      <c r="D178" t="s">
        <v>402</v>
      </c>
      <c r="E178" t="s">
        <v>32</v>
      </c>
      <c r="F178" s="1" t="s">
        <v>86</v>
      </c>
      <c r="G178" t="s">
        <v>87</v>
      </c>
      <c r="H178">
        <v>567.99</v>
      </c>
      <c r="I178" s="2">
        <v>43570</v>
      </c>
      <c r="J178" s="2">
        <v>43585</v>
      </c>
      <c r="K178">
        <v>567.99</v>
      </c>
    </row>
    <row r="179" spans="1:11" x14ac:dyDescent="0.25">
      <c r="A179" t="str">
        <f>"ZD42812B91"</f>
        <v>ZD42812B91</v>
      </c>
      <c r="B179" t="str">
        <f t="shared" si="2"/>
        <v>06363391001</v>
      </c>
      <c r="C179" t="s">
        <v>16</v>
      </c>
      <c r="D179" t="s">
        <v>403</v>
      </c>
      <c r="E179" t="s">
        <v>32</v>
      </c>
      <c r="F179" s="1" t="s">
        <v>233</v>
      </c>
      <c r="G179" t="s">
        <v>234</v>
      </c>
      <c r="H179">
        <v>460</v>
      </c>
      <c r="I179" s="2">
        <v>43572</v>
      </c>
      <c r="J179" s="2">
        <v>43602</v>
      </c>
      <c r="K179">
        <v>460</v>
      </c>
    </row>
    <row r="180" spans="1:11" x14ac:dyDescent="0.25">
      <c r="A180" t="str">
        <f>"Z782820DC5"</f>
        <v>Z782820DC5</v>
      </c>
      <c r="B180" t="str">
        <f t="shared" si="2"/>
        <v>06363391001</v>
      </c>
      <c r="C180" t="s">
        <v>16</v>
      </c>
      <c r="D180" t="s">
        <v>404</v>
      </c>
      <c r="E180" t="s">
        <v>32</v>
      </c>
      <c r="F180" s="1" t="s">
        <v>405</v>
      </c>
      <c r="G180" t="s">
        <v>406</v>
      </c>
      <c r="H180">
        <v>904</v>
      </c>
      <c r="I180" s="2">
        <v>43578</v>
      </c>
      <c r="J180" s="2">
        <v>43588</v>
      </c>
      <c r="K180">
        <v>904</v>
      </c>
    </row>
    <row r="181" spans="1:11" x14ac:dyDescent="0.25">
      <c r="A181" t="str">
        <f>"Z802820CFC"</f>
        <v>Z802820CFC</v>
      </c>
      <c r="B181" t="str">
        <f t="shared" si="2"/>
        <v>06363391001</v>
      </c>
      <c r="C181" t="s">
        <v>16</v>
      </c>
      <c r="D181" t="s">
        <v>407</v>
      </c>
      <c r="E181" t="s">
        <v>32</v>
      </c>
      <c r="F181" s="1" t="s">
        <v>408</v>
      </c>
      <c r="G181" t="s">
        <v>131</v>
      </c>
      <c r="H181">
        <v>160</v>
      </c>
      <c r="I181" s="2">
        <v>43574</v>
      </c>
      <c r="J181" s="2">
        <v>43585</v>
      </c>
      <c r="K181">
        <v>160</v>
      </c>
    </row>
    <row r="182" spans="1:11" x14ac:dyDescent="0.25">
      <c r="A182" t="str">
        <f>"Z8E2820CD6"</f>
        <v>Z8E2820CD6</v>
      </c>
      <c r="B182" t="str">
        <f t="shared" si="2"/>
        <v>06363391001</v>
      </c>
      <c r="C182" t="s">
        <v>16</v>
      </c>
      <c r="D182" t="s">
        <v>409</v>
      </c>
      <c r="E182" t="s">
        <v>32</v>
      </c>
      <c r="F182" s="1" t="s">
        <v>126</v>
      </c>
      <c r="G182" t="s">
        <v>127</v>
      </c>
      <c r="H182">
        <v>125</v>
      </c>
      <c r="I182" s="2">
        <v>43574</v>
      </c>
      <c r="J182" s="2">
        <v>43602</v>
      </c>
      <c r="K182">
        <v>125</v>
      </c>
    </row>
    <row r="183" spans="1:11" x14ac:dyDescent="0.25">
      <c r="A183" t="str">
        <f>"ZCC2848E1B"</f>
        <v>ZCC2848E1B</v>
      </c>
      <c r="B183" t="str">
        <f t="shared" si="2"/>
        <v>06363391001</v>
      </c>
      <c r="C183" t="s">
        <v>16</v>
      </c>
      <c r="D183" t="s">
        <v>410</v>
      </c>
      <c r="E183" t="s">
        <v>32</v>
      </c>
      <c r="F183" s="1" t="s">
        <v>322</v>
      </c>
      <c r="G183" t="s">
        <v>323</v>
      </c>
      <c r="H183">
        <v>270.73</v>
      </c>
      <c r="I183" s="2">
        <v>43593</v>
      </c>
      <c r="J183" s="2">
        <v>43598</v>
      </c>
      <c r="K183">
        <v>270.73</v>
      </c>
    </row>
    <row r="184" spans="1:11" x14ac:dyDescent="0.25">
      <c r="A184" t="str">
        <f>"Z22284DFBF"</f>
        <v>Z22284DFBF</v>
      </c>
      <c r="B184" t="str">
        <f t="shared" si="2"/>
        <v>06363391001</v>
      </c>
      <c r="C184" t="s">
        <v>16</v>
      </c>
      <c r="D184" t="s">
        <v>411</v>
      </c>
      <c r="E184" t="s">
        <v>32</v>
      </c>
      <c r="F184" s="1" t="s">
        <v>286</v>
      </c>
      <c r="G184" t="s">
        <v>287</v>
      </c>
      <c r="H184">
        <v>500</v>
      </c>
      <c r="I184" s="2">
        <v>43594</v>
      </c>
      <c r="J184" s="2">
        <v>43602</v>
      </c>
      <c r="K184">
        <v>500</v>
      </c>
    </row>
    <row r="185" spans="1:11" x14ac:dyDescent="0.25">
      <c r="A185" t="str">
        <f>"ZD7282E49B"</f>
        <v>ZD7282E49B</v>
      </c>
      <c r="B185" t="str">
        <f t="shared" si="2"/>
        <v>06363391001</v>
      </c>
      <c r="C185" t="s">
        <v>16</v>
      </c>
      <c r="D185" t="s">
        <v>412</v>
      </c>
      <c r="E185" t="s">
        <v>32</v>
      </c>
      <c r="F185" s="1" t="s">
        <v>413</v>
      </c>
      <c r="G185" t="s">
        <v>414</v>
      </c>
      <c r="H185">
        <v>598</v>
      </c>
      <c r="I185" s="2">
        <v>43592</v>
      </c>
      <c r="J185" s="2">
        <v>43616</v>
      </c>
      <c r="K185">
        <v>598</v>
      </c>
    </row>
    <row r="186" spans="1:11" x14ac:dyDescent="0.25">
      <c r="A186" t="str">
        <f>"Z5A284A162"</f>
        <v>Z5A284A162</v>
      </c>
      <c r="B186" t="str">
        <f t="shared" si="2"/>
        <v>06363391001</v>
      </c>
      <c r="C186" t="s">
        <v>16</v>
      </c>
      <c r="D186" t="s">
        <v>415</v>
      </c>
      <c r="E186" t="s">
        <v>32</v>
      </c>
      <c r="F186" s="1" t="s">
        <v>130</v>
      </c>
      <c r="G186" t="s">
        <v>131</v>
      </c>
      <c r="H186">
        <v>2050</v>
      </c>
      <c r="I186" s="2">
        <v>43594</v>
      </c>
      <c r="J186" s="2">
        <v>43646</v>
      </c>
      <c r="K186">
        <v>2050</v>
      </c>
    </row>
    <row r="187" spans="1:11" x14ac:dyDescent="0.25">
      <c r="A187" t="str">
        <f>"Z34284A1ED"</f>
        <v>Z34284A1ED</v>
      </c>
      <c r="B187" t="str">
        <f t="shared" si="2"/>
        <v>06363391001</v>
      </c>
      <c r="C187" t="s">
        <v>16</v>
      </c>
      <c r="D187" t="s">
        <v>416</v>
      </c>
      <c r="E187" t="s">
        <v>32</v>
      </c>
      <c r="F187" s="1" t="s">
        <v>347</v>
      </c>
      <c r="G187" t="s">
        <v>348</v>
      </c>
      <c r="H187">
        <v>1607.88</v>
      </c>
      <c r="I187" s="2">
        <v>43594</v>
      </c>
      <c r="J187" s="2">
        <v>43646</v>
      </c>
      <c r="K187">
        <v>1100</v>
      </c>
    </row>
    <row r="188" spans="1:11" x14ac:dyDescent="0.25">
      <c r="A188" t="str">
        <f>"Z902880BCF"</f>
        <v>Z902880BCF</v>
      </c>
      <c r="B188" t="str">
        <f t="shared" si="2"/>
        <v>06363391001</v>
      </c>
      <c r="C188" t="s">
        <v>16</v>
      </c>
      <c r="D188" t="s">
        <v>417</v>
      </c>
      <c r="E188" t="s">
        <v>32</v>
      </c>
      <c r="F188" s="1" t="s">
        <v>418</v>
      </c>
      <c r="G188" t="s">
        <v>419</v>
      </c>
      <c r="H188">
        <v>3410</v>
      </c>
      <c r="I188" s="2">
        <v>43606</v>
      </c>
      <c r="J188" s="2">
        <v>43798</v>
      </c>
      <c r="K188">
        <v>3410</v>
      </c>
    </row>
    <row r="189" spans="1:11" x14ac:dyDescent="0.25">
      <c r="A189" t="str">
        <f>"Z752880B65"</f>
        <v>Z752880B65</v>
      </c>
      <c r="B189" t="str">
        <f t="shared" si="2"/>
        <v>06363391001</v>
      </c>
      <c r="C189" t="s">
        <v>16</v>
      </c>
      <c r="D189" t="s">
        <v>420</v>
      </c>
      <c r="E189" t="s">
        <v>32</v>
      </c>
      <c r="F189" s="1" t="s">
        <v>364</v>
      </c>
      <c r="G189" t="s">
        <v>365</v>
      </c>
      <c r="H189">
        <v>139.5</v>
      </c>
      <c r="I189" s="2">
        <v>43606</v>
      </c>
      <c r="J189" s="2">
        <v>43644</v>
      </c>
      <c r="K189">
        <v>139.5</v>
      </c>
    </row>
    <row r="190" spans="1:11" x14ac:dyDescent="0.25">
      <c r="A190" t="str">
        <f>"Z792912516"</f>
        <v>Z792912516</v>
      </c>
      <c r="B190" t="str">
        <f t="shared" si="2"/>
        <v>06363391001</v>
      </c>
      <c r="C190" t="s">
        <v>16</v>
      </c>
      <c r="D190" t="s">
        <v>421</v>
      </c>
      <c r="E190" t="s">
        <v>32</v>
      </c>
      <c r="F190" s="1" t="s">
        <v>422</v>
      </c>
      <c r="G190" t="s">
        <v>423</v>
      </c>
      <c r="H190">
        <v>352</v>
      </c>
      <c r="I190" s="2">
        <v>43678</v>
      </c>
      <c r="J190" s="2">
        <v>43689</v>
      </c>
      <c r="K190">
        <v>352</v>
      </c>
    </row>
    <row r="191" spans="1:11" x14ac:dyDescent="0.25">
      <c r="A191" t="str">
        <f>"7614624A80"</f>
        <v>7614624A80</v>
      </c>
      <c r="B191" t="str">
        <f t="shared" si="2"/>
        <v>06363391001</v>
      </c>
      <c r="C191" t="s">
        <v>16</v>
      </c>
      <c r="D191" t="s">
        <v>424</v>
      </c>
      <c r="E191" t="s">
        <v>42</v>
      </c>
      <c r="F191" s="1" t="s">
        <v>425</v>
      </c>
      <c r="G191" t="s">
        <v>426</v>
      </c>
      <c r="H191">
        <v>65374</v>
      </c>
      <c r="I191" s="2">
        <v>43587</v>
      </c>
      <c r="J191" s="2">
        <v>43952</v>
      </c>
      <c r="K191">
        <v>0</v>
      </c>
    </row>
    <row r="192" spans="1:11" x14ac:dyDescent="0.25">
      <c r="A192" t="str">
        <f>"76137254A1"</f>
        <v>76137254A1</v>
      </c>
      <c r="B192" t="str">
        <f t="shared" si="2"/>
        <v>06363391001</v>
      </c>
      <c r="C192" t="s">
        <v>16</v>
      </c>
      <c r="D192" t="s">
        <v>427</v>
      </c>
      <c r="E192" t="s">
        <v>42</v>
      </c>
      <c r="F192" s="1" t="s">
        <v>428</v>
      </c>
      <c r="G192" t="s">
        <v>429</v>
      </c>
      <c r="H192">
        <v>34340</v>
      </c>
      <c r="I192" s="2">
        <v>43588</v>
      </c>
      <c r="J192" s="2">
        <v>43953</v>
      </c>
      <c r="K192">
        <v>0</v>
      </c>
    </row>
    <row r="193" spans="1:11" x14ac:dyDescent="0.25">
      <c r="A193" t="str">
        <f>"ZA228D1AF5"</f>
        <v>ZA228D1AF5</v>
      </c>
      <c r="B193" t="str">
        <f t="shared" si="2"/>
        <v>06363391001</v>
      </c>
      <c r="C193" t="s">
        <v>16</v>
      </c>
      <c r="D193" t="s">
        <v>430</v>
      </c>
      <c r="E193" t="s">
        <v>42</v>
      </c>
      <c r="F193" s="1" t="s">
        <v>431</v>
      </c>
      <c r="G193" t="s">
        <v>97</v>
      </c>
      <c r="H193">
        <v>29400</v>
      </c>
      <c r="I193" s="2">
        <v>43664</v>
      </c>
      <c r="J193" s="2">
        <v>44029</v>
      </c>
      <c r="K193">
        <v>0</v>
      </c>
    </row>
    <row r="194" spans="1:11" x14ac:dyDescent="0.25">
      <c r="A194" t="str">
        <f>"Z5A27AD74E"</f>
        <v>Z5A27AD74E</v>
      </c>
      <c r="B194" t="str">
        <f t="shared" si="2"/>
        <v>06363391001</v>
      </c>
      <c r="C194" t="s">
        <v>16</v>
      </c>
      <c r="D194" t="s">
        <v>432</v>
      </c>
      <c r="E194" t="s">
        <v>32</v>
      </c>
      <c r="F194" s="1" t="s">
        <v>433</v>
      </c>
      <c r="G194" t="s">
        <v>131</v>
      </c>
      <c r="H194">
        <v>680</v>
      </c>
      <c r="I194" s="2">
        <v>43546</v>
      </c>
      <c r="J194" s="2">
        <v>43567</v>
      </c>
      <c r="K194">
        <v>680</v>
      </c>
    </row>
    <row r="195" spans="1:11" x14ac:dyDescent="0.25">
      <c r="A195" t="str">
        <f>"Z2227B3AED"</f>
        <v>Z2227B3AED</v>
      </c>
      <c r="B195" t="str">
        <f t="shared" ref="B195:B258" si="3">"06363391001"</f>
        <v>06363391001</v>
      </c>
      <c r="C195" t="s">
        <v>16</v>
      </c>
      <c r="D195" t="s">
        <v>434</v>
      </c>
      <c r="E195" t="s">
        <v>32</v>
      </c>
      <c r="F195" s="1" t="s">
        <v>435</v>
      </c>
      <c r="G195" t="s">
        <v>199</v>
      </c>
      <c r="H195">
        <v>7700</v>
      </c>
      <c r="I195" s="2">
        <v>43546</v>
      </c>
      <c r="J195" s="2">
        <v>43585</v>
      </c>
      <c r="K195">
        <v>7700</v>
      </c>
    </row>
    <row r="196" spans="1:11" x14ac:dyDescent="0.25">
      <c r="A196" t="str">
        <f>"ZDC297F492"</f>
        <v>ZDC297F492</v>
      </c>
      <c r="B196" t="str">
        <f t="shared" si="3"/>
        <v>06363391001</v>
      </c>
      <c r="C196" t="s">
        <v>16</v>
      </c>
      <c r="D196" t="s">
        <v>436</v>
      </c>
      <c r="E196" t="s">
        <v>32</v>
      </c>
      <c r="F196" s="1" t="s">
        <v>326</v>
      </c>
      <c r="G196" t="s">
        <v>327</v>
      </c>
      <c r="H196">
        <v>134</v>
      </c>
      <c r="I196" s="2">
        <v>43690</v>
      </c>
      <c r="J196" s="2">
        <v>43690</v>
      </c>
      <c r="K196">
        <v>134</v>
      </c>
    </row>
    <row r="197" spans="1:11" x14ac:dyDescent="0.25">
      <c r="A197" t="str">
        <f>"ZBB2915545"</f>
        <v>ZBB2915545</v>
      </c>
      <c r="B197" t="str">
        <f t="shared" si="3"/>
        <v>06363391001</v>
      </c>
      <c r="C197" t="s">
        <v>16</v>
      </c>
      <c r="D197" t="s">
        <v>437</v>
      </c>
      <c r="E197" t="s">
        <v>32</v>
      </c>
      <c r="F197" s="1" t="s">
        <v>25</v>
      </c>
      <c r="G197" t="s">
        <v>26</v>
      </c>
      <c r="H197">
        <v>319.27999999999997</v>
      </c>
      <c r="I197" s="2">
        <v>43652</v>
      </c>
      <c r="J197" s="2">
        <v>43652</v>
      </c>
      <c r="K197">
        <v>319.27999999999997</v>
      </c>
    </row>
    <row r="198" spans="1:11" x14ac:dyDescent="0.25">
      <c r="A198" t="str">
        <f>"ZF8290BD12"</f>
        <v>ZF8290BD12</v>
      </c>
      <c r="B198" t="str">
        <f t="shared" si="3"/>
        <v>06363391001</v>
      </c>
      <c r="C198" t="s">
        <v>16</v>
      </c>
      <c r="D198" t="s">
        <v>438</v>
      </c>
      <c r="E198" t="s">
        <v>32</v>
      </c>
      <c r="F198" s="1" t="s">
        <v>25</v>
      </c>
      <c r="G198" t="s">
        <v>26</v>
      </c>
      <c r="H198">
        <v>2947.2</v>
      </c>
      <c r="I198" s="2">
        <v>43655</v>
      </c>
      <c r="J198" s="2">
        <v>43682</v>
      </c>
      <c r="K198">
        <v>2947.2</v>
      </c>
    </row>
    <row r="199" spans="1:11" x14ac:dyDescent="0.25">
      <c r="A199" t="str">
        <f>"Z33293A613"</f>
        <v>Z33293A613</v>
      </c>
      <c r="B199" t="str">
        <f t="shared" si="3"/>
        <v>06363391001</v>
      </c>
      <c r="C199" t="s">
        <v>16</v>
      </c>
      <c r="D199" t="s">
        <v>439</v>
      </c>
      <c r="E199" t="s">
        <v>32</v>
      </c>
      <c r="F199" s="1" t="s">
        <v>440</v>
      </c>
      <c r="G199" t="s">
        <v>441</v>
      </c>
      <c r="H199">
        <v>699.62</v>
      </c>
      <c r="I199" s="2">
        <v>43682</v>
      </c>
      <c r="J199" s="2">
        <v>43696</v>
      </c>
      <c r="K199">
        <v>699.6</v>
      </c>
    </row>
    <row r="200" spans="1:11" x14ac:dyDescent="0.25">
      <c r="A200" t="str">
        <f>"Z372986ADB"</f>
        <v>Z372986ADB</v>
      </c>
      <c r="B200" t="str">
        <f t="shared" si="3"/>
        <v>06363391001</v>
      </c>
      <c r="C200" t="s">
        <v>16</v>
      </c>
      <c r="D200" t="s">
        <v>442</v>
      </c>
      <c r="E200" t="s">
        <v>32</v>
      </c>
      <c r="F200" s="1" t="s">
        <v>443</v>
      </c>
      <c r="G200" t="s">
        <v>444</v>
      </c>
      <c r="H200">
        <v>1125</v>
      </c>
      <c r="I200" s="2">
        <v>43703</v>
      </c>
      <c r="J200" s="2">
        <v>43704</v>
      </c>
      <c r="K200">
        <v>1125</v>
      </c>
    </row>
    <row r="201" spans="1:11" x14ac:dyDescent="0.25">
      <c r="A201" t="str">
        <f>"ZCF28FDE3D"</f>
        <v>ZCF28FDE3D</v>
      </c>
      <c r="B201" t="str">
        <f t="shared" si="3"/>
        <v>06363391001</v>
      </c>
      <c r="C201" t="s">
        <v>16</v>
      </c>
      <c r="D201" t="s">
        <v>445</v>
      </c>
      <c r="E201" t="s">
        <v>18</v>
      </c>
      <c r="F201" s="1" t="s">
        <v>446</v>
      </c>
      <c r="G201" t="s">
        <v>447</v>
      </c>
      <c r="H201">
        <v>1080</v>
      </c>
      <c r="I201" s="2">
        <v>43647</v>
      </c>
      <c r="J201" s="2">
        <v>43705</v>
      </c>
      <c r="K201">
        <v>1080</v>
      </c>
    </row>
    <row r="202" spans="1:11" x14ac:dyDescent="0.25">
      <c r="A202" t="str">
        <f>"Z5D299625F"</f>
        <v>Z5D299625F</v>
      </c>
      <c r="B202" t="str">
        <f t="shared" si="3"/>
        <v>06363391001</v>
      </c>
      <c r="C202" t="s">
        <v>16</v>
      </c>
      <c r="D202" t="s">
        <v>448</v>
      </c>
      <c r="E202" t="s">
        <v>32</v>
      </c>
      <c r="F202" s="1" t="s">
        <v>449</v>
      </c>
      <c r="G202" t="s">
        <v>450</v>
      </c>
      <c r="H202">
        <v>527.6</v>
      </c>
      <c r="I202" s="2">
        <v>43706</v>
      </c>
      <c r="J202" s="2">
        <v>43830</v>
      </c>
      <c r="K202">
        <v>0</v>
      </c>
    </row>
    <row r="203" spans="1:11" x14ac:dyDescent="0.25">
      <c r="A203" t="str">
        <f>"Z5C298B19E"</f>
        <v>Z5C298B19E</v>
      </c>
      <c r="B203" t="str">
        <f t="shared" si="3"/>
        <v>06363391001</v>
      </c>
      <c r="C203" t="s">
        <v>16</v>
      </c>
      <c r="D203" t="s">
        <v>451</v>
      </c>
      <c r="E203" t="s">
        <v>32</v>
      </c>
      <c r="F203" s="1" t="s">
        <v>452</v>
      </c>
      <c r="G203" t="s">
        <v>74</v>
      </c>
      <c r="H203">
        <v>294.99</v>
      </c>
      <c r="I203" s="2">
        <v>43739</v>
      </c>
      <c r="J203" s="2">
        <v>43830</v>
      </c>
      <c r="K203">
        <v>294.99</v>
      </c>
    </row>
    <row r="204" spans="1:11" x14ac:dyDescent="0.25">
      <c r="A204" t="str">
        <f>"ZD1298B1C7"</f>
        <v>ZD1298B1C7</v>
      </c>
      <c r="B204" t="str">
        <f t="shared" si="3"/>
        <v>06363391001</v>
      </c>
      <c r="C204" t="s">
        <v>16</v>
      </c>
      <c r="D204" t="s">
        <v>453</v>
      </c>
      <c r="E204" t="s">
        <v>32</v>
      </c>
      <c r="F204" s="1" t="s">
        <v>454</v>
      </c>
      <c r="G204" t="s">
        <v>455</v>
      </c>
      <c r="H204">
        <v>1507.32</v>
      </c>
      <c r="I204" s="2">
        <v>43739</v>
      </c>
      <c r="J204" s="2">
        <v>43830</v>
      </c>
      <c r="K204">
        <v>1507.32</v>
      </c>
    </row>
    <row r="205" spans="1:11" x14ac:dyDescent="0.25">
      <c r="A205" t="str">
        <f>"Z882986B1E"</f>
        <v>Z882986B1E</v>
      </c>
      <c r="B205" t="str">
        <f t="shared" si="3"/>
        <v>06363391001</v>
      </c>
      <c r="C205" t="s">
        <v>16</v>
      </c>
      <c r="D205" t="s">
        <v>456</v>
      </c>
      <c r="E205" t="s">
        <v>32</v>
      </c>
      <c r="F205" s="1" t="s">
        <v>457</v>
      </c>
      <c r="G205" t="s">
        <v>458</v>
      </c>
      <c r="H205">
        <v>1036.8</v>
      </c>
      <c r="I205" s="2">
        <v>43731</v>
      </c>
      <c r="J205" s="2">
        <v>43707</v>
      </c>
      <c r="K205">
        <v>1036.8</v>
      </c>
    </row>
    <row r="206" spans="1:11" x14ac:dyDescent="0.25">
      <c r="A206" t="str">
        <f>"74669355B0"</f>
        <v>74669355B0</v>
      </c>
      <c r="B206" t="str">
        <f t="shared" si="3"/>
        <v>06363391001</v>
      </c>
      <c r="C206" t="s">
        <v>16</v>
      </c>
      <c r="D206" t="s">
        <v>459</v>
      </c>
      <c r="E206" t="s">
        <v>18</v>
      </c>
      <c r="F206" s="1" t="s">
        <v>322</v>
      </c>
      <c r="G206" t="s">
        <v>323</v>
      </c>
      <c r="H206">
        <v>56044</v>
      </c>
      <c r="I206" s="2">
        <v>43228</v>
      </c>
      <c r="J206" s="2">
        <v>43565</v>
      </c>
      <c r="K206">
        <v>48710.68</v>
      </c>
    </row>
    <row r="207" spans="1:11" x14ac:dyDescent="0.25">
      <c r="A207" t="str">
        <f>"Z5A29C4F9F"</f>
        <v>Z5A29C4F9F</v>
      </c>
      <c r="B207" t="str">
        <f t="shared" si="3"/>
        <v>06363391001</v>
      </c>
      <c r="C207" t="s">
        <v>16</v>
      </c>
      <c r="D207" t="s">
        <v>460</v>
      </c>
      <c r="E207" t="s">
        <v>32</v>
      </c>
      <c r="F207" s="1" t="s">
        <v>139</v>
      </c>
      <c r="G207" t="s">
        <v>140</v>
      </c>
      <c r="H207">
        <v>616</v>
      </c>
      <c r="I207" s="2">
        <v>43726</v>
      </c>
      <c r="J207" s="2">
        <v>43726</v>
      </c>
      <c r="K207">
        <v>616</v>
      </c>
    </row>
    <row r="208" spans="1:11" x14ac:dyDescent="0.25">
      <c r="A208" t="str">
        <f>"ZD429C193E"</f>
        <v>ZD429C193E</v>
      </c>
      <c r="B208" t="str">
        <f t="shared" si="3"/>
        <v>06363391001</v>
      </c>
      <c r="C208" t="s">
        <v>16</v>
      </c>
      <c r="D208" t="s">
        <v>461</v>
      </c>
      <c r="E208" t="s">
        <v>32</v>
      </c>
      <c r="F208" s="1" t="s">
        <v>189</v>
      </c>
      <c r="G208" t="s">
        <v>190</v>
      </c>
      <c r="H208">
        <v>1000</v>
      </c>
      <c r="I208" s="2">
        <v>43729</v>
      </c>
      <c r="J208" s="2">
        <v>43729</v>
      </c>
      <c r="K208">
        <v>1000</v>
      </c>
    </row>
    <row r="209" spans="1:11" x14ac:dyDescent="0.25">
      <c r="A209" t="str">
        <f>"ZBB29C7879"</f>
        <v>ZBB29C7879</v>
      </c>
      <c r="B209" t="str">
        <f t="shared" si="3"/>
        <v>06363391001</v>
      </c>
      <c r="C209" t="s">
        <v>16</v>
      </c>
      <c r="D209" t="s">
        <v>462</v>
      </c>
      <c r="E209" t="s">
        <v>32</v>
      </c>
      <c r="F209" s="1" t="s">
        <v>192</v>
      </c>
      <c r="G209" t="s">
        <v>193</v>
      </c>
      <c r="H209">
        <v>1100</v>
      </c>
      <c r="I209" s="2">
        <v>43727</v>
      </c>
      <c r="J209" s="2">
        <v>43727</v>
      </c>
      <c r="K209">
        <v>1100</v>
      </c>
    </row>
    <row r="210" spans="1:11" x14ac:dyDescent="0.25">
      <c r="A210" t="str">
        <f>"Z5F290B23A"</f>
        <v>Z5F290B23A</v>
      </c>
      <c r="B210" t="str">
        <f t="shared" si="3"/>
        <v>06363391001</v>
      </c>
      <c r="C210" t="s">
        <v>16</v>
      </c>
      <c r="D210" t="s">
        <v>463</v>
      </c>
      <c r="E210" t="s">
        <v>18</v>
      </c>
      <c r="F210" s="1" t="s">
        <v>19</v>
      </c>
      <c r="G210" t="s">
        <v>20</v>
      </c>
      <c r="H210">
        <v>23360</v>
      </c>
      <c r="I210" s="2">
        <v>43726</v>
      </c>
      <c r="J210" s="2">
        <v>45553</v>
      </c>
      <c r="K210">
        <v>1258.83</v>
      </c>
    </row>
    <row r="211" spans="1:11" x14ac:dyDescent="0.25">
      <c r="A211" t="str">
        <f>"ZCF29D45E1"</f>
        <v>ZCF29D45E1</v>
      </c>
      <c r="B211" t="str">
        <f t="shared" si="3"/>
        <v>06363391001</v>
      </c>
      <c r="C211" t="s">
        <v>16</v>
      </c>
      <c r="D211" t="s">
        <v>464</v>
      </c>
      <c r="E211" t="s">
        <v>32</v>
      </c>
      <c r="F211" s="1" t="s">
        <v>322</v>
      </c>
      <c r="G211" t="s">
        <v>323</v>
      </c>
      <c r="H211">
        <v>4532.2</v>
      </c>
      <c r="I211" s="2">
        <v>43728</v>
      </c>
      <c r="J211" s="2">
        <v>43731</v>
      </c>
      <c r="K211">
        <v>4532.2</v>
      </c>
    </row>
    <row r="212" spans="1:11" x14ac:dyDescent="0.25">
      <c r="A212" t="str">
        <f>"Z6029D4560"</f>
        <v>Z6029D4560</v>
      </c>
      <c r="B212" t="str">
        <f t="shared" si="3"/>
        <v>06363391001</v>
      </c>
      <c r="C212" t="s">
        <v>16</v>
      </c>
      <c r="D212" t="s">
        <v>465</v>
      </c>
      <c r="E212" t="s">
        <v>32</v>
      </c>
      <c r="F212" s="1" t="s">
        <v>192</v>
      </c>
      <c r="G212" t="s">
        <v>193</v>
      </c>
      <c r="H212">
        <v>2870</v>
      </c>
      <c r="I212" s="2">
        <v>43738</v>
      </c>
      <c r="J212" s="2">
        <v>43738</v>
      </c>
      <c r="K212">
        <v>2870</v>
      </c>
    </row>
    <row r="213" spans="1:11" x14ac:dyDescent="0.25">
      <c r="A213" t="str">
        <f>"Z52297C592"</f>
        <v>Z52297C592</v>
      </c>
      <c r="B213" t="str">
        <f t="shared" si="3"/>
        <v>06363391001</v>
      </c>
      <c r="C213" t="s">
        <v>16</v>
      </c>
      <c r="D213" t="s">
        <v>466</v>
      </c>
      <c r="E213" t="s">
        <v>32</v>
      </c>
      <c r="F213" s="1" t="s">
        <v>368</v>
      </c>
      <c r="G213" t="s">
        <v>369</v>
      </c>
      <c r="H213">
        <v>0</v>
      </c>
      <c r="I213" s="2">
        <v>43647</v>
      </c>
      <c r="J213" s="2">
        <v>43677</v>
      </c>
      <c r="K213">
        <v>0</v>
      </c>
    </row>
    <row r="214" spans="1:11" x14ac:dyDescent="0.25">
      <c r="A214" t="str">
        <f>"Z7129D0262"</f>
        <v>Z7129D0262</v>
      </c>
      <c r="B214" t="str">
        <f t="shared" si="3"/>
        <v>06363391001</v>
      </c>
      <c r="C214" t="s">
        <v>16</v>
      </c>
      <c r="D214" t="s">
        <v>467</v>
      </c>
      <c r="E214" t="s">
        <v>32</v>
      </c>
      <c r="F214" s="1" t="s">
        <v>468</v>
      </c>
      <c r="G214" t="s">
        <v>469</v>
      </c>
      <c r="H214">
        <v>192</v>
      </c>
      <c r="I214" s="2">
        <v>43739</v>
      </c>
      <c r="J214" s="2">
        <v>43830</v>
      </c>
      <c r="K214">
        <v>192</v>
      </c>
    </row>
    <row r="215" spans="1:11" x14ac:dyDescent="0.25">
      <c r="A215" t="str">
        <f>"Z6129D45A5"</f>
        <v>Z6129D45A5</v>
      </c>
      <c r="B215" t="str">
        <f t="shared" si="3"/>
        <v>06363391001</v>
      </c>
      <c r="C215" t="s">
        <v>16</v>
      </c>
      <c r="D215" t="s">
        <v>470</v>
      </c>
      <c r="E215" t="s">
        <v>32</v>
      </c>
      <c r="F215" s="1" t="s">
        <v>471</v>
      </c>
      <c r="G215" t="s">
        <v>472</v>
      </c>
      <c r="H215">
        <v>4155</v>
      </c>
      <c r="I215" s="2">
        <v>43728</v>
      </c>
      <c r="J215" s="2">
        <v>43738</v>
      </c>
      <c r="K215">
        <v>4154.99</v>
      </c>
    </row>
    <row r="216" spans="1:11" x14ac:dyDescent="0.25">
      <c r="A216" t="str">
        <f>"Z65298AE29"</f>
        <v>Z65298AE29</v>
      </c>
      <c r="B216" t="str">
        <f t="shared" si="3"/>
        <v>06363391001</v>
      </c>
      <c r="C216" t="s">
        <v>16</v>
      </c>
      <c r="D216" t="s">
        <v>473</v>
      </c>
      <c r="E216" t="s">
        <v>32</v>
      </c>
      <c r="F216" s="1" t="s">
        <v>474</v>
      </c>
      <c r="G216" t="s">
        <v>475</v>
      </c>
      <c r="H216">
        <v>4633.1499999999996</v>
      </c>
      <c r="I216" s="2">
        <v>43718</v>
      </c>
      <c r="J216" s="2">
        <v>43721</v>
      </c>
      <c r="K216">
        <v>4633.1499999999996</v>
      </c>
    </row>
    <row r="217" spans="1:11" x14ac:dyDescent="0.25">
      <c r="A217" t="str">
        <f>"Z461B54A3D"</f>
        <v>Z461B54A3D</v>
      </c>
      <c r="B217" t="str">
        <f t="shared" si="3"/>
        <v>06363391001</v>
      </c>
      <c r="C217" t="s">
        <v>16</v>
      </c>
      <c r="D217" t="s">
        <v>476</v>
      </c>
      <c r="E217" t="s">
        <v>18</v>
      </c>
      <c r="F217" s="1" t="s">
        <v>28</v>
      </c>
      <c r="G217" t="s">
        <v>29</v>
      </c>
      <c r="H217">
        <v>14902.2</v>
      </c>
      <c r="I217" s="2">
        <v>42642</v>
      </c>
      <c r="J217" s="2">
        <v>44500</v>
      </c>
      <c r="K217">
        <v>7699.47</v>
      </c>
    </row>
    <row r="218" spans="1:11" x14ac:dyDescent="0.25">
      <c r="A218" t="str">
        <f>"Z172A15982"</f>
        <v>Z172A15982</v>
      </c>
      <c r="B218" t="str">
        <f t="shared" si="3"/>
        <v>06363391001</v>
      </c>
      <c r="C218" t="s">
        <v>16</v>
      </c>
      <c r="D218" t="s">
        <v>269</v>
      </c>
      <c r="E218" t="s">
        <v>32</v>
      </c>
      <c r="F218" s="1" t="s">
        <v>477</v>
      </c>
      <c r="G218" t="s">
        <v>478</v>
      </c>
      <c r="H218">
        <v>594.09</v>
      </c>
      <c r="I218" s="2">
        <v>43747</v>
      </c>
      <c r="J218" s="2">
        <v>43756</v>
      </c>
      <c r="K218">
        <v>591.29</v>
      </c>
    </row>
    <row r="219" spans="1:11" x14ac:dyDescent="0.25">
      <c r="A219" t="str">
        <f>"ZB12A2A732"</f>
        <v>ZB12A2A732</v>
      </c>
      <c r="B219" t="str">
        <f t="shared" si="3"/>
        <v>06363391001</v>
      </c>
      <c r="C219" t="s">
        <v>16</v>
      </c>
      <c r="D219" t="s">
        <v>479</v>
      </c>
      <c r="E219" t="s">
        <v>32</v>
      </c>
      <c r="F219" s="1" t="s">
        <v>480</v>
      </c>
      <c r="G219" t="s">
        <v>481</v>
      </c>
      <c r="H219">
        <v>1831.8</v>
      </c>
      <c r="I219" s="2">
        <v>43753</v>
      </c>
      <c r="J219" s="2">
        <v>43759</v>
      </c>
      <c r="K219">
        <v>1831.8</v>
      </c>
    </row>
    <row r="220" spans="1:11" x14ac:dyDescent="0.25">
      <c r="A220" t="str">
        <f>"ZD529E4184"</f>
        <v>ZD529E4184</v>
      </c>
      <c r="B220" t="str">
        <f t="shared" si="3"/>
        <v>06363391001</v>
      </c>
      <c r="C220" t="s">
        <v>16</v>
      </c>
      <c r="D220" t="s">
        <v>482</v>
      </c>
      <c r="E220" t="s">
        <v>18</v>
      </c>
      <c r="F220" s="1" t="s">
        <v>446</v>
      </c>
      <c r="G220" t="s">
        <v>447</v>
      </c>
      <c r="H220">
        <v>1188</v>
      </c>
      <c r="I220" s="2">
        <v>43738</v>
      </c>
      <c r="J220" s="2">
        <v>43762</v>
      </c>
      <c r="K220">
        <v>1188</v>
      </c>
    </row>
    <row r="221" spans="1:11" x14ac:dyDescent="0.25">
      <c r="A221" t="str">
        <f>"Z9629FB7BE"</f>
        <v>Z9629FB7BE</v>
      </c>
      <c r="B221" t="str">
        <f t="shared" si="3"/>
        <v>06363391001</v>
      </c>
      <c r="C221" t="s">
        <v>16</v>
      </c>
      <c r="D221" t="s">
        <v>483</v>
      </c>
      <c r="E221" t="s">
        <v>32</v>
      </c>
      <c r="F221" s="1" t="s">
        <v>484</v>
      </c>
      <c r="G221" t="s">
        <v>485</v>
      </c>
      <c r="H221">
        <v>1444.22</v>
      </c>
      <c r="I221" s="2">
        <v>43740</v>
      </c>
      <c r="J221" s="2">
        <v>43767</v>
      </c>
      <c r="K221">
        <v>1444.22</v>
      </c>
    </row>
    <row r="222" spans="1:11" x14ac:dyDescent="0.25">
      <c r="A222" t="str">
        <f>"ZA52A565E6"</f>
        <v>ZA52A565E6</v>
      </c>
      <c r="B222" t="str">
        <f t="shared" si="3"/>
        <v>06363391001</v>
      </c>
      <c r="C222" t="s">
        <v>16</v>
      </c>
      <c r="D222" t="s">
        <v>486</v>
      </c>
      <c r="E222" t="s">
        <v>32</v>
      </c>
      <c r="F222" s="1" t="s">
        <v>195</v>
      </c>
      <c r="G222" t="s">
        <v>196</v>
      </c>
      <c r="H222">
        <v>862.5</v>
      </c>
      <c r="I222" s="2">
        <v>43497</v>
      </c>
      <c r="J222" s="2">
        <v>43738</v>
      </c>
      <c r="K222">
        <v>862.49</v>
      </c>
    </row>
    <row r="223" spans="1:11" x14ac:dyDescent="0.25">
      <c r="A223" t="str">
        <f>"Z1029B5158"</f>
        <v>Z1029B5158</v>
      </c>
      <c r="B223" t="str">
        <f t="shared" si="3"/>
        <v>06363391001</v>
      </c>
      <c r="C223" t="s">
        <v>16</v>
      </c>
      <c r="D223" t="s">
        <v>487</v>
      </c>
      <c r="E223" t="s">
        <v>18</v>
      </c>
      <c r="F223" s="1" t="s">
        <v>90</v>
      </c>
      <c r="G223" t="s">
        <v>91</v>
      </c>
      <c r="H223">
        <v>1369.91</v>
      </c>
      <c r="I223" s="2">
        <v>43720</v>
      </c>
      <c r="J223" s="2">
        <v>43776</v>
      </c>
      <c r="K223">
        <v>1369.91</v>
      </c>
    </row>
    <row r="224" spans="1:11" x14ac:dyDescent="0.25">
      <c r="A224" t="str">
        <f>"Z0D21BA983"</f>
        <v>Z0D21BA983</v>
      </c>
      <c r="B224" t="str">
        <f t="shared" si="3"/>
        <v>06363391001</v>
      </c>
      <c r="C224" t="s">
        <v>16</v>
      </c>
      <c r="D224" t="s">
        <v>488</v>
      </c>
      <c r="E224" t="s">
        <v>18</v>
      </c>
      <c r="F224" s="1" t="s">
        <v>489</v>
      </c>
      <c r="G224" t="s">
        <v>490</v>
      </c>
      <c r="H224">
        <v>10663.22</v>
      </c>
      <c r="I224" s="2">
        <v>43117</v>
      </c>
      <c r="K224">
        <v>10663.22</v>
      </c>
    </row>
    <row r="225" spans="1:11" x14ac:dyDescent="0.25">
      <c r="A225" t="str">
        <f>"734632070A"</f>
        <v>734632070A</v>
      </c>
      <c r="B225" t="str">
        <f t="shared" si="3"/>
        <v>06363391001</v>
      </c>
      <c r="C225" t="s">
        <v>16</v>
      </c>
      <c r="D225" t="s">
        <v>491</v>
      </c>
      <c r="E225" t="s">
        <v>18</v>
      </c>
      <c r="F225" s="1" t="s">
        <v>492</v>
      </c>
      <c r="G225" t="s">
        <v>493</v>
      </c>
      <c r="H225">
        <v>2105157.7599999998</v>
      </c>
      <c r="I225" s="2">
        <v>43160</v>
      </c>
      <c r="J225" s="2">
        <v>44232</v>
      </c>
      <c r="K225">
        <v>1220737.48</v>
      </c>
    </row>
    <row r="226" spans="1:11" x14ac:dyDescent="0.25">
      <c r="A226" t="str">
        <f>"Z4B2986867"</f>
        <v>Z4B2986867</v>
      </c>
      <c r="B226" t="str">
        <f t="shared" si="3"/>
        <v>06363391001</v>
      </c>
      <c r="C226" t="s">
        <v>16</v>
      </c>
      <c r="D226" t="s">
        <v>494</v>
      </c>
      <c r="E226" t="s">
        <v>42</v>
      </c>
      <c r="F226" s="1" t="s">
        <v>495</v>
      </c>
      <c r="G226" t="s">
        <v>496</v>
      </c>
      <c r="H226">
        <v>28560</v>
      </c>
      <c r="I226" s="2">
        <v>43773</v>
      </c>
      <c r="J226" s="2">
        <v>44138</v>
      </c>
      <c r="K226">
        <v>0</v>
      </c>
    </row>
    <row r="227" spans="1:11" x14ac:dyDescent="0.25">
      <c r="A227" t="str">
        <f>"ZE729E4272"</f>
        <v>ZE729E4272</v>
      </c>
      <c r="B227" t="str">
        <f t="shared" si="3"/>
        <v>06363391001</v>
      </c>
      <c r="C227" t="s">
        <v>16</v>
      </c>
      <c r="D227" t="s">
        <v>497</v>
      </c>
      <c r="E227" t="s">
        <v>18</v>
      </c>
      <c r="F227" s="1" t="s">
        <v>90</v>
      </c>
      <c r="G227" t="s">
        <v>91</v>
      </c>
      <c r="H227">
        <v>1092</v>
      </c>
      <c r="I227" s="2">
        <v>43738</v>
      </c>
      <c r="J227" s="2">
        <v>43755</v>
      </c>
      <c r="K227">
        <v>1092</v>
      </c>
    </row>
    <row r="228" spans="1:11" x14ac:dyDescent="0.25">
      <c r="A228" t="str">
        <f>"Z392AF9545"</f>
        <v>Z392AF9545</v>
      </c>
      <c r="B228" t="str">
        <f t="shared" si="3"/>
        <v>06363391001</v>
      </c>
      <c r="C228" t="s">
        <v>16</v>
      </c>
      <c r="D228" t="s">
        <v>498</v>
      </c>
      <c r="E228" t="s">
        <v>32</v>
      </c>
      <c r="F228" s="1" t="s">
        <v>130</v>
      </c>
      <c r="G228" t="s">
        <v>131</v>
      </c>
      <c r="H228">
        <v>960</v>
      </c>
      <c r="I228" s="2">
        <v>43810</v>
      </c>
      <c r="J228" s="2">
        <v>43811</v>
      </c>
      <c r="K228">
        <v>0</v>
      </c>
    </row>
    <row r="229" spans="1:11" x14ac:dyDescent="0.25">
      <c r="A229" t="str">
        <f>"ZA12A3FEF3"</f>
        <v>ZA12A3FEF3</v>
      </c>
      <c r="B229" t="str">
        <f t="shared" si="3"/>
        <v>06363391001</v>
      </c>
      <c r="C229" t="s">
        <v>16</v>
      </c>
      <c r="D229" t="s">
        <v>499</v>
      </c>
      <c r="E229" t="s">
        <v>18</v>
      </c>
      <c r="F229" s="1" t="s">
        <v>90</v>
      </c>
      <c r="G229" t="s">
        <v>91</v>
      </c>
      <c r="H229">
        <v>1092</v>
      </c>
      <c r="I229" s="2">
        <v>43761</v>
      </c>
      <c r="J229" s="2">
        <v>43796</v>
      </c>
      <c r="K229">
        <v>1092</v>
      </c>
    </row>
    <row r="230" spans="1:11" x14ac:dyDescent="0.25">
      <c r="A230" t="str">
        <f>"Z082A823C2"</f>
        <v>Z082A823C2</v>
      </c>
      <c r="B230" t="str">
        <f t="shared" si="3"/>
        <v>06363391001</v>
      </c>
      <c r="C230" t="s">
        <v>16</v>
      </c>
      <c r="D230" t="s">
        <v>500</v>
      </c>
      <c r="E230" t="s">
        <v>32</v>
      </c>
      <c r="F230" s="1" t="s">
        <v>501</v>
      </c>
      <c r="G230" t="s">
        <v>502</v>
      </c>
      <c r="H230">
        <v>1797</v>
      </c>
      <c r="I230" s="2">
        <v>43776</v>
      </c>
      <c r="J230" s="2">
        <v>43797</v>
      </c>
      <c r="K230">
        <v>1797</v>
      </c>
    </row>
    <row r="231" spans="1:11" x14ac:dyDescent="0.25">
      <c r="A231" t="str">
        <f>"ZB12933FC0"</f>
        <v>ZB12933FC0</v>
      </c>
      <c r="B231" t="str">
        <f t="shared" si="3"/>
        <v>06363391001</v>
      </c>
      <c r="C231" t="s">
        <v>16</v>
      </c>
      <c r="D231" t="s">
        <v>503</v>
      </c>
      <c r="E231" t="s">
        <v>42</v>
      </c>
      <c r="F231" s="1" t="s">
        <v>504</v>
      </c>
      <c r="G231" t="s">
        <v>72</v>
      </c>
      <c r="H231">
        <v>6250</v>
      </c>
      <c r="I231" s="2">
        <v>43791</v>
      </c>
      <c r="J231" s="2">
        <v>44521</v>
      </c>
      <c r="K231">
        <v>0</v>
      </c>
    </row>
    <row r="232" spans="1:11" x14ac:dyDescent="0.25">
      <c r="A232" t="str">
        <f>"ZEC2AF0B3A"</f>
        <v>ZEC2AF0B3A</v>
      </c>
      <c r="B232" t="str">
        <f t="shared" si="3"/>
        <v>06363391001</v>
      </c>
      <c r="C232" t="s">
        <v>16</v>
      </c>
      <c r="D232" t="s">
        <v>505</v>
      </c>
      <c r="E232" t="s">
        <v>32</v>
      </c>
      <c r="F232" s="1" t="s">
        <v>454</v>
      </c>
      <c r="G232" t="s">
        <v>455</v>
      </c>
      <c r="H232">
        <v>2393.75</v>
      </c>
      <c r="I232" s="2">
        <v>43831</v>
      </c>
      <c r="J232" s="2">
        <v>43921</v>
      </c>
      <c r="K232">
        <v>0</v>
      </c>
    </row>
    <row r="233" spans="1:11" x14ac:dyDescent="0.25">
      <c r="A233" t="str">
        <f>"Z0C2AF0BA4"</f>
        <v>Z0C2AF0BA4</v>
      </c>
      <c r="B233" t="str">
        <f t="shared" si="3"/>
        <v>06363391001</v>
      </c>
      <c r="C233" t="s">
        <v>16</v>
      </c>
      <c r="D233" t="s">
        <v>506</v>
      </c>
      <c r="E233" t="s">
        <v>32</v>
      </c>
      <c r="F233" s="1" t="s">
        <v>452</v>
      </c>
      <c r="G233" t="s">
        <v>74</v>
      </c>
      <c r="H233">
        <v>294.99</v>
      </c>
      <c r="I233" s="2">
        <v>43831</v>
      </c>
      <c r="J233" s="2">
        <v>43921</v>
      </c>
      <c r="K233">
        <v>0</v>
      </c>
    </row>
    <row r="234" spans="1:11" x14ac:dyDescent="0.25">
      <c r="A234" t="str">
        <f>"Z132AF099B"</f>
        <v>Z132AF099B</v>
      </c>
      <c r="B234" t="str">
        <f t="shared" si="3"/>
        <v>06363391001</v>
      </c>
      <c r="C234" t="s">
        <v>16</v>
      </c>
      <c r="D234" t="s">
        <v>507</v>
      </c>
      <c r="E234" t="s">
        <v>32</v>
      </c>
      <c r="F234" s="1" t="s">
        <v>468</v>
      </c>
      <c r="G234" t="s">
        <v>469</v>
      </c>
      <c r="H234">
        <v>192</v>
      </c>
      <c r="I234" s="2">
        <v>43831</v>
      </c>
      <c r="J234" s="2">
        <v>43921</v>
      </c>
      <c r="K234">
        <v>0</v>
      </c>
    </row>
    <row r="235" spans="1:11" x14ac:dyDescent="0.25">
      <c r="A235" t="str">
        <f>"Z862AF093A"</f>
        <v>Z862AF093A</v>
      </c>
      <c r="B235" t="str">
        <f t="shared" si="3"/>
        <v>06363391001</v>
      </c>
      <c r="C235" t="s">
        <v>16</v>
      </c>
      <c r="D235" t="s">
        <v>508</v>
      </c>
      <c r="E235" t="s">
        <v>32</v>
      </c>
      <c r="F235" s="1" t="s">
        <v>454</v>
      </c>
      <c r="G235" t="s">
        <v>455</v>
      </c>
      <c r="H235">
        <v>1507.32</v>
      </c>
      <c r="I235" s="2">
        <v>43831</v>
      </c>
      <c r="J235" s="2">
        <v>43921</v>
      </c>
      <c r="K235">
        <v>0</v>
      </c>
    </row>
    <row r="236" spans="1:11" x14ac:dyDescent="0.25">
      <c r="A236" t="str">
        <f>"ZCE2AF6EFE"</f>
        <v>ZCE2AF6EFE</v>
      </c>
      <c r="B236" t="str">
        <f t="shared" si="3"/>
        <v>06363391001</v>
      </c>
      <c r="C236" t="s">
        <v>16</v>
      </c>
      <c r="D236" t="s">
        <v>509</v>
      </c>
      <c r="E236" t="s">
        <v>32</v>
      </c>
      <c r="F236" s="1" t="s">
        <v>510</v>
      </c>
      <c r="G236" t="s">
        <v>511</v>
      </c>
      <c r="H236">
        <v>131.08000000000001</v>
      </c>
      <c r="I236" s="2">
        <v>43803</v>
      </c>
      <c r="J236" s="2">
        <v>43803</v>
      </c>
      <c r="K236">
        <v>131.08000000000001</v>
      </c>
    </row>
    <row r="237" spans="1:11" x14ac:dyDescent="0.25">
      <c r="A237" t="str">
        <f>"ZE32A59115"</f>
        <v>ZE32A59115</v>
      </c>
      <c r="B237" t="str">
        <f t="shared" si="3"/>
        <v>06363391001</v>
      </c>
      <c r="C237" t="s">
        <v>16</v>
      </c>
      <c r="D237" t="s">
        <v>512</v>
      </c>
      <c r="E237" t="s">
        <v>32</v>
      </c>
      <c r="F237" s="1" t="s">
        <v>513</v>
      </c>
      <c r="G237" t="s">
        <v>514</v>
      </c>
      <c r="H237">
        <v>2150</v>
      </c>
      <c r="I237" s="2">
        <v>43766</v>
      </c>
      <c r="J237" s="2">
        <v>43819</v>
      </c>
      <c r="K237">
        <v>2575</v>
      </c>
    </row>
    <row r="238" spans="1:11" x14ac:dyDescent="0.25">
      <c r="A238" t="str">
        <f>"ZCE2A7C513"</f>
        <v>ZCE2A7C513</v>
      </c>
      <c r="B238" t="str">
        <f t="shared" si="3"/>
        <v>06363391001</v>
      </c>
      <c r="C238" t="s">
        <v>16</v>
      </c>
      <c r="D238" t="s">
        <v>515</v>
      </c>
      <c r="E238" t="s">
        <v>32</v>
      </c>
      <c r="F238" s="1" t="s">
        <v>516</v>
      </c>
      <c r="G238" t="s">
        <v>517</v>
      </c>
      <c r="H238">
        <v>2681.85</v>
      </c>
      <c r="I238" s="2">
        <v>43776</v>
      </c>
      <c r="J238" s="2">
        <v>43808</v>
      </c>
      <c r="K238">
        <v>2681.85</v>
      </c>
    </row>
    <row r="239" spans="1:11" x14ac:dyDescent="0.25">
      <c r="A239" t="str">
        <f>"ZAC2B413F6"</f>
        <v>ZAC2B413F6</v>
      </c>
      <c r="B239" t="str">
        <f t="shared" si="3"/>
        <v>06363391001</v>
      </c>
      <c r="C239" t="s">
        <v>16</v>
      </c>
      <c r="D239" t="s">
        <v>518</v>
      </c>
      <c r="E239" t="s">
        <v>32</v>
      </c>
      <c r="F239" s="1" t="s">
        <v>189</v>
      </c>
      <c r="G239" t="s">
        <v>190</v>
      </c>
      <c r="H239">
        <v>300</v>
      </c>
      <c r="I239" s="2">
        <v>43818</v>
      </c>
      <c r="J239" s="2">
        <v>43829</v>
      </c>
      <c r="K239">
        <v>0</v>
      </c>
    </row>
    <row r="240" spans="1:11" x14ac:dyDescent="0.25">
      <c r="A240" t="str">
        <f>"ZB62A84007"</f>
        <v>ZB62A84007</v>
      </c>
      <c r="B240" t="str">
        <f t="shared" si="3"/>
        <v>06363391001</v>
      </c>
      <c r="C240" t="s">
        <v>16</v>
      </c>
      <c r="D240" t="s">
        <v>519</v>
      </c>
      <c r="E240" t="s">
        <v>32</v>
      </c>
      <c r="F240" s="1" t="s">
        <v>120</v>
      </c>
      <c r="G240" t="s">
        <v>121</v>
      </c>
      <c r="H240">
        <v>600</v>
      </c>
      <c r="I240" s="2">
        <v>43810</v>
      </c>
      <c r="J240" s="2">
        <v>43812</v>
      </c>
      <c r="K240">
        <v>600</v>
      </c>
    </row>
    <row r="241" spans="1:11" x14ac:dyDescent="0.25">
      <c r="A241" t="str">
        <f>"Z98288587B"</f>
        <v>Z98288587B</v>
      </c>
      <c r="B241" t="str">
        <f t="shared" si="3"/>
        <v>06363391001</v>
      </c>
      <c r="C241" t="s">
        <v>16</v>
      </c>
      <c r="D241" t="s">
        <v>520</v>
      </c>
      <c r="E241" t="s">
        <v>32</v>
      </c>
      <c r="F241" s="1" t="s">
        <v>151</v>
      </c>
      <c r="G241" t="s">
        <v>152</v>
      </c>
      <c r="H241">
        <v>2740</v>
      </c>
      <c r="I241" s="2">
        <v>43671</v>
      </c>
      <c r="J241" s="2">
        <v>43671</v>
      </c>
      <c r="K241">
        <v>2740</v>
      </c>
    </row>
    <row r="242" spans="1:11" x14ac:dyDescent="0.25">
      <c r="A242" t="str">
        <f>"ZE42923EE3"</f>
        <v>ZE42923EE3</v>
      </c>
      <c r="B242" t="str">
        <f t="shared" si="3"/>
        <v>06363391001</v>
      </c>
      <c r="C242" t="s">
        <v>16</v>
      </c>
      <c r="D242" t="s">
        <v>521</v>
      </c>
      <c r="E242" t="s">
        <v>32</v>
      </c>
      <c r="F242" s="1" t="s">
        <v>130</v>
      </c>
      <c r="G242" t="s">
        <v>131</v>
      </c>
      <c r="H242">
        <v>830</v>
      </c>
      <c r="I242" s="2">
        <v>43663</v>
      </c>
      <c r="J242" s="2">
        <v>43663</v>
      </c>
      <c r="K242">
        <v>830</v>
      </c>
    </row>
    <row r="243" spans="1:11" x14ac:dyDescent="0.25">
      <c r="A243" t="str">
        <f>"ZB928DFBCD"</f>
        <v>ZB928DFBCD</v>
      </c>
      <c r="B243" t="str">
        <f t="shared" si="3"/>
        <v>06363391001</v>
      </c>
      <c r="C243" t="s">
        <v>16</v>
      </c>
      <c r="D243" t="s">
        <v>522</v>
      </c>
      <c r="E243" t="s">
        <v>32</v>
      </c>
      <c r="F243" s="1" t="s">
        <v>142</v>
      </c>
      <c r="G243" t="s">
        <v>143</v>
      </c>
      <c r="H243">
        <v>380</v>
      </c>
      <c r="I243" s="2">
        <v>43636</v>
      </c>
      <c r="J243" s="2">
        <v>43637</v>
      </c>
      <c r="K243">
        <v>380</v>
      </c>
    </row>
    <row r="244" spans="1:11" x14ac:dyDescent="0.25">
      <c r="A244" t="str">
        <f>"Z84297ED85"</f>
        <v>Z84297ED85</v>
      </c>
      <c r="B244" t="str">
        <f t="shared" si="3"/>
        <v>06363391001</v>
      </c>
      <c r="C244" t="s">
        <v>16</v>
      </c>
      <c r="D244" t="s">
        <v>523</v>
      </c>
      <c r="E244" t="s">
        <v>32</v>
      </c>
      <c r="F244" s="1" t="s">
        <v>286</v>
      </c>
      <c r="G244" t="s">
        <v>287</v>
      </c>
      <c r="H244">
        <v>3985</v>
      </c>
      <c r="I244" s="2">
        <v>43691</v>
      </c>
      <c r="J244" s="2">
        <v>43808</v>
      </c>
      <c r="K244">
        <v>495</v>
      </c>
    </row>
    <row r="245" spans="1:11" x14ac:dyDescent="0.25">
      <c r="A245" t="str">
        <f>"Z532A82362"</f>
        <v>Z532A82362</v>
      </c>
      <c r="B245" t="str">
        <f t="shared" si="3"/>
        <v>06363391001</v>
      </c>
      <c r="C245" t="s">
        <v>16</v>
      </c>
      <c r="D245" t="s">
        <v>524</v>
      </c>
      <c r="E245" t="s">
        <v>18</v>
      </c>
      <c r="F245" s="1" t="s">
        <v>90</v>
      </c>
      <c r="G245" t="s">
        <v>91</v>
      </c>
      <c r="H245">
        <v>2901.8</v>
      </c>
      <c r="I245" s="2">
        <v>43777</v>
      </c>
      <c r="J245" s="2">
        <v>43819</v>
      </c>
      <c r="K245">
        <v>2901.8</v>
      </c>
    </row>
    <row r="246" spans="1:11" x14ac:dyDescent="0.25">
      <c r="A246" t="str">
        <f>"78188059FE"</f>
        <v>78188059FE</v>
      </c>
      <c r="B246" t="str">
        <f t="shared" si="3"/>
        <v>06363391001</v>
      </c>
      <c r="C246" t="s">
        <v>16</v>
      </c>
      <c r="D246" t="s">
        <v>525</v>
      </c>
      <c r="E246" t="s">
        <v>42</v>
      </c>
      <c r="F246" s="1" t="s">
        <v>526</v>
      </c>
      <c r="G246" t="s">
        <v>527</v>
      </c>
      <c r="H246">
        <v>12109.5</v>
      </c>
      <c r="I246" s="2">
        <v>43619</v>
      </c>
      <c r="J246" s="2">
        <v>43982</v>
      </c>
      <c r="K246">
        <v>2748.6</v>
      </c>
    </row>
    <row r="247" spans="1:11" x14ac:dyDescent="0.25">
      <c r="A247" t="str">
        <f>"Z54284AF74"</f>
        <v>Z54284AF74</v>
      </c>
      <c r="B247" t="str">
        <f t="shared" si="3"/>
        <v>06363391001</v>
      </c>
      <c r="C247" t="s">
        <v>16</v>
      </c>
      <c r="D247" t="s">
        <v>528</v>
      </c>
      <c r="E247" t="s">
        <v>32</v>
      </c>
      <c r="F247" s="1" t="s">
        <v>529</v>
      </c>
      <c r="G247" t="s">
        <v>530</v>
      </c>
      <c r="H247">
        <v>558</v>
      </c>
      <c r="I247" s="2">
        <v>43607</v>
      </c>
      <c r="J247" s="2">
        <v>43626</v>
      </c>
      <c r="K247">
        <v>0</v>
      </c>
    </row>
    <row r="248" spans="1:11" x14ac:dyDescent="0.25">
      <c r="A248" t="str">
        <f>"7908086702"</f>
        <v>7908086702</v>
      </c>
      <c r="B248" t="str">
        <f t="shared" si="3"/>
        <v>06363391001</v>
      </c>
      <c r="C248" t="s">
        <v>16</v>
      </c>
      <c r="D248" t="s">
        <v>531</v>
      </c>
      <c r="E248" t="s">
        <v>18</v>
      </c>
      <c r="F248" s="1" t="s">
        <v>68</v>
      </c>
      <c r="G248" t="s">
        <v>69</v>
      </c>
      <c r="H248">
        <v>0</v>
      </c>
      <c r="I248" s="2">
        <v>43647</v>
      </c>
      <c r="J248" s="2">
        <v>44012</v>
      </c>
      <c r="K248">
        <v>0</v>
      </c>
    </row>
    <row r="249" spans="1:11" x14ac:dyDescent="0.25">
      <c r="A249" t="str">
        <f>"Z0528A3787"</f>
        <v>Z0528A3787</v>
      </c>
      <c r="B249" t="str">
        <f t="shared" si="3"/>
        <v>06363391001</v>
      </c>
      <c r="C249" t="s">
        <v>16</v>
      </c>
      <c r="D249" t="s">
        <v>532</v>
      </c>
      <c r="E249" t="s">
        <v>32</v>
      </c>
      <c r="F249" s="1" t="s">
        <v>139</v>
      </c>
      <c r="G249" t="s">
        <v>140</v>
      </c>
      <c r="H249">
        <v>950</v>
      </c>
      <c r="I249" s="2">
        <v>43619</v>
      </c>
      <c r="J249" s="2">
        <v>43636</v>
      </c>
      <c r="K249">
        <v>950</v>
      </c>
    </row>
    <row r="250" spans="1:11" x14ac:dyDescent="0.25">
      <c r="A250" t="str">
        <f>"Z9928A268D"</f>
        <v>Z9928A268D</v>
      </c>
      <c r="B250" t="str">
        <f t="shared" si="3"/>
        <v>06363391001</v>
      </c>
      <c r="C250" t="s">
        <v>16</v>
      </c>
      <c r="D250" t="s">
        <v>533</v>
      </c>
      <c r="E250" t="s">
        <v>32</v>
      </c>
      <c r="F250" s="1" t="s">
        <v>142</v>
      </c>
      <c r="G250" t="s">
        <v>143</v>
      </c>
      <c r="H250">
        <v>20</v>
      </c>
      <c r="I250" s="2">
        <v>43619</v>
      </c>
      <c r="J250" s="2">
        <v>43633</v>
      </c>
      <c r="K250">
        <v>10</v>
      </c>
    </row>
    <row r="251" spans="1:11" x14ac:dyDescent="0.25">
      <c r="A251" t="str">
        <f>"Z6528E8EC8"</f>
        <v>Z6528E8EC8</v>
      </c>
      <c r="B251" t="str">
        <f t="shared" si="3"/>
        <v>06363391001</v>
      </c>
      <c r="C251" t="s">
        <v>16</v>
      </c>
      <c r="D251" t="s">
        <v>534</v>
      </c>
      <c r="E251" t="s">
        <v>32</v>
      </c>
      <c r="F251" s="1" t="s">
        <v>454</v>
      </c>
      <c r="G251" t="s">
        <v>455</v>
      </c>
      <c r="H251">
        <v>4787.5</v>
      </c>
      <c r="I251" s="2">
        <v>43647</v>
      </c>
      <c r="J251" s="2">
        <v>43830</v>
      </c>
      <c r="K251">
        <v>3495.49</v>
      </c>
    </row>
    <row r="252" spans="1:11" x14ac:dyDescent="0.25">
      <c r="A252" t="str">
        <f>"ZE6293B110"</f>
        <v>ZE6293B110</v>
      </c>
      <c r="B252" t="str">
        <f t="shared" si="3"/>
        <v>06363391001</v>
      </c>
      <c r="C252" t="s">
        <v>16</v>
      </c>
      <c r="D252" t="s">
        <v>535</v>
      </c>
      <c r="E252" t="s">
        <v>18</v>
      </c>
      <c r="F252" s="1" t="s">
        <v>446</v>
      </c>
      <c r="G252" t="s">
        <v>447</v>
      </c>
      <c r="H252">
        <v>1080</v>
      </c>
      <c r="I252" s="2">
        <v>43682</v>
      </c>
      <c r="J252" s="2">
        <v>43691</v>
      </c>
      <c r="K252">
        <v>1080</v>
      </c>
    </row>
    <row r="253" spans="1:11" x14ac:dyDescent="0.25">
      <c r="A253" t="str">
        <f>"Z39288FA25"</f>
        <v>Z39288FA25</v>
      </c>
      <c r="B253" t="str">
        <f t="shared" si="3"/>
        <v>06363391001</v>
      </c>
      <c r="C253" t="s">
        <v>16</v>
      </c>
      <c r="D253" t="s">
        <v>536</v>
      </c>
      <c r="E253" t="s">
        <v>18</v>
      </c>
      <c r="F253" s="1" t="s">
        <v>537</v>
      </c>
      <c r="G253" t="s">
        <v>538</v>
      </c>
      <c r="H253">
        <v>5396.21</v>
      </c>
      <c r="I253" s="2">
        <v>43613</v>
      </c>
      <c r="J253" s="2">
        <v>44708</v>
      </c>
      <c r="K253">
        <v>2528.04</v>
      </c>
    </row>
    <row r="254" spans="1:11" x14ac:dyDescent="0.25">
      <c r="A254" t="str">
        <f>"Z1629480BF"</f>
        <v>Z1629480BF</v>
      </c>
      <c r="B254" t="str">
        <f t="shared" si="3"/>
        <v>06363391001</v>
      </c>
      <c r="C254" t="s">
        <v>16</v>
      </c>
      <c r="D254" t="s">
        <v>539</v>
      </c>
      <c r="E254" t="s">
        <v>32</v>
      </c>
      <c r="F254" s="1" t="s">
        <v>25</v>
      </c>
      <c r="G254" t="s">
        <v>26</v>
      </c>
      <c r="H254">
        <v>2701.6</v>
      </c>
      <c r="I254" s="2">
        <v>43670</v>
      </c>
      <c r="J254" s="2">
        <v>43691</v>
      </c>
      <c r="K254">
        <v>0</v>
      </c>
    </row>
    <row r="255" spans="1:11" x14ac:dyDescent="0.25">
      <c r="A255" t="str">
        <f>"ZE2293AE06"</f>
        <v>ZE2293AE06</v>
      </c>
      <c r="B255" t="str">
        <f t="shared" si="3"/>
        <v>06363391001</v>
      </c>
      <c r="C255" t="s">
        <v>16</v>
      </c>
      <c r="D255" t="s">
        <v>540</v>
      </c>
      <c r="E255" t="s">
        <v>32</v>
      </c>
      <c r="F255" s="1" t="s">
        <v>541</v>
      </c>
      <c r="G255" t="s">
        <v>542</v>
      </c>
      <c r="H255">
        <v>806.72</v>
      </c>
      <c r="I255" s="2">
        <v>43678</v>
      </c>
      <c r="J255" s="2">
        <v>43707</v>
      </c>
      <c r="K255">
        <v>806.72</v>
      </c>
    </row>
    <row r="256" spans="1:11" x14ac:dyDescent="0.25">
      <c r="A256" t="str">
        <f>"ZB2293AED0"</f>
        <v>ZB2293AED0</v>
      </c>
      <c r="B256" t="str">
        <f t="shared" si="3"/>
        <v>06363391001</v>
      </c>
      <c r="C256" t="s">
        <v>16</v>
      </c>
      <c r="D256" t="s">
        <v>543</v>
      </c>
      <c r="E256" t="s">
        <v>32</v>
      </c>
      <c r="F256" s="1" t="s">
        <v>271</v>
      </c>
      <c r="G256" t="s">
        <v>272</v>
      </c>
      <c r="H256">
        <v>839.15</v>
      </c>
      <c r="I256" s="2">
        <v>43678</v>
      </c>
      <c r="J256" s="2">
        <v>43707</v>
      </c>
      <c r="K256">
        <v>839.14</v>
      </c>
    </row>
    <row r="257" spans="1:11" x14ac:dyDescent="0.25">
      <c r="A257" t="str">
        <f>"ZE4293B181"</f>
        <v>ZE4293B181</v>
      </c>
      <c r="B257" t="str">
        <f t="shared" si="3"/>
        <v>06363391001</v>
      </c>
      <c r="C257" t="s">
        <v>16</v>
      </c>
      <c r="D257" t="s">
        <v>544</v>
      </c>
      <c r="E257" t="s">
        <v>18</v>
      </c>
      <c r="F257" s="1" t="s">
        <v>90</v>
      </c>
      <c r="G257" t="s">
        <v>91</v>
      </c>
      <c r="H257">
        <v>1107.04</v>
      </c>
      <c r="I257" s="2">
        <v>43679</v>
      </c>
      <c r="J257" s="2">
        <v>43738</v>
      </c>
      <c r="K257">
        <v>1107.04</v>
      </c>
    </row>
    <row r="258" spans="1:11" x14ac:dyDescent="0.25">
      <c r="A258" t="str">
        <f>"ZE02895056"</f>
        <v>ZE02895056</v>
      </c>
      <c r="B258" t="str">
        <f t="shared" si="3"/>
        <v>06363391001</v>
      </c>
      <c r="C258" t="s">
        <v>16</v>
      </c>
      <c r="D258" t="s">
        <v>545</v>
      </c>
      <c r="E258" t="s">
        <v>32</v>
      </c>
      <c r="F258" s="1" t="s">
        <v>215</v>
      </c>
      <c r="G258" t="s">
        <v>216</v>
      </c>
      <c r="H258">
        <v>7243.26</v>
      </c>
      <c r="I258" s="2">
        <v>43467</v>
      </c>
      <c r="J258" s="2">
        <v>43585</v>
      </c>
      <c r="K258">
        <v>7243.26</v>
      </c>
    </row>
    <row r="259" spans="1:11" x14ac:dyDescent="0.25">
      <c r="A259" t="str">
        <f>"Z23292245C"</f>
        <v>Z23292245C</v>
      </c>
      <c r="B259" t="str">
        <f t="shared" ref="B259:B306" si="4">"06363391001"</f>
        <v>06363391001</v>
      </c>
      <c r="C259" t="s">
        <v>16</v>
      </c>
      <c r="D259" t="s">
        <v>546</v>
      </c>
      <c r="E259" t="s">
        <v>32</v>
      </c>
      <c r="F259" s="1" t="s">
        <v>25</v>
      </c>
      <c r="G259" t="s">
        <v>26</v>
      </c>
      <c r="H259">
        <v>3615.6</v>
      </c>
      <c r="I259" s="2">
        <v>43656</v>
      </c>
      <c r="J259" s="2">
        <v>43769</v>
      </c>
      <c r="K259">
        <v>3615.6</v>
      </c>
    </row>
    <row r="260" spans="1:11" x14ac:dyDescent="0.25">
      <c r="A260" t="str">
        <f>"Z0929A2856"</f>
        <v>Z0929A2856</v>
      </c>
      <c r="B260" t="str">
        <f t="shared" si="4"/>
        <v>06363391001</v>
      </c>
      <c r="C260" t="s">
        <v>16</v>
      </c>
      <c r="D260" t="s">
        <v>547</v>
      </c>
      <c r="E260" t="s">
        <v>32</v>
      </c>
      <c r="F260" s="1" t="s">
        <v>548</v>
      </c>
      <c r="G260" t="s">
        <v>549</v>
      </c>
      <c r="H260">
        <v>763.02</v>
      </c>
      <c r="I260" s="2">
        <v>43713</v>
      </c>
      <c r="J260" s="2">
        <v>43738</v>
      </c>
      <c r="K260">
        <v>763.02</v>
      </c>
    </row>
    <row r="261" spans="1:11" x14ac:dyDescent="0.25">
      <c r="A261" t="str">
        <f>"Z7229B2043"</f>
        <v>Z7229B2043</v>
      </c>
      <c r="B261" t="str">
        <f t="shared" si="4"/>
        <v>06363391001</v>
      </c>
      <c r="C261" t="s">
        <v>16</v>
      </c>
      <c r="D261" t="s">
        <v>550</v>
      </c>
      <c r="E261" t="s">
        <v>32</v>
      </c>
      <c r="F261" s="1" t="s">
        <v>551</v>
      </c>
      <c r="G261" t="s">
        <v>552</v>
      </c>
      <c r="H261">
        <v>409.2</v>
      </c>
      <c r="I261" s="2">
        <v>43718</v>
      </c>
      <c r="J261" s="2">
        <v>43732</v>
      </c>
      <c r="K261">
        <v>409.2</v>
      </c>
    </row>
    <row r="262" spans="1:11" x14ac:dyDescent="0.25">
      <c r="A262" t="str">
        <f>"Z8F29B2232"</f>
        <v>Z8F29B2232</v>
      </c>
      <c r="B262" t="str">
        <f t="shared" si="4"/>
        <v>06363391001</v>
      </c>
      <c r="C262" t="s">
        <v>16</v>
      </c>
      <c r="D262" t="s">
        <v>553</v>
      </c>
      <c r="E262" t="s">
        <v>32</v>
      </c>
      <c r="F262" s="1" t="s">
        <v>554</v>
      </c>
      <c r="G262" t="s">
        <v>555</v>
      </c>
      <c r="H262">
        <v>2468</v>
      </c>
      <c r="I262" s="2">
        <v>43719</v>
      </c>
      <c r="J262" s="2">
        <v>43738</v>
      </c>
      <c r="K262">
        <v>2468</v>
      </c>
    </row>
    <row r="263" spans="1:11" x14ac:dyDescent="0.25">
      <c r="A263" t="str">
        <f>"ZD029C88EB"</f>
        <v>ZD029C88EB</v>
      </c>
      <c r="B263" t="str">
        <f t="shared" si="4"/>
        <v>06363391001</v>
      </c>
      <c r="C263" t="s">
        <v>16</v>
      </c>
      <c r="D263" t="s">
        <v>556</v>
      </c>
      <c r="E263" t="s">
        <v>32</v>
      </c>
      <c r="F263" s="1" t="s">
        <v>130</v>
      </c>
      <c r="G263" t="s">
        <v>131</v>
      </c>
      <c r="H263">
        <v>1660</v>
      </c>
      <c r="I263" s="2">
        <v>43725</v>
      </c>
      <c r="J263" s="2">
        <v>43756</v>
      </c>
      <c r="K263">
        <v>1660</v>
      </c>
    </row>
    <row r="264" spans="1:11" x14ac:dyDescent="0.25">
      <c r="A264" t="str">
        <f>"ZB829A2776"</f>
        <v>ZB829A2776</v>
      </c>
      <c r="B264" t="str">
        <f t="shared" si="4"/>
        <v>06363391001</v>
      </c>
      <c r="C264" t="s">
        <v>16</v>
      </c>
      <c r="D264" t="s">
        <v>557</v>
      </c>
      <c r="E264" t="s">
        <v>32</v>
      </c>
      <c r="F264" s="1" t="s">
        <v>558</v>
      </c>
      <c r="G264" t="s">
        <v>559</v>
      </c>
      <c r="H264">
        <v>190.15</v>
      </c>
      <c r="I264" s="2">
        <v>43734</v>
      </c>
      <c r="J264" s="2">
        <v>43742</v>
      </c>
      <c r="K264">
        <v>183.36</v>
      </c>
    </row>
    <row r="265" spans="1:11" x14ac:dyDescent="0.25">
      <c r="A265" t="str">
        <f>"Z0B29F012B"</f>
        <v>Z0B29F012B</v>
      </c>
      <c r="B265" t="str">
        <f t="shared" si="4"/>
        <v>06363391001</v>
      </c>
      <c r="C265" t="s">
        <v>16</v>
      </c>
      <c r="D265" t="s">
        <v>560</v>
      </c>
      <c r="E265" t="s">
        <v>32</v>
      </c>
      <c r="F265" s="1" t="s">
        <v>126</v>
      </c>
      <c r="G265" t="s">
        <v>127</v>
      </c>
      <c r="H265">
        <v>375</v>
      </c>
      <c r="I265" s="2">
        <v>43738</v>
      </c>
      <c r="J265" s="2">
        <v>43755</v>
      </c>
      <c r="K265">
        <v>375</v>
      </c>
    </row>
    <row r="266" spans="1:11" x14ac:dyDescent="0.25">
      <c r="A266" t="str">
        <f>"ZCD1E61971"</f>
        <v>ZCD1E61971</v>
      </c>
      <c r="B266" t="str">
        <f t="shared" si="4"/>
        <v>06363391001</v>
      </c>
      <c r="C266" t="s">
        <v>16</v>
      </c>
      <c r="D266" t="s">
        <v>561</v>
      </c>
      <c r="E266" t="s">
        <v>18</v>
      </c>
      <c r="F266" s="1" t="s">
        <v>39</v>
      </c>
      <c r="G266" t="s">
        <v>40</v>
      </c>
      <c r="H266">
        <v>2860</v>
      </c>
      <c r="I266" s="2">
        <v>43634</v>
      </c>
      <c r="J266" s="2">
        <v>43951</v>
      </c>
      <c r="K266">
        <v>0</v>
      </c>
    </row>
    <row r="267" spans="1:11" x14ac:dyDescent="0.25">
      <c r="A267" t="str">
        <f>"Z3F29EC2B5"</f>
        <v>Z3F29EC2B5</v>
      </c>
      <c r="B267" t="str">
        <f t="shared" si="4"/>
        <v>06363391001</v>
      </c>
      <c r="C267" t="s">
        <v>16</v>
      </c>
      <c r="D267" t="s">
        <v>562</v>
      </c>
      <c r="E267" t="s">
        <v>32</v>
      </c>
      <c r="F267" s="1" t="s">
        <v>563</v>
      </c>
      <c r="G267" t="s">
        <v>426</v>
      </c>
      <c r="H267">
        <v>964.44</v>
      </c>
      <c r="I267" s="2">
        <v>43735</v>
      </c>
      <c r="J267" s="2">
        <v>43756</v>
      </c>
      <c r="K267">
        <v>964.44</v>
      </c>
    </row>
    <row r="268" spans="1:11" x14ac:dyDescent="0.25">
      <c r="A268" t="str">
        <f>"ZC72A24532"</f>
        <v>ZC72A24532</v>
      </c>
      <c r="B268" t="str">
        <f t="shared" si="4"/>
        <v>06363391001</v>
      </c>
      <c r="C268" t="s">
        <v>16</v>
      </c>
      <c r="D268" t="s">
        <v>564</v>
      </c>
      <c r="E268" t="s">
        <v>32</v>
      </c>
      <c r="F268" s="1" t="s">
        <v>126</v>
      </c>
      <c r="G268" t="s">
        <v>127</v>
      </c>
      <c r="H268">
        <v>250</v>
      </c>
      <c r="I268" s="2">
        <v>43752</v>
      </c>
      <c r="J268" s="2">
        <v>43769</v>
      </c>
      <c r="K268">
        <v>250</v>
      </c>
    </row>
    <row r="269" spans="1:11" x14ac:dyDescent="0.25">
      <c r="A269" t="str">
        <f>"Z7A2A56809"</f>
        <v>Z7A2A56809</v>
      </c>
      <c r="B269" t="str">
        <f t="shared" si="4"/>
        <v>06363391001</v>
      </c>
      <c r="C269" t="s">
        <v>16</v>
      </c>
      <c r="D269" t="s">
        <v>565</v>
      </c>
      <c r="E269" t="s">
        <v>32</v>
      </c>
      <c r="F269" s="1" t="s">
        <v>566</v>
      </c>
      <c r="G269" t="s">
        <v>567</v>
      </c>
      <c r="H269">
        <v>251.45</v>
      </c>
      <c r="I269" s="2">
        <v>43766</v>
      </c>
      <c r="J269" s="2">
        <v>43792</v>
      </c>
      <c r="K269">
        <v>251.45</v>
      </c>
    </row>
    <row r="270" spans="1:11" x14ac:dyDescent="0.25">
      <c r="A270" t="str">
        <f>"ZAF2A15E33"</f>
        <v>ZAF2A15E33</v>
      </c>
      <c r="B270" t="str">
        <f t="shared" si="4"/>
        <v>06363391001</v>
      </c>
      <c r="C270" t="s">
        <v>16</v>
      </c>
      <c r="D270" t="s">
        <v>568</v>
      </c>
      <c r="E270" t="s">
        <v>32</v>
      </c>
      <c r="F270" s="1" t="s">
        <v>569</v>
      </c>
      <c r="G270" t="s">
        <v>570</v>
      </c>
      <c r="H270">
        <v>2500</v>
      </c>
      <c r="I270" s="2">
        <v>43756</v>
      </c>
      <c r="J270" s="2">
        <v>43805</v>
      </c>
      <c r="K270">
        <v>0</v>
      </c>
    </row>
    <row r="271" spans="1:11" x14ac:dyDescent="0.25">
      <c r="A271" t="str">
        <f>"Z632A565C2"</f>
        <v>Z632A565C2</v>
      </c>
      <c r="B271" t="str">
        <f t="shared" si="4"/>
        <v>06363391001</v>
      </c>
      <c r="C271" t="s">
        <v>16</v>
      </c>
      <c r="D271" t="s">
        <v>571</v>
      </c>
      <c r="E271" t="s">
        <v>32</v>
      </c>
      <c r="F271" s="1" t="s">
        <v>364</v>
      </c>
      <c r="G271" t="s">
        <v>365</v>
      </c>
      <c r="H271">
        <v>206.1</v>
      </c>
      <c r="I271" s="2">
        <v>43766</v>
      </c>
      <c r="J271" s="2">
        <v>43792</v>
      </c>
      <c r="K271">
        <v>0</v>
      </c>
    </row>
    <row r="272" spans="1:11" x14ac:dyDescent="0.25">
      <c r="A272" t="str">
        <f>"Z992A5659B"</f>
        <v>Z992A5659B</v>
      </c>
      <c r="B272" t="str">
        <f t="shared" si="4"/>
        <v>06363391001</v>
      </c>
      <c r="C272" t="s">
        <v>16</v>
      </c>
      <c r="D272" t="s">
        <v>572</v>
      </c>
      <c r="E272" t="s">
        <v>32</v>
      </c>
      <c r="F272" s="1" t="s">
        <v>80</v>
      </c>
      <c r="G272" t="s">
        <v>81</v>
      </c>
      <c r="H272">
        <v>750</v>
      </c>
      <c r="I272" s="2">
        <v>43766</v>
      </c>
      <c r="J272" s="2">
        <v>44161</v>
      </c>
      <c r="K272">
        <v>721.15</v>
      </c>
    </row>
    <row r="273" spans="1:11" x14ac:dyDescent="0.25">
      <c r="A273" t="str">
        <f>"ZD72A5B02A"</f>
        <v>ZD72A5B02A</v>
      </c>
      <c r="B273" t="str">
        <f t="shared" si="4"/>
        <v>06363391001</v>
      </c>
      <c r="C273" t="s">
        <v>16</v>
      </c>
      <c r="D273" t="s">
        <v>573</v>
      </c>
      <c r="E273" t="s">
        <v>32</v>
      </c>
      <c r="F273" s="1" t="s">
        <v>574</v>
      </c>
      <c r="G273" t="s">
        <v>575</v>
      </c>
      <c r="H273">
        <v>300</v>
      </c>
      <c r="I273" s="2">
        <v>43769</v>
      </c>
      <c r="J273" s="2">
        <v>43769</v>
      </c>
      <c r="K273">
        <v>0</v>
      </c>
    </row>
    <row r="274" spans="1:11" x14ac:dyDescent="0.25">
      <c r="A274" t="str">
        <f>"Z182B1A89D"</f>
        <v>Z182B1A89D</v>
      </c>
      <c r="B274" t="str">
        <f t="shared" si="4"/>
        <v>06363391001</v>
      </c>
      <c r="C274" t="s">
        <v>16</v>
      </c>
      <c r="D274" t="s">
        <v>576</v>
      </c>
      <c r="E274" t="s">
        <v>32</v>
      </c>
      <c r="F274" s="1" t="s">
        <v>126</v>
      </c>
      <c r="G274" t="s">
        <v>127</v>
      </c>
      <c r="H274">
        <v>250</v>
      </c>
      <c r="I274" s="2">
        <v>43810</v>
      </c>
      <c r="J274" s="2">
        <v>43840</v>
      </c>
      <c r="K274">
        <v>0</v>
      </c>
    </row>
    <row r="275" spans="1:11" x14ac:dyDescent="0.25">
      <c r="A275" t="str">
        <f>"Z9B2AF0806"</f>
        <v>Z9B2AF0806</v>
      </c>
      <c r="B275" t="str">
        <f t="shared" si="4"/>
        <v>06363391001</v>
      </c>
      <c r="C275" t="s">
        <v>16</v>
      </c>
      <c r="D275" t="s">
        <v>577</v>
      </c>
      <c r="E275" t="s">
        <v>32</v>
      </c>
      <c r="F275" s="1" t="s">
        <v>578</v>
      </c>
      <c r="G275" t="s">
        <v>47</v>
      </c>
      <c r="H275">
        <v>15489.75</v>
      </c>
      <c r="I275" s="2">
        <v>43831</v>
      </c>
      <c r="J275" s="2">
        <v>43921</v>
      </c>
      <c r="K275">
        <v>0</v>
      </c>
    </row>
    <row r="276" spans="1:11" x14ac:dyDescent="0.25">
      <c r="A276" t="str">
        <f>"Z112AC90AA"</f>
        <v>Z112AC90AA</v>
      </c>
      <c r="B276" t="str">
        <f t="shared" si="4"/>
        <v>06363391001</v>
      </c>
      <c r="C276" t="s">
        <v>16</v>
      </c>
      <c r="D276" t="s">
        <v>579</v>
      </c>
      <c r="E276" t="s">
        <v>32</v>
      </c>
      <c r="F276" s="1" t="s">
        <v>580</v>
      </c>
      <c r="G276" t="s">
        <v>581</v>
      </c>
      <c r="H276">
        <v>1050</v>
      </c>
      <c r="I276" s="2">
        <v>43808</v>
      </c>
      <c r="J276" s="2">
        <v>43808</v>
      </c>
      <c r="K276">
        <v>1050</v>
      </c>
    </row>
    <row r="277" spans="1:11" x14ac:dyDescent="0.25">
      <c r="A277" t="str">
        <f>"ZCD2B05EF0"</f>
        <v>ZCD2B05EF0</v>
      </c>
      <c r="B277" t="str">
        <f t="shared" si="4"/>
        <v>06363391001</v>
      </c>
      <c r="C277" t="s">
        <v>16</v>
      </c>
      <c r="D277" t="s">
        <v>582</v>
      </c>
      <c r="E277" t="s">
        <v>32</v>
      </c>
      <c r="F277" s="1" t="s">
        <v>86</v>
      </c>
      <c r="G277" t="s">
        <v>87</v>
      </c>
      <c r="H277">
        <v>554</v>
      </c>
      <c r="I277" s="2">
        <v>43808</v>
      </c>
      <c r="J277" s="2">
        <v>43819</v>
      </c>
      <c r="K277">
        <v>0</v>
      </c>
    </row>
    <row r="278" spans="1:11" x14ac:dyDescent="0.25">
      <c r="A278" t="str">
        <f>"ZBF2AC110A"</f>
        <v>ZBF2AC110A</v>
      </c>
      <c r="B278" t="str">
        <f t="shared" si="4"/>
        <v>06363391001</v>
      </c>
      <c r="C278" t="s">
        <v>16</v>
      </c>
      <c r="D278" t="s">
        <v>583</v>
      </c>
      <c r="E278" t="s">
        <v>32</v>
      </c>
      <c r="F278" s="1" t="s">
        <v>584</v>
      </c>
      <c r="G278" t="s">
        <v>585</v>
      </c>
      <c r="H278">
        <v>4264.7700000000004</v>
      </c>
      <c r="I278" s="2">
        <v>43822</v>
      </c>
      <c r="J278" s="2">
        <v>43829</v>
      </c>
      <c r="K278">
        <v>5081.1899999999996</v>
      </c>
    </row>
    <row r="279" spans="1:11" x14ac:dyDescent="0.25">
      <c r="A279" t="str">
        <f>"ZC22A822E8"</f>
        <v>ZC22A822E8</v>
      </c>
      <c r="B279" t="str">
        <f t="shared" si="4"/>
        <v>06363391001</v>
      </c>
      <c r="C279" t="s">
        <v>16</v>
      </c>
      <c r="D279" t="s">
        <v>586</v>
      </c>
      <c r="E279" t="s">
        <v>18</v>
      </c>
      <c r="F279" s="1" t="s">
        <v>446</v>
      </c>
      <c r="G279" t="s">
        <v>447</v>
      </c>
      <c r="H279">
        <v>3051</v>
      </c>
      <c r="I279" s="2">
        <v>43777</v>
      </c>
      <c r="J279" s="2">
        <v>43837</v>
      </c>
      <c r="K279">
        <v>0</v>
      </c>
    </row>
    <row r="280" spans="1:11" x14ac:dyDescent="0.25">
      <c r="A280" t="str">
        <f>"Z6329EDF0A"</f>
        <v>Z6329EDF0A</v>
      </c>
      <c r="B280" t="str">
        <f t="shared" si="4"/>
        <v>06363391001</v>
      </c>
      <c r="C280" t="s">
        <v>16</v>
      </c>
      <c r="D280" t="s">
        <v>587</v>
      </c>
      <c r="E280" t="s">
        <v>32</v>
      </c>
      <c r="F280" s="1" t="s">
        <v>578</v>
      </c>
      <c r="G280" t="s">
        <v>47</v>
      </c>
      <c r="H280">
        <v>15489.75</v>
      </c>
      <c r="I280" s="2">
        <v>43739</v>
      </c>
      <c r="J280" s="2">
        <v>43830</v>
      </c>
      <c r="K280">
        <v>0</v>
      </c>
    </row>
    <row r="281" spans="1:11" x14ac:dyDescent="0.25">
      <c r="A281" t="str">
        <f>"Z742B94CEF"</f>
        <v>Z742B94CEF</v>
      </c>
      <c r="B281" t="str">
        <f t="shared" si="4"/>
        <v>06363391001</v>
      </c>
      <c r="C281" t="s">
        <v>16</v>
      </c>
      <c r="D281" t="s">
        <v>588</v>
      </c>
      <c r="E281" t="s">
        <v>32</v>
      </c>
      <c r="F281" s="1" t="s">
        <v>56</v>
      </c>
      <c r="G281" t="s">
        <v>57</v>
      </c>
      <c r="H281">
        <v>8712</v>
      </c>
      <c r="I281" s="2">
        <v>43831</v>
      </c>
      <c r="J281" s="2">
        <v>44211</v>
      </c>
      <c r="K281">
        <v>0</v>
      </c>
    </row>
    <row r="282" spans="1:11" x14ac:dyDescent="0.25">
      <c r="A282" t="str">
        <f>"ZCA2B33A8A"</f>
        <v>ZCA2B33A8A</v>
      </c>
      <c r="B282" t="str">
        <f t="shared" si="4"/>
        <v>06363391001</v>
      </c>
      <c r="C282" t="s">
        <v>16</v>
      </c>
      <c r="D282" t="s">
        <v>589</v>
      </c>
      <c r="E282" t="s">
        <v>32</v>
      </c>
      <c r="F282" s="1" t="s">
        <v>590</v>
      </c>
      <c r="G282" t="s">
        <v>591</v>
      </c>
      <c r="H282">
        <v>3883.75</v>
      </c>
      <c r="I282" s="2">
        <v>43816</v>
      </c>
      <c r="J282" s="2">
        <v>43829</v>
      </c>
      <c r="K282">
        <v>3883.75</v>
      </c>
    </row>
    <row r="283" spans="1:11" x14ac:dyDescent="0.25">
      <c r="A283" t="str">
        <f>"ZAB2964A96"</f>
        <v>ZAB2964A96</v>
      </c>
      <c r="B283" t="str">
        <f t="shared" si="4"/>
        <v>06363391001</v>
      </c>
      <c r="C283" t="s">
        <v>16</v>
      </c>
      <c r="D283" t="s">
        <v>592</v>
      </c>
      <c r="E283" t="s">
        <v>42</v>
      </c>
      <c r="F283" s="1" t="s">
        <v>593</v>
      </c>
      <c r="G283" t="s">
        <v>594</v>
      </c>
      <c r="H283">
        <v>34971.5</v>
      </c>
      <c r="I283" s="2">
        <v>43770</v>
      </c>
      <c r="J283" s="2">
        <v>44134</v>
      </c>
      <c r="K283">
        <v>0</v>
      </c>
    </row>
    <row r="284" spans="1:11" x14ac:dyDescent="0.25">
      <c r="A284" t="str">
        <f>"ZD92B06131"</f>
        <v>ZD92B06131</v>
      </c>
      <c r="B284" t="str">
        <f t="shared" si="4"/>
        <v>06363391001</v>
      </c>
      <c r="C284" t="s">
        <v>16</v>
      </c>
      <c r="D284" t="s">
        <v>595</v>
      </c>
      <c r="E284" t="s">
        <v>32</v>
      </c>
      <c r="F284" s="1" t="s">
        <v>596</v>
      </c>
      <c r="G284" t="s">
        <v>597</v>
      </c>
      <c r="H284">
        <v>280</v>
      </c>
      <c r="I284" s="2">
        <v>43839</v>
      </c>
      <c r="J284" s="2">
        <v>43839</v>
      </c>
      <c r="K284">
        <v>0</v>
      </c>
    </row>
    <row r="285" spans="1:11" x14ac:dyDescent="0.25">
      <c r="A285" t="str">
        <f>"ZC62A7512F"</f>
        <v>ZC62A7512F</v>
      </c>
      <c r="B285" t="str">
        <f t="shared" si="4"/>
        <v>06363391001</v>
      </c>
      <c r="C285" t="s">
        <v>16</v>
      </c>
      <c r="D285" t="s">
        <v>598</v>
      </c>
      <c r="E285" t="s">
        <v>32</v>
      </c>
      <c r="F285" s="1" t="s">
        <v>286</v>
      </c>
      <c r="G285" t="s">
        <v>287</v>
      </c>
      <c r="H285">
        <v>250</v>
      </c>
      <c r="I285" s="2">
        <v>43773</v>
      </c>
      <c r="J285" s="2">
        <v>43789</v>
      </c>
      <c r="K285">
        <v>250</v>
      </c>
    </row>
    <row r="286" spans="1:11" x14ac:dyDescent="0.25">
      <c r="A286" t="str">
        <f>"7893534E4F"</f>
        <v>7893534E4F</v>
      </c>
      <c r="B286" t="str">
        <f t="shared" si="4"/>
        <v>06363391001</v>
      </c>
      <c r="C286" t="s">
        <v>16</v>
      </c>
      <c r="D286" t="s">
        <v>599</v>
      </c>
      <c r="E286" t="s">
        <v>18</v>
      </c>
      <c r="F286" s="1" t="s">
        <v>368</v>
      </c>
      <c r="G286" t="s">
        <v>369</v>
      </c>
      <c r="H286">
        <v>0</v>
      </c>
      <c r="I286" s="2">
        <v>43647</v>
      </c>
      <c r="J286" s="2">
        <v>44012</v>
      </c>
      <c r="K286">
        <v>0</v>
      </c>
    </row>
    <row r="287" spans="1:11" x14ac:dyDescent="0.25">
      <c r="A287" t="str">
        <f>"Z0C28E867B"</f>
        <v>Z0C28E867B</v>
      </c>
      <c r="B287" t="str">
        <f t="shared" si="4"/>
        <v>06363391001</v>
      </c>
      <c r="C287" t="s">
        <v>16</v>
      </c>
      <c r="D287" t="s">
        <v>600</v>
      </c>
      <c r="E287" t="s">
        <v>32</v>
      </c>
      <c r="H287">
        <v>0</v>
      </c>
      <c r="K287">
        <v>0</v>
      </c>
    </row>
    <row r="288" spans="1:11" x14ac:dyDescent="0.25">
      <c r="A288" t="str">
        <f>"Z2F289983F"</f>
        <v>Z2F289983F</v>
      </c>
      <c r="B288" t="str">
        <f t="shared" si="4"/>
        <v>06363391001</v>
      </c>
      <c r="C288" t="s">
        <v>16</v>
      </c>
      <c r="D288" t="s">
        <v>601</v>
      </c>
      <c r="E288" t="s">
        <v>32</v>
      </c>
      <c r="H288">
        <v>0</v>
      </c>
      <c r="K288">
        <v>0</v>
      </c>
    </row>
    <row r="289" spans="1:11" x14ac:dyDescent="0.25">
      <c r="A289" t="str">
        <f>"Z3B2AC12B8"</f>
        <v>Z3B2AC12B8</v>
      </c>
      <c r="B289" t="str">
        <f t="shared" si="4"/>
        <v>06363391001</v>
      </c>
      <c r="C289" t="s">
        <v>16</v>
      </c>
      <c r="D289" t="s">
        <v>602</v>
      </c>
      <c r="E289" t="s">
        <v>18</v>
      </c>
      <c r="F289" s="1" t="s">
        <v>446</v>
      </c>
      <c r="G289" t="s">
        <v>447</v>
      </c>
      <c r="H289">
        <v>3483</v>
      </c>
      <c r="I289" s="2">
        <v>43794</v>
      </c>
      <c r="J289" s="2">
        <v>43850</v>
      </c>
      <c r="K289">
        <v>0</v>
      </c>
    </row>
    <row r="290" spans="1:11" x14ac:dyDescent="0.25">
      <c r="A290" t="str">
        <f>"Z6927A210F"</f>
        <v>Z6927A210F</v>
      </c>
      <c r="B290" t="str">
        <f t="shared" si="4"/>
        <v>06363391001</v>
      </c>
      <c r="C290" t="s">
        <v>16</v>
      </c>
      <c r="D290" t="s">
        <v>603</v>
      </c>
      <c r="E290" t="s">
        <v>32</v>
      </c>
      <c r="F290" s="1" t="s">
        <v>114</v>
      </c>
      <c r="G290" t="s">
        <v>115</v>
      </c>
      <c r="H290">
        <v>597.89</v>
      </c>
      <c r="I290" s="2">
        <v>43544</v>
      </c>
      <c r="J290" s="2">
        <v>43553</v>
      </c>
      <c r="K290">
        <v>597.89</v>
      </c>
    </row>
    <row r="291" spans="1:11" x14ac:dyDescent="0.25">
      <c r="A291" t="str">
        <f>"Z882A564F2"</f>
        <v>Z882A564F2</v>
      </c>
      <c r="B291" t="str">
        <f t="shared" si="4"/>
        <v>06363391001</v>
      </c>
      <c r="C291" t="s">
        <v>16</v>
      </c>
      <c r="D291" t="s">
        <v>604</v>
      </c>
      <c r="E291" t="s">
        <v>32</v>
      </c>
      <c r="F291" s="1" t="s">
        <v>605</v>
      </c>
      <c r="G291" t="s">
        <v>606</v>
      </c>
      <c r="H291">
        <v>990</v>
      </c>
      <c r="I291" s="2">
        <v>43766</v>
      </c>
      <c r="J291" s="2">
        <v>43781</v>
      </c>
      <c r="K291">
        <v>990</v>
      </c>
    </row>
    <row r="292" spans="1:11" x14ac:dyDescent="0.25">
      <c r="A292" t="str">
        <f>"Z9828425E3"</f>
        <v>Z9828425E3</v>
      </c>
      <c r="B292" t="str">
        <f t="shared" si="4"/>
        <v>06363391001</v>
      </c>
      <c r="C292" t="s">
        <v>16</v>
      </c>
      <c r="D292" t="s">
        <v>607</v>
      </c>
      <c r="E292" t="s">
        <v>32</v>
      </c>
      <c r="F292" s="1" t="s">
        <v>133</v>
      </c>
      <c r="G292" t="s">
        <v>134</v>
      </c>
      <c r="H292">
        <v>280</v>
      </c>
      <c r="I292" s="2">
        <v>43600</v>
      </c>
      <c r="J292" s="2">
        <v>43600</v>
      </c>
      <c r="K292">
        <v>280</v>
      </c>
    </row>
    <row r="293" spans="1:11" x14ac:dyDescent="0.25">
      <c r="A293" t="str">
        <f>"ZD32763D0A"</f>
        <v>ZD32763D0A</v>
      </c>
      <c r="B293" t="str">
        <f t="shared" si="4"/>
        <v>06363391001</v>
      </c>
      <c r="C293" t="s">
        <v>16</v>
      </c>
      <c r="D293" t="s">
        <v>608</v>
      </c>
      <c r="E293" t="s">
        <v>32</v>
      </c>
      <c r="F293" s="1" t="s">
        <v>163</v>
      </c>
      <c r="G293" t="s">
        <v>164</v>
      </c>
      <c r="H293">
        <v>443.83</v>
      </c>
      <c r="I293" s="2">
        <v>43535</v>
      </c>
      <c r="J293" s="2">
        <v>43539</v>
      </c>
      <c r="K293">
        <v>443.82</v>
      </c>
    </row>
    <row r="294" spans="1:11" x14ac:dyDescent="0.25">
      <c r="A294" t="str">
        <f>"ZE52A82B5C"</f>
        <v>ZE52A82B5C</v>
      </c>
      <c r="B294" t="str">
        <f t="shared" si="4"/>
        <v>06363391001</v>
      </c>
      <c r="C294" t="s">
        <v>16</v>
      </c>
      <c r="D294" t="s">
        <v>609</v>
      </c>
      <c r="E294" t="s">
        <v>42</v>
      </c>
      <c r="F294" s="1" t="s">
        <v>610</v>
      </c>
      <c r="H294">
        <v>0</v>
      </c>
      <c r="K294">
        <v>0</v>
      </c>
    </row>
    <row r="295" spans="1:11" x14ac:dyDescent="0.25">
      <c r="A295" t="str">
        <f>"ZEF28EE500"</f>
        <v>ZEF28EE500</v>
      </c>
      <c r="B295" t="str">
        <f t="shared" si="4"/>
        <v>06363391001</v>
      </c>
      <c r="C295" t="s">
        <v>16</v>
      </c>
      <c r="D295" t="s">
        <v>611</v>
      </c>
      <c r="E295" t="s">
        <v>42</v>
      </c>
      <c r="F295" s="1" t="s">
        <v>612</v>
      </c>
      <c r="H295">
        <v>0</v>
      </c>
      <c r="K295">
        <v>0</v>
      </c>
    </row>
    <row r="296" spans="1:11" x14ac:dyDescent="0.25">
      <c r="A296" t="str">
        <f>"Z812990BFD"</f>
        <v>Z812990BFD</v>
      </c>
      <c r="B296" t="str">
        <f t="shared" si="4"/>
        <v>06363391001</v>
      </c>
      <c r="C296" t="s">
        <v>16</v>
      </c>
      <c r="D296" t="s">
        <v>613</v>
      </c>
      <c r="E296" t="s">
        <v>42</v>
      </c>
      <c r="F296" s="1" t="s">
        <v>614</v>
      </c>
      <c r="G296" t="s">
        <v>146</v>
      </c>
      <c r="H296">
        <v>11026</v>
      </c>
      <c r="I296" s="2">
        <v>43774</v>
      </c>
      <c r="J296" s="2">
        <v>43837</v>
      </c>
      <c r="K296">
        <v>0</v>
      </c>
    </row>
    <row r="297" spans="1:11" x14ac:dyDescent="0.25">
      <c r="A297" t="str">
        <f>"ZE929837CE"</f>
        <v>ZE929837CE</v>
      </c>
      <c r="B297" t="str">
        <f t="shared" si="4"/>
        <v>06363391001</v>
      </c>
      <c r="C297" t="s">
        <v>16</v>
      </c>
      <c r="D297" t="s">
        <v>615</v>
      </c>
      <c r="E297" t="s">
        <v>42</v>
      </c>
      <c r="F297" s="1" t="s">
        <v>616</v>
      </c>
      <c r="G297" t="s">
        <v>146</v>
      </c>
      <c r="H297">
        <v>6282.06</v>
      </c>
      <c r="I297" s="2">
        <v>43770</v>
      </c>
      <c r="J297" s="2">
        <v>44135</v>
      </c>
      <c r="K297">
        <v>0</v>
      </c>
    </row>
    <row r="298" spans="1:11" x14ac:dyDescent="0.25">
      <c r="A298" t="str">
        <f>"Z642A9C1CD"</f>
        <v>Z642A9C1CD</v>
      </c>
      <c r="B298" t="str">
        <f t="shared" si="4"/>
        <v>06363391001</v>
      </c>
      <c r="C298" t="s">
        <v>16</v>
      </c>
      <c r="D298" t="s">
        <v>617</v>
      </c>
      <c r="E298" t="s">
        <v>32</v>
      </c>
      <c r="F298" s="1" t="s">
        <v>618</v>
      </c>
      <c r="G298" t="s">
        <v>619</v>
      </c>
      <c r="H298">
        <v>540</v>
      </c>
      <c r="I298" s="2">
        <v>43787</v>
      </c>
      <c r="J298" s="2">
        <v>43794</v>
      </c>
      <c r="K298">
        <v>540</v>
      </c>
    </row>
    <row r="299" spans="1:11" x14ac:dyDescent="0.25">
      <c r="A299" t="str">
        <f>"Z1F2AB1CEB"</f>
        <v>Z1F2AB1CEB</v>
      </c>
      <c r="B299" t="str">
        <f t="shared" si="4"/>
        <v>06363391001</v>
      </c>
      <c r="C299" t="s">
        <v>16</v>
      </c>
      <c r="D299" t="s">
        <v>620</v>
      </c>
      <c r="E299" t="s">
        <v>32</v>
      </c>
      <c r="F299" s="1" t="s">
        <v>621</v>
      </c>
      <c r="G299" t="s">
        <v>622</v>
      </c>
      <c r="H299">
        <v>13362</v>
      </c>
      <c r="I299" s="2">
        <v>43796</v>
      </c>
      <c r="J299" s="2">
        <v>43830</v>
      </c>
      <c r="K299">
        <v>0</v>
      </c>
    </row>
    <row r="300" spans="1:11" x14ac:dyDescent="0.25">
      <c r="A300" t="str">
        <f>"ZC72A99BC6"</f>
        <v>ZC72A99BC6</v>
      </c>
      <c r="B300" t="str">
        <f t="shared" si="4"/>
        <v>06363391001</v>
      </c>
      <c r="C300" t="s">
        <v>16</v>
      </c>
      <c r="D300" t="s">
        <v>623</v>
      </c>
      <c r="E300" t="s">
        <v>32</v>
      </c>
      <c r="F300" s="1" t="s">
        <v>624</v>
      </c>
      <c r="G300" t="s">
        <v>625</v>
      </c>
      <c r="H300">
        <v>6000</v>
      </c>
      <c r="I300" s="2">
        <v>43808</v>
      </c>
      <c r="J300" s="2">
        <v>43809</v>
      </c>
      <c r="K300">
        <v>6000</v>
      </c>
    </row>
    <row r="301" spans="1:11" x14ac:dyDescent="0.25">
      <c r="A301" t="str">
        <f>"ZA42AF63AC"</f>
        <v>ZA42AF63AC</v>
      </c>
      <c r="B301" t="str">
        <f t="shared" si="4"/>
        <v>06363391001</v>
      </c>
      <c r="C301" t="s">
        <v>16</v>
      </c>
      <c r="D301" t="s">
        <v>626</v>
      </c>
      <c r="E301" t="s">
        <v>32</v>
      </c>
      <c r="F301" s="1" t="s">
        <v>627</v>
      </c>
      <c r="G301" t="s">
        <v>496</v>
      </c>
      <c r="H301">
        <v>2091.66</v>
      </c>
      <c r="I301" s="2">
        <v>43811</v>
      </c>
      <c r="J301" s="2">
        <v>43889</v>
      </c>
      <c r="K301">
        <v>0</v>
      </c>
    </row>
    <row r="302" spans="1:11" x14ac:dyDescent="0.25">
      <c r="A302" t="str">
        <f>"Z302B00F5D"</f>
        <v>Z302B00F5D</v>
      </c>
      <c r="B302" t="str">
        <f t="shared" si="4"/>
        <v>06363391001</v>
      </c>
      <c r="C302" t="s">
        <v>16</v>
      </c>
      <c r="D302" t="s">
        <v>628</v>
      </c>
      <c r="E302" t="s">
        <v>32</v>
      </c>
      <c r="F302" s="1" t="s">
        <v>629</v>
      </c>
      <c r="G302" t="s">
        <v>630</v>
      </c>
      <c r="H302">
        <v>2776</v>
      </c>
      <c r="I302" s="2">
        <v>43809</v>
      </c>
      <c r="J302" s="2">
        <v>43830</v>
      </c>
      <c r="K302">
        <v>0</v>
      </c>
    </row>
    <row r="303" spans="1:11" x14ac:dyDescent="0.25">
      <c r="A303" t="str">
        <f>"ZCD2B3D73E"</f>
        <v>ZCD2B3D73E</v>
      </c>
      <c r="B303" t="str">
        <f t="shared" si="4"/>
        <v>06363391001</v>
      </c>
      <c r="C303" t="s">
        <v>16</v>
      </c>
      <c r="D303" t="s">
        <v>156</v>
      </c>
      <c r="E303" t="s">
        <v>32</v>
      </c>
      <c r="F303" s="1" t="s">
        <v>631</v>
      </c>
      <c r="G303" t="s">
        <v>632</v>
      </c>
      <c r="H303">
        <v>6160</v>
      </c>
      <c r="I303" s="2">
        <v>43816</v>
      </c>
      <c r="J303" s="2">
        <v>43861</v>
      </c>
      <c r="K303">
        <v>0</v>
      </c>
    </row>
    <row r="304" spans="1:11" x14ac:dyDescent="0.25">
      <c r="A304" t="str">
        <f>"ZC52971C8D"</f>
        <v>ZC52971C8D</v>
      </c>
      <c r="B304" t="str">
        <f t="shared" si="4"/>
        <v>06363391001</v>
      </c>
      <c r="C304" t="s">
        <v>16</v>
      </c>
      <c r="D304" t="s">
        <v>633</v>
      </c>
      <c r="E304" t="s">
        <v>32</v>
      </c>
      <c r="F304" s="1" t="s">
        <v>634</v>
      </c>
      <c r="G304" t="s">
        <v>635</v>
      </c>
      <c r="H304">
        <v>0</v>
      </c>
      <c r="I304" s="2">
        <v>43647</v>
      </c>
      <c r="J304" s="2">
        <v>43677</v>
      </c>
      <c r="K304">
        <v>0</v>
      </c>
    </row>
    <row r="305" spans="1:11" x14ac:dyDescent="0.25">
      <c r="A305" t="str">
        <f>"7129715AEF"</f>
        <v>7129715AEF</v>
      </c>
      <c r="B305" t="str">
        <f t="shared" si="4"/>
        <v>06363391001</v>
      </c>
      <c r="C305" t="s">
        <v>16</v>
      </c>
      <c r="D305" t="s">
        <v>636</v>
      </c>
      <c r="E305" t="s">
        <v>42</v>
      </c>
      <c r="F305" s="1" t="s">
        <v>637</v>
      </c>
      <c r="G305" t="s">
        <v>47</v>
      </c>
      <c r="H305">
        <v>121300</v>
      </c>
      <c r="I305" s="2">
        <v>43009</v>
      </c>
      <c r="J305" s="2">
        <v>43738</v>
      </c>
      <c r="K305">
        <v>32376.32</v>
      </c>
    </row>
    <row r="306" spans="1:11" x14ac:dyDescent="0.25">
      <c r="A306" t="str">
        <f>"Z5E1F563F3"</f>
        <v>Z5E1F563F3</v>
      </c>
      <c r="B306" t="str">
        <f t="shared" si="4"/>
        <v>06363391001</v>
      </c>
      <c r="C306" t="s">
        <v>16</v>
      </c>
      <c r="D306" t="s">
        <v>638</v>
      </c>
      <c r="E306" t="s">
        <v>42</v>
      </c>
      <c r="F306" s="1" t="s">
        <v>46</v>
      </c>
      <c r="G306" t="s">
        <v>47</v>
      </c>
      <c r="H306">
        <v>6720</v>
      </c>
      <c r="I306" s="2">
        <v>43009</v>
      </c>
      <c r="J306" s="2">
        <v>43738</v>
      </c>
      <c r="K306">
        <v>1200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2020-01-31T13:48:11Z</dcterms:created>
  <dcterms:modified xsi:type="dcterms:W3CDTF">2020-01-31T13:48:11Z</dcterms:modified>
</cp:coreProperties>
</file>