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ug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</calcChain>
</file>

<file path=xl/sharedStrings.xml><?xml version="1.0" encoding="utf-8"?>
<sst xmlns="http://schemas.openxmlformats.org/spreadsheetml/2006/main" count="1313" uniqueCount="573">
  <si>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</si>
  <si>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</si>
  <si>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</si>
  <si>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</si>
  <si>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</si>
  <si>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</si>
  <si>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</si>
  <si>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</si>
  <si>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</si>
  <si>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</si>
  <si>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</si>
  <si>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</si>
  <si>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</si>
  <si>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</si>
  <si>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</si>
  <si>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</si>
  <si>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Puglia</t>
  </si>
  <si>
    <t>UUPP Bari - Trani - Foggia - Lecce Noleggio fotocopiatori</t>
  </si>
  <si>
    <t>26-AFFIDAMENTO DIRETTO IN ADESIONE AD ACCORDO QUADRO/CONVENZIONE</t>
  </si>
  <si>
    <t xml:space="preserve">OLIVETTI SPA (CF: 02298700010)
</t>
  </si>
  <si>
    <t>OLIVETTI SPA (CF: 02298700010)</t>
  </si>
  <si>
    <t xml:space="preserve">Noleggio full service n. 6 fotocopiatori </t>
  </si>
  <si>
    <t>22-PROCEDURA NEGOZIATA DERIVANTE DA AVVISI CON CUI SI INDICE LA GARA</t>
  </si>
  <si>
    <t xml:space="preserve">BDB Informatica di Bianco Giovanni (CF: BNCGNN64L14H096S)
CHIECO SISTEMI SRL (CF: 06847620728)
KYOCERA DOCUMENT SOLUTION ITALIA SPA (CF: 01788080156)
SHARP ELECTRONICS ITALIA S.P.A. (CF: 09275090158)
SISMET SRL (CF: 00675210728)
XEROX ITALIA RENTAL SERVICES S.r.l. (CF: 04763060961)
</t>
  </si>
  <si>
    <t>SISMET SRL (CF: 00675210728)</t>
  </si>
  <si>
    <t>SPI Lucera, UUPP Lecce, DR Puglia Territorio - Noleggio in convenzione CONSIP Fotocopiatori</t>
  </si>
  <si>
    <t xml:space="preserve">SHARP ELECTRONICS ITALIA S.P.A. (CF: 09275090158)
</t>
  </si>
  <si>
    <t>SHARP ELECTRONICS ITALIA S.P.A. (CF: 09275090158)</t>
  </si>
  <si>
    <t xml:space="preserve">NOLEGGIO FOTOCOPIATORI (DR+SPI LE) 60 MESI - CONVENZIONE CONSIP </t>
  </si>
  <si>
    <t xml:space="preserve">Noleggio apparecchio multifunzione lâ€™Ufficio Antifrode-Sezione Territoriale Adriatica </t>
  </si>
  <si>
    <t xml:space="preserve">KYOCERA DOCUMENT SOLUTION ITALIA SPA (CF: 01788080156)
</t>
  </si>
  <si>
    <t>KYOCERA DOCUMENT SOLUTION ITALIA SPA (CF: 01788080156)</t>
  </si>
  <si>
    <t>NOLEGGIO APPARECCHIATURE MULTIFUNZIONE - KYOCERA -</t>
  </si>
  <si>
    <t>NOLEGGIO APPARECCHIATURE OLIVETTI MULTIFUNZIONI - UFFICI PUGLIA</t>
  </si>
  <si>
    <t>Servizi di Riscossione Tributi e Ritiro Valori Uffici Territorio Puglia</t>
  </si>
  <si>
    <t xml:space="preserve">BANCA NAZIONALE DEL LAVORO SPA (CF: 09339391006)
</t>
  </si>
  <si>
    <t>BANCA NAZIONALE DEL LAVORO SPA (CF: 09339391006)</t>
  </si>
  <si>
    <t>servizio di vigilanza Ufficio territoriale Gioia del Colle</t>
  </si>
  <si>
    <t xml:space="preserve">ISTITUTO DI VIGILANZA METRONOTTE D.R.L. (CF: 00965950736)
italpol group spa  (CF: 02750060309)
ITALVELOCE s.r.l. (CF: 02579180734)
SICURITALIA S.P.A (CF: 07897711003)
VIS S.P.A. (CF: 00311210736)
</t>
  </si>
  <si>
    <t>SICURITALIA S.P.A (CF: 07897711003)</t>
  </si>
  <si>
    <t>servizio di vigilanza Direzione Provinciale di Taranto</t>
  </si>
  <si>
    <t xml:space="preserve">Fifa Security srl  (CF: 01792460444)
Istituto di Vigilanza Europol s.r.l. (CF: 02100310800)
ISTITUTO DI VIGILANZA LA SICUREZZA SRL (CF: 04194620870)
ISTITUTO DI VIGILANZA METRONOTTE D.R.L. (CF: 00965950736)
VIS S.P.A. (CF: 00311210736)
</t>
  </si>
  <si>
    <t>VIS S.P.A. (CF: 00311210736)</t>
  </si>
  <si>
    <t>NOLEGGIO PLOTTER (CONTRATTO TRIENNALE) DR PUGLIA</t>
  </si>
  <si>
    <t xml:space="preserve">DESARIO INFORMATICA &amp; UFFICIO (CF: 03402250728)
OFFICE AUTOMATION (CF: 01357070232)
SISTEMI INFORMATICI SRL (CF: 02712810734)
SOLUZIONE UFFICIO S.R.L.  (CF: 02778750246)
VERRAZZANI GLOBAL SERVICE (CF: 01772900518)
</t>
  </si>
  <si>
    <t>SOLUZIONE UFFICIO S.R.L.  (CF: 02778750246)</t>
  </si>
  <si>
    <t>RILEGATURA E RIPRISTINO, RICONDIZIONAMENTO E RESTAURO DEGLI ATTI DI PUBBLICITA' IMMOBILIARE</t>
  </si>
  <si>
    <t xml:space="preserve">Sud Stampa di G. Morisco &amp; C. snc (CF: 05000430727)
</t>
  </si>
  <si>
    <t>Sud Stampa di G. Morisco &amp; C. snc (CF: 05000430727)</t>
  </si>
  <si>
    <t xml:space="preserve">DR Puglia - OPF Convenzione sorveglianza sanitaria </t>
  </si>
  <si>
    <t xml:space="preserve">COM Metodi spa  (CF: 07120730150)
</t>
  </si>
  <si>
    <t>COM Metodi spa  (CF: 07120730150)</t>
  </si>
  <si>
    <t>revisione contattori Q.E. imp. climatizzazione</t>
  </si>
  <si>
    <t>23-AFFIDAMENTO IN ECONOMIA - AFFIDAMENTO DIRETTO</t>
  </si>
  <si>
    <t xml:space="preserve">POLYTECNO DEL PI MASSIMO MAGGIORE (CF: MGGMSM65R11A662A)
</t>
  </si>
  <si>
    <t>POLYTECNO DEL PI MASSIMO MAGGIORE (CF: MGGMSM65R11A662A)</t>
  </si>
  <si>
    <t>FORNITURA ENERGIA ELETTRICA PUGLIA</t>
  </si>
  <si>
    <t xml:space="preserve">ENEL ENERGIA SPA (CF: 06655971007)
</t>
  </si>
  <si>
    <t>ENEL ENERGIA SPA (CF: 06655971007)</t>
  </si>
  <si>
    <t>FORNITURA GAS NATURALE PUGLIA</t>
  </si>
  <si>
    <t xml:space="preserve">ESTRA ENERGIE SRL (CF: 01219980529)
</t>
  </si>
  <si>
    <t>ESTRA ENERGIE SRL (CF: 01219980529)</t>
  </si>
  <si>
    <t>Fornitura di carta - Contratto esecutivo per la Direzione Regionale della Puglia</t>
  </si>
  <si>
    <t xml:space="preserve">LYRECO ITALIA S.P.A. (CF: 11582010150)
</t>
  </si>
  <si>
    <t>LYRECO ITALIA S.P.A. (CF: 11582010150)</t>
  </si>
  <si>
    <t xml:space="preserve">SERVIZIO ANNUALE MANUTENZIONE VERDE - DP BAT - </t>
  </si>
  <si>
    <t xml:space="preserve">AZ. AGR. VIVAI PIANTE DI SGARAMELLA ANTONIO (CF: SGRNTN60R06A285A)
LA PULITA &amp; SERVICE (CF: 02791590728)
MINERVA LUX SERVIZI (CF: 07571520720)
SOCIETÃ€ COOPERATIVA (CF: 01773430713)
SOCIETA' COOPERATIVA SOCIALE PROSPETTIVE S.C. (CF: 02275240717)
</t>
  </si>
  <si>
    <t>AZ. AGR. VIVAI PIANTE DI SGARAMELLA ANTONIO (CF: SGRNTN60R06A285A)</t>
  </si>
  <si>
    <t>CONTRATTO QUADRO CANCELLERIA 2018-2019 - TUTTI GLI UFFICI AE PUGLIA</t>
  </si>
  <si>
    <t xml:space="preserve">CARTOLERIA FAVIA S.R.L. (CF: 00260370721)
EMME2 S.R.L. (CF: 04631850759)
IN OFFICE SRL (CF: 03498500713)
MICROCHIPS SNC (CF: 03066850755)
TECHNOLOGY (CF: 03342460718)
</t>
  </si>
  <si>
    <t>CARTOLERIA FAVIA S.R.L. (CF: 00260370721)</t>
  </si>
  <si>
    <t>UP Taranto - Contratto di Derattizzazione e deblattizzazione 2018</t>
  </si>
  <si>
    <t xml:space="preserve">A.P.E Azienda Pugliese Ecologica (CF: 03656360728)
EURO AMBIENTE di Carlucci e Diperno (CF: 05358360724)
PROTECTA SRL (CF: 04404900724)
ROMAMBIENTE SNC (CF: 02330430741)
Sistemi Integrati Srl (CF: 02843270733)
</t>
  </si>
  <si>
    <t>EURO AMBIENTE di Carlucci e Diperno (CF: 05358360724)</t>
  </si>
  <si>
    <t>Leader Palace Contratto annuale di derattizzazione e deblattizzazione</t>
  </si>
  <si>
    <t xml:space="preserve">DELCO DISINFESTAZIONI (CF: 03890770757)
EURO AMBIENTE di Carlucci e Diperno (CF: 05358360724)
PROTECTA SRL (CF: 04404900724)
SERVISAN (CF: 02262290733)
Sistemi Integrati Srl (CF: 02843270733)
</t>
  </si>
  <si>
    <t>Bari Piazza Massari - Contratto Annuale  Derattizzazione e Deblattizzazione 2018/2019</t>
  </si>
  <si>
    <t xml:space="preserve">A.P.E Azienda Pugliese Ecologica (CF: 03656360728)
DELCO DISINFESTAZIONI (CF: 03890770757)
EURO AMBIENTE di Carlucci e Diperno (CF: 05358360724)
PANACEA S.R.L. (CF: 02813290737)
PROTECTA SRL (CF: 04404900724)
</t>
  </si>
  <si>
    <t>PROTECTA SRL (CF: 04404900724)</t>
  </si>
  <si>
    <t>servizio di pulizia aree condominiali immobile sito in Bari, Piazza Massari n. 50</t>
  </si>
  <si>
    <t xml:space="preserve">A.P.E Azienda Pugliese Ecologica (CF: 03656360728)
ARIETE SOC.COOP. (CF: 02155320720)
CALL SERVICE SOCIETA' COOPERATIVA  (CF: 07600990720)
CISERCOOP FACILITY MANAGEMENT (CF: 07593430726)
ITALSERVICE S.R.L. (CF: 06570940723)
</t>
  </si>
  <si>
    <t>ITALSERVICE S.R.L. (CF: 06570940723)</t>
  </si>
  <si>
    <t>SERVIZIO BIENNALE VIGILANZA E REPERIBILITÃ  ANTINCENDIO E ANTINTRUSIONE IMMOBILI IN BARI VIA AMENDOLA 164 E 201/5-7</t>
  </si>
  <si>
    <t xml:space="preserve">SICURCENTER S.P.A. (CF: 01304660788)
SICURITALIA S.P.A (CF: 07897711003)
SMAC MULTISERVIZI SRL (CF: 04834400758)
VIGILANZA ALTAMURANA SRL CON SOCIO UNICO (CF: 05079640727)
VIGILANZA SRL (CF: 00913940722)
</t>
  </si>
  <si>
    <t>Vigilanza immobile Taranto Via Flacco</t>
  </si>
  <si>
    <t xml:space="preserve">VIS S.P.A. (CF: 00311210736)
</t>
  </si>
  <si>
    <t>contratto per il servizio annuale di facchinaggio</t>
  </si>
  <si>
    <t xml:space="preserve">CO.MI SRL (CF: 05631620829)
INFLUENZA SERVIZI SRL (CF: 01575960628)
M.A.P.I.A,  (CF: 04050650722)
S A F S.R.L. (CF: 04529881213)
Stirolaur di Isceri Anna Rita Tiziana (CF: SCRNRT66E55I930N)
</t>
  </si>
  <si>
    <t>S A F S.R.L. (CF: 04529881213)</t>
  </si>
  <si>
    <t>SERVIZIO DI VACCINAZIONE ANTINFLUENZALE PER I DIPENDENTI</t>
  </si>
  <si>
    <t xml:space="preserve">Ergocenter Italia Srl (CF: 05392070727)
Laboratorio di Analisi F. Ditonno s.r.l. (CF: 01228320725)
Medica Sud  Srl (CF: 03143270720)
obiettivo salute srl (CF: 02066930740)
STUDIO BIOMEDICO ASSOCIATO SRL (CF: 04399160722)
</t>
  </si>
  <si>
    <t>Medica Sud  Srl (CF: 03143270720)</t>
  </si>
  <si>
    <t>Noleggio 19 Apparecchiature Multifunzione Convenzione CONSIP 28</t>
  </si>
  <si>
    <t>DERATTIZZAZIONE UT GIOIA DEL COLLE - CONTRATTO ANNUALE</t>
  </si>
  <si>
    <t xml:space="preserve">EURO AMBIENTE di Carlucci e Diperno (CF: 05358360724)
</t>
  </si>
  <si>
    <t>ABBONAMENTO ANNUALE GAZZETTA ASTE E APPALTI</t>
  </si>
  <si>
    <t xml:space="preserve">EDITRICE S.I.F.I.C SRL (CF: 00205740426)
</t>
  </si>
  <si>
    <t>EDITRICE S.I.F.I.C SRL (CF: 00205740426)</t>
  </si>
  <si>
    <t>DP Lecce - Apriporta con badge nuovi spazi di via San Nicola</t>
  </si>
  <si>
    <t xml:space="preserve">SOLARI DI UDINE S.P.A. (CF: 01847860309)
</t>
  </si>
  <si>
    <t>SOLARI DI UDINE S.P.A. (CF: 01847860309)</t>
  </si>
  <si>
    <t>Combinatori telefonici UP Bari - UT Casarano - UT Manfredonia</t>
  </si>
  <si>
    <t xml:space="preserve">OTIS SERVIZI SRL (CF: 01729590032)
</t>
  </si>
  <si>
    <t>OTIS SERVIZI SRL (CF: 01729590032)</t>
  </si>
  <si>
    <t>UPT Foggia  Apriporta a badge per controllo accessi</t>
  </si>
  <si>
    <t>FORNITURA LIBRI - CACUCCI EDITORE</t>
  </si>
  <si>
    <t xml:space="preserve">Cacucci Editore sas (CF: 06249000727)
</t>
  </si>
  <si>
    <t>Cacucci Editore sas (CF: 06249000727)</t>
  </si>
  <si>
    <t>RIPARAZIONE INFISSI DP BARI - L. 81/2008</t>
  </si>
  <si>
    <t xml:space="preserve">ATTOLICO SRL (CF: 06014680729)
</t>
  </si>
  <si>
    <t>ATTOLICO SRL (CF: 06014680729)</t>
  </si>
  <si>
    <t>DP Bari - Perforatore grande a due fori per grandi spessori + 6 punte ricambio</t>
  </si>
  <si>
    <t xml:space="preserve">CAPRIOLI SOLUTIONS S.R.L. (CF: 10892451005)
</t>
  </si>
  <si>
    <t>CAPRIOLI SOLUTIONS S.R.L. (CF: 10892451005)</t>
  </si>
  <si>
    <t>DR Puglia Sedia ergonomica su prescrizione visita medica</t>
  </si>
  <si>
    <t xml:space="preserve">ILPACK STARTUP S.L (IdEstero: B95779419)
</t>
  </si>
  <si>
    <t>ILPACK STARTUP S.L (IdEstero: B95779419)</t>
  </si>
  <si>
    <t>intervento di somma urgenza per riattivazione energia elettrica</t>
  </si>
  <si>
    <t xml:space="preserve">RS IMPIANTISTICA SRLS (CF: 04923800751)
</t>
  </si>
  <si>
    <t>RS IMPIANTISTICA SRLS (CF: 04923800751)</t>
  </si>
  <si>
    <t>SEGNALETICA INTERNA E ESTERNA - TD 759621</t>
  </si>
  <si>
    <t xml:space="preserve">SISMET SRL (CF: 00675210728)
</t>
  </si>
  <si>
    <t>Corso e-learning aggiornamento RSPP</t>
  </si>
  <si>
    <t xml:space="preserve">AGENZIA FORMATIVA SOCIP (CF: 02163100502)
</t>
  </si>
  <si>
    <t>AGENZIA FORMATIVA SOCIP (CF: 02163100502)</t>
  </si>
  <si>
    <t>FORNITURA GASOLIO DA RISCALDAMENTO</t>
  </si>
  <si>
    <t xml:space="preserve">ROSSETTI S.p.A. (CF: 07142290589)
</t>
  </si>
  <si>
    <t>ROSSETTI S.p.A. (CF: 07142290589)</t>
  </si>
  <si>
    <t>FORNITURA DI GASOLIO DA RISCALDAMENTO 1500 L . OSTUNI</t>
  </si>
  <si>
    <t>PULIZIA STRAORDINARIA DP FOGGIA</t>
  </si>
  <si>
    <t xml:space="preserve">F.G.M. MULTISERVIZI (CF: 04176990713)
ITALSERVICE S.R.L. (CF: 06570940723)
MONACO SERVICE SRL (CF: 03953130717)
SANIFICAZIONE AMBIENTALE SRL (CF: 03232880710)
VM2 SERVICE SRL (CF: 04069130716)
</t>
  </si>
  <si>
    <t>UT Trani - Intervento urgente di deblattizzazione</t>
  </si>
  <si>
    <t>ADESIONE IN CONVENZIONE CONSIP CARTA DI CREDITO AZIENDALE</t>
  </si>
  <si>
    <t xml:space="preserve">NEXI PAYMENTS S.P.A. (giÃ  CARTASI SPA) (CF: 04107060966)
</t>
  </si>
  <si>
    <t>NEXI PAYMENTS S.P.A. (giÃ  CARTASI SPA) (CF: 04107060966)</t>
  </si>
  <si>
    <t xml:space="preserve">DP Lecce - verifica impianto di messa a terra </t>
  </si>
  <si>
    <t xml:space="preserve">Norma Srl  (CF: 03201710716)
</t>
  </si>
  <si>
    <t>Norma Srl  (CF: 03201710716)</t>
  </si>
  <si>
    <t>servizio annuale di portierato e reception presso l'immobile denomiato Leader Palace, sede della DR Puglia e dell'UT Bari</t>
  </si>
  <si>
    <t>08-AFFIDAMENTO IN ECONOMIA - COTTIMO FIDUCIARIO</t>
  </si>
  <si>
    <t xml:space="preserve">I.V.R.I.- Istituto di vigilanza  (CF: 03169660150)
ITALSERVICE S.R.L. (CF: 06570940723)
LA PULISAN SRL (CF: 00254300726)
LEADER SERVICE (CF: 05400500723)
MEAP Srl (CF: 07633520726)
</t>
  </si>
  <si>
    <t>MEAP Srl (CF: 07633520726)</t>
  </si>
  <si>
    <t>Tinteggiatura dei locali sede dell'Agenzia delle Entrate ubicata in Lecce viale San Nicola</t>
  </si>
  <si>
    <t xml:space="preserve">Alfa Impianti S.r.l. (CF: 02665960759)
GRAVILI s.r.l. (CF: 03889450759)
IMPRE.GI.CO. SRL (CF: 04503690754)
SME STRADE SRL  (CF: 03682200757)
Venna Srl (CF: 04359260751)
</t>
  </si>
  <si>
    <t>SME STRADE SRL  (CF: 03682200757)</t>
  </si>
  <si>
    <t>SCARPE ANTINFORTUNISTICHE E GILET UPT LECCE E FOGGIA</t>
  </si>
  <si>
    <t xml:space="preserve">A. ANNESE S.R.L. (CF: NNSMCL66C09A662Q)
CANNITO FRANCESCO (CF: CNNFNC79H16A662U)
GIPI SERVICE DI PIERRI LUCIANO (CF: PRRLCN83A06L419H)
PRO.TEC. SRL  (CF: 07605650725)
TEKNOBRICO SRL (CF: 04414350753)
</t>
  </si>
  <si>
    <t>TEKNOBRICO SRL (CF: 04414350753)</t>
  </si>
  <si>
    <t xml:space="preserve">Acquisto di 2 Argo Mini Lan per monitor di sala FO </t>
  </si>
  <si>
    <t xml:space="preserve">SIGMA S.P.A. (CF: 01590580443)
</t>
  </si>
  <si>
    <t>SIGMA S.P.A. (CF: 01590580443)</t>
  </si>
  <si>
    <t>RIPARAZIONE GRUPPO FRIGO AERMEC NRL 1800</t>
  </si>
  <si>
    <t xml:space="preserve">EL.CI IMPIANTI SRL (CF: 01341130639)
FRIGOTECH SAS DI LEONE PIETRO (CF: 07785200721)
</t>
  </si>
  <si>
    <t>FRIGOTECH SAS DI LEONE PIETRO (CF: 07785200721)</t>
  </si>
  <si>
    <t>FPO AUTOMATISMO PER PORTA INGRESSO FRONT OFFICE</t>
  </si>
  <si>
    <t>INTERVENTO RIPARAZIONE PORTE BLINDATE E INTERNE FO</t>
  </si>
  <si>
    <t>POGGIAPIEDI - DP BARI + DR</t>
  </si>
  <si>
    <t xml:space="preserve">BONFRATE SRL (CF: 02961200736)
FILOGRANO ARREDI SRL (CF: 03162080737)
IDRO IDEA SRL (CF: 02712350731)
SANCILIO di SANCILIO Francesco (CF: SNCFNC59A06F284S)
ZINGRILLO.COM SRL  (CF: 05567270722)
</t>
  </si>
  <si>
    <t>SANCILIO di SANCILIO Francesco (CF: SNCFNC59A06F284S)</t>
  </si>
  <si>
    <t>FORNITURA TONER PER STAMPANTE XEROX PHASER 7500</t>
  </si>
  <si>
    <t xml:space="preserve">ITALWARE  SRL  (CF: 08619670584)
</t>
  </si>
  <si>
    <t>ITALWARE  SRL  (CF: 08619670584)</t>
  </si>
  <si>
    <t>PULIZIE UFFICI AGENZIA ENTRATE</t>
  </si>
  <si>
    <t xml:space="preserve">ACCADUEO SRL (CF: 03350530725)
ARIETE SOC. COOP. (CF: 04146970480)
ITALSERVICE S.R.L. (CF: 06570940723)
LA LUCENTEZZA S.R.L. (CF: 03222370722)
M.A.P.I.A,  (CF: 04050650722)
</t>
  </si>
  <si>
    <t>Attrezzature UT BARI</t>
  </si>
  <si>
    <t xml:space="preserve">SER DATA SRL  (CF: 03919440374)
</t>
  </si>
  <si>
    <t>SER DATA SRL  (CF: 03919440374)</t>
  </si>
  <si>
    <t>Materiale igienico-sanitario - DR</t>
  </si>
  <si>
    <t xml:space="preserve">CARTOLERIA FAVIA S.R.L. (CF: 00260370721)
</t>
  </si>
  <si>
    <t>DISTRUGGI DOCUMENTI E TAGLIERINA - DR E CAM</t>
  </si>
  <si>
    <t xml:space="preserve">ALTEA FACILITY SERVICES S.R.L. (CF: 01961480769)
CARTOLERIA FAVIA S.R.L. (CF: 00260370721)
FRAME OFFICE S.R.L.S. (CF: 08041270722)
LUTEC. DI CORCIULO ANTONELLA &amp; CO. SAS (CF: 04412080758)
OPEN MAINT (CF: 02300730740)
</t>
  </si>
  <si>
    <t>PULIZIA  AREE CONDOMINIALI LEADER PALACE</t>
  </si>
  <si>
    <t xml:space="preserve">EUROPULISH SOCIETA' COOPERATIVA A RESPONSABILITA' LIMITATA (CF: 05596990720)
ITALSERVICE S.R.L. (CF: 06570940723)
LGA SERVICE SOCIETA' COOPERATIVA (CF: 11615761001)
SAN GASPARE SRL (CF: 01602720714)
SPHEX SERVIZI S.R.L.S. (CF: 07653990726)
</t>
  </si>
  <si>
    <t>affidamento lavori per protezione contatori gas</t>
  </si>
  <si>
    <t xml:space="preserve">GENNAROLI SPIRIDIONE (CF: GNNSRD54A06A669W)
</t>
  </si>
  <si>
    <t>GENNAROLI SPIRIDIONE (CF: GNNSRD54A06A669W)</t>
  </si>
  <si>
    <t>FPO DI COMBINATORE TELEFONICO GSM</t>
  </si>
  <si>
    <t xml:space="preserve">C.S.A. SRLS (CF: 04102830710)
</t>
  </si>
  <si>
    <t>C.S.A. SRLS (CF: 04102830710)</t>
  </si>
  <si>
    <t>Noleggio materiale per allestimento sale per prove POER</t>
  </si>
  <si>
    <t xml:space="preserve">Romano exhibit srl (CF: 04210880722)
</t>
  </si>
  <si>
    <t>Romano exhibit srl (CF: 04210880722)</t>
  </si>
  <si>
    <t>Noleggio pulmino con conducente per spostamento addetti alla sorveglianaza prove POER</t>
  </si>
  <si>
    <t xml:space="preserve">Starbus Service Srl (CF: 07170860725)
</t>
  </si>
  <si>
    <t>Starbus Service Srl (CF: 07170860725)</t>
  </si>
  <si>
    <t xml:space="preserve">PULIZIA STRAORDINARIA ARCHIVIO DP BARI E POLTRONCINE </t>
  </si>
  <si>
    <t xml:space="preserve">ITALSERVICE S.R.L. (CF: 06570940723)
</t>
  </si>
  <si>
    <t>VIGILANZA TARANTO VIA FLACCO</t>
  </si>
  <si>
    <t>lavori adeguamento imp. idrico</t>
  </si>
  <si>
    <t xml:space="preserve">Industrie Fracchiolla S.p.A. (CF: 04936100728)
</t>
  </si>
  <si>
    <t>Industrie Fracchiolla S.p.A. (CF: 04936100728)</t>
  </si>
  <si>
    <t xml:space="preserve">SOSTITUZIONE ATTUATORE A CATENA  PER FINESTRA VASISTAS </t>
  </si>
  <si>
    <t>INTERVENTI MANUTENTIVI INFISSI</t>
  </si>
  <si>
    <t>RIPARAZIONE N. 4 FINESTRE</t>
  </si>
  <si>
    <t xml:space="preserve">NUOVA INFISSI ITALIA SRL (CF: 02945230734)
</t>
  </si>
  <si>
    <t>NUOVA INFISSI ITALIA SRL (CF: 02945230734)</t>
  </si>
  <si>
    <t>MANUTENZIONE STRAORDINARIA E REVISIONE BLOCKFIRE</t>
  </si>
  <si>
    <t xml:space="preserve">LO GIUDICE MERFORI SRL (CF: 03705240822)
</t>
  </si>
  <si>
    <t>LO GIUDICE MERFORI SRL (CF: 03705240822)</t>
  </si>
  <si>
    <t>INTERVENTO TECNICO IMPIANTO ANTINTRUSIONE</t>
  </si>
  <si>
    <t xml:space="preserve">PIEMME IMPIANTI SNC (CF: 06061870728)
</t>
  </si>
  <si>
    <t>PIEMME IMPIANTI SNC (CF: 06061870728)</t>
  </si>
  <si>
    <t>LAVORI URGENTI FOSSA ASCENSORI</t>
  </si>
  <si>
    <t xml:space="preserve">PELLECCHIA FOGNATURA DI MATTIA PELLECCHIA (CF: PLLMTT60D20A662K)
</t>
  </si>
  <si>
    <t>PELLECCHIA FOGNATURA DI MATTIA PELLECCHIA (CF: PLLMTT60D20A662K)</t>
  </si>
  <si>
    <t>collegamento in rete fotocopiatore 1Â° piano</t>
  </si>
  <si>
    <t>Manutenzione annuale impianti antincendio</t>
  </si>
  <si>
    <t xml:space="preserve">Alfa Impianti S.r.l. (CF: 02665960759)
ATITECNICA85 SRL (CF: 01403880741)
COSTRUZIONI EUROPEE SRL (CF: 06286270720)
DE GIORGI GLOBAL SERVICE S.R.L. (CF: 04285150753)
Gielle srl (CF: 05157680728)
</t>
  </si>
  <si>
    <t>Gielle srl (CF: 05157680728)</t>
  </si>
  <si>
    <t>interventi di manutenzione fabbricati</t>
  </si>
  <si>
    <t xml:space="preserve">ROLL DI MAISTO ANTONELLA (CF: MSTNNL82H63A662P)
</t>
  </si>
  <si>
    <t>ROLL DI MAISTO ANTONELLA (CF: MSTNNL82H63A662P)</t>
  </si>
  <si>
    <t>AFFIDAMENTO INCARICO VERIFICHE ASCENSORI DI FOGGIA</t>
  </si>
  <si>
    <t xml:space="preserve">G&amp;R ORGANISMO DI CERTIFICAZIONE  SRL (CF: GRCVPS72E10D643I)
</t>
  </si>
  <si>
    <t>G&amp;R ORGANISMO DI CERTIFICAZIONE  SRL (CF: GRCVPS72E10D643I)</t>
  </si>
  <si>
    <t xml:space="preserve">INTERVENTO INTEGRATIVO IMPIANTO DI CLIMATIZZAZIONE </t>
  </si>
  <si>
    <t xml:space="preserve">FRIGOTECH SAS DI LEONE PIETRO (CF: 07785200721)
</t>
  </si>
  <si>
    <t>DRENAGGIO PULIZIA E SANIFICAZIONE BAGNO DEL FRONT OFFICE</t>
  </si>
  <si>
    <t>PULIZIA STRAORDINARIA GARAGE INTERRATI DP BARI</t>
  </si>
  <si>
    <t>ANOMALIA PORTA SCORREVOLE FRONT OFFICE</t>
  </si>
  <si>
    <t xml:space="preserve">MARSS IP &amp; SECURITY SRL (CF: 04652900756)
</t>
  </si>
  <si>
    <t>MARSS IP &amp; SECURITY SRL (CF: 04652900756)</t>
  </si>
  <si>
    <t>LAVORI DI FALEGNAMERIA</t>
  </si>
  <si>
    <t xml:space="preserve">Paparella Antonio (CF: PPRNTN60L05H645H)
</t>
  </si>
  <si>
    <t>Paparella Antonio (CF: PPRNTN60L05H645H)</t>
  </si>
  <si>
    <t>RIPARAZIONE N. 3 SEDUTE</t>
  </si>
  <si>
    <t>SOSTITUZIONE SERRATURE E MANIGLIE LOCALI TECNICI</t>
  </si>
  <si>
    <t>SERVIZIO SEMESTRALE DI APERTURA E CHIUSURA SEDE DP BARI</t>
  </si>
  <si>
    <t>DR - fornitura cancelleria varia</t>
  </si>
  <si>
    <t xml:space="preserve">MATCA SRL (CF: 06144950729)
</t>
  </si>
  <si>
    <t>MATCA SRL (CF: 06144950729)</t>
  </si>
  <si>
    <t>ROTOLI SISTEMA ELIMINACODE - UFFICI VARI</t>
  </si>
  <si>
    <t>ROTOLI ELIMINACODE UPT FOGGIA</t>
  </si>
  <si>
    <t xml:space="preserve">FORNITURA ENERGIA ELETTRICA PUGLIA 2019-2020 </t>
  </si>
  <si>
    <t xml:space="preserve">HERA COMM (CF: 02221101203)
</t>
  </si>
  <si>
    <t>HERA COMM (CF: 02221101203)</t>
  </si>
  <si>
    <t>Contributo per utilizzo Aule UNI BA per svolgimento prove POER</t>
  </si>
  <si>
    <t xml:space="preserve">UniversitÃ  degli Studi di Bari Aldo Moro (CF: 80002170720)
</t>
  </si>
  <si>
    <t>UniversitÃ  degli Studi di Bari Aldo Moro (CF: 80002170720)</t>
  </si>
  <si>
    <t>Abbonamento triennale prezzario DEI</t>
  </si>
  <si>
    <t xml:space="preserve">DEI Srl (CF: 04083101008)
</t>
  </si>
  <si>
    <t>DEI Srl (CF: 04083101008)</t>
  </si>
  <si>
    <t>LAVORI DI ADEGUAMENTO AUTOCLAVE</t>
  </si>
  <si>
    <t>RIPRISTINO COMPATTABILI A CARICO INCENDIO ZERO</t>
  </si>
  <si>
    <t>RIPRISTINO IMPIANTO VIDEOSORVEGLIANZA</t>
  </si>
  <si>
    <t xml:space="preserve">PIEMME IMPIANTI SNC (CF: 06061870728)
POLYTECNO DEL PI MASSIMO MAGGIORE (CF: MGGMSM65R11A662A)
VIS S.P.A. (CF: 00311210736)
</t>
  </si>
  <si>
    <t>VERIFICA STRAORDINARIA ASCENSORE FG/ SIM 11382</t>
  </si>
  <si>
    <t xml:space="preserve">G.&amp;R. Organismo di Certificazione Srl (CF: 03083370712)
</t>
  </si>
  <si>
    <t>G.&amp;R. Organismo di Certificazione Srl (CF: 03083370712)</t>
  </si>
  <si>
    <t>FORNITURA GASOLIO RISCALDAMENTO</t>
  </si>
  <si>
    <t xml:space="preserve">Cablaggio per razionalizzazione controllo accessi </t>
  </si>
  <si>
    <t xml:space="preserve">COMPUTER CENTER SRL (CF: 06296310722)
DAUNIATEL DI DOMENICO CLEMENTE E C. (CF: 02265990719)
DELTA DIGITAL LABS (CF: 07833890721)
E.SERVICE SRL (CF: 05639550721)
Plus Innovation  (CF: 07827440723)
</t>
  </si>
  <si>
    <t>E.SERVICE SRL (CF: 05639550721)</t>
  </si>
  <si>
    <t>Fornitura di scale in uso agli archivi</t>
  </si>
  <si>
    <t xml:space="preserve">BLP (CF: 02115160422)
FERRAMENTA MORONI SRL (CF: 01262160425)
Frigerio Srl (CF: 02017220548)
LA LUCERNA (CF: 01976920049)
Manutan Italia Spa (CF: 09816660154)
</t>
  </si>
  <si>
    <t>BLP (CF: 02115160422)</t>
  </si>
  <si>
    <t>IMPIANTO CLIMA TARANTO</t>
  </si>
  <si>
    <t xml:space="preserve">ELECTRA SRL (CF: 02144090731)
GADALETA IGNAZIO SRL (CF: 07924380723)
NOVIMPIANTI SRL (CF: 01648520748)
PELLICANI &amp; NOVIELLO SNC (CF: 03827900725)
PERRONE GLOBAL SERVICE SRL (giÃ  Perrone Cataldo e C.sas) (CF: 03849260728)
</t>
  </si>
  <si>
    <t>PERRONE GLOBAL SERVICE SRL (giÃ  Perrone Cataldo e C.sas) (CF: 03849260728)</t>
  </si>
  <si>
    <t>DISOSTRUZIONE RETE FOGNANTE</t>
  </si>
  <si>
    <t xml:space="preserve">S.E.A.P. SRL (CF: 03828480750)
</t>
  </si>
  <si>
    <t>S.E.A.P. SRL (CF: 03828480750)</t>
  </si>
  <si>
    <t>RIPARAZIONE PAVIMENTAZIONE SCONNESSA</t>
  </si>
  <si>
    <t>SMALTIMENTO BENI FUORI USO PRESENTI PRESSO LA SEDE IN DISMISSIONE DI LECCE VIALE OTRANTO</t>
  </si>
  <si>
    <t xml:space="preserve">Stirolaur di Isceri Anna Rita Tiziana (CF: SCRNRT66E55I930N)
</t>
  </si>
  <si>
    <t>Stirolaur di Isceri Anna Rita Tiziana (CF: SCRNRT66E55I930N)</t>
  </si>
  <si>
    <t>ACQUISTO N. 3 CARRELLI ROLL 3 SPONDE PER LA DP FOGGIA</t>
  </si>
  <si>
    <t xml:space="preserve">ELLECI SRL (CF: 06696050019)
</t>
  </si>
  <si>
    <t>ELLECI SRL (CF: 06696050019)</t>
  </si>
  <si>
    <t>MANUTENZIONE ANNUALE IMPIANTI TERMOIDRAULICI, DI CONDIZIONAMENTO ED IDRICO-SANITARI UFFICI PUGLIA</t>
  </si>
  <si>
    <t xml:space="preserve">A.I.R. TECH (CF: 06942160729)
C.I.D.E.E.ELETTRA DI DAMATO FRANCESCO (CF: DMTFNC52P29A669N)
EDILELETTRA DI DONATO DE NICOLÃ² E FIGLI S.R.L. (CF: 05337680721)
EURO KLIMA IMPIANTI SRL (CF: 04304890728)
FANULI S.R.L. (CF: 03646480750)
</t>
  </si>
  <si>
    <t>A.I.R. TECH (CF: 06942160729)</t>
  </si>
  <si>
    <t>manutenzione annuale impianti elettrici uffici dr puglia</t>
  </si>
  <si>
    <t xml:space="preserve">E.SERVICE SRL (CF: 05639550721)
EL.CI IMPIANTI SRL (CF: 01341130639)
EXPERT DEPOT SRL  (CF: 05319820873)
G.V. COSTRUZIONI S.R.L. (CF: 03993280613)
POLYTECNO DEL PI MASSIMO MAGGIORE (CF: MGGMSM65R11A662A)
</t>
  </si>
  <si>
    <t>EL.CI IMPIANTI SRL (CF: 01341130639)</t>
  </si>
  <si>
    <t>SMONTAGGIO E SMALTIMENTO GABBIOTTI E ARMADI - UPT BARI</t>
  </si>
  <si>
    <t>INTERVENTI DI MESSA IN SICUREZZA INFISSI</t>
  </si>
  <si>
    <t>TRASPORTO FACCHINAGGIO E PULIZIA LOCALI</t>
  </si>
  <si>
    <t xml:space="preserve">LA PUGLIA RECUPERO SRL (CF: 03497550719)
</t>
  </si>
  <si>
    <t>LA PUGLIA RECUPERO SRL (CF: 03497550719)</t>
  </si>
  <si>
    <t>RIPRISTINO PARETI STANZE 3 PIANO -INTEGRAZIONE LAVORI</t>
  </si>
  <si>
    <t xml:space="preserve">MPF SISTEMI SRL (CF: 06632000722)
</t>
  </si>
  <si>
    <t>MPF SISTEMI SRL (CF: 06632000722)</t>
  </si>
  <si>
    <t>RIPARAZIONE INFISSI VARI</t>
  </si>
  <si>
    <t>ripristino impermeabilizzazione - CTR PUGLIA</t>
  </si>
  <si>
    <t>ripristino impermeabilizzazione - spi trani</t>
  </si>
  <si>
    <t>UPT Foggia - Interventi vari di manutenzione</t>
  </si>
  <si>
    <t xml:space="preserve">ARP COSTRUZIONI srl (CF: 04043220716)
</t>
  </si>
  <si>
    <t>ARP COSTRUZIONI srl (CF: 04043220716)</t>
  </si>
  <si>
    <t>Pubblicazione estratto del bando di gara immobiliare in Gioia del Colle</t>
  </si>
  <si>
    <t xml:space="preserve">Mediterranea Spa (CF: 00254380728)
</t>
  </si>
  <si>
    <t>Mediterranea Spa (CF: 00254380728)</t>
  </si>
  <si>
    <t>Pubblicazione estratto del bando di gara immobiliare in Ostuni</t>
  </si>
  <si>
    <t xml:space="preserve">DP Lecce - Interventi straordinari di derattizzazione </t>
  </si>
  <si>
    <t>Abbonamento annuale a bollettino di Legislazione Tecnica On Line</t>
  </si>
  <si>
    <t xml:space="preserve">Legislazione Tecnica S.r.l. (CF: 05383391009)
</t>
  </si>
  <si>
    <t>Legislazione Tecnica S.r.l. (CF: 05383391009)</t>
  </si>
  <si>
    <t>FORNITURA PEN DRIVE</t>
  </si>
  <si>
    <t>ROTOLI ELIMINACODE SISTEMA ARGO UT CERIGNOLA</t>
  </si>
  <si>
    <t xml:space="preserve">ordine di fornitura buoni carburante </t>
  </si>
  <si>
    <t xml:space="preserve">Italiana Petroli Spa (giÃ  TotalErg S.p.A.) (CF: 00051570893)
</t>
  </si>
  <si>
    <t>Italiana Petroli Spa (giÃ  TotalErg S.p.A.) (CF: 00051570893)</t>
  </si>
  <si>
    <t>RIPARAZIONE VIDEOPROIETTORE HITACHI X444</t>
  </si>
  <si>
    <t xml:space="preserve">NUOVA RVF COMPUTERS SRL (CF: 08092490724)
</t>
  </si>
  <si>
    <t>NUOVA RVF COMPUTERS SRL (CF: 08092490724)</t>
  </si>
  <si>
    <t>RIPARAZIONE INFISSI</t>
  </si>
  <si>
    <t>POLTRONE GIREVOLI - AUDIT PIAZZA MASSARI</t>
  </si>
  <si>
    <t xml:space="preserve">EUROARREDI (CF: MLLNCL33T18A893L)
</t>
  </si>
  <si>
    <t>EUROARREDI (CF: MLLNCL33T18A893L)</t>
  </si>
  <si>
    <t xml:space="preserve">PULIZIA STRAORDINARIA STANZA DIRETTORE UT BARI </t>
  </si>
  <si>
    <t>PULIZIA STRAORDINARIA E FACCHINAGGIO - STANZE DC AUDIT PIAZZA MASSARI</t>
  </si>
  <si>
    <t>MONTAGGIO ARREDI POSTAZIONI PER SETTORE AUDIT PIAZZA MASSARI</t>
  </si>
  <si>
    <t>PULIZIE STRAORDINARIE DP FOGGIA</t>
  </si>
  <si>
    <t xml:space="preserve">C/O OPUS (CF: 02412090710)
COOPSERVICE SOCIETA' COOPERATIVA (CF: 04719740724)
PEGASO MULTISERVICE SOCIETA' COOPERATIVA (CF: 03068130719)
SAN MICHELE SOCIETA' COOPERATIVA SOCIALE (CF: 03066210711)
SOCIETA' COOPERATIVA SOCIALE IL GABBIANO (CF: 03916540713)
</t>
  </si>
  <si>
    <t>COOPSERVICE SOCIETA' COOPERATIVA (CF: 04719740724)</t>
  </si>
  <si>
    <t>INTERVENTO TECNICO PER ANOMALIA IMPIANTO ANTINTRUSIONE</t>
  </si>
  <si>
    <t>Intervento urgente riparazione finestra</t>
  </si>
  <si>
    <t xml:space="preserve">KUREL SERRAMENTI DI MUCCIARONE UMBERTO (CF: MCCMRT92D23D643C)
</t>
  </si>
  <si>
    <t>KUREL SERRAMENTI DI MUCCIARONE UMBERTO (CF: MCCMRT92D23D643C)</t>
  </si>
  <si>
    <t>Intervento urgente di apertura cassaforte DP Taranto</t>
  </si>
  <si>
    <t xml:space="preserve">Ferramenta di Datto Giuseppe (CF: 02171160738)
</t>
  </si>
  <si>
    <t>Ferramenta di Datto Giuseppe (CF: 02171160738)</t>
  </si>
  <si>
    <t>Noleggio di 9 Multifunzione Convenzione CONSIP 29 Lotto 1</t>
  </si>
  <si>
    <t>RIPRISTINO IMPIANTO DI VIDEOSORVEGLIANZA - DP LECCE</t>
  </si>
  <si>
    <t xml:space="preserve">Ufficio formazione </t>
  </si>
  <si>
    <t xml:space="preserve">Azienda Univ Ospedaliera Policlinico di Bari (CF: 04846410720)
</t>
  </si>
  <si>
    <t>Azienda Univ Ospedaliera Policlinico di Bari (CF: 04846410720)</t>
  </si>
  <si>
    <t>Corso di Formazione per addetto PES/PAV</t>
  </si>
  <si>
    <t xml:space="preserve">Eliapos Srl (CF: 07531780729)
</t>
  </si>
  <si>
    <t>Eliapos Srl (CF: 07531780729)</t>
  </si>
  <si>
    <t>RIPARAZIONE IMPIANTO D'IRRIGAZIONE UPT BARI</t>
  </si>
  <si>
    <t>Ufficio Comunicazione Formazione di n. 5 ASPP Modulo A e Modulo B</t>
  </si>
  <si>
    <t>Fornitura di scale a castello in uso agli archivi</t>
  </si>
  <si>
    <t xml:space="preserve">BLP (CF: 02115160422)
</t>
  </si>
  <si>
    <t>Ufficio formazione - Corso per 2 ASPP Modulo A e Modulo B</t>
  </si>
  <si>
    <t xml:space="preserve">ADESA S.R.L. (CF: 07268620726)
AGENZIA FORMATIVA SOCIP (CF: 02163100502)
BIT SISTEMI SRL (CF: 03665000729)
CIVITA FORMAZIONE sRL (CF: 12485261007)
Eliapos Srl (CF: 07531780729)
</t>
  </si>
  <si>
    <t>RIPARAZIONE IMPIANTO ANTINTRUSIONE</t>
  </si>
  <si>
    <t>INTERVENTO DERATTIZZAZIONE VIA FILANNINO</t>
  </si>
  <si>
    <t>PRESTAZIONI URGENTI DI FACCHINAGGIO E PULIZIA</t>
  </si>
  <si>
    <t>RIPARAZIONE INFISSI ESISTENTI</t>
  </si>
  <si>
    <t>Fornitura e Posa in opera rete antipiccioni</t>
  </si>
  <si>
    <t xml:space="preserve">RIPARAZIONE INFISSI ESISTENTI </t>
  </si>
  <si>
    <t>MANUTENZIONE STRAORDINARIA GRUPPO FRIGO</t>
  </si>
  <si>
    <t xml:space="preserve">A.I.R. TECH (CF: 06942160729)
</t>
  </si>
  <si>
    <t>Corsi di Formazione - Antincendio e Primo Soccorso</t>
  </si>
  <si>
    <t xml:space="preserve">ASSO SERVICE SRL (CF: 04858680723)
CIVITA FORMAZIONE sRL (CF: 12485261007)
Eliapos Srl (CF: 07531780729)
LOMBARDI LUCIO (CF: LMBLCU63T27D643C)
Medica Sud  Srl (CF: 03143270720)
</t>
  </si>
  <si>
    <t xml:space="preserve">pulizia aree comuni </t>
  </si>
  <si>
    <t xml:space="preserve">3A SOCIETA' COOPERATIVA (CF: 04548190752)
COOPSERVICE SOCIETA' COOPERATIVA (CF: 04719740724)
Cuspide societÃ  cooperativa sociale (CF: 02490800741)
ECO SERVIZI AMBIENTALI S.R.L. (CF: 03792370755)
ecolservizi srl (CF: 02014530741)
</t>
  </si>
  <si>
    <t>Disalimentazione e messa in sicurezza impianto elettrico DP Foggia</t>
  </si>
  <si>
    <t xml:space="preserve">ENEL DISTRIBUZIONE SPA (CF: 05779711000)
</t>
  </si>
  <si>
    <t>ENEL DISTRIBUZIONE SPA (CF: 05779711000)</t>
  </si>
  <si>
    <t xml:space="preserve">VIGILANZA UT TARANTO VIA FLACCO </t>
  </si>
  <si>
    <t>ARREDI UFFICI VARI</t>
  </si>
  <si>
    <t xml:space="preserve">EUROARREDI (CF: MLLNCL33T18A893L)
FALEGNAMERIA CAMPARI DI CAMPARI PIETRO  (CF: 00795510015)
IN.PLEX ROMA S.N.C. DI ALFREDO PETROZZI &amp; C. (CF: 13066311005)
RICCIARDI RENATO (CF: RCCRNT53H03A783N)
SISMET SRL (CF: 00675210728)
T.C.I. TELECOMUNICAZIONI SRL (CF: 06665231210)
</t>
  </si>
  <si>
    <t>SOSTITUZIONE IMPIANTI DI VIDEOSORVEGLIANZA SEDI UPT BA E FG</t>
  </si>
  <si>
    <t xml:space="preserve">E.SERVICE SRL (CF: 05639550721)
</t>
  </si>
  <si>
    <t xml:space="preserve">FPO DI VETRI ARMATI UGLASS H 295 </t>
  </si>
  <si>
    <t xml:space="preserve">METALVETRO SRL (CF: 01917940734)
NUOVA INFISSI ITALIA SRL (CF: 02945230734)
</t>
  </si>
  <si>
    <t>METALVETRO SRL (CF: 01917940734)</t>
  </si>
  <si>
    <t>MANUTENZIONE STRAORDINARIA IMPIANTO ANTINCENDIO</t>
  </si>
  <si>
    <t xml:space="preserve">EL.CI IMPIANTI SRL (CF: 01341130639)
</t>
  </si>
  <si>
    <t>DISATTIVAZIONE E RIMOZIONE IMPIANTI DI SICUREZZA E ALLARME UT MAGLIE</t>
  </si>
  <si>
    <t>SOSTITUZIONE CANCELLO MOTORIZZATO</t>
  </si>
  <si>
    <t xml:space="preserve">CENTER ELET PROFESSIONAL SRLTRIC (CF: 06217800728)
E.SERVICE SRL (CF: 05639550721)
POLYTECNO DEL PI MASSIMO MAGGIORE (CF: MGGMSM65R11A662A)
ROLL DI MAISTO ANTONELLA (CF: MSTNNL82H63A662P)
STILINFISSI DI FIGLIOLIA NATALE (CF: 06429680728)
</t>
  </si>
  <si>
    <t>Verifica straordinaria impianto di sollevamento matricola FG9388</t>
  </si>
  <si>
    <t xml:space="preserve">Servizio di Derattizzazione e Deblattizzazione </t>
  </si>
  <si>
    <t xml:space="preserve">PROTECTA SRL (CF: 04404900724)
</t>
  </si>
  <si>
    <t>SERVIZIO TRIMESTRALE DI APERTURA E CHIUSURA SEDE DP BARI</t>
  </si>
  <si>
    <t>UPT Foggia Contratto derattizzazione e deblattizzazione 2019/2020</t>
  </si>
  <si>
    <t xml:space="preserve">A.P.E Azienda Pugliese Ecologica (CF: 03656360728)
EURO AMBIENTE di Carlucci e Diperno (CF: 05358360724)
GIMAR SOC COOP (CF: 03980030716)
IL Girasole soc coop social Onlus (CF: 03585100716)
S.G. Servizi Srl (CF: 03982010716)
</t>
  </si>
  <si>
    <t>UT Maglie - Intervento urgente di rimozione impianto di spegnimento incendi sala Server</t>
  </si>
  <si>
    <t xml:space="preserve">TEMA SISTEMI SPA (CF: 01804440731)
</t>
  </si>
  <si>
    <t>TEMA SISTEMI SPA (CF: 01804440731)</t>
  </si>
  <si>
    <t>UT Brindisi - Mini PC Argo per monitor di sala</t>
  </si>
  <si>
    <t xml:space="preserve">SIGMA SPA (CF: 01590680443)
</t>
  </si>
  <si>
    <t>SIGMA SPA (CF: 01590680443)</t>
  </si>
  <si>
    <t>Acquisto pubblicazione su CD ROM Capitolati Speciali d'Appalto</t>
  </si>
  <si>
    <t xml:space="preserve">MAGGIOLI S.P.A. (CF: 06188330150)
</t>
  </si>
  <si>
    <t>MAGGIOLI S.P.A. (CF: 06188330150)</t>
  </si>
  <si>
    <t>Pubblicazione estratto del bando di gara immobiliare in Manfredonia</t>
  </si>
  <si>
    <t>DR Puglia-Sostituzione di 2 lavandini bagno uomini 12Â° piano</t>
  </si>
  <si>
    <t xml:space="preserve">Termoidraulica di Rubino Luigi (CF: RBNLGU55P11A893C)
</t>
  </si>
  <si>
    <t>Termoidraulica di Rubino Luigi (CF: RBNLGU55P11A893C)</t>
  </si>
  <si>
    <t xml:space="preserve">Sedia ergonomica Spinalis </t>
  </si>
  <si>
    <t xml:space="preserve">GIROTTO MEDICA SRL (CF: 00157660309)
</t>
  </si>
  <si>
    <t>GIROTTO MEDICA SRL (CF: 00157660309)</t>
  </si>
  <si>
    <t>PROLUNGHE E CAVI DI RETE - DR PUGLIA</t>
  </si>
  <si>
    <t xml:space="preserve">ACMEI SUD (CF: 04794510729)
</t>
  </si>
  <si>
    <t>ACMEI SUD (CF: 04794510729)</t>
  </si>
  <si>
    <t xml:space="preserve">RICONFIGURAZIONE SISTEMA ARGO </t>
  </si>
  <si>
    <t>FPO PORTA REI 120 LOCALE AUTOCLAVE</t>
  </si>
  <si>
    <t xml:space="preserve">EDILSISTEM SRL (CF: 01226560728)
</t>
  </si>
  <si>
    <t>EDILSISTEM SRL (CF: 01226560728)</t>
  </si>
  <si>
    <t>DR Puglia - Ufficio Formazione - Corso per RSL Taranto</t>
  </si>
  <si>
    <t xml:space="preserve">Consuleo Srl (CF: 02836350732)
</t>
  </si>
  <si>
    <t>Consuleo Srl (CF: 02836350732)</t>
  </si>
  <si>
    <t xml:space="preserve">UPT TARANTO - INTERVENTO URGENTE DI DEBLATTIZZAZIONE E DERATTIZZAZIONE </t>
  </si>
  <si>
    <t>DR PUGLIA - RIPARAZIONE SEDUTE OPERATIVE</t>
  </si>
  <si>
    <t>NOLEGGIO APPARECCHIATURE MUTIFUNZIONE - CONVENZIONE CONSIP 24 - LOTTO 3</t>
  </si>
  <si>
    <t>COMPONENTI PER CENTRALI TERMICHE - UFFICI VARI</t>
  </si>
  <si>
    <t xml:space="preserve">ARBO SPA (CF: 01326770417)
Colonna Saverio srl (CF: 02881810721)
CUSCITO LEONARDO (CF: CSCLRD50S28E038T)
GLOBAL COMPANY SRLS (CF: 08217950727)
ICE TRADE SRL (CF: 07645430724)
</t>
  </si>
  <si>
    <t>Colonna Saverio srl (CF: 02881810721)</t>
  </si>
  <si>
    <t>UPT Foggia - Integrazione affidamento per lavori di adeguamento impianto di riscaldamento Piazza Cavour 23</t>
  </si>
  <si>
    <t xml:space="preserve">Buonsanto Giuseppe &amp; C (CF: 04116390719)
</t>
  </si>
  <si>
    <t>Buonsanto Giuseppe &amp; C (CF: 04116390719)</t>
  </si>
  <si>
    <t>Essiccazione acque meteoriche in fossa ascensori</t>
  </si>
  <si>
    <t xml:space="preserve">Fredella sas  (CF: 00217520717)
</t>
  </si>
  <si>
    <t>Fredella sas  (CF: 00217520717)</t>
  </si>
  <si>
    <t>fornitura gasolio da riscaldamento lt. 1500 ut ostuni</t>
  </si>
  <si>
    <t>ripristino funzionalita centralina antincendio</t>
  </si>
  <si>
    <t xml:space="preserve">SITEC SNC (CF: 05891790726)
</t>
  </si>
  <si>
    <t>SITEC SNC (CF: 05891790726)</t>
  </si>
  <si>
    <t>VERIFICA ISPETTIVA IMPIANTO ELETTRICO UT LECCE</t>
  </si>
  <si>
    <t xml:space="preserve">ATEF SRL (CF: 05870720728)
ENTE CERTIFICAZIONI SPA (CF: 10811841005)
EUROFINS MODULO UNO SRL (CF: 10781070015)
Norma Srl  (CF: 03201710716)
</t>
  </si>
  <si>
    <t>EUROFINS MODULO UNO SRL (CF: 10781070015)</t>
  </si>
  <si>
    <t>VERIFICA ISPETTIVA IMPIANTO ELETTRICO UT CASARANO</t>
  </si>
  <si>
    <t xml:space="preserve">ATEF SRL (CF: 05870720728)
ENTE CERTIFICAZIONI SPA (CF: 10811841005)
EUROFINS MODULO UNO SRL (CF: 10781070015)
</t>
  </si>
  <si>
    <t>RIMOZIONE IMPIANTO ANTINCENDIO SALA SERVER UT TARANTO</t>
  </si>
  <si>
    <t xml:space="preserve">CONTENITORI RACCOLTA DIFFERENZIATA </t>
  </si>
  <si>
    <t xml:space="preserve">CASTRIOTTA SRL (CF: 01431040714)
GE.VEN.IT SRL (CF: 04626260758)
PROGIDA TRAVERSA 2 SRL (CF: 05013480727)
RELINK OGGETTISTICA SRL (CF: 03380080717)
SIRTEL SRL (CF: 02871620734)
</t>
  </si>
  <si>
    <t>PROGIDA TRAVERSA 2 SRL (CF: 05013480727)</t>
  </si>
  <si>
    <t>RIPARAZIONE SERRANDA MOTORIZZATA - VIA AMENDOLA 164/E</t>
  </si>
  <si>
    <t xml:space="preserve">costantini domenico (CF: CSTDNC56S02Z600J)
</t>
  </si>
  <si>
    <t>costantini domenico (CF: CSTDNC56S02Z600J)</t>
  </si>
  <si>
    <t>Fornitura cartucce HP 477DW</t>
  </si>
  <si>
    <t>FORNITURA CARTA A3 e A4 - TUTTI UFFICI AE PUGLIA</t>
  </si>
  <si>
    <t xml:space="preserve">GIDIERRE SISTEMI DI GENNARO DE RUVO (CF: DRVGNR53H14A893Z)
LYRECO ITALIA S.P.A. (CF: 11582010150)
SALUZZO SISTEMI SNC (CF: 03510350048)
TIPOLITOGRAFIA STYLE SAS (CF: 02565780109)
UF GROUP SNC (CF: 04066350408)
</t>
  </si>
  <si>
    <t>FORNITURA KYOCERA ECOSYS  P3050</t>
  </si>
  <si>
    <t>malfunzionamento videosorveglianza</t>
  </si>
  <si>
    <t>BUONI PASTO DR PUGLIA 2018/2020</t>
  </si>
  <si>
    <t xml:space="preserve">SODEXO MOTIVATION SOLUTION ITALIA SRL (CF: 05892970152)
</t>
  </si>
  <si>
    <t>SODEXO MOTIVATION SOLUTION ITALIA SRL (CF: 05892970152)</t>
  </si>
  <si>
    <t xml:space="preserve">DRENAGGIO ACQUA IN FOSSA ASCENSORE </t>
  </si>
  <si>
    <t>riparazione porte ingresso ut gioia</t>
  </si>
  <si>
    <t>COLONNINE TENDINASTRO</t>
  </si>
  <si>
    <t xml:space="preserve">DE NITTIS MICHELE SRL (CF: 01021310717)
</t>
  </si>
  <si>
    <t>DE NITTIS MICHELE SRL (CF: 01021310717)</t>
  </si>
  <si>
    <t>DR Puglia - Uff Serv Estimativi e OMI - Prezzario DEI Tipologie Edilizie Ediz. 2019</t>
  </si>
  <si>
    <t>FORNITURA TONER KYOCERA ECOSYS P 3050</t>
  </si>
  <si>
    <t>Vaccinazione antinfluenzale 2019-2020</t>
  </si>
  <si>
    <t xml:space="preserve">Ergocenter Italia Srl (CF: 05392070727)
Medica Sud  Srl (CF: 03143270720)
</t>
  </si>
  <si>
    <t>anomalia impianto di videosorveglianza</t>
  </si>
  <si>
    <t>DR Puglia - Servizio di collaudo e revisione bombole impianto antincendio - Leader Palace</t>
  </si>
  <si>
    <t xml:space="preserve">Gielle srl (CF: 05157680728)
SITEC SNC (CF: 05891790726)
TEMA SISTEMI SPA (CF: 01804440731)
</t>
  </si>
  <si>
    <t>UPT LECCE - IMPIANTO CLIMA</t>
  </si>
  <si>
    <t xml:space="preserve">BASSO SAS DI MORGANTI DARIO &amp; C (CF: 03625280759)
GRAVILI s.r.l. (CF: 03889450759)
LUIGI PANZA IMPIANTI &amp; COSTRUZIONI (CF: PNZLGU63P04A662L)
SCOGNETTI CLIMA DI SCOGNETTI ANTONIO (CF: SCGNTN75R08A662O)
TECHNOLOGY SERVICE SRL (CF: 06535820721)
</t>
  </si>
  <si>
    <t>GRAVILI s.r.l. (CF: 03889450759)</t>
  </si>
  <si>
    <t>DP Foggia - Monitoraggio ambientale fibre di lana di Vetro</t>
  </si>
  <si>
    <t xml:space="preserve">ARACE LABORATORI SRL (CF: 03647630718)
ECOSOLUTION (CF: 03695610711)
INTEC SRL (CF: 06499160726)
LENVIROS SRL (CF: 06373470720)
PIASL ECOINDUSTRIA sas (CF: 01768560714)
</t>
  </si>
  <si>
    <t>PIASL ECOINDUSTRIA sas (CF: 01768560714)</t>
  </si>
  <si>
    <t xml:space="preserve">FORNITURA PEN DRIVE </t>
  </si>
  <si>
    <t xml:space="preserve">BIANCHI MARE' SERVICE SRL (CF: 07019300727)
DANISI.COM (CF: 05769560722)
TARANTINI FEDELE (CF: TRNFDL68E23A662L)
TRENTADUE SRLS (CF: 08348630727)
ZENGLE SRLS (CF: 07746760722)
</t>
  </si>
  <si>
    <t>TRENTADUE SRLS (CF: 08348630727)</t>
  </si>
  <si>
    <t xml:space="preserve">Formazione Operatore BLS-D Defibrillatore Retraining e corso base </t>
  </si>
  <si>
    <t xml:space="preserve">BLSD EUROPA SRL (CF: 12233291009)
coid (CF: 04639550724)
E.C.M. 2 srl (CF: 12439851002)
LORAN S.R.L. (CF: 03780530725)
Studio Stigliano Srls (CF: 02950380739)
</t>
  </si>
  <si>
    <t>BLSD EUROPA SRL (CF: 12233291009)</t>
  </si>
  <si>
    <t xml:space="preserve">RIPARAZIONE SERRAMENTI </t>
  </si>
  <si>
    <t>RIPARAZIONE FINESTTRE</t>
  </si>
  <si>
    <t xml:space="preserve">ATTOLICO SRL (CF: 06014680729)
INFISSI  ARMENISE (CF: 03664240722)
NUOVALLUMIVETRO (CF: 02924140722)
</t>
  </si>
  <si>
    <t>FPO SCHEDE FANCOIL AERMEC</t>
  </si>
  <si>
    <t xml:space="preserve">E.SERVICE SRL (CF: 05639550721)
FRIGOTECH SAS DI LEONE PIETRO (CF: 07785200721)
POLYTECNO DEL PI MASSIMO MAGGIORE (CF: MGGMSM65R11A662A)
</t>
  </si>
  <si>
    <t>RIPARAZIONE SERRATURE PORTE</t>
  </si>
  <si>
    <t xml:space="preserve">LIACI DAVIDE (CF: LCIDVD74R13D862H)
</t>
  </si>
  <si>
    <t>LIACI DAVIDE (CF: LCIDVD74R13D862H)</t>
  </si>
  <si>
    <t>RIPARAZIONE CANCELLI MOTORIZZATI FAAC</t>
  </si>
  <si>
    <t xml:space="preserve">FG IMPIANTI SRL (CF: 02186120719)
</t>
  </si>
  <si>
    <t>FG IMPIANTI SRL (CF: 02186120719)</t>
  </si>
  <si>
    <t>RIPARAZIONE SERRAMENTI LEADER PALACE</t>
  </si>
  <si>
    <t xml:space="preserve">INFISSI  ARMENISE (CF: 03664240722)
NUOVALLUMIVETRO (CF: 02924140722)
</t>
  </si>
  <si>
    <t>NUOVALLUMIVETRO (CF: 02924140722)</t>
  </si>
  <si>
    <t>BUONI PASTO ANTIFRODE 2018/2020</t>
  </si>
  <si>
    <t>MATERIALE IGIENICO-SANITARIO - DR PUGLIA E DP BARI</t>
  </si>
  <si>
    <t xml:space="preserve">ALL PACKAGING SRL (CF: 05595420653)
CARLO CAGNONI SPA (CF: 00093460426)
CRISTIAN FERRO I.B.A. SNC (CF: 03403190246)
ECOLINEGROUP (CF: 01156570440)
GIMA SRL (CF: 04208750754)
</t>
  </si>
  <si>
    <t>CARLO CAGNONI SPA (CF: 00093460426)</t>
  </si>
  <si>
    <t>FORNITURA TIMBRI DP BARI E SUE ARTICOLAZIONI</t>
  </si>
  <si>
    <t xml:space="preserve">Modugno Pantaleone Gaetano Domenico (CF: MDGPTL65D13A893Q)
</t>
  </si>
  <si>
    <t>Modugno Pantaleone Gaetano Domenico (CF: MDGPTL65D13A893Q)</t>
  </si>
  <si>
    <t>DISTANZIOMETRI PORTATILI LASER UPT BARI</t>
  </si>
  <si>
    <t xml:space="preserve">2M UFFICIO (CF: 07350840638)
CENTRO UFFICI SRL (CF: 03095020362)
NADA 2008 SRL (CF: 09234221001)
SAR SRL (CF: 08093441007)
SUPER TECNICA MARTINELLI (CF: 02181740362)
</t>
  </si>
  <si>
    <t>NADA 2008 SRL (CF: 09234221001)</t>
  </si>
  <si>
    <t>RIPARAZIONE SERRANDA MOTORIZZATA</t>
  </si>
  <si>
    <t xml:space="preserve">MARIO MALATESTA INFISSI (CF: MLTMRA60T16L011R)
</t>
  </si>
  <si>
    <t>MARIO MALATESTA INFISSI (CF: MLTMRA60T16L011R)</t>
  </si>
  <si>
    <t>UPT Foggia - Lavori vari di manutenzione - reti antivolatili,ripristino terrazzo</t>
  </si>
  <si>
    <t>UPT Foggia - Integrazione ai lavori di fornitura e posa in opera di rete antivolatili</t>
  </si>
  <si>
    <t>UPT Bari - Facchinaggio per smaltimento arredi fuori uso immobile di Piazza Massari 50</t>
  </si>
  <si>
    <t xml:space="preserve">Traslochi de Robertis srl (CF: 07632210725)
</t>
  </si>
  <si>
    <t>Traslochi de Robertis srl (CF: 07632210725)</t>
  </si>
  <si>
    <t>DP Foggia - DP Lecce - Apriporta a badge per controllo accessi</t>
  </si>
  <si>
    <t>DISTRUGGIDOCUMENTI E TAGLIERINA</t>
  </si>
  <si>
    <t xml:space="preserve">LIBROCART SRL (CF: 05888870721)
MEDIATIPO (CF: 05019490720)
RAGUSA SERVICE (CF: 07160260720)
TRENTADUE SRLS (CF: 08348630727)
YOTISTUDIO (CF: 08237370724)
</t>
  </si>
  <si>
    <t>FORNITURA MATERIALE ELETTRICO PDL DR</t>
  </si>
  <si>
    <t xml:space="preserve">CASCIANA ACQUE ITALIA SRL (CF: 01880200850)
ELETTROTECNICA AGOSTINI &amp; C. SRL (CF: 01478720475)
PERUGIA RICAMBI S.R.L. (CF: 02702130549)
RISP SRL (CF: 00547910265)
TURRIN NATALINO &amp; C S.R.L. (CF: 00658860259)
</t>
  </si>
  <si>
    <t>ELETTROTECNICA AGOSTINI &amp; C. SRL (CF: 01478720475)</t>
  </si>
  <si>
    <t>INTERVENTI STRAORDINARI DI DERATTIZZAZIONE E DEBLATTIZZAZIONE - DP TARANTO E UT CASARANO</t>
  </si>
  <si>
    <t>SPI LECCE - Archivi compattabili e scaffalature metalliche Villa Bobo'</t>
  </si>
  <si>
    <t xml:space="preserve">ETT di Torrisi Felice &amp; C. Sas (CF: 04606020875)
ICAM Srl (CF: 03685780722)
LA TECNICA DI PRETI GIANCARLO E F.LLI (CF: 00331540229)
</t>
  </si>
  <si>
    <t>ICAM Srl (CF: 03685780722)</t>
  </si>
  <si>
    <t>CONTRATTO QUADRO CANCELLERIA 2019-2020 - TUTTI GLI UFFICI AE PUGLIA</t>
  </si>
  <si>
    <t xml:space="preserve">DDMANAGEMENT SRL (CF: 06352160722)
FLORENS SOFTWARE SRL (CF: 07653930722)
IL CARTOLAIO DI FRIVOLI FABIO (CF: FRVFBA68H14H047U)
LYRECO ITALIA S.P.A. (CF: 11582010150)
OPEN MAINT (CF: 02300730740)
</t>
  </si>
  <si>
    <t>UT/SPI Lucera Front Office - Acquisto di Mini PC per sistema eliminacode</t>
  </si>
  <si>
    <t>Prestazioni Integrative di Sorveglianza Sanitaria</t>
  </si>
  <si>
    <t>Fornitura di pezzi mobili per timbri metallici Conservatorie, milesimi 2020</t>
  </si>
  <si>
    <t xml:space="preserve">Istituto Poligrafico e Zecca dello Stato  (CF: 00399810589)
</t>
  </si>
  <si>
    <t>Istituto Poligrafico e Zecca dello Stato  (CF: 00399810589)</t>
  </si>
  <si>
    <t>Carta credito</t>
  </si>
  <si>
    <t>Smaltimento beni Maglie e Casarano</t>
  </si>
  <si>
    <t xml:space="preserve">RECUPERO ECOLOGICO INERTI SRL (CF: 03511800751)
</t>
  </si>
  <si>
    <t>RECUPERO ECOLOGICO INERTI SRL (CF: 03511800751)</t>
  </si>
  <si>
    <t>PULIZIA STRAORDINARIA SCALA ACCESSO CIVICO 164/D VIA AMENDOLA</t>
  </si>
  <si>
    <t>FORNITURA TERMOVENTILATORI UT MANFREDONIA</t>
  </si>
  <si>
    <t xml:space="preserve"> FOTOCONDUTTORE A COLORI PER LEXMARK C 935</t>
  </si>
  <si>
    <t xml:space="preserve">FINBUC SRL (CF: 08573761007)
</t>
  </si>
  <si>
    <t>FINBUC SRL (CF: 08573761007)</t>
  </si>
  <si>
    <t xml:space="preserve">ALBERGHINI ANDREA (CF: LBRNDR70L10D548I)
CARTOLERIA FAVIA S.R.L. (CF: 00260370721)
M.B.SYSTEM (CF: MSCBGI78B03A717C)
NONSOLOUFFICIO DI MONDELLI LUIGI &amp; C. SAS (CF: 06991950723)
NUOVE GRAFICHE PUDDU SRL (CF: 02425650922)
</t>
  </si>
  <si>
    <t>SERVIZIO DI FACCHINAGGIO TRASPORTO E TRASLOCO - AE PUGLIA</t>
  </si>
  <si>
    <t xml:space="preserve">CO.MI SRL (CF: 05631620829)
LA MARCA SERVICES S.R.L.S (CF: 02953180649)
S A F S.R.L. (CF: 04529881213)
SCALA ENTERPRISE S.R.L. (CF: 05594340639)
Tecno GF Service srl (CF: 03023190733)
</t>
  </si>
  <si>
    <t>Tecno GF Service srl (CF: 03023190733)</t>
  </si>
  <si>
    <t>FORNITURA TONER E DRUM 2019 - CONTRATTO QUADRO UFFICI AE PUGLIA</t>
  </si>
  <si>
    <t xml:space="preserve">CAR.TAB. SRL (CF: 01355390566)
CARTOLERIA FAVIA S.R.L. (CF: 00260370721)
EPICI SRL (CF: 07575360016)
IL MODULO (CF: 01180320655)
MIDA SRL (CF: 01513020238)
</t>
  </si>
  <si>
    <t>MIDA SRL (CF: 01513020238)</t>
  </si>
  <si>
    <t>MANUTENZIONE IMPIANTI DI SOLLEVAMENTO</t>
  </si>
  <si>
    <t xml:space="preserve">CATAPANO ENGINEERING SRLS  (CF: 02485920744)
COLACCHIO ANTONIO  (CF: 03877600712)
CRIOSERVICE SRL (CF: 04106120753)
EMI SRL  (CF: 07107660727)
OTIS SERVIZI SRL (CF: 01729590032)
</t>
  </si>
  <si>
    <t>RIPARAZIONE PORTONI EXECUTIVE CENTER</t>
  </si>
  <si>
    <t xml:space="preserve">Lecce - Lavori adeguamento ex D-lgs 81/08 Edificio di via Dalmazio Birago </t>
  </si>
  <si>
    <t xml:space="preserve">Cascione Costantino Srl Unipersonale (CF: 04274960758)
Ciullo Restauri Srl (CF: 03641350750)
Dielle sRL (CF: 03648130759)
Ditta Pedone Lucio (CF: 02453040756)
EDIL TECNO SERVICE SRL (CF: 04280730757)
Edilele Srl (CF: 03694350756)
Geom. Alfredo Toraldo Costruzioni Srl (CF: 05050340750)
maroccia costruzioni srl (CF: 03304810751)
Multiserf di Elia Emanuele (CF: LEIMNL98S07E506E)
STE MAR Costruzioni Srl (CF: 04340470758)
</t>
  </si>
  <si>
    <t>Geom. Alfredo Toraldo Costruzioni Srl (CF: 05050340750)</t>
  </si>
  <si>
    <t>lavori di manutenzione straordinaria UT CASARANO</t>
  </si>
  <si>
    <t xml:space="preserve">Ciullo Restauri Srl (CF: 03641350750)
L.G.P. COSTRUZIONI E SERVIZI SRL (CF: 04337180758)
MUSCATELLO SERVIZI (CF: 03836310759)
</t>
  </si>
  <si>
    <t>Ciullo Restauri Srl (CF: 03641350750)</t>
  </si>
  <si>
    <t>RIPRISTINO IMPIANTO DI RILEVAZIONE INCENDI</t>
  </si>
  <si>
    <t xml:space="preserve">SICUREZZA &amp; ANTINCENDIO DI D'ONOFRIO GIANLUCA (CF: DNFGLC70P15E506H)
</t>
  </si>
  <si>
    <t>SICUREZZA &amp; ANTINCENDIO DI D'ONOFRIO GIANLUCA (CF: DNFGLC70P15E506H)</t>
  </si>
  <si>
    <t>CODIFICA IMMAGINI IMPIANTO DI VIDEOSORVEGLIANZA DP TARANTO</t>
  </si>
  <si>
    <t>RIPARAZIONE PORTA DI ACCESSO DP BARLETTA</t>
  </si>
  <si>
    <t>RIPARAZIONE IMPIANTO TV SATELLITARE</t>
  </si>
  <si>
    <t xml:space="preserve">CU TECHNOLOGY DI CUCUMAZZO NICOLA (CF: 07850500724)
</t>
  </si>
  <si>
    <t>CU TECHNOLOGY DI CUCUMAZZO NICOLA (CF: 07850500724)</t>
  </si>
  <si>
    <t>lavori urgenti per allagamento locali UT TRANI</t>
  </si>
  <si>
    <t xml:space="preserve">TORTOSA IMPIANTI SRL (CF: 06925310721)
</t>
  </si>
  <si>
    <t>TORTOSA IMPIANTI SRL (CF: 06925310721)</t>
  </si>
  <si>
    <t xml:space="preserve">SOSTITUZIONE SARACINESCA LINEA PRINCIPALE DI ADDUZIONE IDRICA </t>
  </si>
  <si>
    <t>fornitura ed installazione di un gruppo refrigeratore/pompa di calore presso Lecce Viale Gallipoli - DESERTA</t>
  </si>
  <si>
    <t xml:space="preserve">AT. APPLIED TECNOSYSTEMS (CF: 06922320723)
Industrie Fracchiolla S.p.A. (CF: 04936100728)
INGEL (CF: 04061820728)
SISTEC SRL (CF: 06076770723)
V.P. SERVICE (CF: 02395590736)
</t>
  </si>
  <si>
    <t>Servizio di facchinaggio e trasloco 2019 2020</t>
  </si>
  <si>
    <t>Materiale elettrico - DESERTA</t>
  </si>
  <si>
    <t xml:space="preserve">2M forniture (CF: 03637990650)
ELEXIND (CF: 08302040152)
EUROBLOCK (CF: 07427121004)
INTEGRA (CF: 02608090136)
LEPA SRL (CF: 01432420899)
</t>
  </si>
  <si>
    <t>Bonifica vasche acque reflue</t>
  </si>
  <si>
    <t>Palazzo degli Uffici Finanziari di Foggia. Lavori di fornitura e posa in opera, a noleggio, di apprestamenti di sicurezza</t>
  </si>
  <si>
    <t>Contratto fornitura carta 2019 - RdO MePA - procedura non aggiudicata</t>
  </si>
  <si>
    <t xml:space="preserve">CARTOLERIA FAVIA S.R.L. (CF: 00260370721)
LYRECO ITALIA S.P.A. (CF: 11582010150)
MICROTECH (CF: 01838920609)
SEROSISTEMI (CF: 01108450683)
TIC TAC (CF: 03276880246)
</t>
  </si>
  <si>
    <t>fornitura gasolio da riscaldamento</t>
  </si>
  <si>
    <t>FACCHINAGGIO CERIGNOLA E FOGGIA</t>
  </si>
  <si>
    <t xml:space="preserve">daunia  (CF: 04180010714)
F.G.M. MULTISERVIZI (CF: 04176990713)
TRANS PUGLIESE SNC (CF: 01835820711)
traslochi cimmarusti (CF: 02407130711)
UNISERVICE TECHNOLOGY SRL (CF: 04052640713)
</t>
  </si>
  <si>
    <t>UNISERVICE TECHNOLOGY SRL (CF: 04052640713)</t>
  </si>
  <si>
    <t>FORNITURA TIMBRI DP BAT E SUE ARTICOLAZIONI</t>
  </si>
  <si>
    <t xml:space="preserve">DICORATO GIOACCHINO (CF: DCRGCH58E22A669K)
</t>
  </si>
  <si>
    <t>DICORATO GIOACCHINO (CF: DCRGCH58E22A669K)</t>
  </si>
  <si>
    <t>SERVIZIO DI PORTIERATO E RECEPTION IMMOBILE LEADER PALACE BARI</t>
  </si>
  <si>
    <t xml:space="preserve">ARIETE SOC.COOP. (CF: 02155320720)
LEADER SERVICE (CF: 05400500723)
MEAP Srl (CF: 07633520726)
MUNERIS SOCIETA' COOPERATIVA ARL A MUTUALITA' PREVALENTE (CF: 07547540729)
POLIGAL S.C.A.R.L. (CF: 07331180724)
</t>
  </si>
  <si>
    <t>LEADER SERVICE (CF: 05400500723)</t>
  </si>
  <si>
    <t xml:space="preserve">Fornitura paletti guida file per lâ€™Ufficio Territoriale di Brindisi </t>
  </si>
  <si>
    <t xml:space="preserve">centro ufficio srl (CF: 01222040931)
DIMENSIONE UFFICIO SNC  (CF: 06635890723)
EVOLUMIA SRL (CF: 07597110720)
FRANGI SRL (CF: 04179660248)
MAGELLANO (CF: 01214420745)
</t>
  </si>
  <si>
    <t>MANUTENZIONE ANNUALE IMPIANTI ELETTRICI</t>
  </si>
  <si>
    <t xml:space="preserve">C.E.L. ELETTROMECCANICA SRL (CF: 01553540715)
CICORELLA SRL (CF: 01463930722)
E.SERVICE SRL (CF: 05639550721)
EL.CI IMPIANTI SRL (CF: 01341130639)
ELECTRA SRL (CF: 02144090731)
</t>
  </si>
  <si>
    <t>PULIZIA AREE CONDOMINIALI BARI - MASSARI</t>
  </si>
  <si>
    <t xml:space="preserve">A.ME.F. MULTISERVICE SRL (CF: 01896420716)
CAMPANELLI VITANGELO (CF: CMPVNG47A31L571O)
EURO SPURGHI GROUP SRL DI FAMIGLIA VACCA MARCO (CF: 01945300760)
ITALSERVICE S.R.L. (CF: 06570940723)
LABIANCA MARIO (CF: LBNMRA70A26A893L)
</t>
  </si>
  <si>
    <t>pulizia parti comuni executive center bari</t>
  </si>
  <si>
    <t xml:space="preserve">COOPERATIVA SOCIALE SOLARE ARL (CF: 07578150729)
DEMOSERVICE SOCIETA' COOPERATIVA (CF: 04654960725)
ECOLOGIA RIZZI ARCANGELO A S.U. (CF: 07585070720)
ITALSERVICE S.R.L. (CF: 06570940723)
LADISA (CF: 05282230720)
</t>
  </si>
  <si>
    <t>pulizia aree condominiali Foggia - Piazza Cavour</t>
  </si>
  <si>
    <t xml:space="preserve">A.ME.F. MULTISERVICE SRL (CF: 01896420716)
ACCADUEO SRL (CF: 03350530725)
EUROPULISH SOCIETA' COOPERATIVA A RESPONSABILITA' LIMITATA (CF: 05596990720)
IL SALVATORE COOPERATIVA SOCIALE A R.L. (CF: 03569900727)
ITALSERVICE S.R.L. (CF: 06570940723)
</t>
  </si>
  <si>
    <t>MANUTENZIONE ANNUALE IMPIANI TERMOIDRAULICI, DI CONDIZIONAMENTO ED IDRICO SANITARI</t>
  </si>
  <si>
    <t xml:space="preserve">ALBERGO PETROLI SRL (CF: 00301260725)
ATITECNICA85 SRL (CF: 01403880741)
C.L.I. (CF: 02906670738)
CAMPANA CLIMA S.R.L. (CF: 07017310728)
EL.CI IMPIANTI SRL (CF: 01341130639)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</si>
</sst>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"5696705DAB"</f>
        <v>5696705DAB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24660.6</v>
      </c>
      <c r="I3" s="2">
        <v>41733</v>
      </c>
      <c r="J3" s="2">
        <v>43560</v>
      </c>
      <c r="K3">
        <v>23427</v>
      </c>
    </row>
    <row r="4" spans="1:11" x14ac:dyDescent="0.25">
      <c r="A4" t="str">
        <f>"Z7013E8A5C"</f>
        <v>Z7013E8A5C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20980.02</v>
      </c>
      <c r="I4" s="2">
        <v>42156</v>
      </c>
      <c r="J4" s="2">
        <v>43982</v>
      </c>
      <c r="K4">
        <v>18882.12</v>
      </c>
    </row>
    <row r="5" spans="1:11" x14ac:dyDescent="0.25">
      <c r="A5" t="str">
        <f>"Z0C0B868E2"</f>
        <v>Z0C0B868E2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13228</v>
      </c>
      <c r="I5" s="2">
        <v>41551</v>
      </c>
      <c r="J5" s="2">
        <v>43468</v>
      </c>
      <c r="K5">
        <v>0</v>
      </c>
    </row>
    <row r="6" spans="1:11" x14ac:dyDescent="0.25">
      <c r="A6" t="str">
        <f>"Z47194ABDB"</f>
        <v>Z47194ABDB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19</v>
      </c>
      <c r="G6" t="s">
        <v>20</v>
      </c>
      <c r="H6">
        <v>6800</v>
      </c>
      <c r="I6" s="2">
        <v>42522</v>
      </c>
      <c r="J6" s="2">
        <v>44347</v>
      </c>
      <c r="K6">
        <v>4843.1000000000004</v>
      </c>
    </row>
    <row r="7" spans="1:11" x14ac:dyDescent="0.25">
      <c r="A7" t="str">
        <f>"Z801B978DB"</f>
        <v>Z801B978DB</v>
      </c>
      <c r="B7" t="str">
        <f t="shared" si="0"/>
        <v>06363391001</v>
      </c>
      <c r="C7" t="s">
        <v>16</v>
      </c>
      <c r="D7" t="s">
        <v>29</v>
      </c>
      <c r="E7" t="s">
        <v>18</v>
      </c>
      <c r="F7" s="1" t="s">
        <v>30</v>
      </c>
      <c r="G7" t="s">
        <v>31</v>
      </c>
      <c r="H7">
        <v>2247.1999999999998</v>
      </c>
      <c r="I7" s="2">
        <v>42762</v>
      </c>
      <c r="J7" s="2">
        <v>44587</v>
      </c>
      <c r="K7">
        <v>1348.32</v>
      </c>
    </row>
    <row r="8" spans="1:11" x14ac:dyDescent="0.25">
      <c r="A8" t="str">
        <f>"ZC41C02E56"</f>
        <v>ZC41C02E56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30</v>
      </c>
      <c r="G8" t="s">
        <v>31</v>
      </c>
      <c r="H8">
        <v>2247.1999999999998</v>
      </c>
      <c r="I8" s="2">
        <v>42782</v>
      </c>
      <c r="J8" s="2">
        <v>44607</v>
      </c>
      <c r="K8">
        <v>1123.5999999999999</v>
      </c>
    </row>
    <row r="9" spans="1:11" x14ac:dyDescent="0.25">
      <c r="A9" t="str">
        <f>"6868678465"</f>
        <v>6868678465</v>
      </c>
      <c r="B9" t="str">
        <f t="shared" si="0"/>
        <v>06363391001</v>
      </c>
      <c r="C9" t="s">
        <v>16</v>
      </c>
      <c r="D9" t="s">
        <v>33</v>
      </c>
      <c r="E9" t="s">
        <v>18</v>
      </c>
      <c r="F9" s="1" t="s">
        <v>19</v>
      </c>
      <c r="G9" t="s">
        <v>20</v>
      </c>
      <c r="H9">
        <v>155992</v>
      </c>
      <c r="I9" s="2">
        <v>42782</v>
      </c>
      <c r="J9" s="2">
        <v>44607</v>
      </c>
      <c r="K9">
        <v>89764.35</v>
      </c>
    </row>
    <row r="10" spans="1:11" x14ac:dyDescent="0.25">
      <c r="A10" t="str">
        <f>"6690151740"</f>
        <v>6690151740</v>
      </c>
      <c r="B10" t="str">
        <f t="shared" si="0"/>
        <v>06363391001</v>
      </c>
      <c r="C10" t="s">
        <v>16</v>
      </c>
      <c r="D10" t="s">
        <v>34</v>
      </c>
      <c r="E10" t="s">
        <v>18</v>
      </c>
      <c r="F10" s="1" t="s">
        <v>35</v>
      </c>
      <c r="G10" t="s">
        <v>36</v>
      </c>
      <c r="H10">
        <v>744715.32</v>
      </c>
      <c r="I10" s="2">
        <v>42502</v>
      </c>
      <c r="J10" s="2">
        <v>43863</v>
      </c>
      <c r="K10">
        <v>233412.59</v>
      </c>
    </row>
    <row r="11" spans="1:11" x14ac:dyDescent="0.25">
      <c r="A11" t="str">
        <f>"Z7D1D92E54"</f>
        <v>Z7D1D92E54</v>
      </c>
      <c r="B11" t="str">
        <f t="shared" si="0"/>
        <v>06363391001</v>
      </c>
      <c r="C11" t="s">
        <v>16</v>
      </c>
      <c r="D11" t="s">
        <v>37</v>
      </c>
      <c r="E11" t="s">
        <v>22</v>
      </c>
      <c r="F11" s="1" t="s">
        <v>38</v>
      </c>
      <c r="G11" t="s">
        <v>39</v>
      </c>
      <c r="H11">
        <v>3240</v>
      </c>
      <c r="I11" s="2">
        <v>42856</v>
      </c>
      <c r="J11" s="2">
        <v>43951</v>
      </c>
      <c r="K11">
        <v>0</v>
      </c>
    </row>
    <row r="12" spans="1:11" x14ac:dyDescent="0.25">
      <c r="A12" t="str">
        <f>"Z961D92F2F"</f>
        <v>Z961D92F2F</v>
      </c>
      <c r="B12" t="str">
        <f t="shared" si="0"/>
        <v>06363391001</v>
      </c>
      <c r="C12" t="s">
        <v>16</v>
      </c>
      <c r="D12" t="s">
        <v>40</v>
      </c>
      <c r="E12" t="s">
        <v>22</v>
      </c>
      <c r="F12" s="1" t="s">
        <v>41</v>
      </c>
      <c r="G12" t="s">
        <v>42</v>
      </c>
      <c r="H12">
        <v>13680</v>
      </c>
      <c r="I12" s="2">
        <v>42887</v>
      </c>
      <c r="J12" s="2">
        <v>43982</v>
      </c>
      <c r="K12">
        <v>6840</v>
      </c>
    </row>
    <row r="13" spans="1:11" x14ac:dyDescent="0.25">
      <c r="A13" t="str">
        <f>"Z051DB3502"</f>
        <v>Z051DB3502</v>
      </c>
      <c r="B13" t="str">
        <f t="shared" si="0"/>
        <v>06363391001</v>
      </c>
      <c r="C13" t="s">
        <v>16</v>
      </c>
      <c r="D13" t="s">
        <v>43</v>
      </c>
      <c r="E13" t="s">
        <v>22</v>
      </c>
      <c r="F13" s="1" t="s">
        <v>44</v>
      </c>
      <c r="G13" t="s">
        <v>45</v>
      </c>
      <c r="H13">
        <v>4929.5</v>
      </c>
      <c r="I13" s="2">
        <v>42843</v>
      </c>
      <c r="J13" s="2">
        <v>43938</v>
      </c>
      <c r="K13">
        <v>2889.5</v>
      </c>
    </row>
    <row r="14" spans="1:11" x14ac:dyDescent="0.25">
      <c r="A14" t="str">
        <f>"70651634F2"</f>
        <v>70651634F2</v>
      </c>
      <c r="B14" t="str">
        <f t="shared" si="0"/>
        <v>06363391001</v>
      </c>
      <c r="C14" t="s">
        <v>16</v>
      </c>
      <c r="D14" t="s">
        <v>46</v>
      </c>
      <c r="E14" t="s">
        <v>18</v>
      </c>
      <c r="F14" s="1" t="s">
        <v>47</v>
      </c>
      <c r="G14" t="s">
        <v>48</v>
      </c>
      <c r="H14">
        <v>166130.13</v>
      </c>
      <c r="I14" s="2">
        <v>42860</v>
      </c>
      <c r="J14" s="2">
        <v>43939</v>
      </c>
      <c r="K14">
        <v>109584.9</v>
      </c>
    </row>
    <row r="15" spans="1:11" x14ac:dyDescent="0.25">
      <c r="A15" t="str">
        <f>"6900874D5D"</f>
        <v>6900874D5D</v>
      </c>
      <c r="B15" t="str">
        <f t="shared" si="0"/>
        <v>06363391001</v>
      </c>
      <c r="C15" t="s">
        <v>16</v>
      </c>
      <c r="D15" t="s">
        <v>49</v>
      </c>
      <c r="E15" t="s">
        <v>18</v>
      </c>
      <c r="F15" s="1" t="s">
        <v>50</v>
      </c>
      <c r="G15" t="s">
        <v>51</v>
      </c>
      <c r="H15">
        <v>205866.25</v>
      </c>
      <c r="I15" s="2">
        <v>42711</v>
      </c>
      <c r="J15" s="2">
        <v>43805</v>
      </c>
      <c r="K15">
        <v>172768.92</v>
      </c>
    </row>
    <row r="16" spans="1:11" x14ac:dyDescent="0.25">
      <c r="A16" t="str">
        <f>"Z3F26B378F"</f>
        <v>Z3F26B378F</v>
      </c>
      <c r="B16" t="str">
        <f t="shared" si="0"/>
        <v>06363391001</v>
      </c>
      <c r="C16" t="s">
        <v>16</v>
      </c>
      <c r="D16" t="s">
        <v>52</v>
      </c>
      <c r="E16" t="s">
        <v>53</v>
      </c>
      <c r="F16" s="1" t="s">
        <v>54</v>
      </c>
      <c r="G16" t="s">
        <v>55</v>
      </c>
      <c r="H16">
        <v>1398</v>
      </c>
      <c r="I16" s="2">
        <v>43463</v>
      </c>
      <c r="J16" s="2">
        <v>43463</v>
      </c>
      <c r="K16">
        <v>1398</v>
      </c>
    </row>
    <row r="17" spans="1:11" x14ac:dyDescent="0.25">
      <c r="A17" t="str">
        <f>"7354167298"</f>
        <v>7354167298</v>
      </c>
      <c r="B17" t="str">
        <f t="shared" si="0"/>
        <v>06363391001</v>
      </c>
      <c r="C17" t="s">
        <v>16</v>
      </c>
      <c r="D17" t="s">
        <v>56</v>
      </c>
      <c r="E17" t="s">
        <v>18</v>
      </c>
      <c r="F17" s="1" t="s">
        <v>57</v>
      </c>
      <c r="G17" t="s">
        <v>58</v>
      </c>
      <c r="H17">
        <v>0</v>
      </c>
      <c r="I17" s="2">
        <v>43191</v>
      </c>
      <c r="J17" s="2">
        <v>43555</v>
      </c>
      <c r="K17">
        <v>79248.06</v>
      </c>
    </row>
    <row r="18" spans="1:11" x14ac:dyDescent="0.25">
      <c r="A18" t="str">
        <f>"7354192738"</f>
        <v>7354192738</v>
      </c>
      <c r="B18" t="str">
        <f t="shared" si="0"/>
        <v>06363391001</v>
      </c>
      <c r="C18" t="s">
        <v>16</v>
      </c>
      <c r="D18" t="s">
        <v>59</v>
      </c>
      <c r="E18" t="s">
        <v>18</v>
      </c>
      <c r="F18" s="1" t="s">
        <v>60</v>
      </c>
      <c r="G18" t="s">
        <v>61</v>
      </c>
      <c r="H18">
        <v>0</v>
      </c>
      <c r="I18" s="2">
        <v>43191</v>
      </c>
      <c r="J18" s="2">
        <v>43555</v>
      </c>
      <c r="K18">
        <v>178148.33</v>
      </c>
    </row>
    <row r="19" spans="1:11" x14ac:dyDescent="0.25">
      <c r="A19" t="str">
        <f>"75486628F0"</f>
        <v>75486628F0</v>
      </c>
      <c r="B19" t="str">
        <f t="shared" si="0"/>
        <v>06363391001</v>
      </c>
      <c r="C19" t="s">
        <v>16</v>
      </c>
      <c r="D19" t="s">
        <v>62</v>
      </c>
      <c r="E19" t="s">
        <v>18</v>
      </c>
      <c r="F19" s="1" t="s">
        <v>63</v>
      </c>
      <c r="G19" t="s">
        <v>64</v>
      </c>
      <c r="H19">
        <v>123893</v>
      </c>
      <c r="I19" s="2">
        <v>43283</v>
      </c>
      <c r="J19" s="2">
        <v>43565</v>
      </c>
      <c r="K19">
        <v>115639.06</v>
      </c>
    </row>
    <row r="20" spans="1:11" x14ac:dyDescent="0.25">
      <c r="A20" t="str">
        <f>"Z332322D25"</f>
        <v>Z332322D25</v>
      </c>
      <c r="B20" t="str">
        <f t="shared" si="0"/>
        <v>06363391001</v>
      </c>
      <c r="C20" t="s">
        <v>16</v>
      </c>
      <c r="D20" t="s">
        <v>65</v>
      </c>
      <c r="E20" t="s">
        <v>22</v>
      </c>
      <c r="F20" s="1" t="s">
        <v>66</v>
      </c>
      <c r="G20" t="s">
        <v>67</v>
      </c>
      <c r="H20">
        <v>699</v>
      </c>
      <c r="I20" s="2">
        <v>43283</v>
      </c>
      <c r="J20" s="2">
        <v>43646</v>
      </c>
      <c r="K20">
        <v>699</v>
      </c>
    </row>
    <row r="21" spans="1:11" x14ac:dyDescent="0.25">
      <c r="A21" t="str">
        <f>"ZB12335DB7"</f>
        <v>ZB12335DB7</v>
      </c>
      <c r="B21" t="str">
        <f t="shared" si="0"/>
        <v>06363391001</v>
      </c>
      <c r="C21" t="s">
        <v>16</v>
      </c>
      <c r="D21" t="s">
        <v>68</v>
      </c>
      <c r="E21" t="s">
        <v>22</v>
      </c>
      <c r="F21" s="1" t="s">
        <v>69</v>
      </c>
      <c r="G21" t="s">
        <v>70</v>
      </c>
      <c r="H21">
        <v>35000</v>
      </c>
      <c r="I21" s="2">
        <v>43262</v>
      </c>
      <c r="J21" s="2">
        <v>43630</v>
      </c>
      <c r="K21">
        <v>26051.88</v>
      </c>
    </row>
    <row r="22" spans="1:11" x14ac:dyDescent="0.25">
      <c r="A22" t="str">
        <f>"Z66234E25B"</f>
        <v>Z66234E25B</v>
      </c>
      <c r="B22" t="str">
        <f t="shared" si="0"/>
        <v>06363391001</v>
      </c>
      <c r="C22" t="s">
        <v>16</v>
      </c>
      <c r="D22" t="s">
        <v>71</v>
      </c>
      <c r="E22" t="s">
        <v>22</v>
      </c>
      <c r="F22" s="1" t="s">
        <v>72</v>
      </c>
      <c r="G22" t="s">
        <v>73</v>
      </c>
      <c r="H22">
        <v>450</v>
      </c>
      <c r="I22" s="2">
        <v>43236</v>
      </c>
      <c r="J22" s="2">
        <v>43600</v>
      </c>
      <c r="K22">
        <v>450</v>
      </c>
    </row>
    <row r="23" spans="1:11" x14ac:dyDescent="0.25">
      <c r="A23" t="str">
        <f>"Z73234E4E1"</f>
        <v>Z73234E4E1</v>
      </c>
      <c r="B23" t="str">
        <f t="shared" si="0"/>
        <v>06363391001</v>
      </c>
      <c r="C23" t="s">
        <v>16</v>
      </c>
      <c r="D23" t="s">
        <v>74</v>
      </c>
      <c r="E23" t="s">
        <v>22</v>
      </c>
      <c r="F23" s="1" t="s">
        <v>75</v>
      </c>
      <c r="G23" t="s">
        <v>73</v>
      </c>
      <c r="H23">
        <v>470</v>
      </c>
      <c r="I23" s="2">
        <v>43248</v>
      </c>
      <c r="J23" s="2">
        <v>43600</v>
      </c>
      <c r="K23">
        <v>470</v>
      </c>
    </row>
    <row r="24" spans="1:11" x14ac:dyDescent="0.25">
      <c r="A24" t="str">
        <f>"Z0E234E22B"</f>
        <v>Z0E234E22B</v>
      </c>
      <c r="B24" t="str">
        <f t="shared" si="0"/>
        <v>06363391001</v>
      </c>
      <c r="C24" t="s">
        <v>16</v>
      </c>
      <c r="D24" t="s">
        <v>76</v>
      </c>
      <c r="E24" t="s">
        <v>22</v>
      </c>
      <c r="F24" s="1" t="s">
        <v>77</v>
      </c>
      <c r="G24" t="s">
        <v>78</v>
      </c>
      <c r="H24">
        <v>649.95000000000005</v>
      </c>
      <c r="I24" s="2">
        <v>43236</v>
      </c>
      <c r="J24" s="2">
        <v>43600</v>
      </c>
      <c r="K24">
        <v>649.95000000000005</v>
      </c>
    </row>
    <row r="25" spans="1:11" x14ac:dyDescent="0.25">
      <c r="A25" t="str">
        <f>"68558889BF"</f>
        <v>68558889BF</v>
      </c>
      <c r="B25" t="str">
        <f t="shared" si="0"/>
        <v>06363391001</v>
      </c>
      <c r="C25" t="s">
        <v>16</v>
      </c>
      <c r="D25" t="s">
        <v>79</v>
      </c>
      <c r="E25" t="s">
        <v>22</v>
      </c>
      <c r="F25" s="1" t="s">
        <v>80</v>
      </c>
      <c r="G25" t="s">
        <v>81</v>
      </c>
      <c r="H25">
        <v>21453.9</v>
      </c>
      <c r="I25" s="2">
        <v>42767</v>
      </c>
      <c r="J25" s="2">
        <v>43496</v>
      </c>
      <c r="K25">
        <v>19666.02</v>
      </c>
    </row>
    <row r="26" spans="1:11" x14ac:dyDescent="0.25">
      <c r="A26" t="str">
        <f>"Z2920DD8AA"</f>
        <v>Z2920DD8AA</v>
      </c>
      <c r="B26" t="str">
        <f t="shared" si="0"/>
        <v>06363391001</v>
      </c>
      <c r="C26" t="s">
        <v>16</v>
      </c>
      <c r="D26" t="s">
        <v>82</v>
      </c>
      <c r="E26" t="s">
        <v>22</v>
      </c>
      <c r="F26" s="1" t="s">
        <v>83</v>
      </c>
      <c r="G26" t="s">
        <v>39</v>
      </c>
      <c r="H26">
        <v>6288</v>
      </c>
      <c r="I26" s="2">
        <v>43282</v>
      </c>
      <c r="J26" s="2">
        <v>44012</v>
      </c>
      <c r="K26">
        <v>4716</v>
      </c>
    </row>
    <row r="27" spans="1:11" x14ac:dyDescent="0.25">
      <c r="A27" t="str">
        <f>"Z82248F6A8"</f>
        <v>Z82248F6A8</v>
      </c>
      <c r="B27" t="str">
        <f t="shared" si="0"/>
        <v>06363391001</v>
      </c>
      <c r="C27" t="s">
        <v>16</v>
      </c>
      <c r="D27" t="s">
        <v>84</v>
      </c>
      <c r="E27" t="s">
        <v>53</v>
      </c>
      <c r="F27" s="1" t="s">
        <v>85</v>
      </c>
      <c r="G27" t="s">
        <v>42</v>
      </c>
      <c r="H27">
        <v>480</v>
      </c>
      <c r="I27" s="2">
        <v>43313</v>
      </c>
      <c r="J27" s="2">
        <v>43496</v>
      </c>
      <c r="K27">
        <v>1040</v>
      </c>
    </row>
    <row r="28" spans="1:11" x14ac:dyDescent="0.25">
      <c r="A28" t="str">
        <f>"7559543C38"</f>
        <v>7559543C38</v>
      </c>
      <c r="B28" t="str">
        <f t="shared" si="0"/>
        <v>06363391001</v>
      </c>
      <c r="C28" t="s">
        <v>16</v>
      </c>
      <c r="D28" t="s">
        <v>86</v>
      </c>
      <c r="E28" t="s">
        <v>22</v>
      </c>
      <c r="F28" s="1" t="s">
        <v>87</v>
      </c>
      <c r="G28" t="s">
        <v>88</v>
      </c>
      <c r="H28">
        <v>80000</v>
      </c>
      <c r="I28" s="2">
        <v>43409</v>
      </c>
      <c r="J28" s="2">
        <v>43774</v>
      </c>
      <c r="K28">
        <v>79669.279999999999</v>
      </c>
    </row>
    <row r="29" spans="1:11" x14ac:dyDescent="0.25">
      <c r="A29" t="str">
        <f>"Z95250B07B"</f>
        <v>Z95250B07B</v>
      </c>
      <c r="B29" t="str">
        <f t="shared" si="0"/>
        <v>06363391001</v>
      </c>
      <c r="C29" t="s">
        <v>16</v>
      </c>
      <c r="D29" t="s">
        <v>89</v>
      </c>
      <c r="E29" t="s">
        <v>22</v>
      </c>
      <c r="F29" s="1" t="s">
        <v>90</v>
      </c>
      <c r="G29" t="s">
        <v>91</v>
      </c>
      <c r="H29">
        <v>4514.7</v>
      </c>
      <c r="I29" s="2">
        <v>43399</v>
      </c>
      <c r="J29" s="2">
        <v>43448</v>
      </c>
      <c r="K29">
        <v>0</v>
      </c>
    </row>
    <row r="30" spans="1:11" x14ac:dyDescent="0.25">
      <c r="A30" t="str">
        <f>"7673764E5E"</f>
        <v>7673764E5E</v>
      </c>
      <c r="B30" t="str">
        <f t="shared" si="0"/>
        <v>06363391001</v>
      </c>
      <c r="C30" t="s">
        <v>16</v>
      </c>
      <c r="D30" t="s">
        <v>92</v>
      </c>
      <c r="E30" t="s">
        <v>18</v>
      </c>
      <c r="F30" s="1" t="s">
        <v>19</v>
      </c>
      <c r="G30" t="s">
        <v>20</v>
      </c>
      <c r="H30">
        <v>52040</v>
      </c>
      <c r="I30" s="2">
        <v>43435</v>
      </c>
      <c r="J30" s="2">
        <v>45260</v>
      </c>
      <c r="K30">
        <v>9598.49</v>
      </c>
    </row>
    <row r="31" spans="1:11" x14ac:dyDescent="0.25">
      <c r="A31" t="str">
        <f>"Z2725D0D33"</f>
        <v>Z2725D0D33</v>
      </c>
      <c r="B31" t="str">
        <f t="shared" si="0"/>
        <v>06363391001</v>
      </c>
      <c r="C31" t="s">
        <v>16</v>
      </c>
      <c r="D31" t="s">
        <v>93</v>
      </c>
      <c r="E31" t="s">
        <v>53</v>
      </c>
      <c r="F31" s="1" t="s">
        <v>94</v>
      </c>
      <c r="G31" t="s">
        <v>73</v>
      </c>
      <c r="H31">
        <v>360</v>
      </c>
      <c r="I31" s="2">
        <v>43418</v>
      </c>
      <c r="J31" s="2">
        <v>43782</v>
      </c>
      <c r="K31">
        <v>360</v>
      </c>
    </row>
    <row r="32" spans="1:11" x14ac:dyDescent="0.25">
      <c r="A32" t="str">
        <f>"Z7B2582359"</f>
        <v>Z7B2582359</v>
      </c>
      <c r="B32" t="str">
        <f t="shared" si="0"/>
        <v>06363391001</v>
      </c>
      <c r="C32" t="s">
        <v>16</v>
      </c>
      <c r="D32" t="s">
        <v>95</v>
      </c>
      <c r="E32" t="s">
        <v>53</v>
      </c>
      <c r="F32" s="1" t="s">
        <v>96</v>
      </c>
      <c r="G32" t="s">
        <v>97</v>
      </c>
      <c r="H32">
        <v>1290</v>
      </c>
      <c r="I32" s="2">
        <v>43435</v>
      </c>
      <c r="J32" s="2">
        <v>43799</v>
      </c>
      <c r="K32">
        <v>1290</v>
      </c>
    </row>
    <row r="33" spans="1:11" x14ac:dyDescent="0.25">
      <c r="A33" t="str">
        <f>"ZF326305D4"</f>
        <v>ZF326305D4</v>
      </c>
      <c r="B33" t="str">
        <f t="shared" si="0"/>
        <v>06363391001</v>
      </c>
      <c r="C33" t="s">
        <v>16</v>
      </c>
      <c r="D33" t="s">
        <v>98</v>
      </c>
      <c r="E33" t="s">
        <v>53</v>
      </c>
      <c r="F33" s="1" t="s">
        <v>99</v>
      </c>
      <c r="G33" t="s">
        <v>100</v>
      </c>
      <c r="H33">
        <v>2340</v>
      </c>
      <c r="I33" s="2">
        <v>43445</v>
      </c>
      <c r="J33" s="2">
        <v>43496</v>
      </c>
      <c r="K33">
        <v>0</v>
      </c>
    </row>
    <row r="34" spans="1:11" x14ac:dyDescent="0.25">
      <c r="A34" t="str">
        <f>"Z5225F1F75"</f>
        <v>Z5225F1F75</v>
      </c>
      <c r="B34" t="str">
        <f t="shared" si="0"/>
        <v>06363391001</v>
      </c>
      <c r="C34" t="s">
        <v>16</v>
      </c>
      <c r="D34" t="s">
        <v>101</v>
      </c>
      <c r="E34" t="s">
        <v>53</v>
      </c>
      <c r="F34" s="1" t="s">
        <v>102</v>
      </c>
      <c r="G34" t="s">
        <v>103</v>
      </c>
      <c r="H34">
        <v>4938.08</v>
      </c>
      <c r="I34" s="2">
        <v>43437</v>
      </c>
      <c r="J34" s="2">
        <v>43496</v>
      </c>
      <c r="K34">
        <v>0</v>
      </c>
    </row>
    <row r="35" spans="1:11" x14ac:dyDescent="0.25">
      <c r="A35" t="str">
        <f>"Z7E265C3AF"</f>
        <v>Z7E265C3AF</v>
      </c>
      <c r="B35" t="str">
        <f t="shared" si="0"/>
        <v>06363391001</v>
      </c>
      <c r="C35" t="s">
        <v>16</v>
      </c>
      <c r="D35" t="s">
        <v>104</v>
      </c>
      <c r="E35" t="s">
        <v>53</v>
      </c>
      <c r="F35" s="1" t="s">
        <v>99</v>
      </c>
      <c r="G35" t="s">
        <v>100</v>
      </c>
      <c r="H35">
        <v>3900</v>
      </c>
      <c r="I35" s="2">
        <v>43452</v>
      </c>
      <c r="J35" s="2">
        <v>43524</v>
      </c>
      <c r="K35">
        <v>3900</v>
      </c>
    </row>
    <row r="36" spans="1:11" x14ac:dyDescent="0.25">
      <c r="A36" t="str">
        <f>"ZDF25EB169"</f>
        <v>ZDF25EB169</v>
      </c>
      <c r="B36" t="str">
        <f t="shared" si="0"/>
        <v>06363391001</v>
      </c>
      <c r="C36" t="s">
        <v>16</v>
      </c>
      <c r="D36" t="s">
        <v>105</v>
      </c>
      <c r="E36" t="s">
        <v>53</v>
      </c>
      <c r="F36" s="1" t="s">
        <v>106</v>
      </c>
      <c r="G36" t="s">
        <v>107</v>
      </c>
      <c r="H36">
        <v>1426.15</v>
      </c>
      <c r="I36" s="2">
        <v>43431</v>
      </c>
      <c r="J36" s="2">
        <v>43445</v>
      </c>
      <c r="K36">
        <v>1426.15</v>
      </c>
    </row>
    <row r="37" spans="1:11" x14ac:dyDescent="0.25">
      <c r="A37" t="str">
        <f>"ZF2260B656"</f>
        <v>ZF2260B656</v>
      </c>
      <c r="B37" t="str">
        <f t="shared" si="0"/>
        <v>06363391001</v>
      </c>
      <c r="C37" t="s">
        <v>16</v>
      </c>
      <c r="D37" t="s">
        <v>108</v>
      </c>
      <c r="E37" t="s">
        <v>53</v>
      </c>
      <c r="F37" s="1" t="s">
        <v>109</v>
      </c>
      <c r="G37" t="s">
        <v>110</v>
      </c>
      <c r="H37">
        <v>1738</v>
      </c>
      <c r="I37" s="2">
        <v>43413</v>
      </c>
      <c r="J37" s="2">
        <v>43425</v>
      </c>
      <c r="K37">
        <v>1738</v>
      </c>
    </row>
    <row r="38" spans="1:11" x14ac:dyDescent="0.25">
      <c r="A38" t="str">
        <f>"Z0A24DDEA6"</f>
        <v>Z0A24DDEA6</v>
      </c>
      <c r="B38" t="str">
        <f t="shared" si="0"/>
        <v>06363391001</v>
      </c>
      <c r="C38" t="s">
        <v>16</v>
      </c>
      <c r="D38" t="s">
        <v>111</v>
      </c>
      <c r="E38" t="s">
        <v>53</v>
      </c>
      <c r="F38" s="1" t="s">
        <v>112</v>
      </c>
      <c r="G38" t="s">
        <v>113</v>
      </c>
      <c r="H38">
        <v>523.54</v>
      </c>
      <c r="I38" s="2">
        <v>43357</v>
      </c>
      <c r="J38" s="2">
        <v>43404</v>
      </c>
      <c r="K38">
        <v>523.54</v>
      </c>
    </row>
    <row r="39" spans="1:11" x14ac:dyDescent="0.25">
      <c r="A39" t="str">
        <f>"Z4C24DDDCF"</f>
        <v>Z4C24DDDCF</v>
      </c>
      <c r="B39" t="str">
        <f t="shared" si="0"/>
        <v>06363391001</v>
      </c>
      <c r="C39" t="s">
        <v>16</v>
      </c>
      <c r="D39" t="s">
        <v>114</v>
      </c>
      <c r="E39" t="s">
        <v>53</v>
      </c>
      <c r="F39" s="1" t="s">
        <v>115</v>
      </c>
      <c r="G39" t="s">
        <v>116</v>
      </c>
      <c r="H39">
        <v>139.9</v>
      </c>
      <c r="I39" s="2">
        <v>43357</v>
      </c>
      <c r="J39" s="2">
        <v>43400</v>
      </c>
      <c r="K39">
        <v>139.9</v>
      </c>
    </row>
    <row r="40" spans="1:11" x14ac:dyDescent="0.25">
      <c r="A40" t="str">
        <f>"Z9B265C4A3"</f>
        <v>Z9B265C4A3</v>
      </c>
      <c r="B40" t="str">
        <f t="shared" si="0"/>
        <v>06363391001</v>
      </c>
      <c r="C40" t="s">
        <v>16</v>
      </c>
      <c r="D40" t="s">
        <v>117</v>
      </c>
      <c r="E40" t="s">
        <v>53</v>
      </c>
      <c r="F40" s="1" t="s">
        <v>118</v>
      </c>
      <c r="G40" t="s">
        <v>119</v>
      </c>
      <c r="H40">
        <v>350</v>
      </c>
      <c r="I40" s="2">
        <v>43424</v>
      </c>
      <c r="J40" s="2">
        <v>43424</v>
      </c>
      <c r="K40">
        <v>350</v>
      </c>
    </row>
    <row r="41" spans="1:11" x14ac:dyDescent="0.25">
      <c r="A41" t="str">
        <f>"Z9A26283F3"</f>
        <v>Z9A26283F3</v>
      </c>
      <c r="B41" t="str">
        <f t="shared" si="0"/>
        <v>06363391001</v>
      </c>
      <c r="C41" t="s">
        <v>16</v>
      </c>
      <c r="D41" t="s">
        <v>120</v>
      </c>
      <c r="E41" t="s">
        <v>53</v>
      </c>
      <c r="F41" s="1" t="s">
        <v>121</v>
      </c>
      <c r="G41" t="s">
        <v>24</v>
      </c>
      <c r="H41">
        <v>15850.4</v>
      </c>
      <c r="I41" s="2">
        <v>43458</v>
      </c>
      <c r="J41" s="2">
        <v>43496</v>
      </c>
      <c r="K41">
        <v>15850.4</v>
      </c>
    </row>
    <row r="42" spans="1:11" x14ac:dyDescent="0.25">
      <c r="A42" t="str">
        <f>"Z8D263213E"</f>
        <v>Z8D263213E</v>
      </c>
      <c r="B42" t="str">
        <f t="shared" si="0"/>
        <v>06363391001</v>
      </c>
      <c r="C42" t="s">
        <v>16</v>
      </c>
      <c r="D42" t="s">
        <v>122</v>
      </c>
      <c r="E42" t="s">
        <v>53</v>
      </c>
      <c r="F42" s="1" t="s">
        <v>123</v>
      </c>
      <c r="G42" t="s">
        <v>124</v>
      </c>
      <c r="H42">
        <v>600</v>
      </c>
      <c r="I42" s="2">
        <v>43445</v>
      </c>
      <c r="J42" s="2">
        <v>43524</v>
      </c>
      <c r="K42">
        <v>600</v>
      </c>
    </row>
    <row r="43" spans="1:11" x14ac:dyDescent="0.25">
      <c r="A43" t="str">
        <f>"ZC1260B4E5"</f>
        <v>ZC1260B4E5</v>
      </c>
      <c r="B43" t="str">
        <f t="shared" si="0"/>
        <v>06363391001</v>
      </c>
      <c r="C43" t="s">
        <v>16</v>
      </c>
      <c r="D43" t="s">
        <v>125</v>
      </c>
      <c r="E43" t="s">
        <v>18</v>
      </c>
      <c r="F43" s="1" t="s">
        <v>126</v>
      </c>
      <c r="G43" t="s">
        <v>127</v>
      </c>
      <c r="H43">
        <v>0</v>
      </c>
      <c r="I43" s="2">
        <v>43431</v>
      </c>
      <c r="J43" s="2">
        <v>43431</v>
      </c>
      <c r="K43">
        <v>1354.4</v>
      </c>
    </row>
    <row r="44" spans="1:11" x14ac:dyDescent="0.25">
      <c r="A44" t="str">
        <f>"ZAB2658356"</f>
        <v>ZAB2658356</v>
      </c>
      <c r="B44" t="str">
        <f t="shared" si="0"/>
        <v>06363391001</v>
      </c>
      <c r="C44" t="s">
        <v>16</v>
      </c>
      <c r="D44" t="s">
        <v>128</v>
      </c>
      <c r="E44" t="s">
        <v>18</v>
      </c>
      <c r="F44" s="1" t="s">
        <v>126</v>
      </c>
      <c r="G44" t="s">
        <v>127</v>
      </c>
      <c r="H44">
        <v>0</v>
      </c>
      <c r="I44" s="2">
        <v>43461</v>
      </c>
      <c r="J44" s="2">
        <v>43461</v>
      </c>
      <c r="K44">
        <v>0</v>
      </c>
    </row>
    <row r="45" spans="1:11" x14ac:dyDescent="0.25">
      <c r="A45" t="str">
        <f>"Z7625D6334"</f>
        <v>Z7625D6334</v>
      </c>
      <c r="B45" t="str">
        <f t="shared" si="0"/>
        <v>06363391001</v>
      </c>
      <c r="C45" t="s">
        <v>16</v>
      </c>
      <c r="D45" t="s">
        <v>129</v>
      </c>
      <c r="E45" t="s">
        <v>22</v>
      </c>
      <c r="F45" s="1" t="s">
        <v>130</v>
      </c>
      <c r="G45" t="s">
        <v>81</v>
      </c>
      <c r="H45">
        <v>860</v>
      </c>
      <c r="I45" s="2">
        <v>43445</v>
      </c>
      <c r="J45" s="2">
        <v>43465</v>
      </c>
      <c r="K45">
        <v>860</v>
      </c>
    </row>
    <row r="46" spans="1:11" x14ac:dyDescent="0.25">
      <c r="A46" t="str">
        <f>"Z29249FFE8"</f>
        <v>Z29249FFE8</v>
      </c>
      <c r="B46" t="str">
        <f t="shared" si="0"/>
        <v>06363391001</v>
      </c>
      <c r="C46" t="s">
        <v>16</v>
      </c>
      <c r="D46" t="s">
        <v>131</v>
      </c>
      <c r="E46" t="s">
        <v>53</v>
      </c>
      <c r="F46" s="1" t="s">
        <v>94</v>
      </c>
      <c r="G46" t="s">
        <v>73</v>
      </c>
      <c r="H46">
        <v>180</v>
      </c>
      <c r="I46" s="2">
        <v>43315</v>
      </c>
      <c r="J46" s="2">
        <v>43373</v>
      </c>
      <c r="K46">
        <v>180</v>
      </c>
    </row>
    <row r="47" spans="1:11" x14ac:dyDescent="0.25">
      <c r="A47" t="str">
        <f>"Z911DAE9FD"</f>
        <v>Z911DAE9FD</v>
      </c>
      <c r="B47" t="str">
        <f t="shared" si="0"/>
        <v>06363391001</v>
      </c>
      <c r="C47" t="s">
        <v>16</v>
      </c>
      <c r="D47" t="s">
        <v>132</v>
      </c>
      <c r="E47" t="s">
        <v>18</v>
      </c>
      <c r="F47" s="1" t="s">
        <v>133</v>
      </c>
      <c r="G47" t="s">
        <v>134</v>
      </c>
      <c r="H47">
        <v>0</v>
      </c>
      <c r="I47" s="2">
        <v>42830</v>
      </c>
      <c r="J47" s="2">
        <v>43925</v>
      </c>
      <c r="K47">
        <v>9352.6</v>
      </c>
    </row>
    <row r="48" spans="1:11" x14ac:dyDescent="0.25">
      <c r="A48" t="str">
        <f>"Z4724B14A4"</f>
        <v>Z4724B14A4</v>
      </c>
      <c r="B48" t="str">
        <f t="shared" si="0"/>
        <v>06363391001</v>
      </c>
      <c r="C48" t="s">
        <v>16</v>
      </c>
      <c r="D48" t="s">
        <v>135</v>
      </c>
      <c r="E48" t="s">
        <v>53</v>
      </c>
      <c r="F48" s="1" t="s">
        <v>136</v>
      </c>
      <c r="G48" t="s">
        <v>137</v>
      </c>
      <c r="H48">
        <v>600</v>
      </c>
      <c r="I48" s="2">
        <v>43306</v>
      </c>
      <c r="J48" s="2">
        <v>43306</v>
      </c>
      <c r="K48">
        <v>600</v>
      </c>
    </row>
    <row r="49" spans="1:11" x14ac:dyDescent="0.25">
      <c r="A49" t="str">
        <f>"6525811598"</f>
        <v>6525811598</v>
      </c>
      <c r="B49" t="str">
        <f t="shared" si="0"/>
        <v>06363391001</v>
      </c>
      <c r="C49" t="s">
        <v>16</v>
      </c>
      <c r="D49" t="s">
        <v>138</v>
      </c>
      <c r="E49" t="s">
        <v>139</v>
      </c>
      <c r="F49" s="1" t="s">
        <v>140</v>
      </c>
      <c r="G49" t="s">
        <v>141</v>
      </c>
      <c r="H49">
        <v>117000</v>
      </c>
      <c r="I49" s="2">
        <v>42737</v>
      </c>
      <c r="J49" s="2">
        <v>43220</v>
      </c>
      <c r="K49">
        <v>111939.92</v>
      </c>
    </row>
    <row r="50" spans="1:11" x14ac:dyDescent="0.25">
      <c r="A50" t="str">
        <f>"7691822450"</f>
        <v>7691822450</v>
      </c>
      <c r="B50" t="str">
        <f t="shared" si="0"/>
        <v>06363391001</v>
      </c>
      <c r="C50" t="s">
        <v>16</v>
      </c>
      <c r="D50" t="s">
        <v>142</v>
      </c>
      <c r="E50" t="s">
        <v>22</v>
      </c>
      <c r="F50" s="1" t="s">
        <v>143</v>
      </c>
      <c r="G50" t="s">
        <v>144</v>
      </c>
      <c r="H50">
        <v>62257.41</v>
      </c>
      <c r="I50" s="2">
        <v>43439</v>
      </c>
      <c r="J50" s="2">
        <v>43496</v>
      </c>
      <c r="K50">
        <v>0</v>
      </c>
    </row>
    <row r="51" spans="1:11" x14ac:dyDescent="0.25">
      <c r="A51" t="str">
        <f>"ZE025251C9"</f>
        <v>ZE025251C9</v>
      </c>
      <c r="B51" t="str">
        <f t="shared" si="0"/>
        <v>06363391001</v>
      </c>
      <c r="C51" t="s">
        <v>16</v>
      </c>
      <c r="D51" t="s">
        <v>145</v>
      </c>
      <c r="E51" t="s">
        <v>22</v>
      </c>
      <c r="F51" s="1" t="s">
        <v>146</v>
      </c>
      <c r="G51" t="s">
        <v>147</v>
      </c>
      <c r="H51">
        <v>1386.9</v>
      </c>
      <c r="I51" s="2">
        <v>43411</v>
      </c>
      <c r="J51" s="2">
        <v>43441</v>
      </c>
      <c r="K51">
        <v>1386.9</v>
      </c>
    </row>
    <row r="52" spans="1:11" x14ac:dyDescent="0.25">
      <c r="A52" t="str">
        <f>"Z1B25B0E15"</f>
        <v>Z1B25B0E15</v>
      </c>
      <c r="B52" t="str">
        <f t="shared" si="0"/>
        <v>06363391001</v>
      </c>
      <c r="C52" t="s">
        <v>16</v>
      </c>
      <c r="D52" t="s">
        <v>148</v>
      </c>
      <c r="E52" t="s">
        <v>53</v>
      </c>
      <c r="F52" s="1" t="s">
        <v>149</v>
      </c>
      <c r="G52" t="s">
        <v>150</v>
      </c>
      <c r="H52">
        <v>990</v>
      </c>
      <c r="I52" s="2">
        <v>43416</v>
      </c>
      <c r="J52" s="2">
        <v>43434</v>
      </c>
      <c r="K52">
        <v>990</v>
      </c>
    </row>
    <row r="53" spans="1:11" x14ac:dyDescent="0.25">
      <c r="A53" t="str">
        <f>"ZC526BB3EB"</f>
        <v>ZC526BB3EB</v>
      </c>
      <c r="B53" t="str">
        <f t="shared" si="0"/>
        <v>06363391001</v>
      </c>
      <c r="C53" t="s">
        <v>16</v>
      </c>
      <c r="D53" t="s">
        <v>151</v>
      </c>
      <c r="E53" t="s">
        <v>53</v>
      </c>
      <c r="F53" s="1" t="s">
        <v>152</v>
      </c>
      <c r="G53" t="s">
        <v>153</v>
      </c>
      <c r="H53">
        <v>4392</v>
      </c>
      <c r="I53" s="2">
        <v>43493</v>
      </c>
      <c r="J53" s="2">
        <v>43493</v>
      </c>
      <c r="K53">
        <v>4392</v>
      </c>
    </row>
    <row r="54" spans="1:11" x14ac:dyDescent="0.25">
      <c r="A54" t="str">
        <f>"ZF626B37DC"</f>
        <v>ZF626B37DC</v>
      </c>
      <c r="B54" t="str">
        <f t="shared" si="0"/>
        <v>06363391001</v>
      </c>
      <c r="C54" t="s">
        <v>16</v>
      </c>
      <c r="D54" t="s">
        <v>154</v>
      </c>
      <c r="E54" t="s">
        <v>53</v>
      </c>
      <c r="F54" s="1" t="s">
        <v>109</v>
      </c>
      <c r="G54" t="s">
        <v>110</v>
      </c>
      <c r="H54">
        <v>2750</v>
      </c>
      <c r="I54" s="2">
        <v>43486</v>
      </c>
      <c r="J54" s="2">
        <v>43486</v>
      </c>
      <c r="K54">
        <v>2750</v>
      </c>
    </row>
    <row r="55" spans="1:11" x14ac:dyDescent="0.25">
      <c r="A55" t="str">
        <f>"ZB026B379F"</f>
        <v>ZB026B379F</v>
      </c>
      <c r="B55" t="str">
        <f t="shared" si="0"/>
        <v>06363391001</v>
      </c>
      <c r="C55" t="s">
        <v>16</v>
      </c>
      <c r="D55" t="s">
        <v>155</v>
      </c>
      <c r="E55" t="s">
        <v>53</v>
      </c>
      <c r="F55" s="1" t="s">
        <v>109</v>
      </c>
      <c r="G55" t="s">
        <v>110</v>
      </c>
      <c r="H55">
        <v>1430</v>
      </c>
      <c r="I55" s="2">
        <v>43444</v>
      </c>
      <c r="J55" s="2">
        <v>43444</v>
      </c>
      <c r="K55">
        <v>1430</v>
      </c>
    </row>
    <row r="56" spans="1:11" x14ac:dyDescent="0.25">
      <c r="A56" t="str">
        <f>"Z6926789DD"</f>
        <v>Z6926789DD</v>
      </c>
      <c r="B56" t="str">
        <f t="shared" si="0"/>
        <v>06363391001</v>
      </c>
      <c r="C56" t="s">
        <v>16</v>
      </c>
      <c r="D56" t="s">
        <v>156</v>
      </c>
      <c r="E56" t="s">
        <v>22</v>
      </c>
      <c r="F56" s="1" t="s">
        <v>157</v>
      </c>
      <c r="G56" t="s">
        <v>158</v>
      </c>
      <c r="H56">
        <v>2571.5</v>
      </c>
      <c r="I56" s="2">
        <v>43482</v>
      </c>
      <c r="J56" s="2">
        <v>43524</v>
      </c>
      <c r="K56">
        <v>2571.5</v>
      </c>
    </row>
    <row r="57" spans="1:11" x14ac:dyDescent="0.25">
      <c r="A57" t="str">
        <f>"Z7A2B525C3"</f>
        <v>Z7A2B525C3</v>
      </c>
      <c r="B57" t="str">
        <f t="shared" si="0"/>
        <v>06363391001</v>
      </c>
      <c r="C57" t="s">
        <v>16</v>
      </c>
      <c r="D57" t="s">
        <v>159</v>
      </c>
      <c r="E57" t="s">
        <v>18</v>
      </c>
      <c r="F57" s="1" t="s">
        <v>160</v>
      </c>
      <c r="G57" t="s">
        <v>161</v>
      </c>
      <c r="H57">
        <v>2652.78</v>
      </c>
      <c r="I57" s="2">
        <v>43822</v>
      </c>
      <c r="J57" s="2">
        <v>43860</v>
      </c>
      <c r="K57">
        <v>0</v>
      </c>
    </row>
    <row r="58" spans="1:11" x14ac:dyDescent="0.25">
      <c r="A58" t="str">
        <f>"63232975C1"</f>
        <v>63232975C1</v>
      </c>
      <c r="B58" t="str">
        <f t="shared" si="0"/>
        <v>06363391001</v>
      </c>
      <c r="C58" t="s">
        <v>16</v>
      </c>
      <c r="D58" t="s">
        <v>162</v>
      </c>
      <c r="E58" t="s">
        <v>22</v>
      </c>
      <c r="F58" s="1" t="s">
        <v>163</v>
      </c>
      <c r="G58" t="s">
        <v>81</v>
      </c>
      <c r="H58">
        <v>335756.63</v>
      </c>
      <c r="I58" s="2">
        <v>42217</v>
      </c>
      <c r="J58" s="2">
        <v>42429</v>
      </c>
      <c r="K58">
        <v>335756.63</v>
      </c>
    </row>
    <row r="59" spans="1:11" x14ac:dyDescent="0.25">
      <c r="A59" t="str">
        <f>"Z47244AF42"</f>
        <v>Z47244AF42</v>
      </c>
      <c r="B59" t="str">
        <f t="shared" si="0"/>
        <v>06363391001</v>
      </c>
      <c r="C59" t="s">
        <v>16</v>
      </c>
      <c r="D59" t="s">
        <v>164</v>
      </c>
      <c r="E59" t="s">
        <v>53</v>
      </c>
      <c r="F59" s="1" t="s">
        <v>165</v>
      </c>
      <c r="G59" t="s">
        <v>166</v>
      </c>
      <c r="H59">
        <v>1230</v>
      </c>
      <c r="I59" s="2">
        <v>43311</v>
      </c>
      <c r="J59" s="2">
        <v>43371</v>
      </c>
      <c r="K59">
        <v>1230</v>
      </c>
    </row>
    <row r="60" spans="1:11" x14ac:dyDescent="0.25">
      <c r="A60" t="str">
        <f>"Z7924E7FF3"</f>
        <v>Z7924E7FF3</v>
      </c>
      <c r="B60" t="str">
        <f t="shared" si="0"/>
        <v>06363391001</v>
      </c>
      <c r="C60" t="s">
        <v>16</v>
      </c>
      <c r="D60" t="s">
        <v>167</v>
      </c>
      <c r="E60" t="s">
        <v>53</v>
      </c>
      <c r="F60" s="1" t="s">
        <v>168</v>
      </c>
      <c r="G60" t="s">
        <v>70</v>
      </c>
      <c r="H60">
        <v>599.70000000000005</v>
      </c>
      <c r="I60" s="2">
        <v>43361</v>
      </c>
      <c r="J60" s="2">
        <v>43392</v>
      </c>
      <c r="K60">
        <v>599.70000000000005</v>
      </c>
    </row>
    <row r="61" spans="1:11" x14ac:dyDescent="0.25">
      <c r="A61" t="str">
        <f>"Z2D2678961"</f>
        <v>Z2D2678961</v>
      </c>
      <c r="B61" t="str">
        <f t="shared" si="0"/>
        <v>06363391001</v>
      </c>
      <c r="C61" t="s">
        <v>16</v>
      </c>
      <c r="D61" t="s">
        <v>169</v>
      </c>
      <c r="E61" t="s">
        <v>22</v>
      </c>
      <c r="F61" s="1" t="s">
        <v>170</v>
      </c>
      <c r="G61" t="s">
        <v>70</v>
      </c>
      <c r="H61">
        <v>447</v>
      </c>
      <c r="I61" s="2">
        <v>43493</v>
      </c>
      <c r="J61" s="2">
        <v>43524</v>
      </c>
      <c r="K61">
        <v>447</v>
      </c>
    </row>
    <row r="62" spans="1:11" x14ac:dyDescent="0.25">
      <c r="A62" t="str">
        <f>"7717933FC7"</f>
        <v>7717933FC7</v>
      </c>
      <c r="B62" t="str">
        <f t="shared" si="0"/>
        <v>06363391001</v>
      </c>
      <c r="C62" t="s">
        <v>16</v>
      </c>
      <c r="D62" t="s">
        <v>171</v>
      </c>
      <c r="E62" t="s">
        <v>22</v>
      </c>
      <c r="F62" s="1" t="s">
        <v>172</v>
      </c>
      <c r="G62" t="s">
        <v>81</v>
      </c>
      <c r="H62">
        <v>36084.800000000003</v>
      </c>
      <c r="I62" s="2">
        <v>43497</v>
      </c>
      <c r="J62" s="2">
        <v>43861</v>
      </c>
      <c r="K62">
        <v>33386.129999999997</v>
      </c>
    </row>
    <row r="63" spans="1:11" x14ac:dyDescent="0.25">
      <c r="A63" t="str">
        <f>"Z4826F484D"</f>
        <v>Z4826F484D</v>
      </c>
      <c r="B63" t="str">
        <f t="shared" si="0"/>
        <v>06363391001</v>
      </c>
      <c r="C63" t="s">
        <v>16</v>
      </c>
      <c r="D63" t="s">
        <v>173</v>
      </c>
      <c r="E63" t="s">
        <v>53</v>
      </c>
      <c r="F63" s="1" t="s">
        <v>174</v>
      </c>
      <c r="G63" t="s">
        <v>175</v>
      </c>
      <c r="H63">
        <v>500</v>
      </c>
      <c r="I63" s="2">
        <v>43453</v>
      </c>
      <c r="J63" s="2">
        <v>43453</v>
      </c>
      <c r="K63">
        <v>500</v>
      </c>
    </row>
    <row r="64" spans="1:11" x14ac:dyDescent="0.25">
      <c r="A64" t="str">
        <f>"Z9526F4681"</f>
        <v>Z9526F4681</v>
      </c>
      <c r="B64" t="str">
        <f t="shared" si="0"/>
        <v>06363391001</v>
      </c>
      <c r="C64" t="s">
        <v>16</v>
      </c>
      <c r="D64" t="s">
        <v>176</v>
      </c>
      <c r="E64" t="s">
        <v>53</v>
      </c>
      <c r="F64" s="1" t="s">
        <v>177</v>
      </c>
      <c r="G64" t="s">
        <v>178</v>
      </c>
      <c r="H64">
        <v>350</v>
      </c>
      <c r="I64" s="2">
        <v>43504</v>
      </c>
      <c r="J64" s="2">
        <v>43504</v>
      </c>
      <c r="K64">
        <v>350</v>
      </c>
    </row>
    <row r="65" spans="1:11" x14ac:dyDescent="0.25">
      <c r="A65" t="str">
        <f>"Z1026F3935"</f>
        <v>Z1026F3935</v>
      </c>
      <c r="B65" t="str">
        <f t="shared" si="0"/>
        <v>06363391001</v>
      </c>
      <c r="C65" t="s">
        <v>16</v>
      </c>
      <c r="D65" t="s">
        <v>179</v>
      </c>
      <c r="E65" t="s">
        <v>53</v>
      </c>
      <c r="F65" s="1" t="s">
        <v>180</v>
      </c>
      <c r="G65" t="s">
        <v>181</v>
      </c>
      <c r="H65">
        <v>2400</v>
      </c>
      <c r="I65" s="2">
        <v>43497</v>
      </c>
      <c r="J65" s="2">
        <v>43504</v>
      </c>
      <c r="K65">
        <v>2400</v>
      </c>
    </row>
    <row r="66" spans="1:11" x14ac:dyDescent="0.25">
      <c r="A66" t="str">
        <f>"ZE226E547E"</f>
        <v>ZE226E547E</v>
      </c>
      <c r="B66" t="str">
        <f t="shared" si="0"/>
        <v>06363391001</v>
      </c>
      <c r="C66" t="s">
        <v>16</v>
      </c>
      <c r="D66" t="s">
        <v>182</v>
      </c>
      <c r="E66" t="s">
        <v>53</v>
      </c>
      <c r="F66" s="1" t="s">
        <v>183</v>
      </c>
      <c r="G66" t="s">
        <v>184</v>
      </c>
      <c r="H66">
        <v>360</v>
      </c>
      <c r="I66" s="2">
        <v>43495</v>
      </c>
      <c r="J66" s="2">
        <v>43497</v>
      </c>
      <c r="K66">
        <v>360</v>
      </c>
    </row>
    <row r="67" spans="1:11" x14ac:dyDescent="0.25">
      <c r="A67" t="str">
        <f>"Z4E26C454F"</f>
        <v>Z4E26C454F</v>
      </c>
      <c r="B67" t="str">
        <f t="shared" ref="B67:B130" si="1">"06363391001"</f>
        <v>06363391001</v>
      </c>
      <c r="C67" t="s">
        <v>16</v>
      </c>
      <c r="D67" t="s">
        <v>185</v>
      </c>
      <c r="E67" t="s">
        <v>53</v>
      </c>
      <c r="F67" s="1" t="s">
        <v>186</v>
      </c>
      <c r="G67" t="s">
        <v>81</v>
      </c>
      <c r="H67">
        <v>300</v>
      </c>
      <c r="I67" s="2">
        <v>43493</v>
      </c>
      <c r="J67" s="2">
        <v>43511</v>
      </c>
      <c r="K67">
        <v>300</v>
      </c>
    </row>
    <row r="68" spans="1:11" x14ac:dyDescent="0.25">
      <c r="A68" t="str">
        <f>"Z1C26EAE46"</f>
        <v>Z1C26EAE46</v>
      </c>
      <c r="B68" t="str">
        <f t="shared" si="1"/>
        <v>06363391001</v>
      </c>
      <c r="C68" t="s">
        <v>16</v>
      </c>
      <c r="D68" t="s">
        <v>187</v>
      </c>
      <c r="E68" t="s">
        <v>53</v>
      </c>
      <c r="F68" s="1" t="s">
        <v>85</v>
      </c>
      <c r="G68" t="s">
        <v>42</v>
      </c>
      <c r="H68">
        <v>480</v>
      </c>
      <c r="I68" s="2">
        <v>43497</v>
      </c>
      <c r="J68" s="2">
        <v>43677</v>
      </c>
      <c r="K68">
        <v>160</v>
      </c>
    </row>
    <row r="69" spans="1:11" x14ac:dyDescent="0.25">
      <c r="A69" t="str">
        <f>"Z04270F02A"</f>
        <v>Z04270F02A</v>
      </c>
      <c r="B69" t="str">
        <f t="shared" si="1"/>
        <v>06363391001</v>
      </c>
      <c r="C69" t="s">
        <v>16</v>
      </c>
      <c r="D69" t="s">
        <v>188</v>
      </c>
      <c r="E69" t="s">
        <v>53</v>
      </c>
      <c r="F69" s="1" t="s">
        <v>189</v>
      </c>
      <c r="G69" t="s">
        <v>190</v>
      </c>
      <c r="H69">
        <v>1275</v>
      </c>
      <c r="I69" s="2">
        <v>43381</v>
      </c>
      <c r="J69" s="2">
        <v>43446</v>
      </c>
      <c r="K69">
        <v>1275</v>
      </c>
    </row>
    <row r="70" spans="1:11" x14ac:dyDescent="0.25">
      <c r="A70" t="str">
        <f>"Z922700EB1"</f>
        <v>Z922700EB1</v>
      </c>
      <c r="B70" t="str">
        <f t="shared" si="1"/>
        <v>06363391001</v>
      </c>
      <c r="C70" t="s">
        <v>16</v>
      </c>
      <c r="D70" t="s">
        <v>191</v>
      </c>
      <c r="E70" t="s">
        <v>53</v>
      </c>
      <c r="F70" s="1" t="s">
        <v>54</v>
      </c>
      <c r="G70" t="s">
        <v>55</v>
      </c>
      <c r="H70">
        <v>645</v>
      </c>
      <c r="I70" s="2">
        <v>43487</v>
      </c>
      <c r="J70" s="2">
        <v>43487</v>
      </c>
      <c r="K70">
        <v>645</v>
      </c>
    </row>
    <row r="71" spans="1:11" x14ac:dyDescent="0.25">
      <c r="A71" t="str">
        <f>"Z8C2700F09"</f>
        <v>Z8C2700F09</v>
      </c>
      <c r="B71" t="str">
        <f t="shared" si="1"/>
        <v>06363391001</v>
      </c>
      <c r="C71" t="s">
        <v>16</v>
      </c>
      <c r="D71" t="s">
        <v>192</v>
      </c>
      <c r="E71" t="s">
        <v>53</v>
      </c>
      <c r="F71" s="1" t="s">
        <v>109</v>
      </c>
      <c r="G71" t="s">
        <v>110</v>
      </c>
      <c r="H71">
        <v>418</v>
      </c>
      <c r="I71" s="2">
        <v>43486</v>
      </c>
      <c r="J71" s="2">
        <v>43486</v>
      </c>
      <c r="K71">
        <v>418</v>
      </c>
    </row>
    <row r="72" spans="1:11" x14ac:dyDescent="0.25">
      <c r="A72" t="str">
        <f>"Z3D2700E55"</f>
        <v>Z3D2700E55</v>
      </c>
      <c r="B72" t="str">
        <f t="shared" si="1"/>
        <v>06363391001</v>
      </c>
      <c r="C72" t="s">
        <v>16</v>
      </c>
      <c r="D72" t="s">
        <v>193</v>
      </c>
      <c r="E72" t="s">
        <v>53</v>
      </c>
      <c r="F72" s="1" t="s">
        <v>194</v>
      </c>
      <c r="G72" t="s">
        <v>195</v>
      </c>
      <c r="H72">
        <v>920</v>
      </c>
      <c r="I72" s="2">
        <v>43508</v>
      </c>
      <c r="J72" s="2">
        <v>43508</v>
      </c>
      <c r="K72">
        <v>920</v>
      </c>
    </row>
    <row r="73" spans="1:11" x14ac:dyDescent="0.25">
      <c r="A73" t="str">
        <f>"ZC22752201"</f>
        <v>ZC22752201</v>
      </c>
      <c r="B73" t="str">
        <f t="shared" si="1"/>
        <v>06363391001</v>
      </c>
      <c r="C73" t="s">
        <v>16</v>
      </c>
      <c r="D73" t="s">
        <v>196</v>
      </c>
      <c r="E73" t="s">
        <v>53</v>
      </c>
      <c r="F73" s="1" t="s">
        <v>197</v>
      </c>
      <c r="G73" t="s">
        <v>198</v>
      </c>
      <c r="H73">
        <v>2500</v>
      </c>
      <c r="I73" s="2">
        <v>43528</v>
      </c>
      <c r="J73" s="2">
        <v>43528</v>
      </c>
      <c r="K73">
        <v>2500</v>
      </c>
    </row>
    <row r="74" spans="1:11" x14ac:dyDescent="0.25">
      <c r="A74" t="str">
        <f>"Z2A26B37C8"</f>
        <v>Z2A26B37C8</v>
      </c>
      <c r="B74" t="str">
        <f t="shared" si="1"/>
        <v>06363391001</v>
      </c>
      <c r="C74" t="s">
        <v>16</v>
      </c>
      <c r="D74" t="s">
        <v>199</v>
      </c>
      <c r="E74" t="s">
        <v>53</v>
      </c>
      <c r="F74" s="1" t="s">
        <v>200</v>
      </c>
      <c r="G74" t="s">
        <v>201</v>
      </c>
      <c r="H74">
        <v>800</v>
      </c>
      <c r="I74" s="2">
        <v>43430</v>
      </c>
      <c r="J74" s="2">
        <v>43432</v>
      </c>
      <c r="K74">
        <v>800</v>
      </c>
    </row>
    <row r="75" spans="1:11" x14ac:dyDescent="0.25">
      <c r="A75" t="str">
        <f>"Z2626B37AF"</f>
        <v>Z2626B37AF</v>
      </c>
      <c r="B75" t="str">
        <f t="shared" si="1"/>
        <v>06363391001</v>
      </c>
      <c r="C75" t="s">
        <v>16</v>
      </c>
      <c r="D75" t="s">
        <v>202</v>
      </c>
      <c r="E75" t="s">
        <v>53</v>
      </c>
      <c r="F75" s="1" t="s">
        <v>203</v>
      </c>
      <c r="G75" t="s">
        <v>204</v>
      </c>
      <c r="H75">
        <v>300</v>
      </c>
      <c r="I75" s="2">
        <v>43412</v>
      </c>
      <c r="J75" s="2">
        <v>43412</v>
      </c>
      <c r="K75">
        <v>300</v>
      </c>
    </row>
    <row r="76" spans="1:11" x14ac:dyDescent="0.25">
      <c r="A76" t="str">
        <f>"Z3B26B3776"</f>
        <v>Z3B26B3776</v>
      </c>
      <c r="B76" t="str">
        <f t="shared" si="1"/>
        <v>06363391001</v>
      </c>
      <c r="C76" t="s">
        <v>16</v>
      </c>
      <c r="D76" t="s">
        <v>205</v>
      </c>
      <c r="E76" t="s">
        <v>53</v>
      </c>
      <c r="F76" s="1" t="s">
        <v>54</v>
      </c>
      <c r="G76" t="s">
        <v>55</v>
      </c>
      <c r="H76">
        <v>998</v>
      </c>
      <c r="I76" s="2">
        <v>43463</v>
      </c>
      <c r="J76" s="2">
        <v>43463</v>
      </c>
      <c r="K76">
        <v>998</v>
      </c>
    </row>
    <row r="77" spans="1:11" x14ac:dyDescent="0.25">
      <c r="A77" t="str">
        <f>"7731618D00"</f>
        <v>7731618D00</v>
      </c>
      <c r="B77" t="str">
        <f t="shared" si="1"/>
        <v>06363391001</v>
      </c>
      <c r="C77" t="s">
        <v>16</v>
      </c>
      <c r="D77" t="s">
        <v>206</v>
      </c>
      <c r="E77" t="s">
        <v>22</v>
      </c>
      <c r="F77" s="1" t="s">
        <v>207</v>
      </c>
      <c r="G77" t="s">
        <v>208</v>
      </c>
      <c r="H77">
        <v>90375.22</v>
      </c>
      <c r="I77" s="2">
        <v>43525</v>
      </c>
      <c r="J77" s="2">
        <v>43890</v>
      </c>
      <c r="K77">
        <v>13268.26</v>
      </c>
    </row>
    <row r="78" spans="1:11" x14ac:dyDescent="0.25">
      <c r="A78" t="str">
        <f>"Z0E2715EB6"</f>
        <v>Z0E2715EB6</v>
      </c>
      <c r="B78" t="str">
        <f t="shared" si="1"/>
        <v>06363391001</v>
      </c>
      <c r="C78" t="s">
        <v>16</v>
      </c>
      <c r="D78" t="s">
        <v>209</v>
      </c>
      <c r="E78" t="s">
        <v>53</v>
      </c>
      <c r="F78" s="1" t="s">
        <v>210</v>
      </c>
      <c r="G78" t="s">
        <v>211</v>
      </c>
      <c r="H78">
        <v>1234</v>
      </c>
      <c r="I78" s="2">
        <v>43383</v>
      </c>
      <c r="J78" s="2">
        <v>43383</v>
      </c>
      <c r="K78">
        <v>1234</v>
      </c>
    </row>
    <row r="79" spans="1:11" x14ac:dyDescent="0.25">
      <c r="A79" t="str">
        <f>"Z202752276"</f>
        <v>Z202752276</v>
      </c>
      <c r="B79" t="str">
        <f t="shared" si="1"/>
        <v>06363391001</v>
      </c>
      <c r="C79" t="s">
        <v>16</v>
      </c>
      <c r="D79" t="s">
        <v>212</v>
      </c>
      <c r="E79" t="s">
        <v>53</v>
      </c>
      <c r="F79" s="1" t="s">
        <v>213</v>
      </c>
      <c r="G79" t="s">
        <v>214</v>
      </c>
      <c r="H79">
        <v>320</v>
      </c>
      <c r="I79" s="2">
        <v>43528</v>
      </c>
      <c r="J79" s="2">
        <v>43528</v>
      </c>
      <c r="K79">
        <v>320</v>
      </c>
    </row>
    <row r="80" spans="1:11" x14ac:dyDescent="0.25">
      <c r="A80" t="str">
        <f>"Z4527521A6"</f>
        <v>Z4527521A6</v>
      </c>
      <c r="B80" t="str">
        <f t="shared" si="1"/>
        <v>06363391001</v>
      </c>
      <c r="C80" t="s">
        <v>16</v>
      </c>
      <c r="D80" t="s">
        <v>215</v>
      </c>
      <c r="E80" t="s">
        <v>53</v>
      </c>
      <c r="F80" s="1" t="s">
        <v>216</v>
      </c>
      <c r="G80" t="s">
        <v>153</v>
      </c>
      <c r="H80">
        <v>1997</v>
      </c>
      <c r="I80" s="2">
        <v>43515</v>
      </c>
      <c r="J80" s="2">
        <v>43515</v>
      </c>
      <c r="K80">
        <v>1997</v>
      </c>
    </row>
    <row r="81" spans="1:11" x14ac:dyDescent="0.25">
      <c r="A81" t="str">
        <f>"Z5F27522C6"</f>
        <v>Z5F27522C6</v>
      </c>
      <c r="B81" t="str">
        <f t="shared" si="1"/>
        <v>06363391001</v>
      </c>
      <c r="C81" t="s">
        <v>16</v>
      </c>
      <c r="D81" t="s">
        <v>217</v>
      </c>
      <c r="E81" t="s">
        <v>53</v>
      </c>
      <c r="F81" s="1" t="s">
        <v>203</v>
      </c>
      <c r="G81" t="s">
        <v>204</v>
      </c>
      <c r="H81">
        <v>120</v>
      </c>
      <c r="I81" s="2">
        <v>43517</v>
      </c>
      <c r="J81" s="2">
        <v>43517</v>
      </c>
      <c r="K81">
        <v>120</v>
      </c>
    </row>
    <row r="82" spans="1:11" x14ac:dyDescent="0.25">
      <c r="A82" t="str">
        <f>"Z142762503"</f>
        <v>Z142762503</v>
      </c>
      <c r="B82" t="str">
        <f t="shared" si="1"/>
        <v>06363391001</v>
      </c>
      <c r="C82" t="s">
        <v>16</v>
      </c>
      <c r="D82" t="s">
        <v>218</v>
      </c>
      <c r="E82" t="s">
        <v>53</v>
      </c>
      <c r="F82" s="1" t="s">
        <v>186</v>
      </c>
      <c r="G82" t="s">
        <v>81</v>
      </c>
      <c r="H82">
        <v>700</v>
      </c>
      <c r="I82" s="2">
        <v>43530</v>
      </c>
      <c r="J82" s="2">
        <v>43539</v>
      </c>
      <c r="K82">
        <v>700</v>
      </c>
    </row>
    <row r="83" spans="1:11" x14ac:dyDescent="0.25">
      <c r="A83" t="str">
        <f>"7827568973"</f>
        <v>7827568973</v>
      </c>
      <c r="B83" t="str">
        <f t="shared" si="1"/>
        <v>06363391001</v>
      </c>
      <c r="C83" t="s">
        <v>16</v>
      </c>
      <c r="D83" t="s">
        <v>59</v>
      </c>
      <c r="E83" t="s">
        <v>18</v>
      </c>
      <c r="F83" s="1" t="s">
        <v>60</v>
      </c>
      <c r="G83" t="s">
        <v>61</v>
      </c>
      <c r="H83">
        <v>0</v>
      </c>
      <c r="I83" s="2">
        <v>43556</v>
      </c>
      <c r="J83" s="2">
        <v>43921</v>
      </c>
      <c r="K83">
        <v>0</v>
      </c>
    </row>
    <row r="84" spans="1:11" x14ac:dyDescent="0.25">
      <c r="A84" t="str">
        <f>"Z94276E84F"</f>
        <v>Z94276E84F</v>
      </c>
      <c r="B84" t="str">
        <f t="shared" si="1"/>
        <v>06363391001</v>
      </c>
      <c r="C84" t="s">
        <v>16</v>
      </c>
      <c r="D84" t="s">
        <v>219</v>
      </c>
      <c r="E84" t="s">
        <v>53</v>
      </c>
      <c r="F84" s="1" t="s">
        <v>220</v>
      </c>
      <c r="G84" t="s">
        <v>221</v>
      </c>
      <c r="H84">
        <v>400</v>
      </c>
      <c r="I84" s="2">
        <v>43516</v>
      </c>
      <c r="J84" s="2">
        <v>43516</v>
      </c>
      <c r="K84">
        <v>400</v>
      </c>
    </row>
    <row r="85" spans="1:11" x14ac:dyDescent="0.25">
      <c r="A85" t="str">
        <f>"Z9D276E8C6"</f>
        <v>Z9D276E8C6</v>
      </c>
      <c r="B85" t="str">
        <f t="shared" si="1"/>
        <v>06363391001</v>
      </c>
      <c r="C85" t="s">
        <v>16</v>
      </c>
      <c r="D85" t="s">
        <v>222</v>
      </c>
      <c r="E85" t="s">
        <v>53</v>
      </c>
      <c r="F85" s="1" t="s">
        <v>223</v>
      </c>
      <c r="G85" t="s">
        <v>224</v>
      </c>
      <c r="H85">
        <v>402</v>
      </c>
      <c r="I85" s="2">
        <v>43521</v>
      </c>
      <c r="J85" s="2">
        <v>43521</v>
      </c>
      <c r="K85">
        <v>402</v>
      </c>
    </row>
    <row r="86" spans="1:11" x14ac:dyDescent="0.25">
      <c r="A86" t="str">
        <f>"ZD6276EA69"</f>
        <v>ZD6276EA69</v>
      </c>
      <c r="B86" t="str">
        <f t="shared" si="1"/>
        <v>06363391001</v>
      </c>
      <c r="C86" t="s">
        <v>16</v>
      </c>
      <c r="D86" t="s">
        <v>225</v>
      </c>
      <c r="E86" t="s">
        <v>53</v>
      </c>
      <c r="F86" s="1" t="s">
        <v>223</v>
      </c>
      <c r="G86" t="s">
        <v>224</v>
      </c>
      <c r="H86">
        <v>140</v>
      </c>
      <c r="I86" s="2">
        <v>43523</v>
      </c>
      <c r="J86" s="2">
        <v>43523</v>
      </c>
      <c r="K86">
        <v>140</v>
      </c>
    </row>
    <row r="87" spans="1:11" x14ac:dyDescent="0.25">
      <c r="A87" t="str">
        <f>"ZAD276EA25"</f>
        <v>ZAD276EA25</v>
      </c>
      <c r="B87" t="str">
        <f t="shared" si="1"/>
        <v>06363391001</v>
      </c>
      <c r="C87" t="s">
        <v>16</v>
      </c>
      <c r="D87" t="s">
        <v>226</v>
      </c>
      <c r="E87" t="s">
        <v>53</v>
      </c>
      <c r="F87" s="1" t="s">
        <v>109</v>
      </c>
      <c r="G87" t="s">
        <v>110</v>
      </c>
      <c r="H87">
        <v>572</v>
      </c>
      <c r="I87" s="2">
        <v>43521</v>
      </c>
      <c r="J87" s="2">
        <v>43521</v>
      </c>
      <c r="K87">
        <v>572</v>
      </c>
    </row>
    <row r="88" spans="1:11" x14ac:dyDescent="0.25">
      <c r="A88" t="str">
        <f>"ZE92790CC0"</f>
        <v>ZE92790CC0</v>
      </c>
      <c r="B88" t="str">
        <f t="shared" si="1"/>
        <v>06363391001</v>
      </c>
      <c r="C88" t="s">
        <v>16</v>
      </c>
      <c r="D88" t="s">
        <v>227</v>
      </c>
      <c r="E88" t="s">
        <v>53</v>
      </c>
      <c r="F88" s="1" t="s">
        <v>186</v>
      </c>
      <c r="G88" t="s">
        <v>81</v>
      </c>
      <c r="H88">
        <v>2700</v>
      </c>
      <c r="I88" s="2">
        <v>43542</v>
      </c>
      <c r="J88" s="2">
        <v>43726</v>
      </c>
      <c r="K88">
        <v>3150</v>
      </c>
    </row>
    <row r="89" spans="1:11" x14ac:dyDescent="0.25">
      <c r="A89" t="str">
        <f>"Z542792066"</f>
        <v>Z542792066</v>
      </c>
      <c r="B89" t="str">
        <f t="shared" si="1"/>
        <v>06363391001</v>
      </c>
      <c r="C89" t="s">
        <v>16</v>
      </c>
      <c r="D89" t="s">
        <v>228</v>
      </c>
      <c r="E89" t="s">
        <v>53</v>
      </c>
      <c r="F89" s="1" t="s">
        <v>229</v>
      </c>
      <c r="G89" t="s">
        <v>230</v>
      </c>
      <c r="H89">
        <v>29.5</v>
      </c>
      <c r="I89" s="2">
        <v>43536</v>
      </c>
      <c r="J89" s="2">
        <v>43537</v>
      </c>
      <c r="K89">
        <v>29.5</v>
      </c>
    </row>
    <row r="90" spans="1:11" x14ac:dyDescent="0.25">
      <c r="A90" t="str">
        <f>"ZCD2772BA3"</f>
        <v>ZCD2772BA3</v>
      </c>
      <c r="B90" t="str">
        <f t="shared" si="1"/>
        <v>06363391001</v>
      </c>
      <c r="C90" t="s">
        <v>16</v>
      </c>
      <c r="D90" t="s">
        <v>231</v>
      </c>
      <c r="E90" t="s">
        <v>53</v>
      </c>
      <c r="F90" s="1" t="s">
        <v>149</v>
      </c>
      <c r="G90" t="s">
        <v>150</v>
      </c>
      <c r="H90">
        <v>3557.5</v>
      </c>
      <c r="I90" s="2">
        <v>43532</v>
      </c>
      <c r="J90" s="2">
        <v>43585</v>
      </c>
      <c r="K90">
        <v>3557.5</v>
      </c>
    </row>
    <row r="91" spans="1:11" x14ac:dyDescent="0.25">
      <c r="A91" t="str">
        <f>"Z23278D471"</f>
        <v>Z23278D471</v>
      </c>
      <c r="B91" t="str">
        <f t="shared" si="1"/>
        <v>06363391001</v>
      </c>
      <c r="C91" t="s">
        <v>16</v>
      </c>
      <c r="D91" t="s">
        <v>232</v>
      </c>
      <c r="E91" t="s">
        <v>53</v>
      </c>
      <c r="F91" s="1" t="s">
        <v>149</v>
      </c>
      <c r="G91" t="s">
        <v>150</v>
      </c>
      <c r="H91">
        <v>125</v>
      </c>
      <c r="I91" s="2">
        <v>43542</v>
      </c>
      <c r="J91" s="2">
        <v>43585</v>
      </c>
      <c r="K91">
        <v>125</v>
      </c>
    </row>
    <row r="92" spans="1:11" x14ac:dyDescent="0.25">
      <c r="A92" t="str">
        <f>"7816290E8B"</f>
        <v>7816290E8B</v>
      </c>
      <c r="B92" t="str">
        <f t="shared" si="1"/>
        <v>06363391001</v>
      </c>
      <c r="C92" t="s">
        <v>16</v>
      </c>
      <c r="D92" t="s">
        <v>233</v>
      </c>
      <c r="E92" t="s">
        <v>18</v>
      </c>
      <c r="F92" s="1" t="s">
        <v>234</v>
      </c>
      <c r="G92" t="s">
        <v>235</v>
      </c>
      <c r="H92">
        <v>0</v>
      </c>
      <c r="I92" s="2">
        <v>43556</v>
      </c>
      <c r="J92" s="2">
        <v>44104</v>
      </c>
      <c r="K92">
        <v>558225.16</v>
      </c>
    </row>
    <row r="93" spans="1:11" x14ac:dyDescent="0.25">
      <c r="A93" t="str">
        <f>"Z1726B5304"</f>
        <v>Z1726B5304</v>
      </c>
      <c r="B93" t="str">
        <f t="shared" si="1"/>
        <v>06363391001</v>
      </c>
      <c r="C93" t="s">
        <v>16</v>
      </c>
      <c r="D93" t="s">
        <v>236</v>
      </c>
      <c r="E93" t="s">
        <v>53</v>
      </c>
      <c r="F93" s="1" t="s">
        <v>237</v>
      </c>
      <c r="G93" t="s">
        <v>238</v>
      </c>
      <c r="H93">
        <v>131</v>
      </c>
      <c r="I93" s="2">
        <v>43495</v>
      </c>
      <c r="J93" s="2">
        <v>43497</v>
      </c>
      <c r="K93">
        <v>131</v>
      </c>
    </row>
    <row r="94" spans="1:11" x14ac:dyDescent="0.25">
      <c r="A94" t="str">
        <f>"Z3D26C45A1"</f>
        <v>Z3D26C45A1</v>
      </c>
      <c r="B94" t="str">
        <f t="shared" si="1"/>
        <v>06363391001</v>
      </c>
      <c r="C94" t="s">
        <v>16</v>
      </c>
      <c r="D94" t="s">
        <v>239</v>
      </c>
      <c r="E94" t="s">
        <v>53</v>
      </c>
      <c r="F94" s="1" t="s">
        <v>240</v>
      </c>
      <c r="G94" t="s">
        <v>241</v>
      </c>
      <c r="H94">
        <v>890</v>
      </c>
      <c r="I94" s="2">
        <v>43486</v>
      </c>
      <c r="J94" s="2">
        <v>44581</v>
      </c>
      <c r="K94">
        <v>890</v>
      </c>
    </row>
    <row r="95" spans="1:11" x14ac:dyDescent="0.25">
      <c r="A95" t="str">
        <f>"ZF6270F0AE"</f>
        <v>ZF6270F0AE</v>
      </c>
      <c r="B95" t="str">
        <f t="shared" si="1"/>
        <v>06363391001</v>
      </c>
      <c r="C95" t="s">
        <v>16</v>
      </c>
      <c r="D95" t="s">
        <v>242</v>
      </c>
      <c r="E95" t="s">
        <v>53</v>
      </c>
      <c r="F95" s="1" t="s">
        <v>189</v>
      </c>
      <c r="G95" t="s">
        <v>190</v>
      </c>
      <c r="H95">
        <v>3290</v>
      </c>
      <c r="I95" s="2">
        <v>43377</v>
      </c>
      <c r="J95" s="2">
        <v>43472</v>
      </c>
      <c r="K95">
        <v>3290</v>
      </c>
    </row>
    <row r="96" spans="1:11" x14ac:dyDescent="0.25">
      <c r="A96" t="str">
        <f>"Z282700E8E"</f>
        <v>Z282700E8E</v>
      </c>
      <c r="B96" t="str">
        <f t="shared" si="1"/>
        <v>06363391001</v>
      </c>
      <c r="C96" t="s">
        <v>16</v>
      </c>
      <c r="D96" t="s">
        <v>243</v>
      </c>
      <c r="E96" t="s">
        <v>53</v>
      </c>
      <c r="F96" s="1" t="s">
        <v>197</v>
      </c>
      <c r="G96" t="s">
        <v>198</v>
      </c>
      <c r="H96">
        <v>150</v>
      </c>
      <c r="I96" s="2">
        <v>43462</v>
      </c>
      <c r="J96" s="2">
        <v>43462</v>
      </c>
      <c r="K96">
        <v>150</v>
      </c>
    </row>
    <row r="97" spans="1:11" x14ac:dyDescent="0.25">
      <c r="A97" t="str">
        <f>"Z0926F4AEE"</f>
        <v>Z0926F4AEE</v>
      </c>
      <c r="B97" t="str">
        <f t="shared" si="1"/>
        <v>06363391001</v>
      </c>
      <c r="C97" t="s">
        <v>16</v>
      </c>
      <c r="D97" t="s">
        <v>244</v>
      </c>
      <c r="E97" t="s">
        <v>53</v>
      </c>
      <c r="F97" s="1" t="s">
        <v>245</v>
      </c>
      <c r="G97" t="s">
        <v>201</v>
      </c>
      <c r="H97">
        <v>1700</v>
      </c>
      <c r="I97" s="2">
        <v>43501</v>
      </c>
      <c r="J97" s="2">
        <v>43502</v>
      </c>
      <c r="K97">
        <v>1700</v>
      </c>
    </row>
    <row r="98" spans="1:11" x14ac:dyDescent="0.25">
      <c r="A98" t="str">
        <f>"Z292700ED3"</f>
        <v>Z292700ED3</v>
      </c>
      <c r="B98" t="str">
        <f t="shared" si="1"/>
        <v>06363391001</v>
      </c>
      <c r="C98" t="s">
        <v>16</v>
      </c>
      <c r="D98" t="s">
        <v>246</v>
      </c>
      <c r="E98" t="s">
        <v>53</v>
      </c>
      <c r="F98" s="1" t="s">
        <v>247</v>
      </c>
      <c r="G98" t="s">
        <v>248</v>
      </c>
      <c r="H98">
        <v>160</v>
      </c>
      <c r="I98" s="2">
        <v>43508</v>
      </c>
      <c r="J98" s="2">
        <v>43508</v>
      </c>
      <c r="K98">
        <v>160</v>
      </c>
    </row>
    <row r="99" spans="1:11" x14ac:dyDescent="0.25">
      <c r="A99" t="str">
        <f>"Z4E2715E50"</f>
        <v>Z4E2715E50</v>
      </c>
      <c r="B99" t="str">
        <f t="shared" si="1"/>
        <v>06363391001</v>
      </c>
      <c r="C99" t="s">
        <v>16</v>
      </c>
      <c r="D99" t="s">
        <v>249</v>
      </c>
      <c r="E99" t="s">
        <v>18</v>
      </c>
      <c r="F99" s="1" t="s">
        <v>126</v>
      </c>
      <c r="G99" t="s">
        <v>127</v>
      </c>
      <c r="H99">
        <v>0</v>
      </c>
      <c r="I99" s="2">
        <v>43514</v>
      </c>
      <c r="J99" s="2">
        <v>43514</v>
      </c>
      <c r="K99">
        <v>0</v>
      </c>
    </row>
    <row r="100" spans="1:11" x14ac:dyDescent="0.25">
      <c r="A100" t="str">
        <f>"Z6A26765DB"</f>
        <v>Z6A26765DB</v>
      </c>
      <c r="B100" t="str">
        <f t="shared" si="1"/>
        <v>06363391001</v>
      </c>
      <c r="C100" t="s">
        <v>16</v>
      </c>
      <c r="D100" t="s">
        <v>250</v>
      </c>
      <c r="E100" t="s">
        <v>22</v>
      </c>
      <c r="F100" s="1" t="s">
        <v>251</v>
      </c>
      <c r="G100" t="s">
        <v>252</v>
      </c>
      <c r="H100">
        <v>1350</v>
      </c>
      <c r="I100" s="2">
        <v>43482</v>
      </c>
      <c r="J100" s="2">
        <v>43555</v>
      </c>
      <c r="K100">
        <v>1350</v>
      </c>
    </row>
    <row r="101" spans="1:11" x14ac:dyDescent="0.25">
      <c r="A101" t="str">
        <f>"Z91266C445"</f>
        <v>Z91266C445</v>
      </c>
      <c r="B101" t="str">
        <f t="shared" si="1"/>
        <v>06363391001</v>
      </c>
      <c r="C101" t="s">
        <v>16</v>
      </c>
      <c r="D101" t="s">
        <v>253</v>
      </c>
      <c r="E101" t="s">
        <v>22</v>
      </c>
      <c r="F101" s="1" t="s">
        <v>254</v>
      </c>
      <c r="G101" t="s">
        <v>255</v>
      </c>
      <c r="H101">
        <v>4055</v>
      </c>
      <c r="I101" s="2">
        <v>43483</v>
      </c>
      <c r="J101" s="2">
        <v>43524</v>
      </c>
      <c r="K101">
        <v>4055</v>
      </c>
    </row>
    <row r="102" spans="1:11" x14ac:dyDescent="0.25">
      <c r="A102" t="str">
        <f>"775371258E"</f>
        <v>775371258E</v>
      </c>
      <c r="B102" t="str">
        <f t="shared" si="1"/>
        <v>06363391001</v>
      </c>
      <c r="C102" t="s">
        <v>16</v>
      </c>
      <c r="D102" t="s">
        <v>256</v>
      </c>
      <c r="E102" t="s">
        <v>22</v>
      </c>
      <c r="F102" s="1" t="s">
        <v>257</v>
      </c>
      <c r="G102" t="s">
        <v>258</v>
      </c>
      <c r="H102">
        <v>49400</v>
      </c>
      <c r="I102" s="2">
        <v>43545</v>
      </c>
      <c r="J102" s="2">
        <v>43600</v>
      </c>
      <c r="K102">
        <v>49400</v>
      </c>
    </row>
    <row r="103" spans="1:11" x14ac:dyDescent="0.25">
      <c r="A103" t="str">
        <f>"ZEF27B4419"</f>
        <v>ZEF27B4419</v>
      </c>
      <c r="B103" t="str">
        <f t="shared" si="1"/>
        <v>06363391001</v>
      </c>
      <c r="C103" t="s">
        <v>16</v>
      </c>
      <c r="D103" t="s">
        <v>259</v>
      </c>
      <c r="E103" t="s">
        <v>53</v>
      </c>
      <c r="F103" s="1" t="s">
        <v>260</v>
      </c>
      <c r="G103" t="s">
        <v>261</v>
      </c>
      <c r="H103">
        <v>200</v>
      </c>
      <c r="I103" s="2">
        <v>43496</v>
      </c>
      <c r="J103" s="2">
        <v>43496</v>
      </c>
      <c r="K103">
        <v>200</v>
      </c>
    </row>
    <row r="104" spans="1:11" x14ac:dyDescent="0.25">
      <c r="A104" t="str">
        <f>"Z9D27B448C"</f>
        <v>Z9D27B448C</v>
      </c>
      <c r="B104" t="str">
        <f t="shared" si="1"/>
        <v>06363391001</v>
      </c>
      <c r="C104" t="s">
        <v>16</v>
      </c>
      <c r="D104" t="s">
        <v>262</v>
      </c>
      <c r="E104" t="s">
        <v>53</v>
      </c>
      <c r="F104" s="1" t="s">
        <v>54</v>
      </c>
      <c r="G104" t="s">
        <v>55</v>
      </c>
      <c r="H104">
        <v>2448</v>
      </c>
      <c r="I104" s="2">
        <v>43529</v>
      </c>
      <c r="J104" s="2">
        <v>43532</v>
      </c>
      <c r="K104">
        <v>2448</v>
      </c>
    </row>
    <row r="105" spans="1:11" x14ac:dyDescent="0.25">
      <c r="A105" t="str">
        <f>"Z27277E25D"</f>
        <v>Z27277E25D</v>
      </c>
      <c r="B105" t="str">
        <f t="shared" si="1"/>
        <v>06363391001</v>
      </c>
      <c r="C105" t="s">
        <v>16</v>
      </c>
      <c r="D105" t="s">
        <v>263</v>
      </c>
      <c r="E105" t="s">
        <v>53</v>
      </c>
      <c r="F105" s="1" t="s">
        <v>264</v>
      </c>
      <c r="G105" t="s">
        <v>265</v>
      </c>
      <c r="H105">
        <v>20000</v>
      </c>
      <c r="I105" s="2">
        <v>43536</v>
      </c>
      <c r="J105" s="2">
        <v>43549</v>
      </c>
      <c r="K105">
        <v>20000</v>
      </c>
    </row>
    <row r="106" spans="1:11" x14ac:dyDescent="0.25">
      <c r="A106" t="str">
        <f>"Z3D27B20DE"</f>
        <v>Z3D27B20DE</v>
      </c>
      <c r="B106" t="str">
        <f t="shared" si="1"/>
        <v>06363391001</v>
      </c>
      <c r="C106" t="s">
        <v>16</v>
      </c>
      <c r="D106" t="s">
        <v>266</v>
      </c>
      <c r="E106" t="s">
        <v>53</v>
      </c>
      <c r="F106" s="1" t="s">
        <v>267</v>
      </c>
      <c r="G106" t="s">
        <v>268</v>
      </c>
      <c r="H106">
        <v>447</v>
      </c>
      <c r="I106" s="2">
        <v>43546</v>
      </c>
      <c r="J106" s="2">
        <v>43575</v>
      </c>
      <c r="K106">
        <v>447</v>
      </c>
    </row>
    <row r="107" spans="1:11" x14ac:dyDescent="0.25">
      <c r="A107" t="str">
        <f>"7731672991"</f>
        <v>7731672991</v>
      </c>
      <c r="B107" t="str">
        <f t="shared" si="1"/>
        <v>06363391001</v>
      </c>
      <c r="C107" t="s">
        <v>16</v>
      </c>
      <c r="D107" t="s">
        <v>269</v>
      </c>
      <c r="E107" t="s">
        <v>22</v>
      </c>
      <c r="F107" s="1" t="s">
        <v>270</v>
      </c>
      <c r="G107" t="s">
        <v>271</v>
      </c>
      <c r="H107">
        <v>219018.98</v>
      </c>
      <c r="I107" s="2">
        <v>43556</v>
      </c>
      <c r="J107" s="2">
        <v>43921</v>
      </c>
      <c r="K107">
        <v>181292.86</v>
      </c>
    </row>
    <row r="108" spans="1:11" x14ac:dyDescent="0.25">
      <c r="A108" t="str">
        <f>"77316474F1"</f>
        <v>77316474F1</v>
      </c>
      <c r="B108" t="str">
        <f t="shared" si="1"/>
        <v>06363391001</v>
      </c>
      <c r="C108" t="s">
        <v>16</v>
      </c>
      <c r="D108" t="s">
        <v>272</v>
      </c>
      <c r="E108" t="s">
        <v>22</v>
      </c>
      <c r="F108" s="1" t="s">
        <v>273</v>
      </c>
      <c r="G108" t="s">
        <v>274</v>
      </c>
      <c r="H108">
        <v>143476.31</v>
      </c>
      <c r="I108" s="2">
        <v>43525</v>
      </c>
      <c r="J108" s="2">
        <v>43921</v>
      </c>
      <c r="K108">
        <v>128592.36</v>
      </c>
    </row>
    <row r="109" spans="1:11" x14ac:dyDescent="0.25">
      <c r="A109" t="str">
        <f>"Z7527B2A14"</f>
        <v>Z7527B2A14</v>
      </c>
      <c r="B109" t="str">
        <f t="shared" si="1"/>
        <v>06363391001</v>
      </c>
      <c r="C109" t="s">
        <v>16</v>
      </c>
      <c r="D109" t="s">
        <v>275</v>
      </c>
      <c r="E109" t="s">
        <v>53</v>
      </c>
      <c r="F109" s="1" t="s">
        <v>186</v>
      </c>
      <c r="G109" t="s">
        <v>81</v>
      </c>
      <c r="H109">
        <v>1600</v>
      </c>
      <c r="I109" s="2">
        <v>43549</v>
      </c>
      <c r="J109" s="2">
        <v>43585</v>
      </c>
      <c r="K109">
        <v>1600</v>
      </c>
    </row>
    <row r="110" spans="1:11" x14ac:dyDescent="0.25">
      <c r="A110" t="str">
        <f>"ZCA27CB882"</f>
        <v>ZCA27CB882</v>
      </c>
      <c r="B110" t="str">
        <f t="shared" si="1"/>
        <v>06363391001</v>
      </c>
      <c r="C110" t="s">
        <v>16</v>
      </c>
      <c r="D110" t="s">
        <v>276</v>
      </c>
      <c r="E110" t="s">
        <v>53</v>
      </c>
      <c r="F110" s="1" t="s">
        <v>109</v>
      </c>
      <c r="G110" t="s">
        <v>110</v>
      </c>
      <c r="H110">
        <v>1320</v>
      </c>
      <c r="I110" s="2">
        <v>43531</v>
      </c>
      <c r="J110" s="2">
        <v>43531</v>
      </c>
      <c r="K110">
        <v>1320</v>
      </c>
    </row>
    <row r="111" spans="1:11" x14ac:dyDescent="0.25">
      <c r="A111" t="str">
        <f>"Z3B27CB834"</f>
        <v>Z3B27CB834</v>
      </c>
      <c r="B111" t="str">
        <f t="shared" si="1"/>
        <v>06363391001</v>
      </c>
      <c r="C111" t="s">
        <v>16</v>
      </c>
      <c r="D111" t="s">
        <v>277</v>
      </c>
      <c r="E111" t="s">
        <v>53</v>
      </c>
      <c r="F111" s="1" t="s">
        <v>278</v>
      </c>
      <c r="G111" t="s">
        <v>279</v>
      </c>
      <c r="H111">
        <v>1150</v>
      </c>
      <c r="I111" s="2">
        <v>43563</v>
      </c>
      <c r="J111" s="2">
        <v>43564</v>
      </c>
      <c r="K111">
        <v>1650</v>
      </c>
    </row>
    <row r="112" spans="1:11" x14ac:dyDescent="0.25">
      <c r="A112" t="str">
        <f>"ZBA2800352"</f>
        <v>ZBA2800352</v>
      </c>
      <c r="B112" t="str">
        <f t="shared" si="1"/>
        <v>06363391001</v>
      </c>
      <c r="C112" t="s">
        <v>16</v>
      </c>
      <c r="D112" t="s">
        <v>280</v>
      </c>
      <c r="E112" t="s">
        <v>53</v>
      </c>
      <c r="F112" s="1" t="s">
        <v>281</v>
      </c>
      <c r="G112" t="s">
        <v>282</v>
      </c>
      <c r="H112">
        <v>850</v>
      </c>
      <c r="I112" s="2">
        <v>43537</v>
      </c>
      <c r="J112" s="2">
        <v>43537</v>
      </c>
      <c r="K112">
        <v>850</v>
      </c>
    </row>
    <row r="113" spans="1:11" x14ac:dyDescent="0.25">
      <c r="A113" t="str">
        <f>"ZC328003C9"</f>
        <v>ZC328003C9</v>
      </c>
      <c r="B113" t="str">
        <f t="shared" si="1"/>
        <v>06363391001</v>
      </c>
      <c r="C113" t="s">
        <v>16</v>
      </c>
      <c r="D113" t="s">
        <v>283</v>
      </c>
      <c r="E113" t="s">
        <v>53</v>
      </c>
      <c r="F113" s="1" t="s">
        <v>223</v>
      </c>
      <c r="G113" t="s">
        <v>224</v>
      </c>
      <c r="H113">
        <v>1404.46</v>
      </c>
      <c r="I113" s="2">
        <v>43570</v>
      </c>
      <c r="J113" s="2">
        <v>43575</v>
      </c>
      <c r="K113">
        <v>1404.46</v>
      </c>
    </row>
    <row r="114" spans="1:11" x14ac:dyDescent="0.25">
      <c r="A114" t="str">
        <f>"Z02276E928"</f>
        <v>Z02276E928</v>
      </c>
      <c r="B114" t="str">
        <f t="shared" si="1"/>
        <v>06363391001</v>
      </c>
      <c r="C114" t="s">
        <v>16</v>
      </c>
      <c r="D114" t="s">
        <v>284</v>
      </c>
      <c r="E114" t="s">
        <v>53</v>
      </c>
      <c r="F114" s="1" t="s">
        <v>54</v>
      </c>
      <c r="G114" t="s">
        <v>55</v>
      </c>
      <c r="H114">
        <v>3490</v>
      </c>
      <c r="I114" s="2">
        <v>43495</v>
      </c>
      <c r="J114" s="2">
        <v>43502</v>
      </c>
      <c r="K114">
        <v>3490</v>
      </c>
    </row>
    <row r="115" spans="1:11" x14ac:dyDescent="0.25">
      <c r="A115" t="str">
        <f>"ZED276E9BF"</f>
        <v>ZED276E9BF</v>
      </c>
      <c r="B115" t="str">
        <f t="shared" si="1"/>
        <v>06363391001</v>
      </c>
      <c r="C115" t="s">
        <v>16</v>
      </c>
      <c r="D115" t="s">
        <v>285</v>
      </c>
      <c r="E115" t="s">
        <v>53</v>
      </c>
      <c r="F115" s="1" t="s">
        <v>54</v>
      </c>
      <c r="G115" t="s">
        <v>55</v>
      </c>
      <c r="H115">
        <v>2480</v>
      </c>
      <c r="I115" s="2">
        <v>43501</v>
      </c>
      <c r="J115" s="2">
        <v>43503</v>
      </c>
      <c r="K115">
        <v>2480</v>
      </c>
    </row>
    <row r="116" spans="1:11" x14ac:dyDescent="0.25">
      <c r="A116" t="str">
        <f>"Z51276B2F4"</f>
        <v>Z51276B2F4</v>
      </c>
      <c r="B116" t="str">
        <f t="shared" si="1"/>
        <v>06363391001</v>
      </c>
      <c r="C116" t="s">
        <v>16</v>
      </c>
      <c r="D116" t="s">
        <v>286</v>
      </c>
      <c r="E116" t="s">
        <v>53</v>
      </c>
      <c r="F116" s="1" t="s">
        <v>287</v>
      </c>
      <c r="G116" t="s">
        <v>288</v>
      </c>
      <c r="H116">
        <v>990</v>
      </c>
      <c r="I116" s="2">
        <v>43480</v>
      </c>
      <c r="J116" s="2">
        <v>43553</v>
      </c>
      <c r="K116">
        <v>0</v>
      </c>
    </row>
    <row r="117" spans="1:11" x14ac:dyDescent="0.25">
      <c r="A117" t="str">
        <f>"Z36275EB81"</f>
        <v>Z36275EB81</v>
      </c>
      <c r="B117" t="str">
        <f t="shared" si="1"/>
        <v>06363391001</v>
      </c>
      <c r="C117" t="s">
        <v>16</v>
      </c>
      <c r="D117" t="s">
        <v>289</v>
      </c>
      <c r="E117" t="s">
        <v>53</v>
      </c>
      <c r="F117" s="1" t="s">
        <v>290</v>
      </c>
      <c r="G117" t="s">
        <v>291</v>
      </c>
      <c r="H117">
        <v>883</v>
      </c>
      <c r="I117" s="2">
        <v>43527</v>
      </c>
      <c r="J117" s="2">
        <v>43546</v>
      </c>
      <c r="K117">
        <v>883</v>
      </c>
    </row>
    <row r="118" spans="1:11" x14ac:dyDescent="0.25">
      <c r="A118" t="str">
        <f>"Z9A275EBFC"</f>
        <v>Z9A275EBFC</v>
      </c>
      <c r="B118" t="str">
        <f t="shared" si="1"/>
        <v>06363391001</v>
      </c>
      <c r="C118" t="s">
        <v>16</v>
      </c>
      <c r="D118" t="s">
        <v>292</v>
      </c>
      <c r="E118" t="s">
        <v>53</v>
      </c>
      <c r="F118" s="1" t="s">
        <v>290</v>
      </c>
      <c r="G118" t="s">
        <v>291</v>
      </c>
      <c r="H118">
        <v>883</v>
      </c>
      <c r="I118" s="2">
        <v>43527</v>
      </c>
      <c r="J118" s="2">
        <v>43546</v>
      </c>
      <c r="K118">
        <v>883</v>
      </c>
    </row>
    <row r="119" spans="1:11" x14ac:dyDescent="0.25">
      <c r="A119" t="str">
        <f>"Z5D27B7FC6"</f>
        <v>Z5D27B7FC6</v>
      </c>
      <c r="B119" t="str">
        <f t="shared" si="1"/>
        <v>06363391001</v>
      </c>
      <c r="C119" t="s">
        <v>16</v>
      </c>
      <c r="D119" t="s">
        <v>293</v>
      </c>
      <c r="E119" t="s">
        <v>53</v>
      </c>
      <c r="F119" s="1" t="s">
        <v>94</v>
      </c>
      <c r="G119" t="s">
        <v>73</v>
      </c>
      <c r="H119">
        <v>459</v>
      </c>
      <c r="I119" s="2">
        <v>43475</v>
      </c>
      <c r="J119" s="2">
        <v>43544</v>
      </c>
      <c r="K119">
        <v>459</v>
      </c>
    </row>
    <row r="120" spans="1:11" x14ac:dyDescent="0.25">
      <c r="A120" t="str">
        <f>"Z3D2775052"</f>
        <v>Z3D2775052</v>
      </c>
      <c r="B120" t="str">
        <f t="shared" si="1"/>
        <v>06363391001</v>
      </c>
      <c r="C120" t="s">
        <v>16</v>
      </c>
      <c r="D120" t="s">
        <v>294</v>
      </c>
      <c r="E120" t="s">
        <v>53</v>
      </c>
      <c r="F120" s="1" t="s">
        <v>295</v>
      </c>
      <c r="G120" t="s">
        <v>296</v>
      </c>
      <c r="H120">
        <v>153.85</v>
      </c>
      <c r="I120" s="2">
        <v>43543</v>
      </c>
      <c r="J120" s="2">
        <v>43909</v>
      </c>
      <c r="K120">
        <v>1143.8499999999999</v>
      </c>
    </row>
    <row r="121" spans="1:11" x14ac:dyDescent="0.25">
      <c r="A121" t="str">
        <f>"Z532772B1C"</f>
        <v>Z532772B1C</v>
      </c>
      <c r="B121" t="str">
        <f t="shared" si="1"/>
        <v>06363391001</v>
      </c>
      <c r="C121" t="s">
        <v>16</v>
      </c>
      <c r="D121" t="s">
        <v>297</v>
      </c>
      <c r="E121" t="s">
        <v>22</v>
      </c>
      <c r="F121" s="1" t="s">
        <v>168</v>
      </c>
      <c r="G121" t="s">
        <v>70</v>
      </c>
      <c r="H121">
        <v>110</v>
      </c>
      <c r="I121" s="2">
        <v>43545</v>
      </c>
      <c r="J121" s="2">
        <v>43558</v>
      </c>
      <c r="K121">
        <v>110</v>
      </c>
    </row>
    <row r="122" spans="1:11" x14ac:dyDescent="0.25">
      <c r="A122" t="str">
        <f>"ZDC280AB52"</f>
        <v>ZDC280AB52</v>
      </c>
      <c r="B122" t="str">
        <f t="shared" si="1"/>
        <v>06363391001</v>
      </c>
      <c r="C122" t="s">
        <v>16</v>
      </c>
      <c r="D122" t="s">
        <v>298</v>
      </c>
      <c r="E122" t="s">
        <v>53</v>
      </c>
      <c r="F122" s="1" t="s">
        <v>149</v>
      </c>
      <c r="G122" t="s">
        <v>150</v>
      </c>
      <c r="H122">
        <v>125</v>
      </c>
      <c r="I122" s="2">
        <v>43571</v>
      </c>
      <c r="J122" s="2">
        <v>43601</v>
      </c>
      <c r="K122">
        <v>125</v>
      </c>
    </row>
    <row r="123" spans="1:11" x14ac:dyDescent="0.25">
      <c r="A123" t="str">
        <f>"Z84281D532"</f>
        <v>Z84281D532</v>
      </c>
      <c r="B123" t="str">
        <f t="shared" si="1"/>
        <v>06363391001</v>
      </c>
      <c r="C123" t="s">
        <v>16</v>
      </c>
      <c r="D123" t="s">
        <v>299</v>
      </c>
      <c r="E123" t="s">
        <v>18</v>
      </c>
      <c r="F123" s="1" t="s">
        <v>300</v>
      </c>
      <c r="G123" t="s">
        <v>301</v>
      </c>
      <c r="H123">
        <v>5000</v>
      </c>
      <c r="I123" s="2">
        <v>43584</v>
      </c>
      <c r="J123" s="2">
        <v>43584</v>
      </c>
      <c r="K123">
        <v>0</v>
      </c>
    </row>
    <row r="124" spans="1:11" x14ac:dyDescent="0.25">
      <c r="A124" t="str">
        <f>"ZD128315F9"</f>
        <v>ZD128315F9</v>
      </c>
      <c r="B124" t="str">
        <f t="shared" si="1"/>
        <v>06363391001</v>
      </c>
      <c r="C124" t="s">
        <v>16</v>
      </c>
      <c r="D124" t="s">
        <v>302</v>
      </c>
      <c r="E124" t="s">
        <v>53</v>
      </c>
      <c r="F124" s="1" t="s">
        <v>303</v>
      </c>
      <c r="G124" t="s">
        <v>304</v>
      </c>
      <c r="H124">
        <v>280</v>
      </c>
      <c r="I124" s="2">
        <v>43584</v>
      </c>
      <c r="J124" s="2">
        <v>43585</v>
      </c>
      <c r="K124">
        <v>280</v>
      </c>
    </row>
    <row r="125" spans="1:11" x14ac:dyDescent="0.25">
      <c r="A125" t="str">
        <f>"Z2E2831629"</f>
        <v>Z2E2831629</v>
      </c>
      <c r="B125" t="str">
        <f t="shared" si="1"/>
        <v>06363391001</v>
      </c>
      <c r="C125" t="s">
        <v>16</v>
      </c>
      <c r="D125" t="s">
        <v>305</v>
      </c>
      <c r="E125" t="s">
        <v>53</v>
      </c>
      <c r="F125" s="1" t="s">
        <v>109</v>
      </c>
      <c r="G125" t="s">
        <v>110</v>
      </c>
      <c r="H125">
        <v>297</v>
      </c>
      <c r="I125" s="2">
        <v>43571</v>
      </c>
      <c r="J125" s="2">
        <v>43571</v>
      </c>
      <c r="K125">
        <v>297</v>
      </c>
    </row>
    <row r="126" spans="1:11" x14ac:dyDescent="0.25">
      <c r="A126" t="str">
        <f>"Z492835B35"</f>
        <v>Z492835B35</v>
      </c>
      <c r="B126" t="str">
        <f t="shared" si="1"/>
        <v>06363391001</v>
      </c>
      <c r="C126" t="s">
        <v>16</v>
      </c>
      <c r="D126" t="s">
        <v>306</v>
      </c>
      <c r="E126" t="s">
        <v>53</v>
      </c>
      <c r="F126" s="1" t="s">
        <v>307</v>
      </c>
      <c r="G126" t="s">
        <v>308</v>
      </c>
      <c r="H126">
        <v>1620.02</v>
      </c>
      <c r="I126" s="2">
        <v>43585</v>
      </c>
      <c r="J126" s="2">
        <v>43598</v>
      </c>
      <c r="K126">
        <v>1620.02</v>
      </c>
    </row>
    <row r="127" spans="1:11" x14ac:dyDescent="0.25">
      <c r="A127" t="str">
        <f>"ZD8282B0E9"</f>
        <v>ZD8282B0E9</v>
      </c>
      <c r="B127" t="str">
        <f t="shared" si="1"/>
        <v>06363391001</v>
      </c>
      <c r="C127" t="s">
        <v>16</v>
      </c>
      <c r="D127" t="s">
        <v>309</v>
      </c>
      <c r="E127" t="s">
        <v>53</v>
      </c>
      <c r="F127" s="1" t="s">
        <v>186</v>
      </c>
      <c r="G127" t="s">
        <v>81</v>
      </c>
      <c r="H127">
        <v>470</v>
      </c>
      <c r="I127" s="2">
        <v>43591</v>
      </c>
      <c r="J127" s="2">
        <v>43598</v>
      </c>
      <c r="K127">
        <v>470</v>
      </c>
    </row>
    <row r="128" spans="1:11" x14ac:dyDescent="0.25">
      <c r="A128" t="str">
        <f>"ZDD286A133"</f>
        <v>ZDD286A133</v>
      </c>
      <c r="B128" t="str">
        <f t="shared" si="1"/>
        <v>06363391001</v>
      </c>
      <c r="C128" t="s">
        <v>16</v>
      </c>
      <c r="D128" t="s">
        <v>310</v>
      </c>
      <c r="E128" t="s">
        <v>53</v>
      </c>
      <c r="F128" s="1" t="s">
        <v>186</v>
      </c>
      <c r="G128" t="s">
        <v>81</v>
      </c>
      <c r="H128">
        <v>850</v>
      </c>
      <c r="I128" s="2">
        <v>43591</v>
      </c>
      <c r="J128" s="2">
        <v>43594</v>
      </c>
      <c r="K128">
        <v>850</v>
      </c>
    </row>
    <row r="129" spans="1:11" x14ac:dyDescent="0.25">
      <c r="A129" t="str">
        <f>"ZED286A197"</f>
        <v>ZED286A197</v>
      </c>
      <c r="B129" t="str">
        <f t="shared" si="1"/>
        <v>06363391001</v>
      </c>
      <c r="C129" t="s">
        <v>16</v>
      </c>
      <c r="D129" t="s">
        <v>311</v>
      </c>
      <c r="E129" t="s">
        <v>53</v>
      </c>
      <c r="F129" s="1" t="s">
        <v>307</v>
      </c>
      <c r="G129" t="s">
        <v>308</v>
      </c>
      <c r="H129">
        <v>1995</v>
      </c>
      <c r="I129" s="2">
        <v>43594</v>
      </c>
      <c r="J129" s="2">
        <v>43598</v>
      </c>
      <c r="K129">
        <v>1995</v>
      </c>
    </row>
    <row r="130" spans="1:11" x14ac:dyDescent="0.25">
      <c r="A130" t="str">
        <f>"Z9A280028A"</f>
        <v>Z9A280028A</v>
      </c>
      <c r="B130" t="str">
        <f t="shared" si="1"/>
        <v>06363391001</v>
      </c>
      <c r="C130" t="s">
        <v>16</v>
      </c>
      <c r="D130" t="s">
        <v>312</v>
      </c>
      <c r="E130" t="s">
        <v>53</v>
      </c>
      <c r="F130" s="1" t="s">
        <v>313</v>
      </c>
      <c r="G130" t="s">
        <v>314</v>
      </c>
      <c r="H130">
        <v>870</v>
      </c>
      <c r="I130" s="2">
        <v>43599</v>
      </c>
      <c r="J130" s="2">
        <v>43630</v>
      </c>
      <c r="K130">
        <v>870</v>
      </c>
    </row>
    <row r="131" spans="1:11" x14ac:dyDescent="0.25">
      <c r="A131" t="str">
        <f>"ZE52860485"</f>
        <v>ZE52860485</v>
      </c>
      <c r="B131" t="str">
        <f t="shared" ref="B131:B194" si="2">"06363391001"</f>
        <v>06363391001</v>
      </c>
      <c r="C131" t="s">
        <v>16</v>
      </c>
      <c r="D131" t="s">
        <v>315</v>
      </c>
      <c r="E131" t="s">
        <v>53</v>
      </c>
      <c r="F131" s="1" t="s">
        <v>200</v>
      </c>
      <c r="G131" t="s">
        <v>201</v>
      </c>
      <c r="H131">
        <v>290</v>
      </c>
      <c r="I131" s="2">
        <v>43592</v>
      </c>
      <c r="J131" s="2">
        <v>43592</v>
      </c>
      <c r="K131">
        <v>290</v>
      </c>
    </row>
    <row r="132" spans="1:11" x14ac:dyDescent="0.25">
      <c r="A132" t="str">
        <f>"Z122865BC7"</f>
        <v>Z122865BC7</v>
      </c>
      <c r="B132" t="str">
        <f t="shared" si="2"/>
        <v>06363391001</v>
      </c>
      <c r="C132" t="s">
        <v>16</v>
      </c>
      <c r="D132" t="s">
        <v>316</v>
      </c>
      <c r="E132" t="s">
        <v>53</v>
      </c>
      <c r="F132" s="1" t="s">
        <v>317</v>
      </c>
      <c r="G132" t="s">
        <v>318</v>
      </c>
      <c r="H132">
        <v>230</v>
      </c>
      <c r="I132" s="2">
        <v>43578</v>
      </c>
      <c r="J132" s="2">
        <v>43600</v>
      </c>
      <c r="K132">
        <v>230</v>
      </c>
    </row>
    <row r="133" spans="1:11" x14ac:dyDescent="0.25">
      <c r="A133" t="str">
        <f>"Z832844B5E"</f>
        <v>Z832844B5E</v>
      </c>
      <c r="B133" t="str">
        <f t="shared" si="2"/>
        <v>06363391001</v>
      </c>
      <c r="C133" t="s">
        <v>16</v>
      </c>
      <c r="D133" t="s">
        <v>319</v>
      </c>
      <c r="E133" t="s">
        <v>53</v>
      </c>
      <c r="F133" s="1" t="s">
        <v>320</v>
      </c>
      <c r="G133" t="s">
        <v>321</v>
      </c>
      <c r="H133">
        <v>250</v>
      </c>
      <c r="I133" s="2">
        <v>43615</v>
      </c>
      <c r="J133" s="2">
        <v>43615</v>
      </c>
      <c r="K133">
        <v>250</v>
      </c>
    </row>
    <row r="134" spans="1:11" x14ac:dyDescent="0.25">
      <c r="A134" t="str">
        <f>"Z74289AFBF"</f>
        <v>Z74289AFBF</v>
      </c>
      <c r="B134" t="str">
        <f t="shared" si="2"/>
        <v>06363391001</v>
      </c>
      <c r="C134" t="s">
        <v>16</v>
      </c>
      <c r="D134" t="s">
        <v>322</v>
      </c>
      <c r="E134" t="s">
        <v>18</v>
      </c>
      <c r="F134" s="1" t="s">
        <v>19</v>
      </c>
      <c r="G134" t="s">
        <v>20</v>
      </c>
      <c r="H134">
        <v>23677.4</v>
      </c>
      <c r="I134" s="2">
        <v>43647</v>
      </c>
      <c r="J134" s="2">
        <v>45473</v>
      </c>
      <c r="K134">
        <v>0</v>
      </c>
    </row>
    <row r="135" spans="1:11" x14ac:dyDescent="0.25">
      <c r="A135" t="str">
        <f>"Z9E288CBD5"</f>
        <v>Z9E288CBD5</v>
      </c>
      <c r="B135" t="str">
        <f t="shared" si="2"/>
        <v>06363391001</v>
      </c>
      <c r="C135" t="s">
        <v>16</v>
      </c>
      <c r="D135" t="s">
        <v>323</v>
      </c>
      <c r="E135" t="s">
        <v>53</v>
      </c>
      <c r="F135" s="1" t="s">
        <v>200</v>
      </c>
      <c r="G135" t="s">
        <v>201</v>
      </c>
      <c r="H135">
        <v>310</v>
      </c>
      <c r="I135" s="2">
        <v>43606</v>
      </c>
      <c r="J135" s="2">
        <v>43606</v>
      </c>
      <c r="K135">
        <v>310</v>
      </c>
    </row>
    <row r="136" spans="1:11" x14ac:dyDescent="0.25">
      <c r="A136" t="str">
        <f>"ZD527E73B4"</f>
        <v>ZD527E73B4</v>
      </c>
      <c r="B136" t="str">
        <f t="shared" si="2"/>
        <v>06363391001</v>
      </c>
      <c r="C136" t="s">
        <v>16</v>
      </c>
      <c r="D136" t="s">
        <v>324</v>
      </c>
      <c r="E136" t="s">
        <v>53</v>
      </c>
      <c r="F136" s="1" t="s">
        <v>325</v>
      </c>
      <c r="G136" t="s">
        <v>326</v>
      </c>
      <c r="H136">
        <v>4000</v>
      </c>
      <c r="I136" s="2">
        <v>43559</v>
      </c>
      <c r="J136" s="2">
        <v>43601</v>
      </c>
      <c r="K136">
        <v>0</v>
      </c>
    </row>
    <row r="137" spans="1:11" x14ac:dyDescent="0.25">
      <c r="A137" t="str">
        <f>"Z1F281A07B"</f>
        <v>Z1F281A07B</v>
      </c>
      <c r="B137" t="str">
        <f t="shared" si="2"/>
        <v>06363391001</v>
      </c>
      <c r="C137" t="s">
        <v>16</v>
      </c>
      <c r="D137" t="s">
        <v>327</v>
      </c>
      <c r="E137" t="s">
        <v>53</v>
      </c>
      <c r="F137" s="1" t="s">
        <v>328</v>
      </c>
      <c r="G137" t="s">
        <v>329</v>
      </c>
      <c r="H137">
        <v>230</v>
      </c>
      <c r="I137" s="2">
        <v>43584</v>
      </c>
      <c r="J137" s="2">
        <v>43587</v>
      </c>
      <c r="K137">
        <v>230</v>
      </c>
    </row>
    <row r="138" spans="1:11" x14ac:dyDescent="0.25">
      <c r="A138" t="str">
        <f>"Z19288CB48"</f>
        <v>Z19288CB48</v>
      </c>
      <c r="B138" t="str">
        <f t="shared" si="2"/>
        <v>06363391001</v>
      </c>
      <c r="C138" t="s">
        <v>16</v>
      </c>
      <c r="D138" t="s">
        <v>330</v>
      </c>
      <c r="E138" t="s">
        <v>53</v>
      </c>
      <c r="F138" s="1" t="s">
        <v>189</v>
      </c>
      <c r="G138" t="s">
        <v>190</v>
      </c>
      <c r="H138">
        <v>880</v>
      </c>
      <c r="I138" s="2">
        <v>43558</v>
      </c>
      <c r="J138" s="2">
        <v>43560</v>
      </c>
      <c r="K138">
        <v>880</v>
      </c>
    </row>
    <row r="139" spans="1:11" x14ac:dyDescent="0.25">
      <c r="A139" t="str">
        <f>"Z23281B044"</f>
        <v>Z23281B044</v>
      </c>
      <c r="B139" t="str">
        <f t="shared" si="2"/>
        <v>06363391001</v>
      </c>
      <c r="C139" t="s">
        <v>16</v>
      </c>
      <c r="D139" t="s">
        <v>331</v>
      </c>
      <c r="E139" t="s">
        <v>53</v>
      </c>
      <c r="F139" s="1" t="s">
        <v>328</v>
      </c>
      <c r="G139" t="s">
        <v>329</v>
      </c>
      <c r="H139">
        <v>1750</v>
      </c>
      <c r="I139" s="2">
        <v>43591</v>
      </c>
      <c r="J139" s="2">
        <v>43646</v>
      </c>
      <c r="K139">
        <v>0</v>
      </c>
    </row>
    <row r="140" spans="1:11" x14ac:dyDescent="0.25">
      <c r="A140" t="str">
        <f>"Z5427CAA5A"</f>
        <v>Z5427CAA5A</v>
      </c>
      <c r="B140" t="str">
        <f t="shared" si="2"/>
        <v>06363391001</v>
      </c>
      <c r="C140" t="s">
        <v>16</v>
      </c>
      <c r="D140" t="s">
        <v>332</v>
      </c>
      <c r="E140" t="s">
        <v>53</v>
      </c>
      <c r="F140" s="1" t="s">
        <v>333</v>
      </c>
      <c r="G140" t="s">
        <v>255</v>
      </c>
      <c r="H140">
        <v>5285</v>
      </c>
      <c r="I140" s="2">
        <v>43574</v>
      </c>
      <c r="J140" s="2">
        <v>43644</v>
      </c>
      <c r="K140">
        <v>5285</v>
      </c>
    </row>
    <row r="141" spans="1:11" x14ac:dyDescent="0.25">
      <c r="A141" t="str">
        <f>"ZEB27B0154"</f>
        <v>ZEB27B0154</v>
      </c>
      <c r="B141" t="str">
        <f t="shared" si="2"/>
        <v>06363391001</v>
      </c>
      <c r="C141" t="s">
        <v>16</v>
      </c>
      <c r="D141" t="s">
        <v>334</v>
      </c>
      <c r="E141" t="s">
        <v>22</v>
      </c>
      <c r="F141" s="1" t="s">
        <v>335</v>
      </c>
      <c r="G141" t="s">
        <v>329</v>
      </c>
      <c r="H141">
        <v>1450</v>
      </c>
      <c r="I141" s="2">
        <v>43570</v>
      </c>
      <c r="J141" s="2">
        <v>43646</v>
      </c>
      <c r="K141">
        <v>0</v>
      </c>
    </row>
    <row r="142" spans="1:11" x14ac:dyDescent="0.25">
      <c r="A142" t="str">
        <f>"ZEA28E586D"</f>
        <v>ZEA28E586D</v>
      </c>
      <c r="B142" t="str">
        <f t="shared" si="2"/>
        <v>06363391001</v>
      </c>
      <c r="C142" t="s">
        <v>16</v>
      </c>
      <c r="D142" t="s">
        <v>336</v>
      </c>
      <c r="E142" t="s">
        <v>53</v>
      </c>
      <c r="F142" s="1" t="s">
        <v>200</v>
      </c>
      <c r="G142" t="s">
        <v>201</v>
      </c>
      <c r="H142">
        <v>180</v>
      </c>
      <c r="I142" s="2">
        <v>43615</v>
      </c>
      <c r="J142" s="2">
        <v>43616</v>
      </c>
      <c r="K142">
        <v>180</v>
      </c>
    </row>
    <row r="143" spans="1:11" x14ac:dyDescent="0.25">
      <c r="A143" t="str">
        <f>"ZA428CC923"</f>
        <v>ZA428CC923</v>
      </c>
      <c r="B143" t="str">
        <f t="shared" si="2"/>
        <v>06363391001</v>
      </c>
      <c r="C143" t="s">
        <v>16</v>
      </c>
      <c r="D143" t="s">
        <v>337</v>
      </c>
      <c r="E143" t="s">
        <v>53</v>
      </c>
      <c r="F143" s="1" t="s">
        <v>94</v>
      </c>
      <c r="G143" t="s">
        <v>73</v>
      </c>
      <c r="H143">
        <v>272</v>
      </c>
      <c r="I143" s="2">
        <v>43595</v>
      </c>
      <c r="J143" s="2">
        <v>43630</v>
      </c>
      <c r="K143">
        <v>272</v>
      </c>
    </row>
    <row r="144" spans="1:11" x14ac:dyDescent="0.25">
      <c r="A144" t="str">
        <f>"Z9F2926528"</f>
        <v>Z9F2926528</v>
      </c>
      <c r="B144" t="str">
        <f t="shared" si="2"/>
        <v>06363391001</v>
      </c>
      <c r="C144" t="s">
        <v>16</v>
      </c>
      <c r="D144" t="s">
        <v>338</v>
      </c>
      <c r="E144" t="s">
        <v>53</v>
      </c>
      <c r="F144" s="1" t="s">
        <v>186</v>
      </c>
      <c r="G144" t="s">
        <v>81</v>
      </c>
      <c r="H144">
        <v>490</v>
      </c>
      <c r="I144" s="2">
        <v>43627</v>
      </c>
      <c r="J144" s="2">
        <v>43657</v>
      </c>
      <c r="K144">
        <v>490</v>
      </c>
    </row>
    <row r="145" spans="1:11" x14ac:dyDescent="0.25">
      <c r="A145" t="str">
        <f>"Z1928E58F6"</f>
        <v>Z1928E58F6</v>
      </c>
      <c r="B145" t="str">
        <f t="shared" si="2"/>
        <v>06363391001</v>
      </c>
      <c r="C145" t="s">
        <v>16</v>
      </c>
      <c r="D145" t="s">
        <v>339</v>
      </c>
      <c r="E145" t="s">
        <v>53</v>
      </c>
      <c r="F145" s="1" t="s">
        <v>109</v>
      </c>
      <c r="G145" t="s">
        <v>110</v>
      </c>
      <c r="H145">
        <v>143</v>
      </c>
      <c r="I145" s="2">
        <v>43634</v>
      </c>
      <c r="J145" s="2">
        <v>43634</v>
      </c>
      <c r="K145">
        <v>143</v>
      </c>
    </row>
    <row r="146" spans="1:11" x14ac:dyDescent="0.25">
      <c r="A146" t="str">
        <f>"Z0928702F9"</f>
        <v>Z0928702F9</v>
      </c>
      <c r="B146" t="str">
        <f t="shared" si="2"/>
        <v>06363391001</v>
      </c>
      <c r="C146" t="s">
        <v>16</v>
      </c>
      <c r="D146" t="s">
        <v>340</v>
      </c>
      <c r="E146" t="s">
        <v>53</v>
      </c>
      <c r="F146" s="1" t="s">
        <v>317</v>
      </c>
      <c r="G146" t="s">
        <v>318</v>
      </c>
      <c r="H146">
        <v>2750</v>
      </c>
      <c r="I146" s="2">
        <v>43606</v>
      </c>
      <c r="J146" s="2">
        <v>43646</v>
      </c>
      <c r="K146">
        <v>2750</v>
      </c>
    </row>
    <row r="147" spans="1:11" x14ac:dyDescent="0.25">
      <c r="A147" t="str">
        <f>"ZAE28E4F1E"</f>
        <v>ZAE28E4F1E</v>
      </c>
      <c r="B147" t="str">
        <f t="shared" si="2"/>
        <v>06363391001</v>
      </c>
      <c r="C147" t="s">
        <v>16</v>
      </c>
      <c r="D147" t="s">
        <v>341</v>
      </c>
      <c r="E147" t="s">
        <v>53</v>
      </c>
      <c r="F147" s="1" t="s">
        <v>109</v>
      </c>
      <c r="G147" t="s">
        <v>110</v>
      </c>
      <c r="H147">
        <v>451</v>
      </c>
      <c r="I147" s="2">
        <v>43599</v>
      </c>
      <c r="J147" s="2">
        <v>43599</v>
      </c>
      <c r="K147">
        <v>451</v>
      </c>
    </row>
    <row r="148" spans="1:11" x14ac:dyDescent="0.25">
      <c r="A148" t="str">
        <f>"ZAD28E58A7"</f>
        <v>ZAD28E58A7</v>
      </c>
      <c r="B148" t="str">
        <f t="shared" si="2"/>
        <v>06363391001</v>
      </c>
      <c r="C148" t="s">
        <v>16</v>
      </c>
      <c r="D148" t="s">
        <v>341</v>
      </c>
      <c r="E148" t="s">
        <v>53</v>
      </c>
      <c r="F148" s="1" t="s">
        <v>109</v>
      </c>
      <c r="G148" t="s">
        <v>110</v>
      </c>
      <c r="H148">
        <v>1441</v>
      </c>
      <c r="I148" s="2">
        <v>43634</v>
      </c>
      <c r="J148" s="2">
        <v>43634</v>
      </c>
      <c r="K148">
        <v>1441</v>
      </c>
    </row>
    <row r="149" spans="1:11" x14ac:dyDescent="0.25">
      <c r="A149" t="str">
        <f>"Z3028D7DA7"</f>
        <v>Z3028D7DA7</v>
      </c>
      <c r="B149" t="str">
        <f t="shared" si="2"/>
        <v>06363391001</v>
      </c>
      <c r="C149" t="s">
        <v>16</v>
      </c>
      <c r="D149" t="s">
        <v>342</v>
      </c>
      <c r="E149" t="s">
        <v>53</v>
      </c>
      <c r="F149" s="1" t="s">
        <v>343</v>
      </c>
      <c r="G149" t="s">
        <v>271</v>
      </c>
      <c r="H149">
        <v>13382</v>
      </c>
      <c r="I149" s="2">
        <v>43626</v>
      </c>
      <c r="J149" s="2">
        <v>43629</v>
      </c>
      <c r="K149">
        <v>13382</v>
      </c>
    </row>
    <row r="150" spans="1:11" x14ac:dyDescent="0.25">
      <c r="A150" t="str">
        <f>"Z3327B02B8"</f>
        <v>Z3327B02B8</v>
      </c>
      <c r="B150" t="str">
        <f t="shared" si="2"/>
        <v>06363391001</v>
      </c>
      <c r="C150" t="s">
        <v>16</v>
      </c>
      <c r="D150" t="s">
        <v>344</v>
      </c>
      <c r="E150" t="s">
        <v>22</v>
      </c>
      <c r="F150" s="1" t="s">
        <v>345</v>
      </c>
      <c r="G150" t="s">
        <v>91</v>
      </c>
      <c r="H150">
        <v>4286.7</v>
      </c>
      <c r="I150" s="2">
        <v>43613</v>
      </c>
      <c r="J150" s="2">
        <v>43646</v>
      </c>
      <c r="K150">
        <v>4286.7</v>
      </c>
    </row>
    <row r="151" spans="1:11" x14ac:dyDescent="0.25">
      <c r="A151" t="str">
        <f>"Z1F2863A06"</f>
        <v>Z1F2863A06</v>
      </c>
      <c r="B151" t="str">
        <f t="shared" si="2"/>
        <v>06363391001</v>
      </c>
      <c r="C151" t="s">
        <v>16</v>
      </c>
      <c r="D151" t="s">
        <v>346</v>
      </c>
      <c r="E151" t="s">
        <v>22</v>
      </c>
      <c r="F151" s="1" t="s">
        <v>347</v>
      </c>
      <c r="G151" t="s">
        <v>314</v>
      </c>
      <c r="H151">
        <v>15250.12</v>
      </c>
      <c r="I151" s="2">
        <v>43619</v>
      </c>
      <c r="J151" s="2">
        <v>43982</v>
      </c>
      <c r="K151">
        <v>0</v>
      </c>
    </row>
    <row r="152" spans="1:11" x14ac:dyDescent="0.25">
      <c r="A152" t="str">
        <f>"Z3326D0EDF"</f>
        <v>Z3326D0EDF</v>
      </c>
      <c r="B152" t="str">
        <f t="shared" si="2"/>
        <v>06363391001</v>
      </c>
      <c r="C152" t="s">
        <v>16</v>
      </c>
      <c r="D152" t="s">
        <v>348</v>
      </c>
      <c r="E152" t="s">
        <v>53</v>
      </c>
      <c r="F152" s="1" t="s">
        <v>349</v>
      </c>
      <c r="G152" t="s">
        <v>350</v>
      </c>
      <c r="H152">
        <v>200</v>
      </c>
      <c r="I152" s="2">
        <v>43481</v>
      </c>
      <c r="J152" s="2">
        <v>43481</v>
      </c>
      <c r="K152">
        <v>200</v>
      </c>
    </row>
    <row r="153" spans="1:11" x14ac:dyDescent="0.25">
      <c r="A153" t="str">
        <f>"Z0E295EB53"</f>
        <v>Z0E295EB53</v>
      </c>
      <c r="B153" t="str">
        <f t="shared" si="2"/>
        <v>06363391001</v>
      </c>
      <c r="C153" t="s">
        <v>16</v>
      </c>
      <c r="D153" t="s">
        <v>351</v>
      </c>
      <c r="E153" t="s">
        <v>53</v>
      </c>
      <c r="F153" s="1" t="s">
        <v>85</v>
      </c>
      <c r="G153" t="s">
        <v>42</v>
      </c>
      <c r="H153">
        <v>240</v>
      </c>
      <c r="I153" s="2">
        <v>43678</v>
      </c>
      <c r="J153" s="2">
        <v>43769</v>
      </c>
      <c r="K153">
        <v>0</v>
      </c>
    </row>
    <row r="154" spans="1:11" x14ac:dyDescent="0.25">
      <c r="A154" t="str">
        <f>"ZD928D28CD"</f>
        <v>ZD928D28CD</v>
      </c>
      <c r="B154" t="str">
        <f t="shared" si="2"/>
        <v>06363391001</v>
      </c>
      <c r="C154" t="s">
        <v>16</v>
      </c>
      <c r="D154" t="s">
        <v>352</v>
      </c>
      <c r="E154" t="s">
        <v>22</v>
      </c>
      <c r="F154" s="1" t="s">
        <v>353</v>
      </c>
      <c r="G154" t="s">
        <v>308</v>
      </c>
      <c r="H154">
        <v>34150.800000000003</v>
      </c>
      <c r="I154" s="2">
        <v>43661</v>
      </c>
      <c r="J154" s="2">
        <v>43738</v>
      </c>
      <c r="K154">
        <v>33999</v>
      </c>
    </row>
    <row r="155" spans="1:11" x14ac:dyDescent="0.25">
      <c r="A155" t="str">
        <f>"ZB6296A2DA"</f>
        <v>ZB6296A2DA</v>
      </c>
      <c r="B155" t="str">
        <f t="shared" si="2"/>
        <v>06363391001</v>
      </c>
      <c r="C155" t="s">
        <v>16</v>
      </c>
      <c r="D155" t="s">
        <v>354</v>
      </c>
      <c r="E155" t="s">
        <v>53</v>
      </c>
      <c r="F155" s="1" t="s">
        <v>355</v>
      </c>
      <c r="G155" t="s">
        <v>252</v>
      </c>
      <c r="H155">
        <v>4700</v>
      </c>
      <c r="I155" s="2">
        <v>43644</v>
      </c>
      <c r="J155" s="2">
        <v>43685</v>
      </c>
      <c r="K155">
        <v>4700</v>
      </c>
    </row>
    <row r="156" spans="1:11" x14ac:dyDescent="0.25">
      <c r="A156" t="str">
        <f>"Z6B28EFE36"</f>
        <v>Z6B28EFE36</v>
      </c>
      <c r="B156" t="str">
        <f t="shared" si="2"/>
        <v>06363391001</v>
      </c>
      <c r="C156" t="s">
        <v>16</v>
      </c>
      <c r="D156" t="s">
        <v>356</v>
      </c>
      <c r="E156" t="s">
        <v>53</v>
      </c>
      <c r="F156" s="1" t="s">
        <v>357</v>
      </c>
      <c r="G156" t="s">
        <v>358</v>
      </c>
      <c r="H156">
        <v>1550</v>
      </c>
      <c r="I156" s="2">
        <v>43641</v>
      </c>
      <c r="J156" s="2">
        <v>43683</v>
      </c>
      <c r="K156">
        <v>1550</v>
      </c>
    </row>
    <row r="157" spans="1:11" x14ac:dyDescent="0.25">
      <c r="A157" t="str">
        <f>"Z2728E91AE"</f>
        <v>Z2728E91AE</v>
      </c>
      <c r="B157" t="str">
        <f t="shared" si="2"/>
        <v>06363391001</v>
      </c>
      <c r="C157" t="s">
        <v>16</v>
      </c>
      <c r="D157" t="s">
        <v>359</v>
      </c>
      <c r="E157" t="s">
        <v>53</v>
      </c>
      <c r="F157" s="1" t="s">
        <v>360</v>
      </c>
      <c r="G157" t="s">
        <v>274</v>
      </c>
      <c r="H157">
        <v>600</v>
      </c>
      <c r="I157" s="2">
        <v>43664</v>
      </c>
      <c r="J157" s="2">
        <v>43713</v>
      </c>
      <c r="K157">
        <v>600</v>
      </c>
    </row>
    <row r="158" spans="1:11" x14ac:dyDescent="0.25">
      <c r="A158" t="str">
        <f>"Z80297F253"</f>
        <v>Z80297F253</v>
      </c>
      <c r="B158" t="str">
        <f t="shared" si="2"/>
        <v>06363391001</v>
      </c>
      <c r="C158" t="s">
        <v>16</v>
      </c>
      <c r="D158" t="s">
        <v>361</v>
      </c>
      <c r="E158" t="s">
        <v>53</v>
      </c>
      <c r="F158" s="1" t="s">
        <v>200</v>
      </c>
      <c r="G158" t="s">
        <v>201</v>
      </c>
      <c r="H158">
        <v>450</v>
      </c>
      <c r="I158" s="2">
        <v>43679</v>
      </c>
      <c r="J158" s="2">
        <v>43679</v>
      </c>
      <c r="K158">
        <v>450</v>
      </c>
    </row>
    <row r="159" spans="1:11" x14ac:dyDescent="0.25">
      <c r="A159" t="str">
        <f>"ZB128C125A"</f>
        <v>ZB128C125A</v>
      </c>
      <c r="B159" t="str">
        <f t="shared" si="2"/>
        <v>06363391001</v>
      </c>
      <c r="C159" t="s">
        <v>16</v>
      </c>
      <c r="D159" t="s">
        <v>362</v>
      </c>
      <c r="E159" t="s">
        <v>53</v>
      </c>
      <c r="F159" s="1" t="s">
        <v>363</v>
      </c>
      <c r="G159" t="s">
        <v>252</v>
      </c>
      <c r="H159">
        <v>3350</v>
      </c>
      <c r="I159" s="2">
        <v>43637</v>
      </c>
      <c r="J159" s="2">
        <v>43677</v>
      </c>
      <c r="K159">
        <v>3350</v>
      </c>
    </row>
    <row r="160" spans="1:11" x14ac:dyDescent="0.25">
      <c r="A160" t="str">
        <f>"Z0F2926E63"</f>
        <v>Z0F2926E63</v>
      </c>
      <c r="B160" t="str">
        <f t="shared" si="2"/>
        <v>06363391001</v>
      </c>
      <c r="C160" t="s">
        <v>16</v>
      </c>
      <c r="D160" t="s">
        <v>364</v>
      </c>
      <c r="E160" t="s">
        <v>53</v>
      </c>
      <c r="F160" s="1" t="s">
        <v>247</v>
      </c>
      <c r="G160" t="s">
        <v>248</v>
      </c>
      <c r="H160">
        <v>160</v>
      </c>
      <c r="I160" s="2">
        <v>43641</v>
      </c>
      <c r="J160" s="2">
        <v>43641</v>
      </c>
      <c r="K160">
        <v>160</v>
      </c>
    </row>
    <row r="161" spans="1:11" x14ac:dyDescent="0.25">
      <c r="A161" t="str">
        <f>"Z4828FAD1B"</f>
        <v>Z4828FAD1B</v>
      </c>
      <c r="B161" t="str">
        <f t="shared" si="2"/>
        <v>06363391001</v>
      </c>
      <c r="C161" t="s">
        <v>16</v>
      </c>
      <c r="D161" t="s">
        <v>365</v>
      </c>
      <c r="E161" t="s">
        <v>53</v>
      </c>
      <c r="F161" s="1" t="s">
        <v>366</v>
      </c>
      <c r="G161" t="s">
        <v>78</v>
      </c>
      <c r="H161">
        <v>649.95000000000005</v>
      </c>
      <c r="I161" s="2">
        <v>43647</v>
      </c>
      <c r="J161" s="2">
        <v>44012</v>
      </c>
      <c r="K161">
        <v>0</v>
      </c>
    </row>
    <row r="162" spans="1:11" x14ac:dyDescent="0.25">
      <c r="A162" t="str">
        <f>"Z1829C3AE4"</f>
        <v>Z1829C3AE4</v>
      </c>
      <c r="B162" t="str">
        <f t="shared" si="2"/>
        <v>06363391001</v>
      </c>
      <c r="C162" t="s">
        <v>16</v>
      </c>
      <c r="D162" t="s">
        <v>367</v>
      </c>
      <c r="E162" t="s">
        <v>53</v>
      </c>
      <c r="F162" s="1" t="s">
        <v>186</v>
      </c>
      <c r="G162" t="s">
        <v>81</v>
      </c>
      <c r="H162">
        <v>1350</v>
      </c>
      <c r="I162" s="2">
        <v>43726</v>
      </c>
      <c r="J162" s="2">
        <v>43816</v>
      </c>
      <c r="K162">
        <v>900</v>
      </c>
    </row>
    <row r="163" spans="1:11" x14ac:dyDescent="0.25">
      <c r="A163" t="str">
        <f>"Z4D292B01F"</f>
        <v>Z4D292B01F</v>
      </c>
      <c r="B163" t="str">
        <f t="shared" si="2"/>
        <v>06363391001</v>
      </c>
      <c r="C163" t="s">
        <v>16</v>
      </c>
      <c r="D163" t="s">
        <v>368</v>
      </c>
      <c r="E163" t="s">
        <v>22</v>
      </c>
      <c r="F163" s="1" t="s">
        <v>369</v>
      </c>
      <c r="G163" t="s">
        <v>73</v>
      </c>
      <c r="H163">
        <v>1485</v>
      </c>
      <c r="I163" s="2">
        <v>43677</v>
      </c>
      <c r="J163" s="2">
        <v>44043</v>
      </c>
      <c r="K163">
        <v>742.5</v>
      </c>
    </row>
    <row r="164" spans="1:11" x14ac:dyDescent="0.25">
      <c r="A164" t="str">
        <f>"Z59297B5CF"</f>
        <v>Z59297B5CF</v>
      </c>
      <c r="B164" t="str">
        <f t="shared" si="2"/>
        <v>06363391001</v>
      </c>
      <c r="C164" t="s">
        <v>16</v>
      </c>
      <c r="D164" t="s">
        <v>370</v>
      </c>
      <c r="E164" t="s">
        <v>53</v>
      </c>
      <c r="F164" s="1" t="s">
        <v>371</v>
      </c>
      <c r="G164" t="s">
        <v>372</v>
      </c>
      <c r="H164">
        <v>940</v>
      </c>
      <c r="I164" s="2">
        <v>43706</v>
      </c>
      <c r="J164" s="2">
        <v>43706</v>
      </c>
      <c r="K164">
        <v>940</v>
      </c>
    </row>
    <row r="165" spans="1:11" x14ac:dyDescent="0.25">
      <c r="A165" t="str">
        <f>"ZAD2936002"</f>
        <v>ZAD2936002</v>
      </c>
      <c r="B165" t="str">
        <f t="shared" si="2"/>
        <v>06363391001</v>
      </c>
      <c r="C165" t="s">
        <v>16</v>
      </c>
      <c r="D165" t="s">
        <v>373</v>
      </c>
      <c r="E165" t="s">
        <v>53</v>
      </c>
      <c r="F165" s="1" t="s">
        <v>374</v>
      </c>
      <c r="G165" t="s">
        <v>375</v>
      </c>
      <c r="H165">
        <v>495</v>
      </c>
      <c r="I165" s="2">
        <v>43662</v>
      </c>
      <c r="J165" s="2">
        <v>43708</v>
      </c>
      <c r="K165">
        <v>495</v>
      </c>
    </row>
    <row r="166" spans="1:11" x14ac:dyDescent="0.25">
      <c r="A166" t="str">
        <f>"Z6529B14EA"</f>
        <v>Z6529B14EA</v>
      </c>
      <c r="B166" t="str">
        <f t="shared" si="2"/>
        <v>06363391001</v>
      </c>
      <c r="C166" t="s">
        <v>16</v>
      </c>
      <c r="D166" t="s">
        <v>376</v>
      </c>
      <c r="E166" t="s">
        <v>53</v>
      </c>
      <c r="F166" s="1" t="s">
        <v>377</v>
      </c>
      <c r="G166" t="s">
        <v>378</v>
      </c>
      <c r="H166">
        <v>41.65</v>
      </c>
      <c r="I166" s="2">
        <v>43714</v>
      </c>
      <c r="J166" s="2">
        <v>43717</v>
      </c>
      <c r="K166">
        <v>41.65</v>
      </c>
    </row>
    <row r="167" spans="1:11" x14ac:dyDescent="0.25">
      <c r="A167" t="str">
        <f>"ZEE2987DC9"</f>
        <v>ZEE2987DC9</v>
      </c>
      <c r="B167" t="str">
        <f t="shared" si="2"/>
        <v>06363391001</v>
      </c>
      <c r="C167" t="s">
        <v>16</v>
      </c>
      <c r="D167" t="s">
        <v>379</v>
      </c>
      <c r="E167" t="s">
        <v>53</v>
      </c>
      <c r="F167" s="1" t="s">
        <v>290</v>
      </c>
      <c r="G167" t="s">
        <v>291</v>
      </c>
      <c r="H167">
        <v>883</v>
      </c>
      <c r="I167" s="2">
        <v>43698</v>
      </c>
      <c r="J167" s="2">
        <v>43731</v>
      </c>
      <c r="K167">
        <v>883</v>
      </c>
    </row>
    <row r="168" spans="1:11" x14ac:dyDescent="0.25">
      <c r="A168" t="str">
        <f>"ZBE29BA580"</f>
        <v>ZBE29BA580</v>
      </c>
      <c r="B168" t="str">
        <f t="shared" si="2"/>
        <v>06363391001</v>
      </c>
      <c r="C168" t="s">
        <v>16</v>
      </c>
      <c r="D168" t="s">
        <v>380</v>
      </c>
      <c r="E168" t="s">
        <v>53</v>
      </c>
      <c r="F168" s="1" t="s">
        <v>381</v>
      </c>
      <c r="G168" t="s">
        <v>382</v>
      </c>
      <c r="H168">
        <v>800</v>
      </c>
      <c r="I168" s="2">
        <v>43724</v>
      </c>
      <c r="J168" s="2">
        <v>43738</v>
      </c>
      <c r="K168">
        <v>800</v>
      </c>
    </row>
    <row r="169" spans="1:11" x14ac:dyDescent="0.25">
      <c r="A169" t="str">
        <f>"ZB5293C91D"</f>
        <v>ZB5293C91D</v>
      </c>
      <c r="B169" t="str">
        <f t="shared" si="2"/>
        <v>06363391001</v>
      </c>
      <c r="C169" t="s">
        <v>16</v>
      </c>
      <c r="D169" t="s">
        <v>383</v>
      </c>
      <c r="E169" t="s">
        <v>53</v>
      </c>
      <c r="F169" s="1" t="s">
        <v>384</v>
      </c>
      <c r="G169" t="s">
        <v>385</v>
      </c>
      <c r="H169">
        <v>696</v>
      </c>
      <c r="I169" s="2">
        <v>43707</v>
      </c>
      <c r="J169" s="2">
        <v>43707</v>
      </c>
      <c r="K169">
        <v>696</v>
      </c>
    </row>
    <row r="170" spans="1:11" x14ac:dyDescent="0.25">
      <c r="A170" t="str">
        <f>"ZF829D0860"</f>
        <v>ZF829D0860</v>
      </c>
      <c r="B170" t="str">
        <f t="shared" si="2"/>
        <v>06363391001</v>
      </c>
      <c r="C170" t="s">
        <v>16</v>
      </c>
      <c r="D170" t="s">
        <v>386</v>
      </c>
      <c r="E170" t="s">
        <v>53</v>
      </c>
      <c r="F170" s="1" t="s">
        <v>387</v>
      </c>
      <c r="G170" t="s">
        <v>388</v>
      </c>
      <c r="H170">
        <v>635.19000000000005</v>
      </c>
      <c r="I170" s="2">
        <v>43731</v>
      </c>
      <c r="J170" s="2">
        <v>43738</v>
      </c>
      <c r="K170">
        <v>620.21</v>
      </c>
    </row>
    <row r="171" spans="1:11" x14ac:dyDescent="0.25">
      <c r="A171" t="str">
        <f>"Z12292B0E3"</f>
        <v>Z12292B0E3</v>
      </c>
      <c r="B171" t="str">
        <f t="shared" si="2"/>
        <v>06363391001</v>
      </c>
      <c r="C171" t="s">
        <v>16</v>
      </c>
      <c r="D171" t="s">
        <v>389</v>
      </c>
      <c r="E171" t="s">
        <v>53</v>
      </c>
      <c r="F171" s="1" t="s">
        <v>149</v>
      </c>
      <c r="G171" t="s">
        <v>150</v>
      </c>
      <c r="H171">
        <v>380</v>
      </c>
      <c r="I171" s="2">
        <v>43682</v>
      </c>
      <c r="J171" s="2">
        <v>43682</v>
      </c>
      <c r="K171">
        <v>380</v>
      </c>
    </row>
    <row r="172" spans="1:11" x14ac:dyDescent="0.25">
      <c r="A172" t="str">
        <f>"Z7829D899D"</f>
        <v>Z7829D899D</v>
      </c>
      <c r="B172" t="str">
        <f t="shared" si="2"/>
        <v>06363391001</v>
      </c>
      <c r="C172" t="s">
        <v>16</v>
      </c>
      <c r="D172" t="s">
        <v>390</v>
      </c>
      <c r="E172" t="s">
        <v>53</v>
      </c>
      <c r="F172" s="1" t="s">
        <v>391</v>
      </c>
      <c r="G172" t="s">
        <v>392</v>
      </c>
      <c r="H172">
        <v>965.9</v>
      </c>
      <c r="I172" s="2">
        <v>43731</v>
      </c>
      <c r="J172" s="2">
        <v>43819</v>
      </c>
      <c r="K172">
        <v>0</v>
      </c>
    </row>
    <row r="173" spans="1:11" x14ac:dyDescent="0.25">
      <c r="A173" t="str">
        <f>"Z5629D6FC8"</f>
        <v>Z5629D6FC8</v>
      </c>
      <c r="B173" t="str">
        <f t="shared" si="2"/>
        <v>06363391001</v>
      </c>
      <c r="C173" t="s">
        <v>16</v>
      </c>
      <c r="D173" t="s">
        <v>393</v>
      </c>
      <c r="E173" t="s">
        <v>53</v>
      </c>
      <c r="F173" s="1" t="s">
        <v>394</v>
      </c>
      <c r="G173" t="s">
        <v>395</v>
      </c>
      <c r="H173">
        <v>200</v>
      </c>
      <c r="I173" s="2">
        <v>43733</v>
      </c>
      <c r="J173" s="2">
        <v>43739</v>
      </c>
      <c r="K173">
        <v>200</v>
      </c>
    </row>
    <row r="174" spans="1:11" x14ac:dyDescent="0.25">
      <c r="A174" t="str">
        <f>"Z6229DF957"</f>
        <v>Z6229DF957</v>
      </c>
      <c r="B174" t="str">
        <f t="shared" si="2"/>
        <v>06363391001</v>
      </c>
      <c r="C174" t="s">
        <v>16</v>
      </c>
      <c r="D174" t="s">
        <v>396</v>
      </c>
      <c r="E174" t="s">
        <v>53</v>
      </c>
      <c r="F174" s="1" t="s">
        <v>94</v>
      </c>
      <c r="G174" t="s">
        <v>73</v>
      </c>
      <c r="H174">
        <v>238</v>
      </c>
      <c r="I174" s="2">
        <v>43635</v>
      </c>
      <c r="J174" s="2">
        <v>43735</v>
      </c>
      <c r="K174">
        <v>238</v>
      </c>
    </row>
    <row r="175" spans="1:11" x14ac:dyDescent="0.25">
      <c r="A175" t="str">
        <f>"Z1029DF8CF"</f>
        <v>Z1029DF8CF</v>
      </c>
      <c r="B175" t="str">
        <f t="shared" si="2"/>
        <v>06363391001</v>
      </c>
      <c r="C175" t="s">
        <v>16</v>
      </c>
      <c r="D175" t="s">
        <v>397</v>
      </c>
      <c r="E175" t="s">
        <v>53</v>
      </c>
      <c r="F175" s="1" t="s">
        <v>307</v>
      </c>
      <c r="G175" t="s">
        <v>308</v>
      </c>
      <c r="H175">
        <v>169</v>
      </c>
      <c r="I175" s="2">
        <v>43719</v>
      </c>
      <c r="J175" s="2">
        <v>43735</v>
      </c>
      <c r="K175">
        <v>169</v>
      </c>
    </row>
    <row r="176" spans="1:11" x14ac:dyDescent="0.25">
      <c r="A176" t="str">
        <f>"678366489E"</f>
        <v>678366489E</v>
      </c>
      <c r="B176" t="str">
        <f t="shared" si="2"/>
        <v>06363391001</v>
      </c>
      <c r="C176" t="s">
        <v>16</v>
      </c>
      <c r="D176" t="s">
        <v>398</v>
      </c>
      <c r="E176" t="s">
        <v>18</v>
      </c>
      <c r="F176" s="1" t="s">
        <v>19</v>
      </c>
      <c r="G176" t="s">
        <v>20</v>
      </c>
      <c r="H176">
        <v>88088</v>
      </c>
      <c r="I176" s="2">
        <v>42647</v>
      </c>
      <c r="J176" s="2">
        <v>44500</v>
      </c>
      <c r="K176">
        <v>56143.83</v>
      </c>
    </row>
    <row r="177" spans="1:11" x14ac:dyDescent="0.25">
      <c r="A177" t="str">
        <f>"Z172975B77"</f>
        <v>Z172975B77</v>
      </c>
      <c r="B177" t="str">
        <f t="shared" si="2"/>
        <v>06363391001</v>
      </c>
      <c r="C177" t="s">
        <v>16</v>
      </c>
      <c r="D177" t="s">
        <v>399</v>
      </c>
      <c r="E177" t="s">
        <v>22</v>
      </c>
      <c r="F177" s="1" t="s">
        <v>400</v>
      </c>
      <c r="G177" t="s">
        <v>401</v>
      </c>
      <c r="H177">
        <v>3913</v>
      </c>
      <c r="I177" s="2">
        <v>43740</v>
      </c>
      <c r="J177" s="2">
        <v>43801</v>
      </c>
      <c r="K177">
        <v>3883.54</v>
      </c>
    </row>
    <row r="178" spans="1:11" x14ac:dyDescent="0.25">
      <c r="A178" t="str">
        <f>"Z322913349"</f>
        <v>Z322913349</v>
      </c>
      <c r="B178" t="str">
        <f t="shared" si="2"/>
        <v>06363391001</v>
      </c>
      <c r="C178" t="s">
        <v>16</v>
      </c>
      <c r="D178" t="s">
        <v>402</v>
      </c>
      <c r="E178" t="s">
        <v>53</v>
      </c>
      <c r="F178" s="1" t="s">
        <v>403</v>
      </c>
      <c r="G178" t="s">
        <v>404</v>
      </c>
      <c r="H178">
        <v>1722.5</v>
      </c>
      <c r="I178" s="2">
        <v>43703</v>
      </c>
      <c r="J178" s="2">
        <v>43714</v>
      </c>
      <c r="K178">
        <v>1722.5</v>
      </c>
    </row>
    <row r="179" spans="1:11" x14ac:dyDescent="0.25">
      <c r="A179" t="str">
        <f>"Z2F29F0ECB"</f>
        <v>Z2F29F0ECB</v>
      </c>
      <c r="B179" t="str">
        <f t="shared" si="2"/>
        <v>06363391001</v>
      </c>
      <c r="C179" t="s">
        <v>16</v>
      </c>
      <c r="D179" t="s">
        <v>405</v>
      </c>
      <c r="E179" t="s">
        <v>53</v>
      </c>
      <c r="F179" s="1" t="s">
        <v>406</v>
      </c>
      <c r="G179" t="s">
        <v>407</v>
      </c>
      <c r="H179">
        <v>300</v>
      </c>
      <c r="I179" s="2">
        <v>43712</v>
      </c>
      <c r="J179" s="2">
        <v>43712</v>
      </c>
      <c r="K179">
        <v>0</v>
      </c>
    </row>
    <row r="180" spans="1:11" x14ac:dyDescent="0.25">
      <c r="A180" t="str">
        <f>"Z992A05472"</f>
        <v>Z992A05472</v>
      </c>
      <c r="B180" t="str">
        <f t="shared" si="2"/>
        <v>06363391001</v>
      </c>
      <c r="C180" t="s">
        <v>16</v>
      </c>
      <c r="D180" t="s">
        <v>408</v>
      </c>
      <c r="E180" t="s">
        <v>18</v>
      </c>
      <c r="F180" s="1" t="s">
        <v>126</v>
      </c>
      <c r="G180" t="s">
        <v>127</v>
      </c>
      <c r="H180">
        <v>1354.4</v>
      </c>
      <c r="I180" s="2">
        <v>43748</v>
      </c>
      <c r="J180" s="2">
        <v>43748</v>
      </c>
      <c r="K180">
        <v>1328.18</v>
      </c>
    </row>
    <row r="181" spans="1:11" x14ac:dyDescent="0.25">
      <c r="A181" t="str">
        <f>"Z9B2A0B221"</f>
        <v>Z9B2A0B221</v>
      </c>
      <c r="B181" t="str">
        <f t="shared" si="2"/>
        <v>06363391001</v>
      </c>
      <c r="C181" t="s">
        <v>16</v>
      </c>
      <c r="D181" t="s">
        <v>409</v>
      </c>
      <c r="E181" t="s">
        <v>53</v>
      </c>
      <c r="F181" s="1" t="s">
        <v>410</v>
      </c>
      <c r="G181" t="s">
        <v>411</v>
      </c>
      <c r="H181">
        <v>110.5</v>
      </c>
      <c r="I181" s="2">
        <v>43741</v>
      </c>
      <c r="J181" s="2">
        <v>43741</v>
      </c>
      <c r="K181">
        <v>110.5</v>
      </c>
    </row>
    <row r="182" spans="1:11" x14ac:dyDescent="0.25">
      <c r="A182" t="str">
        <f>"Z3A29E1F95"</f>
        <v>Z3A29E1F95</v>
      </c>
      <c r="B182" t="str">
        <f t="shared" si="2"/>
        <v>06363391001</v>
      </c>
      <c r="C182" t="s">
        <v>16</v>
      </c>
      <c r="D182" t="s">
        <v>412</v>
      </c>
      <c r="E182" t="s">
        <v>53</v>
      </c>
      <c r="F182" s="1" t="s">
        <v>413</v>
      </c>
      <c r="G182" t="s">
        <v>414</v>
      </c>
      <c r="H182">
        <v>710</v>
      </c>
      <c r="I182" s="2">
        <v>43747</v>
      </c>
      <c r="J182" s="2">
        <v>43747</v>
      </c>
      <c r="K182">
        <v>710</v>
      </c>
    </row>
    <row r="183" spans="1:11" x14ac:dyDescent="0.25">
      <c r="A183" t="str">
        <f>"Z2729D895A"</f>
        <v>Z2729D895A</v>
      </c>
      <c r="B183" t="str">
        <f t="shared" si="2"/>
        <v>06363391001</v>
      </c>
      <c r="C183" t="s">
        <v>16</v>
      </c>
      <c r="D183" t="s">
        <v>415</v>
      </c>
      <c r="E183" t="s">
        <v>53</v>
      </c>
      <c r="F183" s="1" t="s">
        <v>416</v>
      </c>
      <c r="G183" t="s">
        <v>414</v>
      </c>
      <c r="H183">
        <v>395</v>
      </c>
      <c r="I183" s="2">
        <v>43747</v>
      </c>
      <c r="J183" s="2">
        <v>43747</v>
      </c>
      <c r="K183">
        <v>395</v>
      </c>
    </row>
    <row r="184" spans="1:11" x14ac:dyDescent="0.25">
      <c r="A184" t="str">
        <f>"Z0929DDC73"</f>
        <v>Z0929DDC73</v>
      </c>
      <c r="B184" t="str">
        <f t="shared" si="2"/>
        <v>06363391001</v>
      </c>
      <c r="C184" t="s">
        <v>16</v>
      </c>
      <c r="D184" t="s">
        <v>417</v>
      </c>
      <c r="E184" t="s">
        <v>53</v>
      </c>
      <c r="F184" s="1" t="s">
        <v>371</v>
      </c>
      <c r="G184" t="s">
        <v>372</v>
      </c>
      <c r="H184">
        <v>940</v>
      </c>
      <c r="I184" s="2">
        <v>43746</v>
      </c>
      <c r="J184" s="2">
        <v>43769</v>
      </c>
      <c r="K184">
        <v>940</v>
      </c>
    </row>
    <row r="185" spans="1:11" x14ac:dyDescent="0.25">
      <c r="A185" t="str">
        <f>"Z002A104DF"</f>
        <v>Z002A104DF</v>
      </c>
      <c r="B185" t="str">
        <f t="shared" si="2"/>
        <v>06363391001</v>
      </c>
      <c r="C185" t="s">
        <v>16</v>
      </c>
      <c r="D185" t="s">
        <v>418</v>
      </c>
      <c r="E185" t="s">
        <v>22</v>
      </c>
      <c r="F185" s="1" t="s">
        <v>419</v>
      </c>
      <c r="G185" t="s">
        <v>420</v>
      </c>
      <c r="H185">
        <v>1287.4000000000001</v>
      </c>
      <c r="I185" s="2">
        <v>43762</v>
      </c>
      <c r="J185" s="2">
        <v>43791</v>
      </c>
      <c r="K185">
        <v>0</v>
      </c>
    </row>
    <row r="186" spans="1:11" x14ac:dyDescent="0.25">
      <c r="A186" t="str">
        <f>"ZBB2A56DCA"</f>
        <v>ZBB2A56DCA</v>
      </c>
      <c r="B186" t="str">
        <f t="shared" si="2"/>
        <v>06363391001</v>
      </c>
      <c r="C186" t="s">
        <v>16</v>
      </c>
      <c r="D186" t="s">
        <v>421</v>
      </c>
      <c r="E186" t="s">
        <v>53</v>
      </c>
      <c r="F186" s="1" t="s">
        <v>422</v>
      </c>
      <c r="G186" t="s">
        <v>423</v>
      </c>
      <c r="H186">
        <v>650</v>
      </c>
      <c r="I186" s="2">
        <v>43763</v>
      </c>
      <c r="J186" s="2">
        <v>43763</v>
      </c>
      <c r="K186">
        <v>650</v>
      </c>
    </row>
    <row r="187" spans="1:11" x14ac:dyDescent="0.25">
      <c r="A187" t="str">
        <f>"Z3A2A6450A"</f>
        <v>Z3A2A6450A</v>
      </c>
      <c r="B187" t="str">
        <f t="shared" si="2"/>
        <v>06363391001</v>
      </c>
      <c r="C187" t="s">
        <v>16</v>
      </c>
      <c r="D187" t="s">
        <v>424</v>
      </c>
      <c r="E187" t="s">
        <v>18</v>
      </c>
      <c r="F187" s="1" t="s">
        <v>160</v>
      </c>
      <c r="G187" t="s">
        <v>161</v>
      </c>
      <c r="H187">
        <v>1160.72</v>
      </c>
      <c r="I187" s="2">
        <v>43768</v>
      </c>
      <c r="J187" s="2">
        <v>43799</v>
      </c>
      <c r="K187">
        <v>1160.72</v>
      </c>
    </row>
    <row r="188" spans="1:11" x14ac:dyDescent="0.25">
      <c r="A188" t="str">
        <f>"Z762A1F489"</f>
        <v>Z762A1F489</v>
      </c>
      <c r="B188" t="str">
        <f t="shared" si="2"/>
        <v>06363391001</v>
      </c>
      <c r="C188" t="s">
        <v>16</v>
      </c>
      <c r="D188" t="s">
        <v>425</v>
      </c>
      <c r="E188" t="s">
        <v>22</v>
      </c>
      <c r="F188" s="1" t="s">
        <v>426</v>
      </c>
      <c r="G188" t="s">
        <v>64</v>
      </c>
      <c r="H188">
        <v>38153</v>
      </c>
      <c r="I188" s="2">
        <v>43768</v>
      </c>
      <c r="J188" s="2">
        <v>43889</v>
      </c>
      <c r="K188">
        <v>17106.53</v>
      </c>
    </row>
    <row r="189" spans="1:11" x14ac:dyDescent="0.25">
      <c r="A189" t="str">
        <f>"Z8A2A64603"</f>
        <v>Z8A2A64603</v>
      </c>
      <c r="B189" t="str">
        <f t="shared" si="2"/>
        <v>06363391001</v>
      </c>
      <c r="C189" t="s">
        <v>16</v>
      </c>
      <c r="D189" t="s">
        <v>427</v>
      </c>
      <c r="E189" t="s">
        <v>18</v>
      </c>
      <c r="F189" s="1" t="s">
        <v>30</v>
      </c>
      <c r="G189" t="s">
        <v>31</v>
      </c>
      <c r="H189">
        <v>4235.22</v>
      </c>
      <c r="I189" s="2">
        <v>43767</v>
      </c>
      <c r="J189" s="2">
        <v>43798</v>
      </c>
      <c r="K189">
        <v>4235.22</v>
      </c>
    </row>
    <row r="190" spans="1:11" x14ac:dyDescent="0.25">
      <c r="A190" t="str">
        <f>"Z2D2A6FAD8"</f>
        <v>Z2D2A6FAD8</v>
      </c>
      <c r="B190" t="str">
        <f t="shared" si="2"/>
        <v>06363391001</v>
      </c>
      <c r="C190" t="s">
        <v>16</v>
      </c>
      <c r="D190" t="s">
        <v>428</v>
      </c>
      <c r="E190" t="s">
        <v>53</v>
      </c>
      <c r="F190" s="1" t="s">
        <v>200</v>
      </c>
      <c r="G190" t="s">
        <v>201</v>
      </c>
      <c r="H190">
        <v>150</v>
      </c>
      <c r="I190" s="2">
        <v>43753</v>
      </c>
      <c r="J190" s="2">
        <v>43753</v>
      </c>
      <c r="K190">
        <v>150</v>
      </c>
    </row>
    <row r="191" spans="1:11" x14ac:dyDescent="0.25">
      <c r="A191" t="str">
        <f>"7326976BDC"</f>
        <v>7326976BDC</v>
      </c>
      <c r="B191" t="str">
        <f t="shared" si="2"/>
        <v>06363391001</v>
      </c>
      <c r="C191" t="s">
        <v>16</v>
      </c>
      <c r="D191" t="s">
        <v>429</v>
      </c>
      <c r="E191" t="s">
        <v>18</v>
      </c>
      <c r="F191" s="1" t="s">
        <v>430</v>
      </c>
      <c r="G191" t="s">
        <v>431</v>
      </c>
      <c r="H191">
        <v>5878221.2999999998</v>
      </c>
      <c r="I191" s="2">
        <v>43111</v>
      </c>
      <c r="J191" s="2">
        <v>44227</v>
      </c>
      <c r="K191">
        <v>3587777.78</v>
      </c>
    </row>
    <row r="192" spans="1:11" x14ac:dyDescent="0.25">
      <c r="A192" t="str">
        <f>"Z0C2A6F8D0"</f>
        <v>Z0C2A6F8D0</v>
      </c>
      <c r="B192" t="str">
        <f t="shared" si="2"/>
        <v>06363391001</v>
      </c>
      <c r="C192" t="s">
        <v>16</v>
      </c>
      <c r="D192" t="s">
        <v>432</v>
      </c>
      <c r="E192" t="s">
        <v>53</v>
      </c>
      <c r="F192" s="1" t="s">
        <v>203</v>
      </c>
      <c r="G192" t="s">
        <v>204</v>
      </c>
      <c r="H192">
        <v>380</v>
      </c>
      <c r="I192" s="2">
        <v>43759</v>
      </c>
      <c r="J192" s="2">
        <v>43760</v>
      </c>
      <c r="K192">
        <v>380</v>
      </c>
    </row>
    <row r="193" spans="1:11" x14ac:dyDescent="0.25">
      <c r="A193" t="str">
        <f>"Z6F2A87B54"</f>
        <v>Z6F2A87B54</v>
      </c>
      <c r="B193" t="str">
        <f t="shared" si="2"/>
        <v>06363391001</v>
      </c>
      <c r="C193" t="s">
        <v>16</v>
      </c>
      <c r="D193" t="s">
        <v>433</v>
      </c>
      <c r="E193" t="s">
        <v>53</v>
      </c>
      <c r="F193" s="1" t="s">
        <v>422</v>
      </c>
      <c r="G193" t="s">
        <v>423</v>
      </c>
      <c r="H193">
        <v>320</v>
      </c>
      <c r="I193" s="2">
        <v>43775</v>
      </c>
      <c r="J193" s="2">
        <v>43775</v>
      </c>
      <c r="K193">
        <v>320</v>
      </c>
    </row>
    <row r="194" spans="1:11" x14ac:dyDescent="0.25">
      <c r="A194" t="str">
        <f>"ZCB2A6FE36"</f>
        <v>ZCB2A6FE36</v>
      </c>
      <c r="B194" t="str">
        <f t="shared" si="2"/>
        <v>06363391001</v>
      </c>
      <c r="C194" t="s">
        <v>16</v>
      </c>
      <c r="D194" t="s">
        <v>434</v>
      </c>
      <c r="E194" t="s">
        <v>53</v>
      </c>
      <c r="F194" s="1" t="s">
        <v>435</v>
      </c>
      <c r="G194" t="s">
        <v>436</v>
      </c>
      <c r="H194">
        <v>1295.4000000000001</v>
      </c>
      <c r="I194" s="2">
        <v>43777</v>
      </c>
      <c r="J194" s="2">
        <v>43812</v>
      </c>
      <c r="K194">
        <v>0</v>
      </c>
    </row>
    <row r="195" spans="1:11" x14ac:dyDescent="0.25">
      <c r="A195" t="str">
        <f>"Z7029CB799"</f>
        <v>Z7029CB799</v>
      </c>
      <c r="B195" t="str">
        <f t="shared" ref="B195:B263" si="3">"06363391001"</f>
        <v>06363391001</v>
      </c>
      <c r="C195" t="s">
        <v>16</v>
      </c>
      <c r="D195" t="s">
        <v>437</v>
      </c>
      <c r="E195" t="s">
        <v>53</v>
      </c>
      <c r="F195" s="1" t="s">
        <v>240</v>
      </c>
      <c r="G195" t="s">
        <v>241</v>
      </c>
      <c r="H195">
        <v>157.80000000000001</v>
      </c>
      <c r="I195" s="2">
        <v>43782</v>
      </c>
      <c r="J195" s="2">
        <v>43830</v>
      </c>
      <c r="K195">
        <v>155.58000000000001</v>
      </c>
    </row>
    <row r="196" spans="1:11" x14ac:dyDescent="0.25">
      <c r="A196" t="str">
        <f>"Z942AA5801"</f>
        <v>Z942AA5801</v>
      </c>
      <c r="B196" t="str">
        <f t="shared" si="3"/>
        <v>06363391001</v>
      </c>
      <c r="C196" t="s">
        <v>16</v>
      </c>
      <c r="D196" t="s">
        <v>438</v>
      </c>
      <c r="E196" t="s">
        <v>18</v>
      </c>
      <c r="F196" s="1" t="s">
        <v>30</v>
      </c>
      <c r="G196" t="s">
        <v>31</v>
      </c>
      <c r="H196">
        <v>7315.38</v>
      </c>
      <c r="I196" s="2">
        <v>43787</v>
      </c>
      <c r="J196" s="2">
        <v>43830</v>
      </c>
      <c r="K196">
        <v>7315.37</v>
      </c>
    </row>
    <row r="197" spans="1:11" x14ac:dyDescent="0.25">
      <c r="A197" t="str">
        <f>"Z0E2A08D1B"</f>
        <v>Z0E2A08D1B</v>
      </c>
      <c r="B197" t="str">
        <f t="shared" si="3"/>
        <v>06363391001</v>
      </c>
      <c r="C197" t="s">
        <v>16</v>
      </c>
      <c r="D197" t="s">
        <v>439</v>
      </c>
      <c r="E197" t="s">
        <v>53</v>
      </c>
      <c r="F197" s="1" t="s">
        <v>440</v>
      </c>
      <c r="G197" t="s">
        <v>91</v>
      </c>
      <c r="H197">
        <v>5000</v>
      </c>
      <c r="I197" s="2">
        <v>43788</v>
      </c>
      <c r="J197" s="2">
        <v>43830</v>
      </c>
      <c r="K197">
        <v>0</v>
      </c>
    </row>
    <row r="198" spans="1:11" x14ac:dyDescent="0.25">
      <c r="A198" t="str">
        <f>"Z7E2AA56FA"</f>
        <v>Z7E2AA56FA</v>
      </c>
      <c r="B198" t="str">
        <f t="shared" si="3"/>
        <v>06363391001</v>
      </c>
      <c r="C198" t="s">
        <v>16</v>
      </c>
      <c r="D198" t="s">
        <v>441</v>
      </c>
      <c r="E198" t="s">
        <v>53</v>
      </c>
      <c r="F198" s="1" t="s">
        <v>200</v>
      </c>
      <c r="G198" t="s">
        <v>201</v>
      </c>
      <c r="H198">
        <v>200</v>
      </c>
      <c r="I198" s="2">
        <v>43774</v>
      </c>
      <c r="J198" s="2">
        <v>43787</v>
      </c>
      <c r="K198">
        <v>200</v>
      </c>
    </row>
    <row r="199" spans="1:11" x14ac:dyDescent="0.25">
      <c r="A199" t="str">
        <f>"ZAD2A92017"</f>
        <v>ZAD2A92017</v>
      </c>
      <c r="B199" t="str">
        <f t="shared" si="3"/>
        <v>06363391001</v>
      </c>
      <c r="C199" t="s">
        <v>16</v>
      </c>
      <c r="D199" t="s">
        <v>442</v>
      </c>
      <c r="E199" t="s">
        <v>53</v>
      </c>
      <c r="F199" s="1" t="s">
        <v>443</v>
      </c>
      <c r="G199" t="s">
        <v>411</v>
      </c>
      <c r="H199">
        <v>24800</v>
      </c>
      <c r="I199" s="2">
        <v>43791</v>
      </c>
      <c r="J199" s="2">
        <v>43829</v>
      </c>
      <c r="K199">
        <v>0</v>
      </c>
    </row>
    <row r="200" spans="1:11" x14ac:dyDescent="0.25">
      <c r="A200" t="str">
        <f>"80004536AB"</f>
        <v>80004536AB</v>
      </c>
      <c r="B200" t="str">
        <f t="shared" si="3"/>
        <v>06363391001</v>
      </c>
      <c r="C200" t="s">
        <v>16</v>
      </c>
      <c r="D200" t="s">
        <v>444</v>
      </c>
      <c r="E200" t="s">
        <v>22</v>
      </c>
      <c r="F200" s="1" t="s">
        <v>445</v>
      </c>
      <c r="G200" t="s">
        <v>446</v>
      </c>
      <c r="H200">
        <v>40900</v>
      </c>
      <c r="I200" s="2">
        <v>43740</v>
      </c>
      <c r="J200" s="2">
        <v>43794</v>
      </c>
      <c r="K200">
        <v>40900</v>
      </c>
    </row>
    <row r="201" spans="1:11" x14ac:dyDescent="0.25">
      <c r="A201" t="str">
        <f>"ZE72A0A351"</f>
        <v>ZE72A0A351</v>
      </c>
      <c r="B201" t="str">
        <f t="shared" si="3"/>
        <v>06363391001</v>
      </c>
      <c r="C201" t="s">
        <v>16</v>
      </c>
      <c r="D201" t="s">
        <v>447</v>
      </c>
      <c r="E201" t="s">
        <v>22</v>
      </c>
      <c r="F201" s="1" t="s">
        <v>448</v>
      </c>
      <c r="G201" t="s">
        <v>449</v>
      </c>
      <c r="H201">
        <v>1600</v>
      </c>
      <c r="I201" s="2">
        <v>43775</v>
      </c>
      <c r="J201" s="2">
        <v>43797</v>
      </c>
      <c r="K201">
        <v>1600</v>
      </c>
    </row>
    <row r="202" spans="1:11" x14ac:dyDescent="0.25">
      <c r="A202" t="str">
        <f>"ZE62AA578E"</f>
        <v>ZE62AA578E</v>
      </c>
      <c r="B202" t="str">
        <f t="shared" si="3"/>
        <v>06363391001</v>
      </c>
      <c r="C202" t="s">
        <v>16</v>
      </c>
      <c r="D202" t="s">
        <v>450</v>
      </c>
      <c r="E202" t="s">
        <v>22</v>
      </c>
      <c r="F202" s="1" t="s">
        <v>451</v>
      </c>
      <c r="G202" t="s">
        <v>452</v>
      </c>
      <c r="H202">
        <v>163.5</v>
      </c>
      <c r="I202" s="2">
        <v>43798</v>
      </c>
      <c r="J202" s="2">
        <v>43804</v>
      </c>
      <c r="K202">
        <v>163.5</v>
      </c>
    </row>
    <row r="203" spans="1:11" x14ac:dyDescent="0.25">
      <c r="A203" t="str">
        <f>"ZB22A2B531"</f>
        <v>ZB22A2B531</v>
      </c>
      <c r="B203" t="str">
        <f t="shared" si="3"/>
        <v>06363391001</v>
      </c>
      <c r="C203" t="s">
        <v>16</v>
      </c>
      <c r="D203" t="s">
        <v>453</v>
      </c>
      <c r="E203" t="s">
        <v>22</v>
      </c>
      <c r="F203" s="1" t="s">
        <v>454</v>
      </c>
      <c r="G203" t="s">
        <v>455</v>
      </c>
      <c r="H203">
        <v>9100</v>
      </c>
      <c r="I203" s="2">
        <v>43768</v>
      </c>
      <c r="J203" s="2">
        <v>43830</v>
      </c>
      <c r="K203">
        <v>9423.64</v>
      </c>
    </row>
    <row r="204" spans="1:11" x14ac:dyDescent="0.25">
      <c r="A204" t="str">
        <f>"Z8B2ADDB9C"</f>
        <v>Z8B2ADDB9C</v>
      </c>
      <c r="B204" t="str">
        <f t="shared" si="3"/>
        <v>06363391001</v>
      </c>
      <c r="C204" t="s">
        <v>16</v>
      </c>
      <c r="D204" t="s">
        <v>456</v>
      </c>
      <c r="E204" t="s">
        <v>53</v>
      </c>
      <c r="F204" s="1" t="s">
        <v>223</v>
      </c>
      <c r="G204" t="s">
        <v>224</v>
      </c>
      <c r="H204">
        <v>760</v>
      </c>
      <c r="I204" s="2">
        <v>43640</v>
      </c>
      <c r="J204" s="2">
        <v>43640</v>
      </c>
      <c r="K204">
        <v>760</v>
      </c>
    </row>
    <row r="205" spans="1:11" x14ac:dyDescent="0.25">
      <c r="A205" t="str">
        <f>"Z442ADDC15"</f>
        <v>Z442ADDC15</v>
      </c>
      <c r="B205" t="str">
        <f t="shared" si="3"/>
        <v>06363391001</v>
      </c>
      <c r="C205" t="s">
        <v>16</v>
      </c>
      <c r="D205" t="s">
        <v>457</v>
      </c>
      <c r="E205" t="s">
        <v>53</v>
      </c>
      <c r="F205" s="1" t="s">
        <v>458</v>
      </c>
      <c r="G205" t="s">
        <v>110</v>
      </c>
      <c r="H205">
        <v>2651</v>
      </c>
      <c r="I205" s="2">
        <v>43788</v>
      </c>
      <c r="J205" s="2">
        <v>43788</v>
      </c>
      <c r="K205">
        <v>2651</v>
      </c>
    </row>
    <row r="206" spans="1:11" x14ac:dyDescent="0.25">
      <c r="A206" t="str">
        <f>"Z9B2AE3E0C"</f>
        <v>Z9B2AE3E0C</v>
      </c>
      <c r="B206" t="str">
        <f t="shared" si="3"/>
        <v>06363391001</v>
      </c>
      <c r="C206" t="s">
        <v>16</v>
      </c>
      <c r="D206" t="s">
        <v>459</v>
      </c>
      <c r="E206" t="s">
        <v>53</v>
      </c>
      <c r="F206" s="1" t="s">
        <v>460</v>
      </c>
      <c r="G206" t="s">
        <v>153</v>
      </c>
      <c r="H206">
        <v>4985.22</v>
      </c>
      <c r="I206" s="2">
        <v>43808</v>
      </c>
      <c r="J206" s="2">
        <v>43826</v>
      </c>
      <c r="K206">
        <v>0</v>
      </c>
    </row>
    <row r="207" spans="1:11" x14ac:dyDescent="0.25">
      <c r="A207" t="str">
        <f>"ZB62AFC997"</f>
        <v>ZB62AFC997</v>
      </c>
      <c r="B207" t="str">
        <f t="shared" si="3"/>
        <v>06363391001</v>
      </c>
      <c r="C207" t="s">
        <v>16</v>
      </c>
      <c r="D207" t="s">
        <v>125</v>
      </c>
      <c r="E207" t="s">
        <v>18</v>
      </c>
      <c r="F207" s="1" t="s">
        <v>126</v>
      </c>
      <c r="G207" t="s">
        <v>127</v>
      </c>
      <c r="H207">
        <v>1328.18</v>
      </c>
      <c r="I207" s="2">
        <v>43811</v>
      </c>
      <c r="J207" s="2">
        <v>43811</v>
      </c>
      <c r="K207">
        <v>1328.18</v>
      </c>
    </row>
    <row r="208" spans="1:11" x14ac:dyDescent="0.25">
      <c r="A208" t="str">
        <f>"ZE72AE877A"</f>
        <v>ZE72AE877A</v>
      </c>
      <c r="B208" t="str">
        <f t="shared" si="3"/>
        <v>06363391001</v>
      </c>
      <c r="C208" t="s">
        <v>16</v>
      </c>
      <c r="D208" t="s">
        <v>461</v>
      </c>
      <c r="E208" t="s">
        <v>53</v>
      </c>
      <c r="F208" s="1" t="s">
        <v>462</v>
      </c>
      <c r="G208" t="s">
        <v>463</v>
      </c>
      <c r="H208">
        <v>2500</v>
      </c>
      <c r="I208" s="2">
        <v>43826</v>
      </c>
      <c r="J208" s="2">
        <v>43826</v>
      </c>
      <c r="K208">
        <v>0</v>
      </c>
    </row>
    <row r="209" spans="1:11" x14ac:dyDescent="0.25">
      <c r="A209" t="str">
        <f>"ZF22ADDBEB"</f>
        <v>ZF22ADDBEB</v>
      </c>
      <c r="B209" t="str">
        <f t="shared" si="3"/>
        <v>06363391001</v>
      </c>
      <c r="C209" t="s">
        <v>16</v>
      </c>
      <c r="D209" t="s">
        <v>464</v>
      </c>
      <c r="E209" t="s">
        <v>53</v>
      </c>
      <c r="F209" s="1" t="s">
        <v>465</v>
      </c>
      <c r="G209" t="s">
        <v>466</v>
      </c>
      <c r="H209">
        <v>402</v>
      </c>
      <c r="I209" s="2">
        <v>43805</v>
      </c>
      <c r="J209" s="2">
        <v>43805</v>
      </c>
      <c r="K209">
        <v>402</v>
      </c>
    </row>
    <row r="210" spans="1:11" x14ac:dyDescent="0.25">
      <c r="A210" t="str">
        <f>"Z3F2ADDBB7"</f>
        <v>Z3F2ADDBB7</v>
      </c>
      <c r="B210" t="str">
        <f t="shared" si="3"/>
        <v>06363391001</v>
      </c>
      <c r="C210" t="s">
        <v>16</v>
      </c>
      <c r="D210" t="s">
        <v>467</v>
      </c>
      <c r="E210" t="s">
        <v>53</v>
      </c>
      <c r="F210" s="1" t="s">
        <v>468</v>
      </c>
      <c r="G210" t="s">
        <v>469</v>
      </c>
      <c r="H210">
        <v>1445</v>
      </c>
      <c r="I210" s="2">
        <v>43826</v>
      </c>
      <c r="J210" s="2">
        <v>43826</v>
      </c>
      <c r="K210">
        <v>0</v>
      </c>
    </row>
    <row r="211" spans="1:11" x14ac:dyDescent="0.25">
      <c r="A211" t="str">
        <f>"7326992911"</f>
        <v>7326992911</v>
      </c>
      <c r="B211" t="str">
        <f t="shared" si="3"/>
        <v>06363391001</v>
      </c>
      <c r="C211" t="s">
        <v>16</v>
      </c>
      <c r="D211" t="s">
        <v>470</v>
      </c>
      <c r="E211" t="s">
        <v>18</v>
      </c>
      <c r="F211" s="1" t="s">
        <v>430</v>
      </c>
      <c r="G211" t="s">
        <v>431</v>
      </c>
      <c r="H211">
        <v>42433.02</v>
      </c>
      <c r="I211" s="2">
        <v>43111</v>
      </c>
      <c r="J211" s="2">
        <v>44225</v>
      </c>
      <c r="K211">
        <v>17749.46</v>
      </c>
    </row>
    <row r="212" spans="1:11" x14ac:dyDescent="0.25">
      <c r="A212" t="str">
        <f>"ZB92AC0699"</f>
        <v>ZB92AC0699</v>
      </c>
      <c r="B212" t="str">
        <f t="shared" si="3"/>
        <v>06363391001</v>
      </c>
      <c r="C212" t="s">
        <v>16</v>
      </c>
      <c r="D212" t="s">
        <v>471</v>
      </c>
      <c r="E212" t="s">
        <v>22</v>
      </c>
      <c r="F212" s="1" t="s">
        <v>472</v>
      </c>
      <c r="G212" t="s">
        <v>473</v>
      </c>
      <c r="H212">
        <v>397.5</v>
      </c>
      <c r="I212" s="2">
        <v>43802</v>
      </c>
      <c r="J212" s="2">
        <v>43830</v>
      </c>
      <c r="K212">
        <v>397.5</v>
      </c>
    </row>
    <row r="213" spans="1:11" x14ac:dyDescent="0.25">
      <c r="A213" t="str">
        <f>"Z7C2B08BC7"</f>
        <v>Z7C2B08BC7</v>
      </c>
      <c r="B213" t="str">
        <f t="shared" si="3"/>
        <v>06363391001</v>
      </c>
      <c r="C213" t="s">
        <v>16</v>
      </c>
      <c r="D213" t="s">
        <v>474</v>
      </c>
      <c r="E213" t="s">
        <v>53</v>
      </c>
      <c r="F213" s="1" t="s">
        <v>475</v>
      </c>
      <c r="G213" t="s">
        <v>476</v>
      </c>
      <c r="H213">
        <v>678.4</v>
      </c>
      <c r="I213" s="2">
        <v>43810</v>
      </c>
      <c r="J213" s="2">
        <v>43812</v>
      </c>
      <c r="K213">
        <v>678.4</v>
      </c>
    </row>
    <row r="214" spans="1:11" x14ac:dyDescent="0.25">
      <c r="A214" t="str">
        <f>"Z642AC0447"</f>
        <v>Z642AC0447</v>
      </c>
      <c r="B214" t="str">
        <f t="shared" si="3"/>
        <v>06363391001</v>
      </c>
      <c r="C214" t="s">
        <v>16</v>
      </c>
      <c r="D214" t="s">
        <v>477</v>
      </c>
      <c r="E214" t="s">
        <v>22</v>
      </c>
      <c r="F214" s="1" t="s">
        <v>478</v>
      </c>
      <c r="G214" t="s">
        <v>479</v>
      </c>
      <c r="H214">
        <v>2500</v>
      </c>
      <c r="I214" s="2">
        <v>43809</v>
      </c>
      <c r="J214" s="2">
        <v>43840</v>
      </c>
      <c r="K214">
        <v>2500</v>
      </c>
    </row>
    <row r="215" spans="1:11" x14ac:dyDescent="0.25">
      <c r="A215" t="str">
        <f>"ZB12B0F63A"</f>
        <v>ZB12B0F63A</v>
      </c>
      <c r="B215" t="str">
        <f t="shared" si="3"/>
        <v>06363391001</v>
      </c>
      <c r="C215" t="s">
        <v>16</v>
      </c>
      <c r="D215" t="s">
        <v>480</v>
      </c>
      <c r="E215" t="s">
        <v>53</v>
      </c>
      <c r="F215" s="1" t="s">
        <v>481</v>
      </c>
      <c r="G215" t="s">
        <v>482</v>
      </c>
      <c r="H215">
        <v>760</v>
      </c>
      <c r="I215" s="2">
        <v>43810</v>
      </c>
      <c r="J215" s="2">
        <v>43810</v>
      </c>
      <c r="K215">
        <v>760</v>
      </c>
    </row>
    <row r="216" spans="1:11" x14ac:dyDescent="0.25">
      <c r="A216" t="str">
        <f>"ZDA2B3EE5B"</f>
        <v>ZDA2B3EE5B</v>
      </c>
      <c r="B216" t="str">
        <f t="shared" si="3"/>
        <v>06363391001</v>
      </c>
      <c r="C216" t="s">
        <v>16</v>
      </c>
      <c r="D216" t="s">
        <v>95</v>
      </c>
      <c r="E216" t="s">
        <v>53</v>
      </c>
      <c r="F216" s="1" t="s">
        <v>96</v>
      </c>
      <c r="G216" t="s">
        <v>97</v>
      </c>
      <c r="H216">
        <v>1290</v>
      </c>
      <c r="I216" s="2">
        <v>43831</v>
      </c>
      <c r="J216" s="2">
        <v>44196</v>
      </c>
      <c r="K216">
        <v>1290</v>
      </c>
    </row>
    <row r="217" spans="1:11" x14ac:dyDescent="0.25">
      <c r="A217" t="str">
        <f>"ZF229CB757"</f>
        <v>ZF229CB757</v>
      </c>
      <c r="B217" t="str">
        <f t="shared" si="3"/>
        <v>06363391001</v>
      </c>
      <c r="C217" t="s">
        <v>16</v>
      </c>
      <c r="D217" t="s">
        <v>483</v>
      </c>
      <c r="E217" t="s">
        <v>53</v>
      </c>
      <c r="F217" s="1" t="s">
        <v>287</v>
      </c>
      <c r="G217" t="s">
        <v>288</v>
      </c>
      <c r="H217">
        <v>4975</v>
      </c>
      <c r="I217" s="2">
        <v>43760</v>
      </c>
      <c r="J217" s="2">
        <v>43861</v>
      </c>
      <c r="K217">
        <v>0</v>
      </c>
    </row>
    <row r="218" spans="1:11" x14ac:dyDescent="0.25">
      <c r="A218" t="str">
        <f>"ZCA2B1D992"</f>
        <v>ZCA2B1D992</v>
      </c>
      <c r="B218" t="str">
        <f t="shared" si="3"/>
        <v>06363391001</v>
      </c>
      <c r="C218" t="s">
        <v>16</v>
      </c>
      <c r="D218" t="s">
        <v>484</v>
      </c>
      <c r="E218" t="s">
        <v>53</v>
      </c>
      <c r="F218" s="1" t="s">
        <v>287</v>
      </c>
      <c r="G218" t="s">
        <v>288</v>
      </c>
      <c r="H218">
        <v>663</v>
      </c>
      <c r="I218" s="2">
        <v>43811</v>
      </c>
      <c r="J218" s="2">
        <v>43861</v>
      </c>
      <c r="K218">
        <v>0</v>
      </c>
    </row>
    <row r="219" spans="1:11" x14ac:dyDescent="0.25">
      <c r="A219" t="str">
        <f>"Z192B3C22E"</f>
        <v>Z192B3C22E</v>
      </c>
      <c r="B219" t="str">
        <f t="shared" si="3"/>
        <v>06363391001</v>
      </c>
      <c r="C219" t="s">
        <v>16</v>
      </c>
      <c r="D219" t="s">
        <v>485</v>
      </c>
      <c r="E219" t="s">
        <v>53</v>
      </c>
      <c r="F219" s="1" t="s">
        <v>486</v>
      </c>
      <c r="G219" t="s">
        <v>487</v>
      </c>
      <c r="H219">
        <v>6995</v>
      </c>
      <c r="I219" s="2">
        <v>43472</v>
      </c>
      <c r="J219" s="2">
        <v>43861</v>
      </c>
      <c r="K219">
        <v>0</v>
      </c>
    </row>
    <row r="220" spans="1:11" x14ac:dyDescent="0.25">
      <c r="A220" t="str">
        <f>"Z4D2B3F960"</f>
        <v>Z4D2B3F960</v>
      </c>
      <c r="B220" t="str">
        <f t="shared" si="3"/>
        <v>06363391001</v>
      </c>
      <c r="C220" t="s">
        <v>16</v>
      </c>
      <c r="D220" t="s">
        <v>488</v>
      </c>
      <c r="E220" t="s">
        <v>53</v>
      </c>
      <c r="F220" s="1" t="s">
        <v>99</v>
      </c>
      <c r="G220" t="s">
        <v>100</v>
      </c>
      <c r="H220">
        <v>6240</v>
      </c>
      <c r="I220" s="2">
        <v>43819</v>
      </c>
      <c r="J220" s="2">
        <v>43889</v>
      </c>
      <c r="K220">
        <v>0</v>
      </c>
    </row>
    <row r="221" spans="1:11" x14ac:dyDescent="0.25">
      <c r="A221" t="str">
        <f>"Z9A2B08EF6"</f>
        <v>Z9A2B08EF6</v>
      </c>
      <c r="B221" t="str">
        <f t="shared" si="3"/>
        <v>06363391001</v>
      </c>
      <c r="C221" t="s">
        <v>16</v>
      </c>
      <c r="D221" t="s">
        <v>489</v>
      </c>
      <c r="E221" t="s">
        <v>22</v>
      </c>
      <c r="F221" s="1" t="s">
        <v>490</v>
      </c>
      <c r="G221" t="s">
        <v>452</v>
      </c>
      <c r="H221">
        <v>702</v>
      </c>
      <c r="I221" s="2">
        <v>43818</v>
      </c>
      <c r="J221" s="2">
        <v>43830</v>
      </c>
      <c r="K221">
        <v>702</v>
      </c>
    </row>
    <row r="222" spans="1:11" x14ac:dyDescent="0.25">
      <c r="A222" t="str">
        <f>"ZC92AC0311"</f>
        <v>ZC92AC0311</v>
      </c>
      <c r="B222" t="str">
        <f t="shared" si="3"/>
        <v>06363391001</v>
      </c>
      <c r="C222" t="s">
        <v>16</v>
      </c>
      <c r="D222" t="s">
        <v>491</v>
      </c>
      <c r="E222" t="s">
        <v>22</v>
      </c>
      <c r="F222" s="1" t="s">
        <v>492</v>
      </c>
      <c r="G222" t="s">
        <v>493</v>
      </c>
      <c r="H222">
        <v>820</v>
      </c>
      <c r="I222" s="2">
        <v>43818</v>
      </c>
      <c r="J222" s="2">
        <v>43850</v>
      </c>
      <c r="K222">
        <v>820</v>
      </c>
    </row>
    <row r="223" spans="1:11" x14ac:dyDescent="0.25">
      <c r="A223" t="str">
        <f>"Z852B3BCF9"</f>
        <v>Z852B3BCF9</v>
      </c>
      <c r="B223" t="str">
        <f t="shared" si="3"/>
        <v>06363391001</v>
      </c>
      <c r="C223" t="s">
        <v>16</v>
      </c>
      <c r="D223" t="s">
        <v>367</v>
      </c>
      <c r="E223" t="s">
        <v>53</v>
      </c>
      <c r="F223" s="1" t="s">
        <v>186</v>
      </c>
      <c r="G223" t="s">
        <v>81</v>
      </c>
      <c r="H223">
        <v>1350</v>
      </c>
      <c r="I223" s="2">
        <v>43817</v>
      </c>
      <c r="J223" s="2">
        <v>43907</v>
      </c>
      <c r="K223">
        <v>450</v>
      </c>
    </row>
    <row r="224" spans="1:11" x14ac:dyDescent="0.25">
      <c r="A224" t="str">
        <f>"ZDF2B76FDA"</f>
        <v>ZDF2B76FDA</v>
      </c>
      <c r="B224" t="str">
        <f t="shared" si="3"/>
        <v>06363391001</v>
      </c>
      <c r="C224" t="s">
        <v>16</v>
      </c>
      <c r="D224" t="s">
        <v>494</v>
      </c>
      <c r="E224" t="s">
        <v>53</v>
      </c>
      <c r="F224" s="1" t="s">
        <v>94</v>
      </c>
      <c r="G224" t="s">
        <v>73</v>
      </c>
      <c r="H224">
        <v>705.5</v>
      </c>
      <c r="I224" s="2">
        <v>43748</v>
      </c>
      <c r="J224" s="2">
        <v>43838</v>
      </c>
      <c r="K224">
        <v>0</v>
      </c>
    </row>
    <row r="225" spans="1:11" x14ac:dyDescent="0.25">
      <c r="A225" t="str">
        <f>"78319655F9"</f>
        <v>78319655F9</v>
      </c>
      <c r="B225" t="str">
        <f t="shared" si="3"/>
        <v>06363391001</v>
      </c>
      <c r="C225" t="s">
        <v>16</v>
      </c>
      <c r="D225" t="s">
        <v>495</v>
      </c>
      <c r="E225" t="s">
        <v>22</v>
      </c>
      <c r="F225" s="1" t="s">
        <v>496</v>
      </c>
      <c r="G225" t="s">
        <v>497</v>
      </c>
      <c r="H225">
        <v>69073.009999999995</v>
      </c>
      <c r="I225" s="2">
        <v>43775</v>
      </c>
      <c r="J225" s="2">
        <v>43836</v>
      </c>
      <c r="K225">
        <v>0</v>
      </c>
    </row>
    <row r="226" spans="1:11" x14ac:dyDescent="0.25">
      <c r="A226" t="str">
        <f>"ZF92A1F0A0"</f>
        <v>ZF92A1F0A0</v>
      </c>
      <c r="B226" t="str">
        <f t="shared" si="3"/>
        <v>06363391001</v>
      </c>
      <c r="C226" t="s">
        <v>16</v>
      </c>
      <c r="D226" t="s">
        <v>498</v>
      </c>
      <c r="E226" t="s">
        <v>22</v>
      </c>
      <c r="F226" s="1" t="s">
        <v>499</v>
      </c>
      <c r="G226" t="s">
        <v>64</v>
      </c>
      <c r="H226">
        <v>27950.28</v>
      </c>
      <c r="I226" s="2">
        <v>43775</v>
      </c>
      <c r="J226" s="2">
        <v>44141</v>
      </c>
      <c r="K226">
        <v>9489.68</v>
      </c>
    </row>
    <row r="227" spans="1:11" x14ac:dyDescent="0.25">
      <c r="A227" t="str">
        <f>"Z3C2B3F8B7"</f>
        <v>Z3C2B3F8B7</v>
      </c>
      <c r="B227" t="str">
        <f t="shared" si="3"/>
        <v>06363391001</v>
      </c>
      <c r="C227" t="s">
        <v>16</v>
      </c>
      <c r="D227" t="s">
        <v>500</v>
      </c>
      <c r="E227" t="s">
        <v>53</v>
      </c>
      <c r="F227" s="1" t="s">
        <v>374</v>
      </c>
      <c r="G227" t="s">
        <v>375</v>
      </c>
      <c r="H227">
        <v>515</v>
      </c>
      <c r="I227" s="2">
        <v>43819</v>
      </c>
      <c r="J227" s="2">
        <v>43861</v>
      </c>
      <c r="K227">
        <v>0</v>
      </c>
    </row>
    <row r="228" spans="1:11" x14ac:dyDescent="0.25">
      <c r="A228" t="str">
        <f>"ZC32A8D890"</f>
        <v>ZC32A8D890</v>
      </c>
      <c r="B228" t="str">
        <f t="shared" si="3"/>
        <v>06363391001</v>
      </c>
      <c r="C228" t="s">
        <v>16</v>
      </c>
      <c r="D228" t="s">
        <v>501</v>
      </c>
      <c r="E228" t="s">
        <v>53</v>
      </c>
      <c r="F228" s="1" t="s">
        <v>50</v>
      </c>
      <c r="G228" t="s">
        <v>51</v>
      </c>
      <c r="H228">
        <v>10350</v>
      </c>
      <c r="I228" s="2">
        <v>43781</v>
      </c>
      <c r="J228" s="2">
        <v>43861</v>
      </c>
      <c r="K228">
        <v>0</v>
      </c>
    </row>
    <row r="229" spans="1:11" x14ac:dyDescent="0.25">
      <c r="A229" t="str">
        <f>"Z582A8EFB0"</f>
        <v>Z582A8EFB0</v>
      </c>
      <c r="B229" t="str">
        <f t="shared" si="3"/>
        <v>06363391001</v>
      </c>
      <c r="C229" t="s">
        <v>16</v>
      </c>
      <c r="D229" t="s">
        <v>502</v>
      </c>
      <c r="E229" t="s">
        <v>53</v>
      </c>
      <c r="F229" s="1" t="s">
        <v>503</v>
      </c>
      <c r="G229" t="s">
        <v>504</v>
      </c>
      <c r="H229">
        <v>506.6</v>
      </c>
      <c r="I229" s="2">
        <v>43794</v>
      </c>
      <c r="J229" s="2">
        <v>43861</v>
      </c>
      <c r="K229">
        <v>0</v>
      </c>
    </row>
    <row r="230" spans="1:11" x14ac:dyDescent="0.25">
      <c r="A230" t="str">
        <f>"Z112987FFD"</f>
        <v>Z112987FFD</v>
      </c>
      <c r="B230" t="str">
        <f t="shared" si="3"/>
        <v>06363391001</v>
      </c>
      <c r="C230" t="s">
        <v>16</v>
      </c>
      <c r="D230" t="s">
        <v>505</v>
      </c>
      <c r="E230" t="s">
        <v>18</v>
      </c>
      <c r="F230" s="1" t="s">
        <v>133</v>
      </c>
      <c r="G230" t="s">
        <v>134</v>
      </c>
      <c r="H230">
        <v>0</v>
      </c>
      <c r="I230" s="2">
        <v>43707</v>
      </c>
      <c r="J230" s="2">
        <v>44803</v>
      </c>
      <c r="K230">
        <v>0</v>
      </c>
    </row>
    <row r="231" spans="1:11" x14ac:dyDescent="0.25">
      <c r="A231" t="str">
        <f>"Z2E2984EF0"</f>
        <v>Z2E2984EF0</v>
      </c>
      <c r="B231" t="str">
        <f t="shared" si="3"/>
        <v>06363391001</v>
      </c>
      <c r="C231" t="s">
        <v>16</v>
      </c>
      <c r="D231" t="s">
        <v>506</v>
      </c>
      <c r="E231" t="s">
        <v>53</v>
      </c>
      <c r="F231" s="1" t="s">
        <v>507</v>
      </c>
      <c r="G231" t="s">
        <v>508</v>
      </c>
      <c r="H231">
        <v>4059.5</v>
      </c>
      <c r="I231" s="2">
        <v>43704</v>
      </c>
      <c r="J231" s="2">
        <v>43713</v>
      </c>
      <c r="K231">
        <v>4059.5</v>
      </c>
    </row>
    <row r="232" spans="1:11" x14ac:dyDescent="0.25">
      <c r="A232" t="str">
        <f>"Z8B2B771B9"</f>
        <v>Z8B2B771B9</v>
      </c>
      <c r="B232" t="str">
        <f t="shared" si="3"/>
        <v>06363391001</v>
      </c>
      <c r="C232" t="s">
        <v>16</v>
      </c>
      <c r="D232" t="s">
        <v>509</v>
      </c>
      <c r="E232" t="s">
        <v>53</v>
      </c>
      <c r="F232" s="1" t="s">
        <v>186</v>
      </c>
      <c r="G232" t="s">
        <v>81</v>
      </c>
      <c r="H232">
        <v>350</v>
      </c>
      <c r="I232" s="2">
        <v>43827</v>
      </c>
      <c r="J232" s="2">
        <v>43827</v>
      </c>
      <c r="K232">
        <v>0</v>
      </c>
    </row>
    <row r="233" spans="1:11" x14ac:dyDescent="0.25">
      <c r="A233" t="str">
        <f>"Z322B8BDA5"</f>
        <v>Z322B8BDA5</v>
      </c>
      <c r="B233" t="str">
        <f t="shared" si="3"/>
        <v>06363391001</v>
      </c>
      <c r="C233" t="s">
        <v>16</v>
      </c>
      <c r="D233" t="s">
        <v>510</v>
      </c>
      <c r="E233" t="s">
        <v>53</v>
      </c>
      <c r="F233" s="1" t="s">
        <v>387</v>
      </c>
      <c r="G233" t="s">
        <v>388</v>
      </c>
      <c r="H233">
        <v>900</v>
      </c>
      <c r="I233" s="2">
        <v>43845</v>
      </c>
      <c r="J233" s="2">
        <v>43861</v>
      </c>
      <c r="K233">
        <v>0</v>
      </c>
    </row>
    <row r="234" spans="1:11" x14ac:dyDescent="0.25">
      <c r="A234" t="str">
        <f>"ZCD294B6F9"</f>
        <v>ZCD294B6F9</v>
      </c>
      <c r="B234" t="str">
        <f t="shared" si="3"/>
        <v>06363391001</v>
      </c>
      <c r="C234" t="s">
        <v>16</v>
      </c>
      <c r="D234" t="s">
        <v>511</v>
      </c>
      <c r="E234" t="s">
        <v>53</v>
      </c>
      <c r="F234" s="1" t="s">
        <v>512</v>
      </c>
      <c r="G234" t="s">
        <v>513</v>
      </c>
      <c r="H234">
        <v>566.63</v>
      </c>
      <c r="I234" s="2">
        <v>43676</v>
      </c>
      <c r="J234" s="2">
        <v>43707</v>
      </c>
      <c r="K234">
        <v>0</v>
      </c>
    </row>
    <row r="235" spans="1:11" x14ac:dyDescent="0.25">
      <c r="A235" t="str">
        <f>"Z8028603C5"</f>
        <v>Z8028603C5</v>
      </c>
      <c r="B235" t="str">
        <f t="shared" si="3"/>
        <v>06363391001</v>
      </c>
      <c r="C235" t="s">
        <v>16</v>
      </c>
      <c r="D235" t="s">
        <v>498</v>
      </c>
      <c r="E235" t="s">
        <v>22</v>
      </c>
      <c r="F235" s="1" t="s">
        <v>514</v>
      </c>
      <c r="G235" t="s">
        <v>70</v>
      </c>
      <c r="H235">
        <v>25955.52</v>
      </c>
      <c r="I235" s="2">
        <v>43649</v>
      </c>
      <c r="J235" s="2">
        <v>43734</v>
      </c>
      <c r="K235">
        <v>863.6</v>
      </c>
    </row>
    <row r="236" spans="1:11" x14ac:dyDescent="0.25">
      <c r="A236" t="str">
        <f>"Z422834E89"</f>
        <v>Z422834E89</v>
      </c>
      <c r="B236" t="str">
        <f t="shared" si="3"/>
        <v>06363391001</v>
      </c>
      <c r="C236" t="s">
        <v>16</v>
      </c>
      <c r="D236" t="s">
        <v>515</v>
      </c>
      <c r="E236" t="s">
        <v>22</v>
      </c>
      <c r="F236" s="1" t="s">
        <v>516</v>
      </c>
      <c r="G236" t="s">
        <v>517</v>
      </c>
      <c r="H236">
        <v>30190</v>
      </c>
      <c r="I236" s="2">
        <v>43665</v>
      </c>
      <c r="J236" s="2">
        <v>43850</v>
      </c>
      <c r="K236">
        <v>39862.51</v>
      </c>
    </row>
    <row r="237" spans="1:11" x14ac:dyDescent="0.25">
      <c r="A237" t="str">
        <f>"780817128C"</f>
        <v>780817128C</v>
      </c>
      <c r="B237" t="str">
        <f t="shared" si="3"/>
        <v>06363391001</v>
      </c>
      <c r="C237" t="s">
        <v>16</v>
      </c>
      <c r="D237" t="s">
        <v>518</v>
      </c>
      <c r="E237" t="s">
        <v>22</v>
      </c>
      <c r="F237" s="1" t="s">
        <v>519</v>
      </c>
      <c r="G237" t="s">
        <v>520</v>
      </c>
      <c r="H237">
        <v>150000</v>
      </c>
      <c r="I237" s="2">
        <v>43556</v>
      </c>
      <c r="J237" s="2">
        <v>43921</v>
      </c>
      <c r="K237">
        <v>93771.22</v>
      </c>
    </row>
    <row r="238" spans="1:11" x14ac:dyDescent="0.25">
      <c r="A238" t="str">
        <f>"773168437A"</f>
        <v>773168437A</v>
      </c>
      <c r="B238" t="str">
        <f t="shared" si="3"/>
        <v>06363391001</v>
      </c>
      <c r="C238" t="s">
        <v>16</v>
      </c>
      <c r="D238" t="s">
        <v>521</v>
      </c>
      <c r="E238" t="s">
        <v>22</v>
      </c>
      <c r="F238" s="1" t="s">
        <v>522</v>
      </c>
      <c r="G238" t="s">
        <v>103</v>
      </c>
      <c r="H238">
        <v>134069.38</v>
      </c>
      <c r="I238" s="2">
        <v>43497</v>
      </c>
      <c r="J238" s="2">
        <v>44104</v>
      </c>
      <c r="K238">
        <v>36150.53</v>
      </c>
    </row>
    <row r="239" spans="1:11" x14ac:dyDescent="0.25">
      <c r="A239" t="str">
        <f>"Z6A2B7BE21"</f>
        <v>Z6A2B7BE21</v>
      </c>
      <c r="B239" t="str">
        <f t="shared" si="3"/>
        <v>06363391001</v>
      </c>
      <c r="C239" t="s">
        <v>16</v>
      </c>
      <c r="D239" t="s">
        <v>523</v>
      </c>
      <c r="E239" t="s">
        <v>53</v>
      </c>
      <c r="F239" s="1" t="s">
        <v>109</v>
      </c>
      <c r="G239" t="s">
        <v>110</v>
      </c>
      <c r="H239">
        <v>352</v>
      </c>
      <c r="I239" s="2">
        <v>43829</v>
      </c>
      <c r="J239" s="2">
        <v>43829</v>
      </c>
      <c r="K239">
        <v>0</v>
      </c>
    </row>
    <row r="240" spans="1:11" x14ac:dyDescent="0.25">
      <c r="A240" t="str">
        <f>"Z5829FA8FE"</f>
        <v>Z5829FA8FE</v>
      </c>
      <c r="B240" t="str">
        <f t="shared" si="3"/>
        <v>06363391001</v>
      </c>
      <c r="C240" t="s">
        <v>16</v>
      </c>
      <c r="D240" t="s">
        <v>524</v>
      </c>
      <c r="E240" t="s">
        <v>22</v>
      </c>
      <c r="F240" s="1" t="s">
        <v>525</v>
      </c>
      <c r="G240" t="s">
        <v>526</v>
      </c>
      <c r="H240">
        <v>13687.91</v>
      </c>
      <c r="I240" s="2">
        <v>43871</v>
      </c>
      <c r="J240" s="2">
        <v>43951</v>
      </c>
      <c r="K240">
        <v>0</v>
      </c>
    </row>
    <row r="241" spans="1:11" x14ac:dyDescent="0.25">
      <c r="A241" t="str">
        <f>"Z3329C57BD"</f>
        <v>Z3329C57BD</v>
      </c>
      <c r="B241" t="str">
        <f t="shared" si="3"/>
        <v>06363391001</v>
      </c>
      <c r="C241" t="s">
        <v>16</v>
      </c>
      <c r="D241" t="s">
        <v>527</v>
      </c>
      <c r="E241" t="s">
        <v>53</v>
      </c>
      <c r="F241" s="1" t="s">
        <v>528</v>
      </c>
      <c r="G241" t="s">
        <v>529</v>
      </c>
      <c r="H241">
        <v>3608.44</v>
      </c>
      <c r="I241" s="2">
        <v>43841</v>
      </c>
      <c r="J241" s="2">
        <v>43852</v>
      </c>
      <c r="K241">
        <v>0</v>
      </c>
    </row>
    <row r="242" spans="1:11" x14ac:dyDescent="0.25">
      <c r="A242" t="str">
        <f>"ZF12B3A814"</f>
        <v>ZF12B3A814</v>
      </c>
      <c r="B242" t="str">
        <f t="shared" si="3"/>
        <v>06363391001</v>
      </c>
      <c r="C242" t="s">
        <v>16</v>
      </c>
      <c r="D242" t="s">
        <v>530</v>
      </c>
      <c r="E242" t="s">
        <v>53</v>
      </c>
      <c r="F242" s="1" t="s">
        <v>531</v>
      </c>
      <c r="G242" t="s">
        <v>532</v>
      </c>
      <c r="H242">
        <v>7015</v>
      </c>
      <c r="I242" s="2">
        <v>43861</v>
      </c>
      <c r="J242" s="2">
        <v>43861</v>
      </c>
      <c r="K242">
        <v>0</v>
      </c>
    </row>
    <row r="243" spans="1:11" x14ac:dyDescent="0.25">
      <c r="A243" t="str">
        <f>"Z482B86B55"</f>
        <v>Z482B86B55</v>
      </c>
      <c r="B243" t="str">
        <f t="shared" si="3"/>
        <v>06363391001</v>
      </c>
      <c r="C243" t="s">
        <v>16</v>
      </c>
      <c r="D243" t="s">
        <v>533</v>
      </c>
      <c r="E243" t="s">
        <v>53</v>
      </c>
      <c r="F243" s="1" t="s">
        <v>200</v>
      </c>
      <c r="G243" t="s">
        <v>201</v>
      </c>
      <c r="H243">
        <v>300</v>
      </c>
      <c r="I243" s="2">
        <v>43839</v>
      </c>
      <c r="J243" s="2">
        <v>43839</v>
      </c>
      <c r="K243">
        <v>0</v>
      </c>
    </row>
    <row r="244" spans="1:11" x14ac:dyDescent="0.25">
      <c r="A244" t="str">
        <f>"Z9D2B86BB1"</f>
        <v>Z9D2B86BB1</v>
      </c>
      <c r="B244" t="str">
        <f t="shared" si="3"/>
        <v>06363391001</v>
      </c>
      <c r="C244" t="s">
        <v>16</v>
      </c>
      <c r="D244" t="s">
        <v>534</v>
      </c>
      <c r="E244" t="s">
        <v>53</v>
      </c>
      <c r="F244" s="1" t="s">
        <v>174</v>
      </c>
      <c r="G244" t="s">
        <v>175</v>
      </c>
      <c r="H244">
        <v>290</v>
      </c>
      <c r="I244" s="2">
        <v>43452</v>
      </c>
      <c r="J244" s="2">
        <v>43452</v>
      </c>
      <c r="K244">
        <v>0</v>
      </c>
    </row>
    <row r="245" spans="1:11" x14ac:dyDescent="0.25">
      <c r="A245" t="str">
        <f>"ZF92BA4490"</f>
        <v>ZF92BA4490</v>
      </c>
      <c r="B245" t="str">
        <f t="shared" si="3"/>
        <v>06363391001</v>
      </c>
      <c r="C245" t="s">
        <v>16</v>
      </c>
      <c r="D245" t="s">
        <v>535</v>
      </c>
      <c r="E245" t="s">
        <v>53</v>
      </c>
      <c r="F245" s="1" t="s">
        <v>536</v>
      </c>
      <c r="G245" t="s">
        <v>537</v>
      </c>
      <c r="H245">
        <v>220</v>
      </c>
      <c r="I245" s="2">
        <v>43845</v>
      </c>
      <c r="J245" s="2">
        <v>43845</v>
      </c>
      <c r="K245">
        <v>0</v>
      </c>
    </row>
    <row r="246" spans="1:11" x14ac:dyDescent="0.25">
      <c r="A246" t="str">
        <f>"ZBD2BAD435"</f>
        <v>ZBD2BAD435</v>
      </c>
      <c r="B246" t="str">
        <f t="shared" si="3"/>
        <v>06363391001</v>
      </c>
      <c r="C246" t="s">
        <v>16</v>
      </c>
      <c r="D246" t="s">
        <v>538</v>
      </c>
      <c r="E246" t="s">
        <v>53</v>
      </c>
      <c r="F246" s="1" t="s">
        <v>539</v>
      </c>
      <c r="G246" t="s">
        <v>540</v>
      </c>
      <c r="H246">
        <v>400</v>
      </c>
      <c r="I246" s="2">
        <v>43781</v>
      </c>
      <c r="J246" s="2">
        <v>43781</v>
      </c>
      <c r="K246">
        <v>0</v>
      </c>
    </row>
    <row r="247" spans="1:11" x14ac:dyDescent="0.25">
      <c r="A247" t="str">
        <f>"ZAA2BAD4F8"</f>
        <v>ZAA2BAD4F8</v>
      </c>
      <c r="B247" t="str">
        <f t="shared" si="3"/>
        <v>06363391001</v>
      </c>
      <c r="C247" t="s">
        <v>16</v>
      </c>
      <c r="D247" t="s">
        <v>541</v>
      </c>
      <c r="E247" t="s">
        <v>53</v>
      </c>
      <c r="F247" s="1" t="s">
        <v>391</v>
      </c>
      <c r="G247" t="s">
        <v>392</v>
      </c>
      <c r="H247">
        <v>446.55</v>
      </c>
      <c r="I247" s="2">
        <v>43857</v>
      </c>
      <c r="J247" s="2">
        <v>43857</v>
      </c>
      <c r="K247">
        <v>0</v>
      </c>
    </row>
    <row r="248" spans="1:11" x14ac:dyDescent="0.25">
      <c r="A248" t="str">
        <f>"7968964520"</f>
        <v>7968964520</v>
      </c>
      <c r="B248" t="str">
        <f t="shared" si="3"/>
        <v>06363391001</v>
      </c>
      <c r="C248" t="s">
        <v>16</v>
      </c>
      <c r="D248" t="s">
        <v>542</v>
      </c>
      <c r="E248" t="s">
        <v>22</v>
      </c>
      <c r="F248" s="1" t="s">
        <v>543</v>
      </c>
      <c r="H248">
        <v>0</v>
      </c>
      <c r="K248">
        <v>0</v>
      </c>
    </row>
    <row r="249" spans="1:11" x14ac:dyDescent="0.25">
      <c r="A249" t="str">
        <f>"81433622E9"</f>
        <v>81433622E9</v>
      </c>
      <c r="B249" t="str">
        <f t="shared" si="3"/>
        <v>06363391001</v>
      </c>
      <c r="C249" t="s">
        <v>16</v>
      </c>
      <c r="D249" t="s">
        <v>544</v>
      </c>
      <c r="E249" t="s">
        <v>22</v>
      </c>
      <c r="H249">
        <v>0</v>
      </c>
      <c r="K249">
        <v>0</v>
      </c>
    </row>
    <row r="250" spans="1:11" x14ac:dyDescent="0.25">
      <c r="A250" t="str">
        <f>"Z57297EE23"</f>
        <v>Z57297EE23</v>
      </c>
      <c r="B250" t="str">
        <f t="shared" si="3"/>
        <v>06363391001</v>
      </c>
      <c r="C250" t="s">
        <v>16</v>
      </c>
      <c r="D250" t="s">
        <v>545</v>
      </c>
      <c r="E250" t="s">
        <v>22</v>
      </c>
      <c r="F250" s="1" t="s">
        <v>546</v>
      </c>
      <c r="H250">
        <v>0</v>
      </c>
      <c r="K250">
        <v>0</v>
      </c>
    </row>
    <row r="251" spans="1:11" x14ac:dyDescent="0.25">
      <c r="A251" t="str">
        <f>"Z602807C2C"</f>
        <v>Z602807C2C</v>
      </c>
      <c r="B251" t="str">
        <f t="shared" si="3"/>
        <v>06363391001</v>
      </c>
      <c r="C251" t="s">
        <v>16</v>
      </c>
      <c r="D251" t="s">
        <v>547</v>
      </c>
      <c r="E251" t="s">
        <v>53</v>
      </c>
      <c r="F251" s="1" t="s">
        <v>403</v>
      </c>
      <c r="G251" t="s">
        <v>404</v>
      </c>
      <c r="H251">
        <v>205</v>
      </c>
      <c r="I251" s="2">
        <v>43571</v>
      </c>
      <c r="J251" s="2">
        <v>43646</v>
      </c>
      <c r="K251">
        <v>205</v>
      </c>
    </row>
    <row r="252" spans="1:11" x14ac:dyDescent="0.25">
      <c r="A252" t="str">
        <f>"ZD226D137D"</f>
        <v>ZD226D137D</v>
      </c>
      <c r="B252" t="str">
        <f t="shared" si="3"/>
        <v>06363391001</v>
      </c>
      <c r="C252" t="s">
        <v>16</v>
      </c>
      <c r="D252" t="s">
        <v>548</v>
      </c>
      <c r="E252" t="s">
        <v>139</v>
      </c>
      <c r="H252">
        <v>0</v>
      </c>
      <c r="K252">
        <v>0</v>
      </c>
    </row>
    <row r="253" spans="1:11" x14ac:dyDescent="0.25">
      <c r="A253" t="str">
        <f>"ZEC297CDBE"</f>
        <v>ZEC297CDBE</v>
      </c>
      <c r="B253" t="str">
        <f t="shared" si="3"/>
        <v>06363391001</v>
      </c>
      <c r="C253" t="s">
        <v>16</v>
      </c>
      <c r="D253" t="s">
        <v>549</v>
      </c>
      <c r="E253" t="s">
        <v>22</v>
      </c>
      <c r="F253" s="1" t="s">
        <v>550</v>
      </c>
      <c r="H253">
        <v>0</v>
      </c>
      <c r="K253">
        <v>0</v>
      </c>
    </row>
    <row r="254" spans="1:11" x14ac:dyDescent="0.25">
      <c r="A254" t="str">
        <f>"Z232BA5C43"</f>
        <v>Z232BA5C43</v>
      </c>
      <c r="B254" t="str">
        <f t="shared" si="3"/>
        <v>06363391001</v>
      </c>
      <c r="C254" t="s">
        <v>16</v>
      </c>
      <c r="D254" t="s">
        <v>551</v>
      </c>
      <c r="E254" t="s">
        <v>18</v>
      </c>
      <c r="F254" s="1" t="s">
        <v>126</v>
      </c>
      <c r="G254" t="s">
        <v>127</v>
      </c>
      <c r="H254">
        <v>1328.18</v>
      </c>
      <c r="I254" s="2">
        <v>43854</v>
      </c>
      <c r="J254" s="2">
        <v>43854</v>
      </c>
      <c r="K254">
        <v>0</v>
      </c>
    </row>
    <row r="255" spans="1:11" x14ac:dyDescent="0.25">
      <c r="A255" t="str">
        <f>"ZC12AD466D"</f>
        <v>ZC12AD466D</v>
      </c>
      <c r="B255" t="str">
        <f t="shared" si="3"/>
        <v>06363391001</v>
      </c>
      <c r="C255" t="s">
        <v>16</v>
      </c>
      <c r="D255" t="s">
        <v>552</v>
      </c>
      <c r="E255" t="s">
        <v>22</v>
      </c>
      <c r="F255" s="1" t="s">
        <v>553</v>
      </c>
      <c r="G255" t="s">
        <v>554</v>
      </c>
      <c r="H255">
        <v>8895</v>
      </c>
      <c r="I255" s="2">
        <v>43830</v>
      </c>
      <c r="J255" s="2">
        <v>43830</v>
      </c>
      <c r="K255">
        <v>0</v>
      </c>
    </row>
    <row r="256" spans="1:11" x14ac:dyDescent="0.25">
      <c r="A256" t="str">
        <f>"Z7C2B08BC7"</f>
        <v>Z7C2B08BC7</v>
      </c>
      <c r="B256" t="str">
        <f t="shared" si="3"/>
        <v>06363391001</v>
      </c>
      <c r="C256" t="s">
        <v>16</v>
      </c>
      <c r="D256" t="s">
        <v>555</v>
      </c>
      <c r="E256" t="s">
        <v>53</v>
      </c>
      <c r="F256" s="1" t="s">
        <v>556</v>
      </c>
      <c r="G256" t="s">
        <v>557</v>
      </c>
      <c r="H256">
        <v>1684.5</v>
      </c>
      <c r="I256" s="2">
        <v>43798</v>
      </c>
      <c r="J256" s="2">
        <v>43850</v>
      </c>
      <c r="K256">
        <v>0</v>
      </c>
    </row>
    <row r="257" spans="1:11" x14ac:dyDescent="0.25">
      <c r="A257" t="str">
        <f>"7526777CDC"</f>
        <v>7526777CDC</v>
      </c>
      <c r="B257" t="str">
        <f t="shared" si="3"/>
        <v>06363391001</v>
      </c>
      <c r="C257" t="s">
        <v>16</v>
      </c>
      <c r="D257" t="s">
        <v>558</v>
      </c>
      <c r="E257" t="s">
        <v>22</v>
      </c>
      <c r="F257" s="1" t="s">
        <v>559</v>
      </c>
      <c r="G257" t="s">
        <v>560</v>
      </c>
      <c r="H257">
        <v>85997.92</v>
      </c>
      <c r="I257" s="2">
        <v>43405</v>
      </c>
      <c r="J257" s="2">
        <v>43890</v>
      </c>
      <c r="K257">
        <v>99928.84</v>
      </c>
    </row>
    <row r="258" spans="1:11" x14ac:dyDescent="0.25">
      <c r="A258" t="str">
        <f>"ZFA2A1049A"</f>
        <v>ZFA2A1049A</v>
      </c>
      <c r="B258" t="str">
        <f t="shared" si="3"/>
        <v>06363391001</v>
      </c>
      <c r="C258" t="s">
        <v>16</v>
      </c>
      <c r="D258" t="s">
        <v>561</v>
      </c>
      <c r="E258" t="s">
        <v>22</v>
      </c>
      <c r="F258" s="1" t="s">
        <v>562</v>
      </c>
      <c r="H258">
        <v>0</v>
      </c>
      <c r="K258">
        <v>0</v>
      </c>
    </row>
    <row r="259" spans="1:11" x14ac:dyDescent="0.25">
      <c r="A259" t="str">
        <f>"7070117D1B"</f>
        <v>7070117D1B</v>
      </c>
      <c r="B259" t="str">
        <f t="shared" si="3"/>
        <v>06363391001</v>
      </c>
      <c r="C259" t="s">
        <v>16</v>
      </c>
      <c r="D259" t="s">
        <v>563</v>
      </c>
      <c r="E259" t="s">
        <v>22</v>
      </c>
      <c r="F259" s="1" t="s">
        <v>564</v>
      </c>
      <c r="G259" t="s">
        <v>274</v>
      </c>
      <c r="H259">
        <v>132593.68</v>
      </c>
      <c r="I259" s="2">
        <v>43070</v>
      </c>
      <c r="J259" s="2">
        <v>43495</v>
      </c>
      <c r="K259">
        <v>68805.899999999994</v>
      </c>
    </row>
    <row r="260" spans="1:11" x14ac:dyDescent="0.25">
      <c r="A260" t="str">
        <f>"771794380A"</f>
        <v>771794380A</v>
      </c>
      <c r="B260" t="str">
        <f t="shared" si="3"/>
        <v>06363391001</v>
      </c>
      <c r="C260" t="s">
        <v>16</v>
      </c>
      <c r="D260" t="s">
        <v>565</v>
      </c>
      <c r="E260" t="s">
        <v>22</v>
      </c>
      <c r="F260" s="1" t="s">
        <v>566</v>
      </c>
      <c r="G260" t="s">
        <v>81</v>
      </c>
      <c r="H260">
        <v>14762.7</v>
      </c>
      <c r="I260" s="2">
        <v>43497</v>
      </c>
      <c r="J260" s="2">
        <v>43890</v>
      </c>
      <c r="K260">
        <v>0</v>
      </c>
    </row>
    <row r="261" spans="1:11" x14ac:dyDescent="0.25">
      <c r="A261" t="str">
        <f>"7125318E69"</f>
        <v>7125318E69</v>
      </c>
      <c r="B261" t="str">
        <f t="shared" si="3"/>
        <v>06363391001</v>
      </c>
      <c r="C261" t="s">
        <v>16</v>
      </c>
      <c r="D261" t="s">
        <v>567</v>
      </c>
      <c r="E261" t="s">
        <v>22</v>
      </c>
      <c r="F261" s="1" t="s">
        <v>568</v>
      </c>
      <c r="G261" t="s">
        <v>81</v>
      </c>
      <c r="H261">
        <v>55196</v>
      </c>
      <c r="I261" s="2">
        <v>43040</v>
      </c>
      <c r="J261" s="2">
        <v>43890</v>
      </c>
      <c r="K261">
        <v>30818.32</v>
      </c>
    </row>
    <row r="262" spans="1:11" x14ac:dyDescent="0.25">
      <c r="A262" t="str">
        <f>"7717949CFC"</f>
        <v>7717949CFC</v>
      </c>
      <c r="B262" t="str">
        <f t="shared" si="3"/>
        <v>06363391001</v>
      </c>
      <c r="C262" t="s">
        <v>16</v>
      </c>
      <c r="D262" t="s">
        <v>569</v>
      </c>
      <c r="E262" t="s">
        <v>22</v>
      </c>
      <c r="F262" s="1" t="s">
        <v>570</v>
      </c>
      <c r="G262" t="s">
        <v>81</v>
      </c>
      <c r="H262">
        <v>10764.48</v>
      </c>
      <c r="I262" s="2">
        <v>43497</v>
      </c>
      <c r="J262" s="2">
        <v>43890</v>
      </c>
      <c r="K262">
        <v>0</v>
      </c>
    </row>
    <row r="263" spans="1:11" x14ac:dyDescent="0.25">
      <c r="A263" t="str">
        <f>"707013297D"</f>
        <v>707013297D</v>
      </c>
      <c r="B263" t="str">
        <f t="shared" si="3"/>
        <v>06363391001</v>
      </c>
      <c r="C263" t="s">
        <v>16</v>
      </c>
      <c r="D263" t="s">
        <v>571</v>
      </c>
      <c r="E263" t="s">
        <v>22</v>
      </c>
      <c r="F263" s="1" t="s">
        <v>572</v>
      </c>
      <c r="G263" t="s">
        <v>274</v>
      </c>
      <c r="H263">
        <v>206072.05</v>
      </c>
      <c r="I263" s="2">
        <v>43070</v>
      </c>
      <c r="J263" s="2">
        <v>43496</v>
      </c>
      <c r="K263">
        <v>278656.62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puglia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2020-01-31T13:48:40Z</dcterms:created>
  <dcterms:modified xsi:type="dcterms:W3CDTF">2020-01-31T13:48:40Z</dcterms:modified>
</cp:coreProperties>
</file>