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ardegn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</calcChain>
</file>

<file path=xl/sharedStrings.xml><?xml version="1.0" encoding="utf-8"?>
<sst xmlns="http://schemas.openxmlformats.org/spreadsheetml/2006/main" count="572" uniqueCount="247">
  <si>
    <t>Agenzia delle Entrate</t>
  </si>
  <si>
    <t>CF 06363391001</t>
  </si>
  <si>
    <t>Contratti di forniture, beni e servizi</t>
  </si>
  <si>
    <t>Anno 2019</t>
  </si>
  <si>
    <t>Dati aggiornati al 31-01-2020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</si>
  <si>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</si>
  <si>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</si>
  <si>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</si>
  <si>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</si>
  <si>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</si>
  <si>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</si>
  <si>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</si>
  <si>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</si>
  <si>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</si>
  <si>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</si>
  <si>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</si>
  <si>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Sardegna</t>
  </si>
  <si>
    <t>Servizio di gestione degli impianti di sicurezza presso tutti gli uffici dell'Agenzia delle Entrate della Sardegna</t>
  </si>
  <si>
    <t>08-AFFIDAMENTO IN ECONOMIA - COTTIMO FIDUCIARIO</t>
  </si>
  <si>
    <t xml:space="preserve">ALARM SYSTEM S.R.L. (CF: 01100020922)
I.V.R.I.- Istituto di vigilanza  (CF: 03169660150)
IST. DI VIGILANZA VIGILPOL SOC. COOP. ARL (CF: 01233010907)
Istituto di vigilanza Europol Service srl (CF: 01812520904)
Videotecnica Sistemi Elettronci Integrati Srl (CF: 02094720907)
VIGILANZA LA NUORESE (CF: 00188640916)
</t>
  </si>
  <si>
    <t>ALARM SYSTEM S.R.L. (CF: 01100020922)</t>
  </si>
  <si>
    <t>Noleggio fotocopiatori per uffici AdE della Sardegna</t>
  </si>
  <si>
    <t>26-AFFIDAMENTO DIRETTO IN ADESIONE AD ACCORDO QUADRO/CONVENZIONE</t>
  </si>
  <si>
    <t xml:space="preserve">OLIVETTI SPA (CF: 02298700010)
</t>
  </si>
  <si>
    <t>OLIVETTI SPA (CF: 02298700010)</t>
  </si>
  <si>
    <t>SERVIZI RELATIVI ALLA GESTIONE INTEGRATA DELLA SALUTE E SICUREZZA SUI LUOGHI DI LAVORO PRESSO LE PUBBLICHE AMMINISTRAZIONI - LOTTO 3</t>
  </si>
  <si>
    <t xml:space="preserve">IGEAMED S.R.L. (CF: 05111821004)
</t>
  </si>
  <si>
    <t>IGEAMED S.R.L. (CF: 05111821004)</t>
  </si>
  <si>
    <t>AFFIDAMENTO SERVIZI RISCOSSIONE TRIBUTI IN MODALITA' ELETTRONICHE E RITIRO VALORI PRESSO GLI UP TERRITORIO</t>
  </si>
  <si>
    <t xml:space="preserve">BANCA NAZIONALE DEL LAVORO SPA (CF: 09339391006)
</t>
  </si>
  <si>
    <t>BANCA NAZIONALE DEL LAVORO SPA (CF: 09339391006)</t>
  </si>
  <si>
    <t>ABBONAMENTO A PERIODICI</t>
  </si>
  <si>
    <t>23-AFFIDAMENTO IN ECONOMIA - AFFIDAMENTO DIRETTO</t>
  </si>
  <si>
    <t xml:space="preserve">GEDI DIGITAL SRL (CF: 06979891006)
</t>
  </si>
  <si>
    <t>GEDI DIGITAL SRL (CF: 06979891006)</t>
  </si>
  <si>
    <t>ABBONAMENTO BIENNALE PREZZIARI PER L'EDILIZIA</t>
  </si>
  <si>
    <t xml:space="preserve">DEI Srl (CF: 04083101008)
</t>
  </si>
  <si>
    <t>DEI Srl (CF: 04083101008)</t>
  </si>
  <si>
    <t>RINNOVO ABBONAMENTO IL LAVORO NELLA GIURISPRUDENZA</t>
  </si>
  <si>
    <t xml:space="preserve">WOLTERS KLUWER ITALIA SRL (CF: 10209790152)
</t>
  </si>
  <si>
    <t>WOLTERS KLUWER ITALIA SRL (CF: 10209790152)</t>
  </si>
  <si>
    <t>RINNOVO ABBONAMENTO JURIS DATA ON LINE</t>
  </si>
  <si>
    <t xml:space="preserve">GiuffrÃ¨ Francis Lefebvre S.p.A (CF: 00829840156)
</t>
  </si>
  <si>
    <t>GiuffrÃ¨ Francis Lefebvre S.p.A (CF: 00829840156)</t>
  </si>
  <si>
    <t xml:space="preserve">Servizio di abbonamente rete GPRS - SmarNet ITALPOS </t>
  </si>
  <si>
    <t xml:space="preserve">Leica Geosystems SpA (CF: 12090330155)
</t>
  </si>
  <si>
    <t>Leica Geosystems SpA (CF: 12090330155)</t>
  </si>
  <si>
    <t>L'UNIONE SARDA ON LINE</t>
  </si>
  <si>
    <t xml:space="preserve">L'UNIONE SARDA SPA (CF: 01687830925)
</t>
  </si>
  <si>
    <t>L'UNIONE SARDA SPA (CF: 01687830925)</t>
  </si>
  <si>
    <t>Minuto mantenimento uffici in uso all'Ade Sardegna - Lotto 1</t>
  </si>
  <si>
    <t>22-PROCEDURA NEGOZIATA DERIVANTE DA AVVISI CON CUI SI INDICE LA GARA</t>
  </si>
  <si>
    <t xml:space="preserve">Barrui Antonio (CF: 00723090916)
CARPENTERIA METALLICA JONNY DI CARA GIOVANNI (CF: CRAGNN65H03G207E)
ECO.GE.M.M.A SRL (CF: 02352370924)
Edil crea di Clemente Cardia (CF: 03452220928)
Edilizia Loi di Loi Fabrizio srl (CF: 01696510922)
Effemme costruzioni srl (CF: 03597790926)
Elysistemi project srl (CF: 02944450929)
Francesco Rais srl (CF: 02998350926)
I.C.E di Milia Simone (CF: 02472420922)
ICOM srl (CF: 02511910909)
Impresa Delpiano (CF: 03589960925)
Impresa edile Caredda Giampiero srl (CF: 03192700924)
Impresa Geom Manca Andrea (CF: 02334260920)
Lilliu Stefano srl (CF: 03645940929)
LVS srl (CF: 02993290929)
Manca Angelo Eredi snc (CF: 02843760923)
Nonnis Costruzioni srl (CF: 03485930923)
Progetto Clima srl (CF: 01144720958)
Sarda cantieri 2000 srl (CF: 00736370958)
Sardinia Service Sas di Napolitano Luigi (CF: 01889360929)
SBC costruzioni e ristrutturazioni snc di Serra (CF: 03660470927)
Schirru Oscar (CF: 02387280924)
Sirio sas di Pisu Simona (CF: 02434400921)
Zicchittu Francesco srl (CF: 01996010904)
</t>
  </si>
  <si>
    <t>Elysistemi project srl (CF: 02944450929)</t>
  </si>
  <si>
    <t>Minuto mantenimento uffici in uso all'AdE Sardegna - Lotto 2</t>
  </si>
  <si>
    <t xml:space="preserve">Barrui Antonio (CF: 00723090916)
C.F.A srl (CF: 01175700952)
CARPENTERIA METALLICA JONNY DI CARA GIOVANNI (CF: CRAGNN65H03G207E)
Edil crea di Clemente Cardia (CF: 03452220928)
Elysistemi project srl (CF: 02944450929)
Francesco Rais srl (CF: 02998350926)
Ghiaccio srl (CF: 01200780953)
I.C.E di Milia Simone (CF: 02472420922)
ICOM srl (CF: 02511910909)
Impresa edile Caredda Giampiero srl (CF: 03192700924)
Impresa Geom Manca Andrea (CF: 02334260920)
Manca Angelo Eredi snc (CF: 02843760923)
Progetto Clima srl (CF: 01144720958)
Sarda cantieri 2000 srl (CF: 00736370958)
Schirru Oscar (CF: 02387280924)
Sirio sas di Pisu Simona (CF: 02434400921)
Zicchittu Francesco srl (CF: 01996010904)
</t>
  </si>
  <si>
    <t>Minuto mantenimento uffici in uso all'AdE Sardegna - Lotto 3</t>
  </si>
  <si>
    <t xml:space="preserve">Barrui Antonio (CF: 00723090916)
CARPENTERIA METALLICA JONNY DI CARA GIOVANNI (CF: CRAGNN65H03G207E)
Elysistemi project srl (CF: 02944450929)
Francesco Rais srl (CF: 02998350926)
General Ray srl (CF: 02107820900)
Ghiaccio srl (CF: 01200780953)
I.C.E di Milia Simone (CF: 02472420922)
ICOM srl (CF: 02511910909)
Impresa Deruda Leonardo (CF: 01183580909)
Manca Angelo Eredi snc (CF: 02843760923)
Sarda cantieri 2000 srl (CF: 00736370958)
Schirru Oscar (CF: 02387280924)
TARAS QUIRICO SRL (CF: 02184270904)
Zicchittu Francesco srl (CF: 01996010904)
</t>
  </si>
  <si>
    <t>Fornitura carta in risme per alcune sede dell'Agenzia in Sardegna - Adesione a convenzione Sardegna CAT</t>
  </si>
  <si>
    <t xml:space="preserve">ICART (CF: 01654620903)
</t>
  </si>
  <si>
    <t>ICART (CF: 01654620903)</t>
  </si>
  <si>
    <t>FORNITURA CANCELLERIA AD USO UFFICIO PER VARIE SEDI IN ADESIONE A CONTRATTO QUADRO</t>
  </si>
  <si>
    <t xml:space="preserve">ERREBIAN SPA (CF: 08397890586)
</t>
  </si>
  <si>
    <t>ERREBIAN SPA (CF: 08397890586)</t>
  </si>
  <si>
    <t>Fornitura carta in risme in adesione a convenzione</t>
  </si>
  <si>
    <t>GASOLIO DA RISCALDAMENTO PER UT TEMPIO</t>
  </si>
  <si>
    <t xml:space="preserve">TESTONI SRL (CF: 00060620903)
</t>
  </si>
  <si>
    <t>TESTONI SRL (CF: 00060620903)</t>
  </si>
  <si>
    <t>SMALTIMENTO CARTA</t>
  </si>
  <si>
    <t xml:space="preserve">S.E. TRAND S.R.L. (CF: 00629500927)
</t>
  </si>
  <si>
    <t>S.E. TRAND S.R.L. (CF: 00629500927)</t>
  </si>
  <si>
    <t>Servizio di conduzione e manutenzione impianti elevatori presso le sede degli uffici dell'AdE della Sardegna</t>
  </si>
  <si>
    <t xml:space="preserve">KONE SPA (CF: 05069070158)
SCHINDLER SPA (CF: 00842990152)
</t>
  </si>
  <si>
    <t>KONE SPA (CF: 05069070158)</t>
  </si>
  <si>
    <t>VERIFICHE PERIODICHE IMPIANTI</t>
  </si>
  <si>
    <t xml:space="preserve">I.M.Q. SPA (CF: 12898410159)
</t>
  </si>
  <si>
    <t>I.M.Q. SPA (CF: 12898410159)</t>
  </si>
  <si>
    <t xml:space="preserve">CONSUMO ENERGIA ELETTRICA- CONGUAGLIO ANNO 2011 </t>
  </si>
  <si>
    <t xml:space="preserve">ENEL ENERGIA SPA (CF: 06655971007)
</t>
  </si>
  <si>
    <t>ENEL ENERGIA SPA (CF: 06655971007)</t>
  </si>
  <si>
    <t>abbonamento triennale WWW.APPALTIECONTRATTI:IT</t>
  </si>
  <si>
    <t xml:space="preserve">MAGGIOLI S.P.A. (CF: 06188330150)
</t>
  </si>
  <si>
    <t>MAGGIOLI S.P.A. (CF: 06188330150)</t>
  </si>
  <si>
    <t>Acquisto argo mini lan per DP CA</t>
  </si>
  <si>
    <t xml:space="preserve">SIGMA S.P.A. (CF: 01590580443)
</t>
  </si>
  <si>
    <t>SIGMA S.P.A. (CF: 01590580443)</t>
  </si>
  <si>
    <t>fornitura cancelleria uso ufficio per le sedi dell'Agenzia delle Entrate in Sardegna</t>
  </si>
  <si>
    <t xml:space="preserve">PEZZI MOBILI 2019 </t>
  </si>
  <si>
    <t xml:space="preserve">Istituto Poligrafico e Zecca dello Stato  (CF: 00399810589)
</t>
  </si>
  <si>
    <t>Istituto Poligrafico e Zecca dello Stato  (CF: 00399810589)</t>
  </si>
  <si>
    <t>Acquisto gasolio per CAM 5.000 lt.</t>
  </si>
  <si>
    <t>Fornitura arredi a norma per ufficio a ridotto impatto ambientale - Lotto 1 Sedute per ufficio</t>
  </si>
  <si>
    <t xml:space="preserve">ALPAR SYSTEM  (CF: 02922660986)
ARCOS ITALIA (CF: 01993190741)
ARES LINE SPA (CF: 03161590249)
ETT di Torrisi Felice &amp; C. Sas (CF: 04606020875)
FORMAR CONTRACT SRL (CF: 02722120421)
GO (CF: 08493490018)
moschella sedute srl (CF: 01991400670)
QUADRICA S.R.L. UNIPERSONALE (CF: 02638290920)
QUADRIFOGLIO SISTEMI D'ARREDO SPA (CF: 02301560260)
SMARTOFFICE SRL (CF: 06483910961)
</t>
  </si>
  <si>
    <t>moschella sedute srl (CF: 01991400670)</t>
  </si>
  <si>
    <t>Fornitura arredi a norma per ufficio a ridotto impatto ambientale - Lotto 2 Mobili per ufficio</t>
  </si>
  <si>
    <t xml:space="preserve">ALPAR SYSTEM  (CF: 02922660986)
ARCOSITALIA (CF: LTRGRG81T54F152K)
ARES LINE SPA (CF: 03161590249)
ETT di Torrisi Felice &amp; C. Sas (CF: 04606020875)
FORMAR CONTRACT SRL (CF: 02722120421)
GO (CF: 08493490018)
moschella sedute srl (CF: 01991400670)
QUADRICA S.R.L. UNIPERSONALE (CF: 02638290920)
QUADRIFOGLIO SISTEMI D'ARREDO SPA (CF: 02301560260)
SMARTOFFICE SRL (CF: 06483910961)
</t>
  </si>
  <si>
    <t>QUADRIFOGLIO SISTEMI D'ARREDO SPA (CF: 02301560260)</t>
  </si>
  <si>
    <t>Servizio di smaltimento</t>
  </si>
  <si>
    <t>RINNOVO ABBONAMENTO ANTINCENDIO - AMBIENTE &amp; SICUREZZA LAVORO</t>
  </si>
  <si>
    <t xml:space="preserve">EPC PERIODICI SRL (CF: 08703161003)
</t>
  </si>
  <si>
    <t>EPC PERIODICI SRL (CF: 08703161003)</t>
  </si>
  <si>
    <t>RINNOVO ABBONAMENTO LA NUOVA SARDEGNA NON LINE</t>
  </si>
  <si>
    <t>Acquisto gasolio per SP Macomer</t>
  </si>
  <si>
    <t>Acquisto GASOLIO CAM</t>
  </si>
  <si>
    <t>Manutenzione e conduzione impianti elettrici c/o Uffici Sardegna</t>
  </si>
  <si>
    <t xml:space="preserve">Elysistemi project srl (CF: 02944450929)
IEM SRL Industria Elettromeccanica Mediterranea (CF: 03453040929)
SOC. ELECTRA FRIGO SAS (CF: 01789240924)
Steva srl (CF: 01745450922)
</t>
  </si>
  <si>
    <t>IEM SRL Industria Elettromeccanica Mediterranea (CF: 03453040929)</t>
  </si>
  <si>
    <t>Servizio di conduzione e manutenzione degli impianti termoidraulici, di condizionamento ed idrico sanitari, presso gli uffici dellâ€™Agenzia delle Entrate in Sardegna</t>
  </si>
  <si>
    <t xml:space="preserve">Elysistemi project srl (CF: 02944450929)
ENGIE SERVIZI S.P.A. (giÃ  Cofely Italia S.p.A.) (CF: 07149930583)
Francesco Rais srl (CF: 02998350926)
Steva srl (CF: 01745450922)
TEPOR SPA (CF: 00511500928)
</t>
  </si>
  <si>
    <t>Francesco Rais srl (CF: 02998350926)</t>
  </si>
  <si>
    <t>Fornitura di n. 22 kit ricambio elettrodi per defibrillatori DAE HS!</t>
  </si>
  <si>
    <t xml:space="preserve">TERAPON SRL (CF: 00517460929)
</t>
  </si>
  <si>
    <t>TERAPON SRL (CF: 00517460929)</t>
  </si>
  <si>
    <t>CORSI DI FORMAZIONE RSPP</t>
  </si>
  <si>
    <t xml:space="preserve">626 SCHOOL SRL (CF: 03035020928)
</t>
  </si>
  <si>
    <t>626 SCHOOL SRL (CF: 03035020928)</t>
  </si>
  <si>
    <t>SERVIZIO AFFITTO LOCALE PER PROVE SELETTIVE</t>
  </si>
  <si>
    <t xml:space="preserve">AZIENDA SPECIALE CENTRO SERVIZI PROMOZIONALI PER LE IMPRESE (CF: 03011440926)
</t>
  </si>
  <si>
    <t>AZIENDA SPECIALE CENTRO SERVIZI PROMOZIONALI PER LE IMPRESE (CF: 03011440926)</t>
  </si>
  <si>
    <t>FORNITURA CARTA IN RISME PER VARI UFFICI DELL'AGENZIA NEL TERRITORIO REGIONALE</t>
  </si>
  <si>
    <t>Fornitura carta in risme per vari uffici dell'Agenzia nella regione Sardegna</t>
  </si>
  <si>
    <t>PER ACQUISTO CARTA ELIMINACODE PER UFFICI</t>
  </si>
  <si>
    <t xml:space="preserve">SIGMA SPA (CF: 01590680443)
</t>
  </si>
  <si>
    <t>SIGMA SPA (CF: 01590680443)</t>
  </si>
  <si>
    <t>acquisto gasolio risc per UT Tempio</t>
  </si>
  <si>
    <t>Servizio di conduzione e manutenzione impianti antincendio presso le sedi degli uffici dell'AdE Sardegna</t>
  </si>
  <si>
    <t xml:space="preserve">Arde Antincendio (CF: 02817010925)
Ditta Serra Antonio (CF: SRRNTN62E07B354M)
Elysistemi project srl (CF: 02944450929)
Francesco Rais srl (CF: 02998350926)
</t>
  </si>
  <si>
    <t>RIPARAZIONE ARMADI COMPATTABILI</t>
  </si>
  <si>
    <t xml:space="preserve">addicalco soc. r.l. (CF: 09534370151)
</t>
  </si>
  <si>
    <t>addicalco soc. r.l. (CF: 09534370151)</t>
  </si>
  <si>
    <t>Acquisto gasolio per COP e CAM</t>
  </si>
  <si>
    <t>RINNOVO ABBONAMENTO L'UNIONE SARDA ON LINE</t>
  </si>
  <si>
    <t>ACQUISTO LIBRI DI TESTO</t>
  </si>
  <si>
    <t>FORNITURA CANCELLERIA PER UFFICIO PER ALCUNE SEDI</t>
  </si>
  <si>
    <t>FORNITURA CARTA IN RISME VARI UFFICI SARDEGNA</t>
  </si>
  <si>
    <t>Fornitura toner per stampanti multifunzione</t>
  </si>
  <si>
    <t xml:space="preserve">PROMO RIGENERA SRL (CF: 01431180551)
</t>
  </si>
  <si>
    <t>PROMO RIGENERA SRL (CF: 01431180551)</t>
  </si>
  <si>
    <t>Toner per stampanti HP PRO X4561DW</t>
  </si>
  <si>
    <t xml:space="preserve">DYNOTEK SRL (CF: 01594430702)
</t>
  </si>
  <si>
    <t>DYNOTEK SRL (CF: 01594430702)</t>
  </si>
  <si>
    <t>Fornitura gasolio per UT TEMPIO</t>
  </si>
  <si>
    <t>Fornitura TONER XEROX PHASER 5550 DN</t>
  </si>
  <si>
    <t xml:space="preserve">ITALWARE  SRL  (CF: 08619670584)
</t>
  </si>
  <si>
    <t>ITALWARE  SRL  (CF: 08619670584)</t>
  </si>
  <si>
    <t>Fornitura DRUM PER STP LEXMARK MS621DN</t>
  </si>
  <si>
    <t xml:space="preserve">LINEA DATA (CF: 03242680829)
</t>
  </si>
  <si>
    <t>LINEA DATA (CF: 03242680829)</t>
  </si>
  <si>
    <t>Fornitura DRM LEXMARK MS610DN</t>
  </si>
  <si>
    <t xml:space="preserve">SOLUZIONE UFFICIO S.R.L.  (CF: 02778750246)
</t>
  </si>
  <si>
    <t>SOLUZIONE UFFICIO S.R.L.  (CF: 02778750246)</t>
  </si>
  <si>
    <t>corsi di aggiornameto per formatori igiene e sicurezza luighi di lavoro</t>
  </si>
  <si>
    <t xml:space="preserve">AIAS ACADEMY (CF: 11534520157)
</t>
  </si>
  <si>
    <t>AIAS ACADEMY (CF: 11534520157)</t>
  </si>
  <si>
    <t>FORNITURA CANCELLERIA USO UFFICIO -CONV. SARDEGNA CAT</t>
  </si>
  <si>
    <t>acquisto libri di testo</t>
  </si>
  <si>
    <t xml:space="preserve">IL SOLE 24ORE S.P.A. (CF: 00777910159)
</t>
  </si>
  <si>
    <t>IL SOLE 24ORE S.P.A. (CF: 00777910159)</t>
  </si>
  <si>
    <t>Taglio erba e pulizia area a verde di pertinenza dell'immobile sede del CAM e del COP</t>
  </si>
  <si>
    <t xml:space="preserve">AGUS PAOLO SPURGHI ARL (CF: 03370270922)
GREEN LAND SRL (CF: 02822940926)
MONDOVERDE L. UNIPERSONALE (CF: 02639560925)
</t>
  </si>
  <si>
    <t>MONDOVERDE L. UNIPERSONALE (CF: 02639560925)</t>
  </si>
  <si>
    <t>Abbonamento servizio di posizionamento in tempo reale GSM/GNSS</t>
  </si>
  <si>
    <t>Intervento manutenzione archivi elettromeccanici UPT Oristano</t>
  </si>
  <si>
    <t>Corso primo soccorso gruppo B e C  D.lgs. 81/08 s.m.i.</t>
  </si>
  <si>
    <t xml:space="preserve">IGEAM ACADEMY (CF: 10178221007)
</t>
  </si>
  <si>
    <t>IGEAM ACADEMY (CF: 10178221007)</t>
  </si>
  <si>
    <t>Acquisto apparati eliminacode UT CA2</t>
  </si>
  <si>
    <t xml:space="preserve">Fornitura contenitori per la raccolta differenzia c/o la D.R. </t>
  </si>
  <si>
    <t xml:space="preserve">PROGETTO VERDE (CF: 03626360923)
</t>
  </si>
  <si>
    <t>PROGETTO VERDE (CF: 03626360923)</t>
  </si>
  <si>
    <t>Fornitura TONER LEXMARK MS610DN</t>
  </si>
  <si>
    <t xml:space="preserve">INFORDATA (CF: 00929440592)
</t>
  </si>
  <si>
    <t>INFORDATA (CF: 00929440592)</t>
  </si>
  <si>
    <t>FORNITURA CANCELLERIA VARIA PER SEDE DRE - RU</t>
  </si>
  <si>
    <t>FORNITURA TONER E MAT. UFF. DP CA E DR</t>
  </si>
  <si>
    <t>FORNITURA E INSTALLAZIONE ARMADIO RACK E ACCESSORI SEDE SP. ISILI</t>
  </si>
  <si>
    <t xml:space="preserve">TECNODATA SRL (CF: 02206920924)
</t>
  </si>
  <si>
    <t>TECNODATA SRL (CF: 02206920924)</t>
  </si>
  <si>
    <t>ENERGIA ELETTRICA EE16 LOTTO 7</t>
  </si>
  <si>
    <t xml:space="preserve">GLOBAL POWER S.P.A. (CF: 03443420231)
</t>
  </si>
  <si>
    <t>GLOBAL POWER S.P.A. (CF: 03443420231)</t>
  </si>
  <si>
    <t>FORNITURA CARTA IN RISME DPCA, IGLESIAS E SANLURI</t>
  </si>
  <si>
    <t xml:space="preserve">CORSI DI RETRAINING DEFIBRILLATORI OPERATORI NON SANITARI BLS-D cat. A </t>
  </si>
  <si>
    <t xml:space="preserve">SICU.RE. SRL (CF: 02251890923)
</t>
  </si>
  <si>
    <t>SICU.RE. SRL (CF: 02251890923)</t>
  </si>
  <si>
    <t>Servizio di smaltimento armadi metallici presso DP Oristano</t>
  </si>
  <si>
    <t xml:space="preserve">GLOBAL SOCIETA' COOPERATIVA SOCIALE (CF: 03016380929)
</t>
  </si>
  <si>
    <t>GLOBAL SOCIETA' COOPERATIVA SOCIALE (CF: 03016380929)</t>
  </si>
  <si>
    <t>SERVIZIO DI SMALTIMENTO FUORI USO PRESSO EX CDS CA</t>
  </si>
  <si>
    <t xml:space="preserve">ECO TRAVEL SRL (CF: 02299270922)
Ecogreen Cooperativa Sociale (CF: 02796710925)
ECOTRASPORTI DI PORTA GIAN LUCA E C. S.N.C. (CF: 01977330925)
</t>
  </si>
  <si>
    <t>ECOTRASPORTI DI PORTA GIAN LUCA E C. S.N.C. (CF: 01977330925)</t>
  </si>
  <si>
    <t>Servizio di manutenzione urgente per guasto archivio elettromeccanico DP Nuoro</t>
  </si>
  <si>
    <t>FORNITURA BUONI PASTO ELETTRONICI PER LA DIREZIONE REGIONALE SARDEGNA</t>
  </si>
  <si>
    <t xml:space="preserve">DAY RISTOSERVICE S.P.A. (CF: 03543000370)
</t>
  </si>
  <si>
    <t>DAY RISTOSERVICE S.P.A. (CF: 03543000370)</t>
  </si>
  <si>
    <t>fornitura e posa in opera di cinque punti rete da realizzarsi presso la Direzione Provinciale di Cagliari dellâ€™Agenzia delle Entrate</t>
  </si>
  <si>
    <t xml:space="preserve">ITM Telematica Srl (CF: 01560530907)
TECNIT S.R.L. (CF: 02829590922)
TECNODATA SRL (CF: 02206920924)
</t>
  </si>
  <si>
    <t>TECNIT S.R.L. (CF: 02829590922)</t>
  </si>
  <si>
    <t>Corsi base e aggiornamento RSPP-ASPP</t>
  </si>
  <si>
    <t xml:space="preserve">IANNAS SRL (CF: 03601620929)
</t>
  </si>
  <si>
    <t>IANNAS SRL (CF: 03601620929)</t>
  </si>
  <si>
    <t>Fornitura mastelli per raccolta differenziata rifiuti presso il  Centro Assistenza Multicanale e il Centro Operativo di Cagliari - DESERTA</t>
  </si>
  <si>
    <t xml:space="preserve">Fornitura carta in risme </t>
  </si>
  <si>
    <t>Servizio di rimontaggio compattabili e trasloco documentazione cartacea DP Cagliari</t>
  </si>
  <si>
    <t xml:space="preserve">GLOBAL SOCIETA' COOPERATIVA SOCIALE (CF: 03016380929)
IP IMPRESA SERVIZI SRL (CF: 01174050953)
</t>
  </si>
  <si>
    <t>IP IMPRESA SERVIZI SRL (CF: 01174050953)</t>
  </si>
  <si>
    <t>ODA 5274741 acquisto 20.000 lt. gasolio per COSF e SAM</t>
  </si>
  <si>
    <t>FORNITURA CARTA IN RISME VARI UFFICI DELLA SARDEGNA</t>
  </si>
  <si>
    <t>ODA 5198044 FORNITURA GASOLIO PER MACOMER</t>
  </si>
  <si>
    <t>ODA 5224867 gasolio per COSF/SAM</t>
  </si>
  <si>
    <t>RDO 2351802 LOTTO 2 TONER RIGENERATO PER UFFICI</t>
  </si>
  <si>
    <t xml:space="preserve">AEMME SRLS (CF: 03635780921)
AL.AN. DI ANTONIO (CF: 00732780952)
ALBINO MARRAS (CF: 03015070927)
ANDREA CANU (CF: 01429450909)
ARTI GRAFICHE PISANO SRL (CF: 01056390923)
BETA TECHNOLOGIES (CF: 02412440907)
Cartaria Valdy (CF: 01543240921)
</t>
  </si>
  <si>
    <t>Cartaria Valdy (CF: 01543240921)</t>
  </si>
  <si>
    <t>Servizio biennale per la realizzazione di reti locali (cablaggio strutturato) da eseguirsi presso gli Uffici dellâ€™Agenzia delle Entrate in Sardegna</t>
  </si>
  <si>
    <t xml:space="preserve">Elysistemi project srl (CF: 02944450929)
TECNOTEL S.R.L. (CF: 02138530908)
</t>
  </si>
  <si>
    <t>TECNOTEL S.R.L. (CF: 02138530908)</t>
  </si>
  <si>
    <t>Fornitura cancelleria ad uso ufficio</t>
  </si>
  <si>
    <t>Fornitura scalette alluminio per archivio</t>
  </si>
  <si>
    <t xml:space="preserve">GLOBAL EXPRESS SRL (CF: 12329431006)
</t>
  </si>
  <si>
    <t>GLOBAL EXPRESS SRL (CF: 12329431006)</t>
  </si>
  <si>
    <t>ODA 5280404 GASOLIO PER TEMPIO 4.000 LT.</t>
  </si>
  <si>
    <t xml:space="preserve">RDO 2351802 L1 FORNITURA </t>
  </si>
  <si>
    <t xml:space="preserve">Cartaria Valdy (CF: 01543240921)
ICART (CF: 01654620903)
Incaspisano (CF: 00146780929)
Novacart (CF: 03305710927)
PIRASUFFICIO SRL (CF: 02949170928)
</t>
  </si>
  <si>
    <t>RILEGATURE ATTI SPI</t>
  </si>
  <si>
    <t xml:space="preserve">PALLOTTO PAOLO (CF: PLLPLA73H07E783X)
</t>
  </si>
  <si>
    <t>PALLOTTO PAOLO (CF: PLLPLA73H07E783X)</t>
  </si>
  <si>
    <t>ODA 5327152 acquisto gasolio per Tempio e Macomer</t>
  </si>
  <si>
    <t xml:space="preserve">TRANSPORT SAS di Taula V. &amp; C. (CF: 00446110066)
</t>
  </si>
  <si>
    <t>TRANSPORT SAS di Taula V. &amp; C. (CF: 00446110066)</t>
  </si>
  <si>
    <t>ODA 5030883 ARGO MINI LAN PER DP SS</t>
  </si>
  <si>
    <t>PEZZI MOBILI 2020</t>
  </si>
  <si>
    <t>FORNITURA E POSA IN OPERA DI UN IMPIANTO ANTINTRUSIONE PER LA NUOVA SEDE DELLâ€™AGENZIA DELLE ENTRATE DI MACOMER</t>
  </si>
  <si>
    <t xml:space="preserve">ALARM SYSTEM S.R.L. (CF: 01100020922)
</t>
  </si>
  <si>
    <t>RDO 2430296 FORNITURA E POSA IN OPERA IMPIANTO CLIMA SP MACOMER</t>
  </si>
  <si>
    <t xml:space="preserve">Elysistemi project srl (CF: 02944450929)
Francesco Rais srl (CF: 02998350926)
LATERZA NICOLA SRL (CF: 03558260927)
SI.CO. INSTALLAZIONI (CF: 03799220920)
SIELM IMPIANTI SRL (CF: 02644730927)
TEPOR SPA (CF: 00511500928)
</t>
  </si>
  <si>
    <t>TEPOR SPA (CF: 00511500928)</t>
  </si>
  <si>
    <t>ODA 5204833 gasolio per Tempio</t>
  </si>
  <si>
    <t>Fornitura toner per gli uffici dell'Agenzia delle Entrate aventi sede in Sardegna - DESERTA</t>
  </si>
  <si>
    <t>Fornitura toner per gli uffici del'Agenzia delle Entrate con sede in Sardegna - DESERTA</t>
  </si>
  <si>
    <t>Fornitura toner per gli uffici dell'Agenzia delle Entrate in Sardegna - DESERTA</t>
  </si>
  <si>
    <t>Servizio di pulizia a ridotto impatto ambientale delle sedi dell'Agenzia delle Entrate Sardegna (lotto 7)</t>
  </si>
  <si>
    <t xml:space="preserve">Roma Integral Systems srl (CF: 12830361007)
</t>
  </si>
  <si>
    <t>Roma Integral Systems srl (CF: 12830361007)</t>
  </si>
  <si>
    <t>abbonamento "La Repubblica"- NON RICHIESTO</t>
  </si>
  <si>
    <t xml:space="preserve">ELEMEDIA SPA (CF: 05703731009)
</t>
  </si>
  <si>
    <t>ELEMEDIA SPA (CF: 05703731009)</t>
  </si>
  <si>
    <t>TOTEM ARGO CRONO PER UPT CA(non Sassari)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</si>
</sst>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"6711583D7D"</f>
        <v>6711583D7D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124935.2</v>
      </c>
      <c r="I3" s="2">
        <v>42644</v>
      </c>
      <c r="J3" s="2">
        <v>43738</v>
      </c>
      <c r="K3">
        <v>69408.399999999994</v>
      </c>
    </row>
    <row r="4" spans="1:11" x14ac:dyDescent="0.25">
      <c r="A4" t="str">
        <f>"6698514C9C"</f>
        <v>6698514C9C</v>
      </c>
      <c r="B4" t="str">
        <f t="shared" si="0"/>
        <v>06363391001</v>
      </c>
      <c r="C4" t="s">
        <v>16</v>
      </c>
      <c r="D4" t="s">
        <v>21</v>
      </c>
      <c r="E4" t="s">
        <v>22</v>
      </c>
      <c r="F4" s="1" t="s">
        <v>23</v>
      </c>
      <c r="G4" t="s">
        <v>24</v>
      </c>
      <c r="H4">
        <v>249908</v>
      </c>
      <c r="I4" s="2">
        <v>42564</v>
      </c>
      <c r="J4" s="2">
        <v>44390</v>
      </c>
      <c r="K4">
        <v>169916.39</v>
      </c>
    </row>
    <row r="5" spans="1:11" x14ac:dyDescent="0.25">
      <c r="A5" t="str">
        <f>"6953617247"</f>
        <v>6953617247</v>
      </c>
      <c r="B5" t="str">
        <f t="shared" si="0"/>
        <v>06363391001</v>
      </c>
      <c r="C5" t="s">
        <v>16</v>
      </c>
      <c r="D5" t="s">
        <v>25</v>
      </c>
      <c r="E5" t="s">
        <v>22</v>
      </c>
      <c r="F5" s="1" t="s">
        <v>26</v>
      </c>
      <c r="G5" t="s">
        <v>27</v>
      </c>
      <c r="H5">
        <v>133913.5</v>
      </c>
      <c r="I5" s="2">
        <v>42765</v>
      </c>
      <c r="J5" s="2">
        <v>43860</v>
      </c>
      <c r="K5">
        <v>78632.83</v>
      </c>
    </row>
    <row r="6" spans="1:11" x14ac:dyDescent="0.25">
      <c r="A6" t="str">
        <f>"5688186793"</f>
        <v>5688186793</v>
      </c>
      <c r="B6" t="str">
        <f t="shared" si="0"/>
        <v>06363391001</v>
      </c>
      <c r="C6" t="s">
        <v>16</v>
      </c>
      <c r="D6" t="s">
        <v>28</v>
      </c>
      <c r="E6" t="s">
        <v>22</v>
      </c>
      <c r="F6" s="1" t="s">
        <v>29</v>
      </c>
      <c r="G6" t="s">
        <v>30</v>
      </c>
      <c r="H6">
        <v>4300000</v>
      </c>
      <c r="I6" s="2">
        <v>42522</v>
      </c>
      <c r="J6" s="2">
        <v>43863</v>
      </c>
      <c r="K6">
        <v>174724.91</v>
      </c>
    </row>
    <row r="7" spans="1:11" x14ac:dyDescent="0.25">
      <c r="A7" t="str">
        <f>"Z16219AA2C"</f>
        <v>Z16219AA2C</v>
      </c>
      <c r="B7" t="str">
        <f t="shared" si="0"/>
        <v>06363391001</v>
      </c>
      <c r="C7" t="s">
        <v>16</v>
      </c>
      <c r="D7" t="s">
        <v>31</v>
      </c>
      <c r="E7" t="s">
        <v>32</v>
      </c>
      <c r="F7" s="1" t="s">
        <v>33</v>
      </c>
      <c r="G7" t="s">
        <v>34</v>
      </c>
      <c r="H7">
        <v>173.07</v>
      </c>
      <c r="I7" s="2">
        <v>43116</v>
      </c>
      <c r="J7" s="2">
        <v>43480</v>
      </c>
      <c r="K7">
        <v>173.07</v>
      </c>
    </row>
    <row r="8" spans="1:11" x14ac:dyDescent="0.25">
      <c r="A8" t="str">
        <f>"Z2F20A0EA3"</f>
        <v>Z2F20A0EA3</v>
      </c>
      <c r="B8" t="str">
        <f t="shared" si="0"/>
        <v>06363391001</v>
      </c>
      <c r="C8" t="s">
        <v>16</v>
      </c>
      <c r="D8" t="s">
        <v>35</v>
      </c>
      <c r="E8" t="s">
        <v>32</v>
      </c>
      <c r="F8" s="1" t="s">
        <v>36</v>
      </c>
      <c r="G8" t="s">
        <v>37</v>
      </c>
      <c r="H8">
        <v>890</v>
      </c>
      <c r="I8" s="2">
        <v>43101</v>
      </c>
      <c r="J8" s="2">
        <v>43830</v>
      </c>
      <c r="K8">
        <v>890</v>
      </c>
    </row>
    <row r="9" spans="1:11" x14ac:dyDescent="0.25">
      <c r="A9" t="str">
        <f>"ZA721DA2C8"</f>
        <v>ZA721DA2C8</v>
      </c>
      <c r="B9" t="str">
        <f t="shared" si="0"/>
        <v>06363391001</v>
      </c>
      <c r="C9" t="s">
        <v>16</v>
      </c>
      <c r="D9" t="s">
        <v>38</v>
      </c>
      <c r="E9" t="s">
        <v>32</v>
      </c>
      <c r="F9" s="1" t="s">
        <v>39</v>
      </c>
      <c r="G9" t="s">
        <v>40</v>
      </c>
      <c r="H9">
        <v>132.5</v>
      </c>
      <c r="I9" s="2">
        <v>43101</v>
      </c>
      <c r="J9" s="2">
        <v>43830</v>
      </c>
      <c r="K9">
        <v>0</v>
      </c>
    </row>
    <row r="10" spans="1:11" x14ac:dyDescent="0.25">
      <c r="A10" t="str">
        <f>"ZB622A127C"</f>
        <v>ZB622A127C</v>
      </c>
      <c r="B10" t="str">
        <f t="shared" si="0"/>
        <v>06363391001</v>
      </c>
      <c r="C10" t="s">
        <v>16</v>
      </c>
      <c r="D10" t="s">
        <v>41</v>
      </c>
      <c r="E10" t="s">
        <v>32</v>
      </c>
      <c r="F10" s="1" t="s">
        <v>42</v>
      </c>
      <c r="G10" t="s">
        <v>43</v>
      </c>
      <c r="H10">
        <v>2484</v>
      </c>
      <c r="I10" s="2">
        <v>43160</v>
      </c>
      <c r="J10" s="2">
        <v>44255</v>
      </c>
      <c r="K10">
        <v>2484</v>
      </c>
    </row>
    <row r="11" spans="1:11" x14ac:dyDescent="0.25">
      <c r="A11" t="str">
        <f>"Z8321F36D6"</f>
        <v>Z8321F36D6</v>
      </c>
      <c r="B11" t="str">
        <f t="shared" si="0"/>
        <v>06363391001</v>
      </c>
      <c r="C11" t="s">
        <v>16</v>
      </c>
      <c r="D11" t="s">
        <v>44</v>
      </c>
      <c r="E11" t="s">
        <v>32</v>
      </c>
      <c r="F11" s="1" t="s">
        <v>45</v>
      </c>
      <c r="G11" t="s">
        <v>46</v>
      </c>
      <c r="H11">
        <v>620</v>
      </c>
      <c r="I11" s="2">
        <v>43252</v>
      </c>
      <c r="J11" s="2">
        <v>43616</v>
      </c>
      <c r="K11">
        <v>620</v>
      </c>
    </row>
    <row r="12" spans="1:11" x14ac:dyDescent="0.25">
      <c r="A12" t="str">
        <f>"Z9A2387376"</f>
        <v>Z9A2387376</v>
      </c>
      <c r="B12" t="str">
        <f t="shared" si="0"/>
        <v>06363391001</v>
      </c>
      <c r="C12" t="s">
        <v>16</v>
      </c>
      <c r="D12" t="s">
        <v>47</v>
      </c>
      <c r="E12" t="s">
        <v>32</v>
      </c>
      <c r="F12" s="1" t="s">
        <v>48</v>
      </c>
      <c r="G12" t="s">
        <v>49</v>
      </c>
      <c r="H12">
        <v>96.14</v>
      </c>
      <c r="I12" s="2">
        <v>43243</v>
      </c>
      <c r="J12" s="2">
        <v>43607</v>
      </c>
      <c r="K12">
        <v>96.14</v>
      </c>
    </row>
    <row r="13" spans="1:11" x14ac:dyDescent="0.25">
      <c r="A13" t="str">
        <f>"7421576E3F"</f>
        <v>7421576E3F</v>
      </c>
      <c r="B13" t="str">
        <f t="shared" si="0"/>
        <v>06363391001</v>
      </c>
      <c r="C13" t="s">
        <v>16</v>
      </c>
      <c r="D13" t="s">
        <v>50</v>
      </c>
      <c r="E13" t="s">
        <v>51</v>
      </c>
      <c r="F13" s="1" t="s">
        <v>52</v>
      </c>
      <c r="G13" t="s">
        <v>53</v>
      </c>
      <c r="H13">
        <v>97750</v>
      </c>
      <c r="I13" s="2">
        <v>43298</v>
      </c>
      <c r="J13" s="2">
        <v>44394</v>
      </c>
      <c r="K13">
        <v>19960</v>
      </c>
    </row>
    <row r="14" spans="1:11" x14ac:dyDescent="0.25">
      <c r="A14" t="str">
        <f>"742159806B"</f>
        <v>742159806B</v>
      </c>
      <c r="B14" t="str">
        <f t="shared" si="0"/>
        <v>06363391001</v>
      </c>
      <c r="C14" t="s">
        <v>16</v>
      </c>
      <c r="D14" t="s">
        <v>54</v>
      </c>
      <c r="E14" t="s">
        <v>51</v>
      </c>
      <c r="F14" s="1" t="s">
        <v>55</v>
      </c>
      <c r="G14" t="s">
        <v>53</v>
      </c>
      <c r="H14">
        <v>94375</v>
      </c>
      <c r="I14" s="2">
        <v>43298</v>
      </c>
      <c r="J14" s="2">
        <v>44394</v>
      </c>
      <c r="K14">
        <v>4728</v>
      </c>
    </row>
    <row r="15" spans="1:11" x14ac:dyDescent="0.25">
      <c r="A15" t="str">
        <f>"7421640313"</f>
        <v>7421640313</v>
      </c>
      <c r="B15" t="str">
        <f t="shared" si="0"/>
        <v>06363391001</v>
      </c>
      <c r="C15" t="s">
        <v>16</v>
      </c>
      <c r="D15" t="s">
        <v>56</v>
      </c>
      <c r="E15" t="s">
        <v>51</v>
      </c>
      <c r="F15" s="1" t="s">
        <v>57</v>
      </c>
      <c r="G15" t="s">
        <v>53</v>
      </c>
      <c r="H15">
        <v>80000</v>
      </c>
      <c r="I15" s="2">
        <v>43298</v>
      </c>
      <c r="J15" s="2">
        <v>44394</v>
      </c>
      <c r="K15">
        <v>0</v>
      </c>
    </row>
    <row r="16" spans="1:11" x14ac:dyDescent="0.25">
      <c r="A16" t="str">
        <f>"ZEB2582324"</f>
        <v>ZEB2582324</v>
      </c>
      <c r="B16" t="str">
        <f t="shared" si="0"/>
        <v>06363391001</v>
      </c>
      <c r="C16" t="s">
        <v>16</v>
      </c>
      <c r="D16" t="s">
        <v>58</v>
      </c>
      <c r="E16" t="s">
        <v>22</v>
      </c>
      <c r="F16" s="1" t="s">
        <v>59</v>
      </c>
      <c r="G16" t="s">
        <v>60</v>
      </c>
      <c r="H16">
        <v>9341.2000000000007</v>
      </c>
      <c r="I16" s="2">
        <v>43399</v>
      </c>
      <c r="J16" s="2">
        <v>43426</v>
      </c>
      <c r="K16">
        <v>9341.19</v>
      </c>
    </row>
    <row r="17" spans="1:11" x14ac:dyDescent="0.25">
      <c r="A17" t="str">
        <f>"Z5F242DA33"</f>
        <v>Z5F242DA33</v>
      </c>
      <c r="B17" t="str">
        <f t="shared" si="0"/>
        <v>06363391001</v>
      </c>
      <c r="C17" t="s">
        <v>16</v>
      </c>
      <c r="D17" t="s">
        <v>61</v>
      </c>
      <c r="E17" t="s">
        <v>22</v>
      </c>
      <c r="F17" s="1" t="s">
        <v>62</v>
      </c>
      <c r="G17" t="s">
        <v>63</v>
      </c>
      <c r="H17">
        <v>5567.04</v>
      </c>
      <c r="I17" s="2">
        <v>43290</v>
      </c>
      <c r="J17" s="2">
        <v>43300</v>
      </c>
      <c r="K17">
        <v>5567.01</v>
      </c>
    </row>
    <row r="18" spans="1:11" x14ac:dyDescent="0.25">
      <c r="A18" t="str">
        <f>"Z852419810"</f>
        <v>Z852419810</v>
      </c>
      <c r="B18" t="str">
        <f t="shared" si="0"/>
        <v>06363391001</v>
      </c>
      <c r="C18" t="s">
        <v>16</v>
      </c>
      <c r="D18" t="s">
        <v>64</v>
      </c>
      <c r="E18" t="s">
        <v>22</v>
      </c>
      <c r="F18" s="1" t="s">
        <v>59</v>
      </c>
      <c r="G18" t="s">
        <v>60</v>
      </c>
      <c r="H18">
        <v>10680</v>
      </c>
      <c r="I18" s="2">
        <v>43273</v>
      </c>
      <c r="J18" s="2">
        <v>43280</v>
      </c>
      <c r="K18">
        <v>10679.97</v>
      </c>
    </row>
    <row r="19" spans="1:11" x14ac:dyDescent="0.25">
      <c r="A19" t="str">
        <f>"Z1F2666F27"</f>
        <v>Z1F2666F27</v>
      </c>
      <c r="B19" t="str">
        <f t="shared" si="0"/>
        <v>06363391001</v>
      </c>
      <c r="C19" t="s">
        <v>16</v>
      </c>
      <c r="D19" t="s">
        <v>65</v>
      </c>
      <c r="E19" t="s">
        <v>22</v>
      </c>
      <c r="F19" s="1" t="s">
        <v>66</v>
      </c>
      <c r="G19" t="s">
        <v>67</v>
      </c>
      <c r="H19">
        <v>0</v>
      </c>
      <c r="I19" s="2">
        <v>43454</v>
      </c>
      <c r="J19" s="2">
        <v>43455</v>
      </c>
      <c r="K19">
        <v>2495.2199999999998</v>
      </c>
    </row>
    <row r="20" spans="1:11" x14ac:dyDescent="0.25">
      <c r="A20" t="str">
        <f>"Z2124F6E04"</f>
        <v>Z2124F6E04</v>
      </c>
      <c r="B20" t="str">
        <f t="shared" si="0"/>
        <v>06363391001</v>
      </c>
      <c r="C20" t="s">
        <v>16</v>
      </c>
      <c r="D20" t="s">
        <v>68</v>
      </c>
      <c r="E20" t="s">
        <v>32</v>
      </c>
      <c r="F20" s="1" t="s">
        <v>69</v>
      </c>
      <c r="G20" t="s">
        <v>70</v>
      </c>
      <c r="H20">
        <v>9120</v>
      </c>
      <c r="I20" s="2">
        <v>43379</v>
      </c>
      <c r="J20" s="2">
        <v>43430</v>
      </c>
      <c r="K20">
        <v>9120</v>
      </c>
    </row>
    <row r="21" spans="1:11" x14ac:dyDescent="0.25">
      <c r="A21" t="str">
        <f>"Z112641064"</f>
        <v>Z112641064</v>
      </c>
      <c r="B21" t="str">
        <f t="shared" si="0"/>
        <v>06363391001</v>
      </c>
      <c r="C21" t="s">
        <v>16</v>
      </c>
      <c r="D21" t="s">
        <v>68</v>
      </c>
      <c r="E21" t="s">
        <v>32</v>
      </c>
      <c r="F21" s="1" t="s">
        <v>69</v>
      </c>
      <c r="G21" t="s">
        <v>70</v>
      </c>
      <c r="H21">
        <v>1700</v>
      </c>
      <c r="I21" s="2">
        <v>43453</v>
      </c>
      <c r="J21" s="2">
        <v>43453</v>
      </c>
      <c r="K21">
        <v>1700</v>
      </c>
    </row>
    <row r="22" spans="1:11" x14ac:dyDescent="0.25">
      <c r="A22" t="str">
        <f>"763596667B"</f>
        <v>763596667B</v>
      </c>
      <c r="B22" t="str">
        <f t="shared" si="0"/>
        <v>06363391001</v>
      </c>
      <c r="C22" t="s">
        <v>16</v>
      </c>
      <c r="D22" t="s">
        <v>71</v>
      </c>
      <c r="E22" t="s">
        <v>51</v>
      </c>
      <c r="F22" s="1" t="s">
        <v>72</v>
      </c>
      <c r="G22" t="s">
        <v>73</v>
      </c>
      <c r="H22">
        <v>43193.9</v>
      </c>
      <c r="I22" s="2">
        <v>43466</v>
      </c>
      <c r="J22" s="2">
        <v>43830</v>
      </c>
      <c r="K22">
        <v>0</v>
      </c>
    </row>
    <row r="23" spans="1:11" x14ac:dyDescent="0.25">
      <c r="A23" t="str">
        <f>"Z4A25598D6"</f>
        <v>Z4A25598D6</v>
      </c>
      <c r="B23" t="str">
        <f t="shared" si="0"/>
        <v>06363391001</v>
      </c>
      <c r="C23" t="s">
        <v>16</v>
      </c>
      <c r="D23" t="s">
        <v>74</v>
      </c>
      <c r="E23" t="s">
        <v>32</v>
      </c>
      <c r="F23" s="1" t="s">
        <v>75</v>
      </c>
      <c r="G23" t="s">
        <v>76</v>
      </c>
      <c r="H23">
        <v>4390</v>
      </c>
      <c r="I23" s="2">
        <v>43398</v>
      </c>
      <c r="J23" s="2">
        <v>43444</v>
      </c>
      <c r="K23">
        <v>4325</v>
      </c>
    </row>
    <row r="24" spans="1:11" x14ac:dyDescent="0.25">
      <c r="A24" t="str">
        <f>"Z1111AFE84"</f>
        <v>Z1111AFE84</v>
      </c>
      <c r="B24" t="str">
        <f t="shared" si="0"/>
        <v>06363391001</v>
      </c>
      <c r="C24" t="s">
        <v>16</v>
      </c>
      <c r="D24" t="s">
        <v>77</v>
      </c>
      <c r="E24" t="s">
        <v>32</v>
      </c>
      <c r="F24" s="1" t="s">
        <v>78</v>
      </c>
      <c r="G24" t="s">
        <v>79</v>
      </c>
      <c r="H24">
        <v>0</v>
      </c>
      <c r="I24" s="2">
        <v>38671</v>
      </c>
      <c r="J24" s="2">
        <v>40908</v>
      </c>
      <c r="K24">
        <v>0</v>
      </c>
    </row>
    <row r="25" spans="1:11" x14ac:dyDescent="0.25">
      <c r="A25" t="str">
        <f>"Z8FIEFDF8E"</f>
        <v>Z8FIEFDF8E</v>
      </c>
      <c r="B25" t="str">
        <f t="shared" si="0"/>
        <v>06363391001</v>
      </c>
      <c r="C25" t="s">
        <v>16</v>
      </c>
      <c r="D25" t="s">
        <v>80</v>
      </c>
      <c r="E25" t="s">
        <v>32</v>
      </c>
      <c r="F25" s="1" t="s">
        <v>81</v>
      </c>
      <c r="G25" t="s">
        <v>82</v>
      </c>
      <c r="H25">
        <v>1320</v>
      </c>
      <c r="I25" s="2">
        <v>42919</v>
      </c>
      <c r="J25" s="2">
        <v>44012</v>
      </c>
      <c r="K25">
        <v>1488</v>
      </c>
    </row>
    <row r="26" spans="1:11" x14ac:dyDescent="0.25">
      <c r="A26" t="str">
        <f>"Z5925C4EBD"</f>
        <v>Z5925C4EBD</v>
      </c>
      <c r="B26" t="str">
        <f t="shared" si="0"/>
        <v>06363391001</v>
      </c>
      <c r="C26" t="s">
        <v>16</v>
      </c>
      <c r="D26" t="s">
        <v>83</v>
      </c>
      <c r="E26" t="s">
        <v>32</v>
      </c>
      <c r="F26" s="1" t="s">
        <v>84</v>
      </c>
      <c r="G26" t="s">
        <v>85</v>
      </c>
      <c r="H26">
        <v>990</v>
      </c>
      <c r="I26" s="2">
        <v>43420</v>
      </c>
      <c r="J26" s="2">
        <v>43441</v>
      </c>
      <c r="K26">
        <v>990</v>
      </c>
    </row>
    <row r="27" spans="1:11" x14ac:dyDescent="0.25">
      <c r="A27" t="str">
        <f>"Z2025BA571"</f>
        <v>Z2025BA571</v>
      </c>
      <c r="B27" t="str">
        <f t="shared" si="0"/>
        <v>06363391001</v>
      </c>
      <c r="C27" t="s">
        <v>16</v>
      </c>
      <c r="D27" t="s">
        <v>86</v>
      </c>
      <c r="E27" t="s">
        <v>22</v>
      </c>
      <c r="F27" s="1" t="s">
        <v>62</v>
      </c>
      <c r="G27" t="s">
        <v>63</v>
      </c>
      <c r="H27">
        <v>1484.27</v>
      </c>
      <c r="I27" s="2">
        <v>43417</v>
      </c>
      <c r="J27" s="2">
        <v>43424</v>
      </c>
      <c r="K27">
        <v>1484.27</v>
      </c>
    </row>
    <row r="28" spans="1:11" x14ac:dyDescent="0.25">
      <c r="A28" t="str">
        <f>"Z0725A8D27"</f>
        <v>Z0725A8D27</v>
      </c>
      <c r="B28" t="str">
        <f t="shared" si="0"/>
        <v>06363391001</v>
      </c>
      <c r="C28" t="s">
        <v>16</v>
      </c>
      <c r="D28" t="s">
        <v>87</v>
      </c>
      <c r="E28" t="s">
        <v>32</v>
      </c>
      <c r="F28" s="1" t="s">
        <v>88</v>
      </c>
      <c r="G28" t="s">
        <v>89</v>
      </c>
      <c r="H28">
        <v>221</v>
      </c>
      <c r="I28" s="2">
        <v>43446</v>
      </c>
      <c r="J28" s="2">
        <v>43482</v>
      </c>
      <c r="K28">
        <v>221</v>
      </c>
    </row>
    <row r="29" spans="1:11" x14ac:dyDescent="0.25">
      <c r="A29" t="str">
        <f>"Z6D269DC20"</f>
        <v>Z6D269DC20</v>
      </c>
      <c r="B29" t="str">
        <f t="shared" si="0"/>
        <v>06363391001</v>
      </c>
      <c r="C29" t="s">
        <v>16</v>
      </c>
      <c r="D29" t="s">
        <v>90</v>
      </c>
      <c r="E29" t="s">
        <v>22</v>
      </c>
      <c r="F29" s="1" t="s">
        <v>66</v>
      </c>
      <c r="G29" t="s">
        <v>67</v>
      </c>
      <c r="H29">
        <v>0</v>
      </c>
      <c r="I29" s="2">
        <v>43474</v>
      </c>
      <c r="J29" s="2">
        <v>43475</v>
      </c>
      <c r="K29">
        <v>3959.49</v>
      </c>
    </row>
    <row r="30" spans="1:11" x14ac:dyDescent="0.25">
      <c r="A30" t="str">
        <f>"7525246D70"</f>
        <v>7525246D70</v>
      </c>
      <c r="B30" t="str">
        <f t="shared" si="0"/>
        <v>06363391001</v>
      </c>
      <c r="C30" t="s">
        <v>16</v>
      </c>
      <c r="D30" t="s">
        <v>91</v>
      </c>
      <c r="E30" t="s">
        <v>51</v>
      </c>
      <c r="F30" s="1" t="s">
        <v>92</v>
      </c>
      <c r="G30" t="s">
        <v>93</v>
      </c>
      <c r="H30">
        <v>43771.8</v>
      </c>
      <c r="I30" s="2">
        <v>43397</v>
      </c>
      <c r="J30" s="2">
        <v>43732</v>
      </c>
      <c r="K30">
        <v>2620.4</v>
      </c>
    </row>
    <row r="31" spans="1:11" x14ac:dyDescent="0.25">
      <c r="A31" t="str">
        <f>"75252619D2"</f>
        <v>75252619D2</v>
      </c>
      <c r="B31" t="str">
        <f t="shared" si="0"/>
        <v>06363391001</v>
      </c>
      <c r="C31" t="s">
        <v>16</v>
      </c>
      <c r="D31" t="s">
        <v>94</v>
      </c>
      <c r="E31" t="s">
        <v>51</v>
      </c>
      <c r="F31" s="1" t="s">
        <v>95</v>
      </c>
      <c r="G31" t="s">
        <v>96</v>
      </c>
      <c r="H31">
        <v>38195.29</v>
      </c>
      <c r="I31" s="2">
        <v>43397</v>
      </c>
      <c r="J31" s="2">
        <v>43732</v>
      </c>
      <c r="K31">
        <v>12678.66</v>
      </c>
    </row>
    <row r="32" spans="1:11" x14ac:dyDescent="0.25">
      <c r="A32" t="str">
        <f>"Z0D25A1E04"</f>
        <v>Z0D25A1E04</v>
      </c>
      <c r="B32" t="str">
        <f t="shared" si="0"/>
        <v>06363391001</v>
      </c>
      <c r="C32" t="s">
        <v>16</v>
      </c>
      <c r="D32" t="s">
        <v>97</v>
      </c>
      <c r="E32" t="s">
        <v>32</v>
      </c>
      <c r="F32" s="1" t="s">
        <v>69</v>
      </c>
      <c r="G32" t="s">
        <v>70</v>
      </c>
      <c r="H32">
        <v>4849</v>
      </c>
      <c r="I32" s="2">
        <v>43415</v>
      </c>
      <c r="J32" s="2">
        <v>43424</v>
      </c>
      <c r="K32">
        <v>4849</v>
      </c>
    </row>
    <row r="33" spans="1:11" x14ac:dyDescent="0.25">
      <c r="A33" t="str">
        <f>"ZF92676D06"</f>
        <v>ZF92676D06</v>
      </c>
      <c r="B33" t="str">
        <f t="shared" si="0"/>
        <v>06363391001</v>
      </c>
      <c r="C33" t="s">
        <v>16</v>
      </c>
      <c r="D33" t="s">
        <v>38</v>
      </c>
      <c r="E33" t="s">
        <v>32</v>
      </c>
      <c r="F33" s="1" t="s">
        <v>39</v>
      </c>
      <c r="G33" t="s">
        <v>40</v>
      </c>
      <c r="H33">
        <v>132.5</v>
      </c>
      <c r="I33" s="2">
        <v>43466</v>
      </c>
      <c r="J33" s="2">
        <v>43830</v>
      </c>
      <c r="K33">
        <v>132.5</v>
      </c>
    </row>
    <row r="34" spans="1:11" x14ac:dyDescent="0.25">
      <c r="A34" t="str">
        <f>"ZC52676CBC"</f>
        <v>ZC52676CBC</v>
      </c>
      <c r="B34" t="str">
        <f t="shared" si="0"/>
        <v>06363391001</v>
      </c>
      <c r="C34" t="s">
        <v>16</v>
      </c>
      <c r="D34" t="s">
        <v>98</v>
      </c>
      <c r="E34" t="s">
        <v>32</v>
      </c>
      <c r="F34" s="1" t="s">
        <v>99</v>
      </c>
      <c r="G34" t="s">
        <v>100</v>
      </c>
      <c r="H34">
        <v>224</v>
      </c>
      <c r="I34" s="2">
        <v>43466</v>
      </c>
      <c r="J34" s="2">
        <v>43830</v>
      </c>
      <c r="K34">
        <v>224</v>
      </c>
    </row>
    <row r="35" spans="1:11" x14ac:dyDescent="0.25">
      <c r="A35" t="str">
        <f>"Z4B2676C35"</f>
        <v>Z4B2676C35</v>
      </c>
      <c r="B35" t="str">
        <f t="shared" ref="B35:B66" si="1">"06363391001"</f>
        <v>06363391001</v>
      </c>
      <c r="C35" t="s">
        <v>16</v>
      </c>
      <c r="D35" t="s">
        <v>101</v>
      </c>
      <c r="E35" t="s">
        <v>32</v>
      </c>
      <c r="F35" s="1" t="s">
        <v>33</v>
      </c>
      <c r="G35" t="s">
        <v>34</v>
      </c>
      <c r="H35">
        <v>179.99</v>
      </c>
      <c r="I35" s="2">
        <v>43481</v>
      </c>
      <c r="J35" s="2">
        <v>43845</v>
      </c>
      <c r="K35">
        <v>173.07</v>
      </c>
    </row>
    <row r="36" spans="1:11" x14ac:dyDescent="0.25">
      <c r="A36" t="str">
        <f>"Z3826D85E0"</f>
        <v>Z3826D85E0</v>
      </c>
      <c r="B36" t="str">
        <f t="shared" si="1"/>
        <v>06363391001</v>
      </c>
      <c r="C36" t="s">
        <v>16</v>
      </c>
      <c r="D36" t="s">
        <v>102</v>
      </c>
      <c r="E36" t="s">
        <v>22</v>
      </c>
      <c r="F36" s="1" t="s">
        <v>66</v>
      </c>
      <c r="G36" t="s">
        <v>67</v>
      </c>
      <c r="H36">
        <v>0</v>
      </c>
      <c r="I36" s="2">
        <v>43490</v>
      </c>
      <c r="J36" s="2">
        <v>43490</v>
      </c>
      <c r="K36">
        <v>0</v>
      </c>
    </row>
    <row r="37" spans="1:11" x14ac:dyDescent="0.25">
      <c r="A37" t="str">
        <f>"Z1C26CA6A0"</f>
        <v>Z1C26CA6A0</v>
      </c>
      <c r="B37" t="str">
        <f t="shared" si="1"/>
        <v>06363391001</v>
      </c>
      <c r="C37" t="s">
        <v>16</v>
      </c>
      <c r="D37" t="s">
        <v>103</v>
      </c>
      <c r="E37" t="s">
        <v>22</v>
      </c>
      <c r="F37" s="1" t="s">
        <v>66</v>
      </c>
      <c r="G37" t="s">
        <v>67</v>
      </c>
      <c r="H37">
        <v>0</v>
      </c>
      <c r="I37" s="2">
        <v>43487</v>
      </c>
      <c r="J37" s="2">
        <v>43489</v>
      </c>
      <c r="K37">
        <v>8314.83</v>
      </c>
    </row>
    <row r="38" spans="1:11" x14ac:dyDescent="0.25">
      <c r="A38" t="str">
        <f>"7635705F16"</f>
        <v>7635705F16</v>
      </c>
      <c r="B38" t="str">
        <f t="shared" si="1"/>
        <v>06363391001</v>
      </c>
      <c r="C38" t="s">
        <v>16</v>
      </c>
      <c r="D38" t="s">
        <v>104</v>
      </c>
      <c r="E38" t="s">
        <v>51</v>
      </c>
      <c r="F38" s="1" t="s">
        <v>105</v>
      </c>
      <c r="G38" t="s">
        <v>106</v>
      </c>
      <c r="H38">
        <v>80719.67</v>
      </c>
      <c r="I38" s="2">
        <v>43455</v>
      </c>
      <c r="J38" s="2">
        <v>43830</v>
      </c>
      <c r="K38">
        <v>63418.239999999998</v>
      </c>
    </row>
    <row r="39" spans="1:11" x14ac:dyDescent="0.25">
      <c r="A39" t="str">
        <f>"763582849A"</f>
        <v>763582849A</v>
      </c>
      <c r="B39" t="str">
        <f t="shared" si="1"/>
        <v>06363391001</v>
      </c>
      <c r="C39" t="s">
        <v>16</v>
      </c>
      <c r="D39" t="s">
        <v>107</v>
      </c>
      <c r="E39" t="s">
        <v>51</v>
      </c>
      <c r="F39" s="1" t="s">
        <v>108</v>
      </c>
      <c r="G39" t="s">
        <v>109</v>
      </c>
      <c r="H39">
        <v>112432.33</v>
      </c>
      <c r="I39" s="2">
        <v>43461</v>
      </c>
      <c r="J39" s="2">
        <v>43826</v>
      </c>
      <c r="K39">
        <v>108570.35</v>
      </c>
    </row>
    <row r="40" spans="1:11" x14ac:dyDescent="0.25">
      <c r="A40" t="str">
        <f>"Z7A26C417B"</f>
        <v>Z7A26C417B</v>
      </c>
      <c r="B40" t="str">
        <f t="shared" si="1"/>
        <v>06363391001</v>
      </c>
      <c r="C40" t="s">
        <v>16</v>
      </c>
      <c r="D40" t="s">
        <v>110</v>
      </c>
      <c r="E40" t="s">
        <v>32</v>
      </c>
      <c r="F40" s="1" t="s">
        <v>111</v>
      </c>
      <c r="G40" t="s">
        <v>112</v>
      </c>
      <c r="H40">
        <v>985.6</v>
      </c>
      <c r="I40" s="2">
        <v>43486</v>
      </c>
      <c r="J40" s="2">
        <v>43515</v>
      </c>
      <c r="K40">
        <v>985.6</v>
      </c>
    </row>
    <row r="41" spans="1:11" x14ac:dyDescent="0.25">
      <c r="A41" t="str">
        <f>"Z6624805C2"</f>
        <v>Z6624805C2</v>
      </c>
      <c r="B41" t="str">
        <f t="shared" si="1"/>
        <v>06363391001</v>
      </c>
      <c r="C41" t="s">
        <v>16</v>
      </c>
      <c r="D41" t="s">
        <v>113</v>
      </c>
      <c r="E41" t="s">
        <v>32</v>
      </c>
      <c r="F41" s="1" t="s">
        <v>114</v>
      </c>
      <c r="G41" t="s">
        <v>115</v>
      </c>
      <c r="H41">
        <v>4230</v>
      </c>
      <c r="I41" s="2">
        <v>43376</v>
      </c>
      <c r="J41" s="2">
        <v>43496</v>
      </c>
      <c r="K41">
        <v>4230</v>
      </c>
    </row>
    <row r="42" spans="1:11" x14ac:dyDescent="0.25">
      <c r="A42" t="str">
        <f>"ZE2275E3F0"</f>
        <v>ZE2275E3F0</v>
      </c>
      <c r="B42" t="str">
        <f t="shared" si="1"/>
        <v>06363391001</v>
      </c>
      <c r="C42" t="s">
        <v>16</v>
      </c>
      <c r="D42" t="s">
        <v>116</v>
      </c>
      <c r="E42" t="s">
        <v>32</v>
      </c>
      <c r="F42" s="1" t="s">
        <v>117</v>
      </c>
      <c r="G42" t="s">
        <v>118</v>
      </c>
      <c r="H42">
        <v>6500</v>
      </c>
      <c r="I42" s="2">
        <v>43495</v>
      </c>
      <c r="J42" s="2">
        <v>43502</v>
      </c>
      <c r="K42">
        <v>6500</v>
      </c>
    </row>
    <row r="43" spans="1:11" x14ac:dyDescent="0.25">
      <c r="A43" t="str">
        <f>"Z822791544"</f>
        <v>Z822791544</v>
      </c>
      <c r="B43" t="str">
        <f t="shared" si="1"/>
        <v>06363391001</v>
      </c>
      <c r="C43" t="s">
        <v>16</v>
      </c>
      <c r="D43" t="s">
        <v>119</v>
      </c>
      <c r="E43" t="s">
        <v>32</v>
      </c>
      <c r="F43" s="1" t="s">
        <v>59</v>
      </c>
      <c r="G43" t="s">
        <v>60</v>
      </c>
      <c r="H43">
        <v>3374.4</v>
      </c>
      <c r="I43" s="2">
        <v>43539</v>
      </c>
      <c r="J43" s="2">
        <v>43549</v>
      </c>
      <c r="K43">
        <v>3374.4</v>
      </c>
    </row>
    <row r="44" spans="1:11" x14ac:dyDescent="0.25">
      <c r="A44" t="str">
        <f>"ZEB2582324"</f>
        <v>ZEB2582324</v>
      </c>
      <c r="B44" t="str">
        <f t="shared" si="1"/>
        <v>06363391001</v>
      </c>
      <c r="C44" t="s">
        <v>16</v>
      </c>
      <c r="D44" t="s">
        <v>120</v>
      </c>
      <c r="E44" t="s">
        <v>22</v>
      </c>
      <c r="F44" s="1" t="s">
        <v>59</v>
      </c>
      <c r="G44" t="s">
        <v>60</v>
      </c>
      <c r="H44">
        <v>12922.8</v>
      </c>
      <c r="I44" s="2">
        <v>43495</v>
      </c>
      <c r="J44" s="2">
        <v>44154</v>
      </c>
      <c r="K44">
        <v>12922.8</v>
      </c>
    </row>
    <row r="45" spans="1:11" x14ac:dyDescent="0.25">
      <c r="A45" t="str">
        <f>"Z7F271FCA1"</f>
        <v>Z7F271FCA1</v>
      </c>
      <c r="B45" t="str">
        <f t="shared" si="1"/>
        <v>06363391001</v>
      </c>
      <c r="C45" t="s">
        <v>16</v>
      </c>
      <c r="D45" t="s">
        <v>121</v>
      </c>
      <c r="E45" t="s">
        <v>32</v>
      </c>
      <c r="F45" s="1" t="s">
        <v>122</v>
      </c>
      <c r="G45" t="s">
        <v>123</v>
      </c>
      <c r="H45">
        <v>1000</v>
      </c>
      <c r="I45" s="2">
        <v>43515</v>
      </c>
      <c r="J45" s="2">
        <v>43531</v>
      </c>
      <c r="K45">
        <v>1000</v>
      </c>
    </row>
    <row r="46" spans="1:11" x14ac:dyDescent="0.25">
      <c r="A46" t="str">
        <f>"ZD72715332"</f>
        <v>ZD72715332</v>
      </c>
      <c r="B46" t="str">
        <f t="shared" si="1"/>
        <v>06363391001</v>
      </c>
      <c r="C46" t="s">
        <v>16</v>
      </c>
      <c r="D46" t="s">
        <v>124</v>
      </c>
      <c r="E46" t="s">
        <v>22</v>
      </c>
      <c r="F46" s="1" t="s">
        <v>66</v>
      </c>
      <c r="G46" t="s">
        <v>67</v>
      </c>
      <c r="H46">
        <v>0</v>
      </c>
      <c r="I46" s="2">
        <v>43509</v>
      </c>
      <c r="J46" s="2">
        <v>43518</v>
      </c>
      <c r="K46">
        <v>0</v>
      </c>
    </row>
    <row r="47" spans="1:11" x14ac:dyDescent="0.25">
      <c r="A47" t="str">
        <f>"7726182714"</f>
        <v>7726182714</v>
      </c>
      <c r="B47" t="str">
        <f t="shared" si="1"/>
        <v>06363391001</v>
      </c>
      <c r="C47" t="s">
        <v>16</v>
      </c>
      <c r="D47" t="s">
        <v>125</v>
      </c>
      <c r="E47" t="s">
        <v>51</v>
      </c>
      <c r="F47" s="1" t="s">
        <v>126</v>
      </c>
      <c r="G47" t="s">
        <v>109</v>
      </c>
      <c r="H47">
        <v>22608.84</v>
      </c>
      <c r="I47" s="2">
        <v>43509</v>
      </c>
      <c r="J47" s="2">
        <v>43873</v>
      </c>
      <c r="K47">
        <v>27768.75</v>
      </c>
    </row>
    <row r="48" spans="1:11" x14ac:dyDescent="0.25">
      <c r="A48" t="str">
        <f>"Z41278B93B"</f>
        <v>Z41278B93B</v>
      </c>
      <c r="B48" t="str">
        <f t="shared" si="1"/>
        <v>06363391001</v>
      </c>
      <c r="C48" t="s">
        <v>16</v>
      </c>
      <c r="D48" t="s">
        <v>127</v>
      </c>
      <c r="E48" t="s">
        <v>32</v>
      </c>
      <c r="F48" s="1" t="s">
        <v>128</v>
      </c>
      <c r="G48" t="s">
        <v>129</v>
      </c>
      <c r="H48">
        <v>700</v>
      </c>
      <c r="I48" s="2">
        <v>43509</v>
      </c>
      <c r="J48" s="2">
        <v>43509</v>
      </c>
      <c r="K48">
        <v>700</v>
      </c>
    </row>
    <row r="49" spans="1:11" x14ac:dyDescent="0.25">
      <c r="A49" t="str">
        <f>"ZAF27387F3"</f>
        <v>ZAF27387F3</v>
      </c>
      <c r="B49" t="str">
        <f t="shared" si="1"/>
        <v>06363391001</v>
      </c>
      <c r="C49" t="s">
        <v>16</v>
      </c>
      <c r="D49" t="s">
        <v>130</v>
      </c>
      <c r="E49" t="s">
        <v>22</v>
      </c>
      <c r="F49" s="1" t="s">
        <v>66</v>
      </c>
      <c r="G49" t="s">
        <v>67</v>
      </c>
      <c r="H49">
        <v>0</v>
      </c>
      <c r="I49" s="2">
        <v>43538</v>
      </c>
      <c r="J49" s="2">
        <v>43539</v>
      </c>
      <c r="K49">
        <v>8595.98</v>
      </c>
    </row>
    <row r="50" spans="1:11" x14ac:dyDescent="0.25">
      <c r="A50" t="str">
        <f>"Z16284AB7D"</f>
        <v>Z16284AB7D</v>
      </c>
      <c r="B50" t="str">
        <f t="shared" si="1"/>
        <v>06363391001</v>
      </c>
      <c r="C50" t="s">
        <v>16</v>
      </c>
      <c r="D50" t="s">
        <v>131</v>
      </c>
      <c r="E50" t="s">
        <v>32</v>
      </c>
      <c r="F50" s="1" t="s">
        <v>48</v>
      </c>
      <c r="G50" t="s">
        <v>49</v>
      </c>
      <c r="H50">
        <v>96.14</v>
      </c>
      <c r="I50" s="2">
        <v>43608</v>
      </c>
      <c r="J50" s="2">
        <v>43974</v>
      </c>
      <c r="K50">
        <v>96.14</v>
      </c>
    </row>
    <row r="51" spans="1:11" x14ac:dyDescent="0.25">
      <c r="A51" t="str">
        <f>"ZE6284FE06"</f>
        <v>ZE6284FE06</v>
      </c>
      <c r="B51" t="str">
        <f t="shared" si="1"/>
        <v>06363391001</v>
      </c>
      <c r="C51" t="s">
        <v>16</v>
      </c>
      <c r="D51" t="s">
        <v>132</v>
      </c>
      <c r="E51" t="s">
        <v>32</v>
      </c>
      <c r="F51" s="1" t="s">
        <v>42</v>
      </c>
      <c r="G51" t="s">
        <v>43</v>
      </c>
      <c r="H51">
        <v>244.3</v>
      </c>
      <c r="I51" s="2">
        <v>43607</v>
      </c>
      <c r="J51" s="2">
        <v>43607</v>
      </c>
      <c r="K51">
        <v>244.3</v>
      </c>
    </row>
    <row r="52" spans="1:11" x14ac:dyDescent="0.25">
      <c r="A52" t="str">
        <f>"Z5F281F65D"</f>
        <v>Z5F281F65D</v>
      </c>
      <c r="B52" t="str">
        <f t="shared" si="1"/>
        <v>06363391001</v>
      </c>
      <c r="C52" t="s">
        <v>16</v>
      </c>
      <c r="D52" t="s">
        <v>133</v>
      </c>
      <c r="E52" t="s">
        <v>22</v>
      </c>
      <c r="F52" s="1" t="s">
        <v>62</v>
      </c>
      <c r="G52" t="s">
        <v>63</v>
      </c>
      <c r="H52">
        <v>3837.3</v>
      </c>
      <c r="I52" s="2">
        <v>43578</v>
      </c>
      <c r="J52" s="2">
        <v>43585</v>
      </c>
      <c r="K52">
        <v>3834.38</v>
      </c>
    </row>
    <row r="53" spans="1:11" x14ac:dyDescent="0.25">
      <c r="A53" t="str">
        <f>"ZEB2582324"</f>
        <v>ZEB2582324</v>
      </c>
      <c r="B53" t="str">
        <f t="shared" si="1"/>
        <v>06363391001</v>
      </c>
      <c r="C53" t="s">
        <v>16</v>
      </c>
      <c r="D53" t="s">
        <v>134</v>
      </c>
      <c r="E53" t="s">
        <v>22</v>
      </c>
      <c r="F53" s="1" t="s">
        <v>59</v>
      </c>
      <c r="G53" t="s">
        <v>60</v>
      </c>
      <c r="H53">
        <v>8238.6</v>
      </c>
      <c r="I53" s="2">
        <v>43571</v>
      </c>
      <c r="J53" s="2">
        <v>43577</v>
      </c>
      <c r="K53">
        <v>8238.56</v>
      </c>
    </row>
    <row r="54" spans="1:11" x14ac:dyDescent="0.25">
      <c r="A54" t="str">
        <f>"Z6B27E31E0"</f>
        <v>Z6B27E31E0</v>
      </c>
      <c r="B54" t="str">
        <f t="shared" si="1"/>
        <v>06363391001</v>
      </c>
      <c r="C54" t="s">
        <v>16</v>
      </c>
      <c r="D54" t="s">
        <v>135</v>
      </c>
      <c r="E54" t="s">
        <v>32</v>
      </c>
      <c r="F54" s="1" t="s">
        <v>136</v>
      </c>
      <c r="G54" t="s">
        <v>137</v>
      </c>
      <c r="H54">
        <v>794.4</v>
      </c>
      <c r="I54" s="2">
        <v>43566</v>
      </c>
      <c r="J54" s="2">
        <v>43575</v>
      </c>
      <c r="K54">
        <v>794.4</v>
      </c>
    </row>
    <row r="55" spans="1:11" x14ac:dyDescent="0.25">
      <c r="A55" t="str">
        <f>"Z6527B9394"</f>
        <v>Z6527B9394</v>
      </c>
      <c r="B55" t="str">
        <f t="shared" si="1"/>
        <v>06363391001</v>
      </c>
      <c r="C55" t="s">
        <v>16</v>
      </c>
      <c r="D55" t="s">
        <v>138</v>
      </c>
      <c r="E55" t="s">
        <v>32</v>
      </c>
      <c r="F55" s="1" t="s">
        <v>139</v>
      </c>
      <c r="G55" t="s">
        <v>140</v>
      </c>
      <c r="H55">
        <v>2608.3200000000002</v>
      </c>
      <c r="I55" s="2">
        <v>43560</v>
      </c>
      <c r="J55" s="2">
        <v>43571</v>
      </c>
      <c r="K55">
        <v>2608.31</v>
      </c>
    </row>
    <row r="56" spans="1:11" x14ac:dyDescent="0.25">
      <c r="A56" t="str">
        <f>"ZED27B95EB"</f>
        <v>ZED27B95EB</v>
      </c>
      <c r="B56" t="str">
        <f t="shared" si="1"/>
        <v>06363391001</v>
      </c>
      <c r="C56" t="s">
        <v>16</v>
      </c>
      <c r="D56" t="s">
        <v>141</v>
      </c>
      <c r="E56" t="s">
        <v>22</v>
      </c>
      <c r="F56" s="1" t="s">
        <v>66</v>
      </c>
      <c r="G56" t="s">
        <v>67</v>
      </c>
      <c r="H56">
        <v>0</v>
      </c>
      <c r="I56" s="2">
        <v>43551</v>
      </c>
      <c r="J56" s="2">
        <v>43552</v>
      </c>
      <c r="K56">
        <v>1289.18</v>
      </c>
    </row>
    <row r="57" spans="1:11" x14ac:dyDescent="0.25">
      <c r="A57" t="str">
        <f>"Z5627B956B"</f>
        <v>Z5627B956B</v>
      </c>
      <c r="B57" t="str">
        <f t="shared" si="1"/>
        <v>06363391001</v>
      </c>
      <c r="C57" t="s">
        <v>16</v>
      </c>
      <c r="D57" t="s">
        <v>142</v>
      </c>
      <c r="E57" t="s">
        <v>22</v>
      </c>
      <c r="F57" s="1" t="s">
        <v>143</v>
      </c>
      <c r="G57" t="s">
        <v>144</v>
      </c>
      <c r="H57">
        <v>1165.28</v>
      </c>
      <c r="I57" s="2">
        <v>43557</v>
      </c>
      <c r="J57" s="2">
        <v>43585</v>
      </c>
      <c r="K57">
        <v>1165.28</v>
      </c>
    </row>
    <row r="58" spans="1:11" x14ac:dyDescent="0.25">
      <c r="A58" t="str">
        <f>"ZBB27B933A"</f>
        <v>ZBB27B933A</v>
      </c>
      <c r="B58" t="str">
        <f t="shared" si="1"/>
        <v>06363391001</v>
      </c>
      <c r="C58" t="s">
        <v>16</v>
      </c>
      <c r="D58" t="s">
        <v>145</v>
      </c>
      <c r="E58" t="s">
        <v>32</v>
      </c>
      <c r="F58" s="1" t="s">
        <v>146</v>
      </c>
      <c r="G58" t="s">
        <v>147</v>
      </c>
      <c r="H58">
        <v>666</v>
      </c>
      <c r="I58" s="2">
        <v>43559</v>
      </c>
      <c r="J58" s="2">
        <v>43570</v>
      </c>
      <c r="K58">
        <v>666</v>
      </c>
    </row>
    <row r="59" spans="1:11" x14ac:dyDescent="0.25">
      <c r="A59" t="str">
        <f>"ZB427B9448"</f>
        <v>ZB427B9448</v>
      </c>
      <c r="B59" t="str">
        <f t="shared" si="1"/>
        <v>06363391001</v>
      </c>
      <c r="C59" t="s">
        <v>16</v>
      </c>
      <c r="D59" t="s">
        <v>148</v>
      </c>
      <c r="E59" t="s">
        <v>32</v>
      </c>
      <c r="F59" s="1" t="s">
        <v>149</v>
      </c>
      <c r="G59" t="s">
        <v>150</v>
      </c>
      <c r="H59">
        <v>997.56</v>
      </c>
      <c r="I59" s="2">
        <v>43559</v>
      </c>
      <c r="J59" s="2">
        <v>43570</v>
      </c>
      <c r="K59">
        <v>1057.56</v>
      </c>
    </row>
    <row r="60" spans="1:11" x14ac:dyDescent="0.25">
      <c r="A60" t="str">
        <f>"Z7D2827BF3"</f>
        <v>Z7D2827BF3</v>
      </c>
      <c r="B60" t="str">
        <f t="shared" si="1"/>
        <v>06363391001</v>
      </c>
      <c r="C60" t="s">
        <v>16</v>
      </c>
      <c r="D60" t="s">
        <v>151</v>
      </c>
      <c r="E60" t="s">
        <v>32</v>
      </c>
      <c r="F60" s="1" t="s">
        <v>152</v>
      </c>
      <c r="G60" t="s">
        <v>153</v>
      </c>
      <c r="H60">
        <v>2040</v>
      </c>
      <c r="I60" s="2">
        <v>43626</v>
      </c>
      <c r="J60" s="2">
        <v>43633</v>
      </c>
      <c r="K60">
        <v>2040</v>
      </c>
    </row>
    <row r="61" spans="1:11" x14ac:dyDescent="0.25">
      <c r="A61" t="str">
        <f>"ZCD289FCAE"</f>
        <v>ZCD289FCAE</v>
      </c>
      <c r="B61" t="str">
        <f t="shared" si="1"/>
        <v>06363391001</v>
      </c>
      <c r="C61" t="s">
        <v>16</v>
      </c>
      <c r="D61" t="s">
        <v>154</v>
      </c>
      <c r="E61" t="s">
        <v>22</v>
      </c>
      <c r="F61" s="1" t="s">
        <v>62</v>
      </c>
      <c r="G61" t="s">
        <v>63</v>
      </c>
      <c r="H61">
        <v>1157.42</v>
      </c>
      <c r="I61" s="2">
        <v>43616</v>
      </c>
      <c r="J61" s="2">
        <v>43626</v>
      </c>
      <c r="K61">
        <v>1142.49</v>
      </c>
    </row>
    <row r="62" spans="1:11" x14ac:dyDescent="0.25">
      <c r="A62" t="str">
        <f>"Z7928EBA69"</f>
        <v>Z7928EBA69</v>
      </c>
      <c r="B62" t="str">
        <f t="shared" si="1"/>
        <v>06363391001</v>
      </c>
      <c r="C62" t="s">
        <v>16</v>
      </c>
      <c r="D62" t="s">
        <v>155</v>
      </c>
      <c r="E62" t="s">
        <v>32</v>
      </c>
      <c r="F62" s="1" t="s">
        <v>156</v>
      </c>
      <c r="G62" t="s">
        <v>157</v>
      </c>
      <c r="H62">
        <v>2620</v>
      </c>
      <c r="I62" s="2">
        <v>43647</v>
      </c>
      <c r="J62" s="2">
        <v>43644</v>
      </c>
      <c r="K62">
        <v>2620</v>
      </c>
    </row>
    <row r="63" spans="1:11" x14ac:dyDescent="0.25">
      <c r="A63" t="str">
        <f>"ZB727C03E2"</f>
        <v>ZB727C03E2</v>
      </c>
      <c r="B63" t="str">
        <f t="shared" si="1"/>
        <v>06363391001</v>
      </c>
      <c r="C63" t="s">
        <v>16</v>
      </c>
      <c r="D63" t="s">
        <v>158</v>
      </c>
      <c r="E63" t="s">
        <v>32</v>
      </c>
      <c r="F63" s="1" t="s">
        <v>159</v>
      </c>
      <c r="G63" t="s">
        <v>160</v>
      </c>
      <c r="H63">
        <v>7425</v>
      </c>
      <c r="I63" s="2">
        <v>43588</v>
      </c>
      <c r="J63" s="2">
        <v>43650</v>
      </c>
      <c r="K63">
        <v>8217</v>
      </c>
    </row>
    <row r="64" spans="1:11" x14ac:dyDescent="0.25">
      <c r="A64" t="str">
        <f>"ZA02917245"</f>
        <v>ZA02917245</v>
      </c>
      <c r="B64" t="str">
        <f t="shared" si="1"/>
        <v>06363391001</v>
      </c>
      <c r="C64" t="s">
        <v>16</v>
      </c>
      <c r="D64" t="s">
        <v>161</v>
      </c>
      <c r="E64" t="s">
        <v>32</v>
      </c>
      <c r="F64" s="1" t="s">
        <v>45</v>
      </c>
      <c r="G64" t="s">
        <v>46</v>
      </c>
      <c r="H64">
        <v>330</v>
      </c>
      <c r="I64" s="2">
        <v>43651</v>
      </c>
      <c r="J64" s="2">
        <v>43654</v>
      </c>
      <c r="K64">
        <v>330</v>
      </c>
    </row>
    <row r="65" spans="1:11" x14ac:dyDescent="0.25">
      <c r="A65" t="str">
        <f>"Z7A292BE36"</f>
        <v>Z7A292BE36</v>
      </c>
      <c r="B65" t="str">
        <f t="shared" si="1"/>
        <v>06363391001</v>
      </c>
      <c r="C65" t="s">
        <v>16</v>
      </c>
      <c r="D65" t="s">
        <v>132</v>
      </c>
      <c r="E65" t="s">
        <v>32</v>
      </c>
      <c r="F65" s="1" t="s">
        <v>42</v>
      </c>
      <c r="G65" t="s">
        <v>43</v>
      </c>
      <c r="H65">
        <v>63</v>
      </c>
      <c r="I65" s="2">
        <v>43658</v>
      </c>
      <c r="J65" s="2">
        <v>43663</v>
      </c>
      <c r="K65">
        <v>63</v>
      </c>
    </row>
    <row r="66" spans="1:11" x14ac:dyDescent="0.25">
      <c r="A66" t="str">
        <f>"ZCC2B0D649"</f>
        <v>ZCC2B0D649</v>
      </c>
      <c r="B66" t="str">
        <f t="shared" si="1"/>
        <v>06363391001</v>
      </c>
      <c r="C66" t="s">
        <v>16</v>
      </c>
      <c r="D66" t="s">
        <v>162</v>
      </c>
      <c r="E66" t="s">
        <v>32</v>
      </c>
      <c r="F66" s="1" t="s">
        <v>128</v>
      </c>
      <c r="G66" t="s">
        <v>129</v>
      </c>
      <c r="H66">
        <v>500</v>
      </c>
      <c r="I66" s="2">
        <v>43817</v>
      </c>
      <c r="J66" s="2">
        <v>43817</v>
      </c>
      <c r="K66">
        <v>500</v>
      </c>
    </row>
    <row r="67" spans="1:11" x14ac:dyDescent="0.25">
      <c r="A67" t="str">
        <f>"Z022720CF1"</f>
        <v>Z022720CF1</v>
      </c>
      <c r="B67" t="str">
        <f t="shared" ref="B67:B98" si="2">"06363391001"</f>
        <v>06363391001</v>
      </c>
      <c r="C67" t="s">
        <v>16</v>
      </c>
      <c r="D67" t="s">
        <v>163</v>
      </c>
      <c r="E67" t="s">
        <v>32</v>
      </c>
      <c r="F67" s="1" t="s">
        <v>164</v>
      </c>
      <c r="G67" t="s">
        <v>165</v>
      </c>
      <c r="H67">
        <v>1499</v>
      </c>
      <c r="I67" s="2">
        <v>43508</v>
      </c>
      <c r="J67" s="2">
        <v>43830</v>
      </c>
      <c r="K67">
        <v>0</v>
      </c>
    </row>
    <row r="68" spans="1:11" x14ac:dyDescent="0.25">
      <c r="A68" t="str">
        <f>"Z3B28B005F"</f>
        <v>Z3B28B005F</v>
      </c>
      <c r="B68" t="str">
        <f t="shared" si="2"/>
        <v>06363391001</v>
      </c>
      <c r="C68" t="s">
        <v>16</v>
      </c>
      <c r="D68" t="s">
        <v>132</v>
      </c>
      <c r="E68" t="s">
        <v>32</v>
      </c>
      <c r="F68" s="1" t="s">
        <v>42</v>
      </c>
      <c r="G68" t="s">
        <v>43</v>
      </c>
      <c r="H68">
        <v>270.89999999999998</v>
      </c>
      <c r="I68" s="2">
        <v>43626</v>
      </c>
      <c r="J68" s="2">
        <v>43991</v>
      </c>
      <c r="K68">
        <v>270.89999999999998</v>
      </c>
    </row>
    <row r="69" spans="1:11" x14ac:dyDescent="0.25">
      <c r="A69" t="str">
        <f>"ZC326DB139"</f>
        <v>ZC326DB139</v>
      </c>
      <c r="B69" t="str">
        <f t="shared" si="2"/>
        <v>06363391001</v>
      </c>
      <c r="C69" t="s">
        <v>16</v>
      </c>
      <c r="D69" t="s">
        <v>166</v>
      </c>
      <c r="E69" t="s">
        <v>32</v>
      </c>
      <c r="F69" s="1" t="s">
        <v>122</v>
      </c>
      <c r="G69" t="s">
        <v>123</v>
      </c>
      <c r="H69">
        <v>3490</v>
      </c>
      <c r="I69" s="2">
        <v>43490</v>
      </c>
      <c r="J69" s="2">
        <v>43531</v>
      </c>
      <c r="K69">
        <v>3490</v>
      </c>
    </row>
    <row r="70" spans="1:11" x14ac:dyDescent="0.25">
      <c r="A70" t="str">
        <f>"Z82274A5E2"</f>
        <v>Z82274A5E2</v>
      </c>
      <c r="B70" t="str">
        <f t="shared" si="2"/>
        <v>06363391001</v>
      </c>
      <c r="C70" t="s">
        <v>16</v>
      </c>
      <c r="D70" t="s">
        <v>167</v>
      </c>
      <c r="E70" t="s">
        <v>32</v>
      </c>
      <c r="F70" s="1" t="s">
        <v>168</v>
      </c>
      <c r="G70" t="s">
        <v>169</v>
      </c>
      <c r="H70">
        <v>279</v>
      </c>
      <c r="I70" s="2">
        <v>43537</v>
      </c>
      <c r="J70" s="2">
        <v>43554</v>
      </c>
      <c r="K70">
        <v>279</v>
      </c>
    </row>
    <row r="71" spans="1:11" x14ac:dyDescent="0.25">
      <c r="A71" t="str">
        <f>"Z0027B94CA"</f>
        <v>Z0027B94CA</v>
      </c>
      <c r="B71" t="str">
        <f t="shared" si="2"/>
        <v>06363391001</v>
      </c>
      <c r="C71" t="s">
        <v>16</v>
      </c>
      <c r="D71" t="s">
        <v>170</v>
      </c>
      <c r="E71" t="s">
        <v>22</v>
      </c>
      <c r="F71" s="1" t="s">
        <v>171</v>
      </c>
      <c r="G71" t="s">
        <v>172</v>
      </c>
      <c r="H71">
        <v>3645</v>
      </c>
      <c r="I71" s="2">
        <v>43571</v>
      </c>
      <c r="J71" s="2">
        <v>43600</v>
      </c>
      <c r="K71">
        <v>3645</v>
      </c>
    </row>
    <row r="72" spans="1:11" x14ac:dyDescent="0.25">
      <c r="A72" t="str">
        <f>"ZC728EA15A"</f>
        <v>ZC728EA15A</v>
      </c>
      <c r="B72" t="str">
        <f t="shared" si="2"/>
        <v>06363391001</v>
      </c>
      <c r="C72" t="s">
        <v>16</v>
      </c>
      <c r="D72" t="s">
        <v>173</v>
      </c>
      <c r="E72" t="s">
        <v>22</v>
      </c>
      <c r="F72" s="1" t="s">
        <v>62</v>
      </c>
      <c r="G72" t="s">
        <v>63</v>
      </c>
      <c r="H72">
        <v>704.97</v>
      </c>
      <c r="I72" s="2">
        <v>43668</v>
      </c>
      <c r="J72" s="2">
        <v>43702</v>
      </c>
      <c r="K72">
        <v>704.97</v>
      </c>
    </row>
    <row r="73" spans="1:11" x14ac:dyDescent="0.25">
      <c r="A73" t="str">
        <f>"Z492933463"</f>
        <v>Z492933463</v>
      </c>
      <c r="B73" t="str">
        <f t="shared" si="2"/>
        <v>06363391001</v>
      </c>
      <c r="C73" t="s">
        <v>16</v>
      </c>
      <c r="D73" t="s">
        <v>174</v>
      </c>
      <c r="E73" t="s">
        <v>32</v>
      </c>
      <c r="F73" s="1" t="s">
        <v>62</v>
      </c>
      <c r="G73" t="s">
        <v>63</v>
      </c>
      <c r="H73">
        <v>7660</v>
      </c>
      <c r="I73" s="2">
        <v>43671</v>
      </c>
      <c r="J73" s="2">
        <v>43682</v>
      </c>
      <c r="K73">
        <v>7660</v>
      </c>
    </row>
    <row r="74" spans="1:11" x14ac:dyDescent="0.25">
      <c r="A74" t="str">
        <f>"ZA7292B2CF"</f>
        <v>ZA7292B2CF</v>
      </c>
      <c r="B74" t="str">
        <f t="shared" si="2"/>
        <v>06363391001</v>
      </c>
      <c r="C74" t="s">
        <v>16</v>
      </c>
      <c r="D74" t="s">
        <v>175</v>
      </c>
      <c r="E74" t="s">
        <v>32</v>
      </c>
      <c r="F74" s="1" t="s">
        <v>176</v>
      </c>
      <c r="G74" t="s">
        <v>177</v>
      </c>
      <c r="H74">
        <v>678</v>
      </c>
      <c r="I74" s="2">
        <v>43661</v>
      </c>
      <c r="J74" s="2">
        <v>43677</v>
      </c>
      <c r="K74">
        <v>678</v>
      </c>
    </row>
    <row r="75" spans="1:11" x14ac:dyDescent="0.25">
      <c r="A75" t="str">
        <f>"7952828148"</f>
        <v>7952828148</v>
      </c>
      <c r="B75" t="str">
        <f t="shared" si="2"/>
        <v>06363391001</v>
      </c>
      <c r="C75" t="s">
        <v>16</v>
      </c>
      <c r="D75" t="s">
        <v>178</v>
      </c>
      <c r="E75" t="s">
        <v>22</v>
      </c>
      <c r="F75" s="1" t="s">
        <v>179</v>
      </c>
      <c r="G75" t="s">
        <v>180</v>
      </c>
      <c r="H75">
        <v>0</v>
      </c>
      <c r="I75" s="2">
        <v>43709</v>
      </c>
      <c r="J75" s="2">
        <v>44255</v>
      </c>
      <c r="K75">
        <v>127033.73</v>
      </c>
    </row>
    <row r="76" spans="1:11" x14ac:dyDescent="0.25">
      <c r="A76" t="str">
        <f>"Z812961907"</f>
        <v>Z812961907</v>
      </c>
      <c r="B76" t="str">
        <f t="shared" si="2"/>
        <v>06363391001</v>
      </c>
      <c r="C76" t="s">
        <v>16</v>
      </c>
      <c r="D76" t="s">
        <v>132</v>
      </c>
      <c r="E76" t="s">
        <v>32</v>
      </c>
      <c r="F76" s="1" t="s">
        <v>42</v>
      </c>
      <c r="G76" t="s">
        <v>43</v>
      </c>
      <c r="H76">
        <v>60.9</v>
      </c>
      <c r="I76" s="2">
        <v>43710</v>
      </c>
      <c r="J76" s="2">
        <v>43710</v>
      </c>
      <c r="K76">
        <v>60.9</v>
      </c>
    </row>
    <row r="77" spans="1:11" x14ac:dyDescent="0.25">
      <c r="A77" t="str">
        <f>"ZF329CED89"</f>
        <v>ZF329CED89</v>
      </c>
      <c r="B77" t="str">
        <f t="shared" si="2"/>
        <v>06363391001</v>
      </c>
      <c r="C77" t="s">
        <v>16</v>
      </c>
      <c r="D77" t="s">
        <v>132</v>
      </c>
      <c r="E77" t="s">
        <v>32</v>
      </c>
      <c r="F77" s="1" t="s">
        <v>42</v>
      </c>
      <c r="G77" t="s">
        <v>43</v>
      </c>
      <c r="H77">
        <v>143.5</v>
      </c>
      <c r="I77" s="2">
        <v>43732</v>
      </c>
      <c r="J77" s="2">
        <v>43732</v>
      </c>
      <c r="K77">
        <v>143.5</v>
      </c>
    </row>
    <row r="78" spans="1:11" x14ac:dyDescent="0.25">
      <c r="A78" t="str">
        <f>"Z992968F45"</f>
        <v>Z992968F45</v>
      </c>
      <c r="B78" t="str">
        <f t="shared" si="2"/>
        <v>06363391001</v>
      </c>
      <c r="C78" t="s">
        <v>16</v>
      </c>
      <c r="D78" t="s">
        <v>181</v>
      </c>
      <c r="E78" t="s">
        <v>22</v>
      </c>
      <c r="F78" s="1" t="s">
        <v>59</v>
      </c>
      <c r="G78" t="s">
        <v>60</v>
      </c>
      <c r="H78">
        <v>5191.2</v>
      </c>
      <c r="I78" s="2">
        <v>43679</v>
      </c>
      <c r="J78" s="2">
        <v>43683</v>
      </c>
      <c r="K78">
        <v>5191.1899999999996</v>
      </c>
    </row>
    <row r="79" spans="1:11" x14ac:dyDescent="0.25">
      <c r="A79" t="str">
        <f>"ZDA29644A0"</f>
        <v>ZDA29644A0</v>
      </c>
      <c r="B79" t="str">
        <f t="shared" si="2"/>
        <v>06363391001</v>
      </c>
      <c r="C79" t="s">
        <v>16</v>
      </c>
      <c r="D79" t="s">
        <v>182</v>
      </c>
      <c r="E79" t="s">
        <v>32</v>
      </c>
      <c r="F79" s="1" t="s">
        <v>183</v>
      </c>
      <c r="G79" t="s">
        <v>184</v>
      </c>
      <c r="H79">
        <v>6480</v>
      </c>
      <c r="I79" s="2">
        <v>43727</v>
      </c>
      <c r="J79" s="2">
        <v>43739</v>
      </c>
      <c r="K79">
        <v>0</v>
      </c>
    </row>
    <row r="80" spans="1:11" x14ac:dyDescent="0.25">
      <c r="A80" t="str">
        <f>"Z3A2A3CBA8"</f>
        <v>Z3A2A3CBA8</v>
      </c>
      <c r="B80" t="str">
        <f t="shared" si="2"/>
        <v>06363391001</v>
      </c>
      <c r="C80" t="s">
        <v>16</v>
      </c>
      <c r="D80" t="s">
        <v>132</v>
      </c>
      <c r="E80" t="s">
        <v>32</v>
      </c>
      <c r="F80" s="1" t="s">
        <v>42</v>
      </c>
      <c r="G80" t="s">
        <v>43</v>
      </c>
      <c r="H80">
        <v>70</v>
      </c>
      <c r="I80" s="2">
        <v>43756</v>
      </c>
      <c r="J80" s="2">
        <v>43759</v>
      </c>
      <c r="K80">
        <v>70</v>
      </c>
    </row>
    <row r="81" spans="1:11" x14ac:dyDescent="0.25">
      <c r="A81" t="str">
        <f>"Z0C2A5E357"</f>
        <v>Z0C2A5E357</v>
      </c>
      <c r="B81" t="str">
        <f t="shared" si="2"/>
        <v>06363391001</v>
      </c>
      <c r="C81" t="s">
        <v>16</v>
      </c>
      <c r="D81" t="s">
        <v>185</v>
      </c>
      <c r="E81" t="s">
        <v>32</v>
      </c>
      <c r="F81" s="1" t="s">
        <v>186</v>
      </c>
      <c r="G81" t="s">
        <v>187</v>
      </c>
      <c r="H81">
        <v>500</v>
      </c>
      <c r="I81" s="2">
        <v>43766</v>
      </c>
      <c r="J81" s="2">
        <v>43773</v>
      </c>
      <c r="K81">
        <v>500</v>
      </c>
    </row>
    <row r="82" spans="1:11" x14ac:dyDescent="0.25">
      <c r="A82" t="str">
        <f>"Z3E289FC60"</f>
        <v>Z3E289FC60</v>
      </c>
      <c r="B82" t="str">
        <f t="shared" si="2"/>
        <v>06363391001</v>
      </c>
      <c r="C82" t="s">
        <v>16</v>
      </c>
      <c r="D82" t="s">
        <v>188</v>
      </c>
      <c r="E82" t="s">
        <v>32</v>
      </c>
      <c r="F82" s="1" t="s">
        <v>189</v>
      </c>
      <c r="G82" t="s">
        <v>190</v>
      </c>
      <c r="H82">
        <v>24750</v>
      </c>
      <c r="I82" s="2">
        <v>43626</v>
      </c>
      <c r="J82" s="2">
        <v>43723</v>
      </c>
      <c r="K82">
        <v>24750</v>
      </c>
    </row>
    <row r="83" spans="1:11" x14ac:dyDescent="0.25">
      <c r="A83" t="str">
        <f>"ZAC2A67B4C"</f>
        <v>ZAC2A67B4C</v>
      </c>
      <c r="B83" t="str">
        <f t="shared" si="2"/>
        <v>06363391001</v>
      </c>
      <c r="C83" t="s">
        <v>16</v>
      </c>
      <c r="D83" t="s">
        <v>191</v>
      </c>
      <c r="E83" t="s">
        <v>32</v>
      </c>
      <c r="F83" s="1" t="s">
        <v>128</v>
      </c>
      <c r="G83" t="s">
        <v>129</v>
      </c>
      <c r="H83">
        <v>350</v>
      </c>
      <c r="I83" s="2">
        <v>43767</v>
      </c>
      <c r="J83" s="2">
        <v>43774</v>
      </c>
      <c r="K83">
        <v>350</v>
      </c>
    </row>
    <row r="84" spans="1:11" x14ac:dyDescent="0.25">
      <c r="A84" t="str">
        <f>"7346186875"</f>
        <v>7346186875</v>
      </c>
      <c r="B84" t="str">
        <f t="shared" si="2"/>
        <v>06363391001</v>
      </c>
      <c r="C84" t="s">
        <v>16</v>
      </c>
      <c r="D84" t="s">
        <v>192</v>
      </c>
      <c r="E84" t="s">
        <v>22</v>
      </c>
      <c r="F84" s="1" t="s">
        <v>193</v>
      </c>
      <c r="G84" t="s">
        <v>194</v>
      </c>
      <c r="H84">
        <v>2507919.84</v>
      </c>
      <c r="I84" s="2">
        <v>43112</v>
      </c>
      <c r="J84" s="2">
        <v>44208</v>
      </c>
      <c r="K84">
        <v>1586198.25</v>
      </c>
    </row>
    <row r="85" spans="1:11" x14ac:dyDescent="0.25">
      <c r="A85" t="str">
        <f>"ZB029F2F9A"</f>
        <v>ZB029F2F9A</v>
      </c>
      <c r="B85" t="str">
        <f t="shared" si="2"/>
        <v>06363391001</v>
      </c>
      <c r="C85" t="s">
        <v>16</v>
      </c>
      <c r="D85" t="s">
        <v>195</v>
      </c>
      <c r="E85" t="s">
        <v>32</v>
      </c>
      <c r="F85" s="1" t="s">
        <v>196</v>
      </c>
      <c r="G85" t="s">
        <v>197</v>
      </c>
      <c r="H85">
        <v>1150</v>
      </c>
      <c r="I85" s="2">
        <v>43755</v>
      </c>
      <c r="J85" s="2">
        <v>43756</v>
      </c>
      <c r="K85">
        <v>1150</v>
      </c>
    </row>
    <row r="86" spans="1:11" x14ac:dyDescent="0.25">
      <c r="A86" t="str">
        <f>"Z44293EE4F"</f>
        <v>Z44293EE4F</v>
      </c>
      <c r="B86" t="str">
        <f t="shared" si="2"/>
        <v>06363391001</v>
      </c>
      <c r="C86" t="s">
        <v>16</v>
      </c>
      <c r="D86" t="s">
        <v>198</v>
      </c>
      <c r="E86" t="s">
        <v>32</v>
      </c>
      <c r="F86" s="1" t="s">
        <v>199</v>
      </c>
      <c r="G86" t="s">
        <v>200</v>
      </c>
      <c r="H86">
        <v>7000</v>
      </c>
      <c r="I86" s="2">
        <v>43721</v>
      </c>
      <c r="J86" s="2">
        <v>43809</v>
      </c>
      <c r="K86">
        <v>7000</v>
      </c>
    </row>
    <row r="87" spans="1:11" x14ac:dyDescent="0.25">
      <c r="A87" t="str">
        <f>"Z512871F34"</f>
        <v>Z512871F34</v>
      </c>
      <c r="B87" t="str">
        <f t="shared" si="2"/>
        <v>06363391001</v>
      </c>
      <c r="C87" t="s">
        <v>16</v>
      </c>
      <c r="D87" t="s">
        <v>201</v>
      </c>
      <c r="E87" t="s">
        <v>32</v>
      </c>
      <c r="H87">
        <v>0</v>
      </c>
      <c r="K87">
        <v>0</v>
      </c>
    </row>
    <row r="88" spans="1:11" x14ac:dyDescent="0.25">
      <c r="A88" t="str">
        <f>"ZB62B0F3A7"</f>
        <v>ZB62B0F3A7</v>
      </c>
      <c r="B88" t="str">
        <f t="shared" si="2"/>
        <v>06363391001</v>
      </c>
      <c r="C88" t="s">
        <v>16</v>
      </c>
      <c r="D88" t="s">
        <v>132</v>
      </c>
      <c r="E88" t="s">
        <v>32</v>
      </c>
      <c r="F88" s="1" t="s">
        <v>42</v>
      </c>
      <c r="G88" t="s">
        <v>43</v>
      </c>
      <c r="H88">
        <v>14</v>
      </c>
      <c r="I88" s="2">
        <v>43808</v>
      </c>
      <c r="J88" s="2">
        <v>43809</v>
      </c>
      <c r="K88">
        <v>14</v>
      </c>
    </row>
    <row r="89" spans="1:11" x14ac:dyDescent="0.25">
      <c r="A89" t="str">
        <f>"Z332AFD944"</f>
        <v>Z332AFD944</v>
      </c>
      <c r="B89" t="str">
        <f t="shared" si="2"/>
        <v>06363391001</v>
      </c>
      <c r="C89" t="s">
        <v>16</v>
      </c>
      <c r="D89" t="s">
        <v>202</v>
      </c>
      <c r="E89" t="s">
        <v>22</v>
      </c>
      <c r="F89" s="1" t="s">
        <v>59</v>
      </c>
      <c r="G89" t="s">
        <v>60</v>
      </c>
      <c r="H89">
        <v>2880</v>
      </c>
      <c r="I89" s="2">
        <v>43809</v>
      </c>
      <c r="J89" s="2">
        <v>43811</v>
      </c>
      <c r="K89">
        <v>2880</v>
      </c>
    </row>
    <row r="90" spans="1:11" x14ac:dyDescent="0.25">
      <c r="A90" t="str">
        <f>"Z542A7DA1E"</f>
        <v>Z542A7DA1E</v>
      </c>
      <c r="B90" t="str">
        <f t="shared" si="2"/>
        <v>06363391001</v>
      </c>
      <c r="C90" t="s">
        <v>16</v>
      </c>
      <c r="D90" t="s">
        <v>203</v>
      </c>
      <c r="E90" t="s">
        <v>32</v>
      </c>
      <c r="F90" s="1" t="s">
        <v>204</v>
      </c>
      <c r="G90" t="s">
        <v>205</v>
      </c>
      <c r="H90">
        <v>21350</v>
      </c>
      <c r="I90" s="2">
        <v>43784</v>
      </c>
      <c r="J90" s="2">
        <v>43816</v>
      </c>
      <c r="K90">
        <v>0</v>
      </c>
    </row>
    <row r="91" spans="1:11" x14ac:dyDescent="0.25">
      <c r="A91" t="str">
        <f>"Z0E2B0EC9C"</f>
        <v>Z0E2B0EC9C</v>
      </c>
      <c r="B91" t="str">
        <f t="shared" si="2"/>
        <v>06363391001</v>
      </c>
      <c r="C91" t="s">
        <v>16</v>
      </c>
      <c r="D91" t="s">
        <v>206</v>
      </c>
      <c r="E91" t="s">
        <v>22</v>
      </c>
      <c r="F91" s="1" t="s">
        <v>66</v>
      </c>
      <c r="G91" t="s">
        <v>67</v>
      </c>
      <c r="H91">
        <v>0</v>
      </c>
      <c r="I91" s="2">
        <v>43808</v>
      </c>
      <c r="J91" s="2">
        <v>43815</v>
      </c>
      <c r="K91">
        <v>0</v>
      </c>
    </row>
    <row r="92" spans="1:11" x14ac:dyDescent="0.25">
      <c r="A92" t="str">
        <f>"Z9A29F2E93"</f>
        <v>Z9A29F2E93</v>
      </c>
      <c r="B92" t="str">
        <f t="shared" si="2"/>
        <v>06363391001</v>
      </c>
      <c r="C92" t="s">
        <v>16</v>
      </c>
      <c r="D92" t="s">
        <v>207</v>
      </c>
      <c r="E92" t="s">
        <v>22</v>
      </c>
      <c r="F92" s="1" t="s">
        <v>59</v>
      </c>
      <c r="G92" t="s">
        <v>60</v>
      </c>
      <c r="H92">
        <v>9249.35</v>
      </c>
      <c r="I92" s="2">
        <v>43740</v>
      </c>
      <c r="J92" s="2">
        <v>44155</v>
      </c>
      <c r="K92">
        <v>9249.34</v>
      </c>
    </row>
    <row r="93" spans="1:11" x14ac:dyDescent="0.25">
      <c r="A93" t="str">
        <f>"ZE12A744DA"</f>
        <v>ZE12A744DA</v>
      </c>
      <c r="B93" t="str">
        <f t="shared" si="2"/>
        <v>06363391001</v>
      </c>
      <c r="C93" t="s">
        <v>16</v>
      </c>
      <c r="D93" t="s">
        <v>208</v>
      </c>
      <c r="E93" t="s">
        <v>22</v>
      </c>
      <c r="F93" s="1" t="s">
        <v>66</v>
      </c>
      <c r="G93" t="s">
        <v>67</v>
      </c>
      <c r="H93">
        <v>0</v>
      </c>
      <c r="I93" s="2">
        <v>43773</v>
      </c>
      <c r="J93" s="2">
        <v>43780</v>
      </c>
      <c r="K93">
        <v>1274.8399999999999</v>
      </c>
    </row>
    <row r="94" spans="1:11" x14ac:dyDescent="0.25">
      <c r="A94" t="str">
        <f>"Z732AA3699"</f>
        <v>Z732AA3699</v>
      </c>
      <c r="B94" t="str">
        <f t="shared" si="2"/>
        <v>06363391001</v>
      </c>
      <c r="C94" t="s">
        <v>16</v>
      </c>
      <c r="D94" t="s">
        <v>209</v>
      </c>
      <c r="E94" t="s">
        <v>22</v>
      </c>
      <c r="F94" s="1" t="s">
        <v>66</v>
      </c>
      <c r="G94" t="s">
        <v>67</v>
      </c>
      <c r="H94">
        <v>0</v>
      </c>
      <c r="I94" s="2">
        <v>43787</v>
      </c>
      <c r="J94" s="2">
        <v>43791</v>
      </c>
      <c r="K94">
        <v>2555.2199999999998</v>
      </c>
    </row>
    <row r="95" spans="1:11" x14ac:dyDescent="0.25">
      <c r="A95" t="str">
        <f>"79757179DF"</f>
        <v>79757179DF</v>
      </c>
      <c r="B95" t="str">
        <f t="shared" si="2"/>
        <v>06363391001</v>
      </c>
      <c r="C95" t="s">
        <v>16</v>
      </c>
      <c r="D95" t="s">
        <v>210</v>
      </c>
      <c r="E95" t="s">
        <v>51</v>
      </c>
      <c r="F95" s="1" t="s">
        <v>211</v>
      </c>
      <c r="G95" t="s">
        <v>212</v>
      </c>
      <c r="H95">
        <v>8999.7199999999993</v>
      </c>
      <c r="I95" s="2">
        <v>43717</v>
      </c>
      <c r="J95" s="2">
        <v>44088</v>
      </c>
      <c r="K95">
        <v>0</v>
      </c>
    </row>
    <row r="96" spans="1:11" x14ac:dyDescent="0.25">
      <c r="A96" t="str">
        <f>"8046038899"</f>
        <v>8046038899</v>
      </c>
      <c r="B96" t="str">
        <f t="shared" si="2"/>
        <v>06363391001</v>
      </c>
      <c r="C96" t="s">
        <v>16</v>
      </c>
      <c r="D96" t="s">
        <v>213</v>
      </c>
      <c r="E96" t="s">
        <v>51</v>
      </c>
      <c r="F96" s="1" t="s">
        <v>214</v>
      </c>
      <c r="G96" t="s">
        <v>215</v>
      </c>
      <c r="H96">
        <v>79652.429999999993</v>
      </c>
      <c r="I96" s="2">
        <v>43775</v>
      </c>
      <c r="J96" s="2">
        <v>44505</v>
      </c>
      <c r="K96">
        <v>0</v>
      </c>
    </row>
    <row r="97" spans="1:11" x14ac:dyDescent="0.25">
      <c r="A97" t="str">
        <f>"Z382B426B3"</f>
        <v>Z382B426B3</v>
      </c>
      <c r="B97" t="str">
        <f t="shared" si="2"/>
        <v>06363391001</v>
      </c>
      <c r="C97" t="s">
        <v>16</v>
      </c>
      <c r="D97" t="s">
        <v>216</v>
      </c>
      <c r="E97" t="s">
        <v>22</v>
      </c>
      <c r="F97" s="1" t="s">
        <v>62</v>
      </c>
      <c r="G97" t="s">
        <v>63</v>
      </c>
      <c r="H97">
        <v>7682.12</v>
      </c>
      <c r="I97" s="2">
        <v>43822</v>
      </c>
      <c r="J97" s="2">
        <v>43472</v>
      </c>
      <c r="K97">
        <v>95.63</v>
      </c>
    </row>
    <row r="98" spans="1:11" x14ac:dyDescent="0.25">
      <c r="A98" t="str">
        <f>"ZE12AA7886"</f>
        <v>ZE12AA7886</v>
      </c>
      <c r="B98" t="str">
        <f t="shared" si="2"/>
        <v>06363391001</v>
      </c>
      <c r="C98" t="s">
        <v>16</v>
      </c>
      <c r="D98" t="s">
        <v>217</v>
      </c>
      <c r="E98" t="s">
        <v>32</v>
      </c>
      <c r="F98" s="1" t="s">
        <v>218</v>
      </c>
      <c r="G98" t="s">
        <v>219</v>
      </c>
      <c r="H98">
        <v>2164.6999999999998</v>
      </c>
      <c r="I98" s="2">
        <v>43801</v>
      </c>
      <c r="J98" s="2">
        <v>43814</v>
      </c>
      <c r="K98">
        <v>0</v>
      </c>
    </row>
    <row r="99" spans="1:11" x14ac:dyDescent="0.25">
      <c r="A99" t="str">
        <f>"ZDB2B1F99B"</f>
        <v>ZDB2B1F99B</v>
      </c>
      <c r="B99" t="str">
        <f t="shared" ref="B99:B116" si="3">"06363391001"</f>
        <v>06363391001</v>
      </c>
      <c r="C99" t="s">
        <v>16</v>
      </c>
      <c r="D99" t="s">
        <v>220</v>
      </c>
      <c r="E99" t="s">
        <v>22</v>
      </c>
      <c r="F99" s="1" t="s">
        <v>66</v>
      </c>
      <c r="G99" t="s">
        <v>67</v>
      </c>
      <c r="H99">
        <v>0</v>
      </c>
      <c r="I99" s="2">
        <v>43810</v>
      </c>
      <c r="J99" s="2">
        <v>43817</v>
      </c>
      <c r="K99">
        <v>3396.41</v>
      </c>
    </row>
    <row r="100" spans="1:11" x14ac:dyDescent="0.25">
      <c r="A100" t="str">
        <f>"79757125C0"</f>
        <v>79757125C0</v>
      </c>
      <c r="B100" t="str">
        <f t="shared" si="3"/>
        <v>06363391001</v>
      </c>
      <c r="C100" t="s">
        <v>16</v>
      </c>
      <c r="D100" t="s">
        <v>221</v>
      </c>
      <c r="E100" t="s">
        <v>51</v>
      </c>
      <c r="F100" s="1" t="s">
        <v>222</v>
      </c>
      <c r="G100" t="s">
        <v>60</v>
      </c>
      <c r="H100">
        <v>29797</v>
      </c>
      <c r="I100" s="2">
        <v>43711</v>
      </c>
      <c r="J100" s="2">
        <v>44077</v>
      </c>
      <c r="K100">
        <v>9368.68</v>
      </c>
    </row>
    <row r="101" spans="1:11" x14ac:dyDescent="0.25">
      <c r="A101" t="str">
        <f>"7396264622"</f>
        <v>7396264622</v>
      </c>
      <c r="B101" t="str">
        <f t="shared" si="3"/>
        <v>06363391001</v>
      </c>
      <c r="C101" t="s">
        <v>16</v>
      </c>
      <c r="D101" t="s">
        <v>223</v>
      </c>
      <c r="E101" t="s">
        <v>22</v>
      </c>
      <c r="F101" s="1" t="s">
        <v>224</v>
      </c>
      <c r="G101" t="s">
        <v>225</v>
      </c>
      <c r="H101">
        <v>108953.15</v>
      </c>
      <c r="I101" s="2">
        <v>43153</v>
      </c>
      <c r="J101" s="2">
        <v>43830</v>
      </c>
      <c r="K101">
        <v>16485</v>
      </c>
    </row>
    <row r="102" spans="1:11" x14ac:dyDescent="0.25">
      <c r="A102" t="str">
        <f>"ZB72B91961"</f>
        <v>ZB72B91961</v>
      </c>
      <c r="B102" t="str">
        <f t="shared" si="3"/>
        <v>06363391001</v>
      </c>
      <c r="C102" t="s">
        <v>16</v>
      </c>
      <c r="D102" t="s">
        <v>226</v>
      </c>
      <c r="E102" t="s">
        <v>22</v>
      </c>
      <c r="F102" s="1" t="s">
        <v>227</v>
      </c>
      <c r="G102" t="s">
        <v>228</v>
      </c>
      <c r="H102">
        <v>0</v>
      </c>
      <c r="I102" s="2">
        <v>43846</v>
      </c>
      <c r="J102" s="2">
        <v>43846</v>
      </c>
      <c r="K102">
        <v>0</v>
      </c>
    </row>
    <row r="103" spans="1:11" x14ac:dyDescent="0.25">
      <c r="A103" t="str">
        <f>"Z4629198C3"</f>
        <v>Z4629198C3</v>
      </c>
      <c r="B103" t="str">
        <f t="shared" si="3"/>
        <v>06363391001</v>
      </c>
      <c r="C103" t="s">
        <v>16</v>
      </c>
      <c r="D103" t="s">
        <v>229</v>
      </c>
      <c r="E103" t="s">
        <v>32</v>
      </c>
      <c r="F103" s="1" t="s">
        <v>122</v>
      </c>
      <c r="G103" t="s">
        <v>123</v>
      </c>
      <c r="H103">
        <v>990</v>
      </c>
      <c r="I103" s="2">
        <v>43655</v>
      </c>
      <c r="J103" s="2">
        <v>43668</v>
      </c>
      <c r="K103">
        <v>990</v>
      </c>
    </row>
    <row r="104" spans="1:11" x14ac:dyDescent="0.25">
      <c r="A104" t="str">
        <f>"Z4129CEE95"</f>
        <v>Z4129CEE95</v>
      </c>
      <c r="B104" t="str">
        <f t="shared" si="3"/>
        <v>06363391001</v>
      </c>
      <c r="C104" t="s">
        <v>16</v>
      </c>
      <c r="D104" t="s">
        <v>230</v>
      </c>
      <c r="E104" t="s">
        <v>32</v>
      </c>
      <c r="F104" s="1" t="s">
        <v>88</v>
      </c>
      <c r="G104" t="s">
        <v>89</v>
      </c>
      <c r="H104">
        <v>221</v>
      </c>
      <c r="I104" s="2">
        <v>43803</v>
      </c>
      <c r="J104" s="2">
        <v>43837</v>
      </c>
      <c r="K104">
        <v>0</v>
      </c>
    </row>
    <row r="105" spans="1:11" x14ac:dyDescent="0.25">
      <c r="A105" t="str">
        <f>"ZDB2A8B6D5"</f>
        <v>ZDB2A8B6D5</v>
      </c>
      <c r="B105" t="str">
        <f t="shared" si="3"/>
        <v>06363391001</v>
      </c>
      <c r="C105" t="s">
        <v>16</v>
      </c>
      <c r="D105" t="s">
        <v>231</v>
      </c>
      <c r="E105" t="s">
        <v>32</v>
      </c>
      <c r="F105" s="1" t="s">
        <v>232</v>
      </c>
      <c r="G105" t="s">
        <v>20</v>
      </c>
      <c r="H105">
        <v>5500</v>
      </c>
      <c r="I105" s="2">
        <v>43804</v>
      </c>
      <c r="J105" s="2">
        <v>43819</v>
      </c>
      <c r="K105">
        <v>0</v>
      </c>
    </row>
    <row r="106" spans="1:11" x14ac:dyDescent="0.25">
      <c r="A106" t="str">
        <f>"8084093495"</f>
        <v>8084093495</v>
      </c>
      <c r="B106" t="str">
        <f t="shared" si="3"/>
        <v>06363391001</v>
      </c>
      <c r="C106" t="s">
        <v>16</v>
      </c>
      <c r="D106" t="s">
        <v>233</v>
      </c>
      <c r="E106" t="s">
        <v>51</v>
      </c>
      <c r="F106" s="1" t="s">
        <v>234</v>
      </c>
      <c r="G106" t="s">
        <v>235</v>
      </c>
      <c r="H106">
        <v>94631.48</v>
      </c>
      <c r="I106" s="2">
        <v>43850</v>
      </c>
      <c r="J106" s="2">
        <v>43881</v>
      </c>
      <c r="K106">
        <v>0</v>
      </c>
    </row>
    <row r="107" spans="1:11" x14ac:dyDescent="0.25">
      <c r="A107" t="str">
        <f>"Z9C2A82664"</f>
        <v>Z9C2A82664</v>
      </c>
      <c r="B107" t="str">
        <f t="shared" si="3"/>
        <v>06363391001</v>
      </c>
      <c r="C107" t="s">
        <v>16</v>
      </c>
      <c r="D107" t="s">
        <v>236</v>
      </c>
      <c r="E107" t="s">
        <v>22</v>
      </c>
      <c r="F107" s="1" t="s">
        <v>66</v>
      </c>
      <c r="G107" t="s">
        <v>67</v>
      </c>
      <c r="H107">
        <v>0</v>
      </c>
      <c r="I107" s="2">
        <v>43776</v>
      </c>
      <c r="J107" s="2">
        <v>43782</v>
      </c>
      <c r="K107">
        <v>2543.7199999999998</v>
      </c>
    </row>
    <row r="108" spans="1:11" x14ac:dyDescent="0.25">
      <c r="A108" t="str">
        <f>"7834955965"</f>
        <v>7834955965</v>
      </c>
      <c r="B108" t="str">
        <f t="shared" si="3"/>
        <v>06363391001</v>
      </c>
      <c r="C108" t="s">
        <v>16</v>
      </c>
      <c r="D108" t="s">
        <v>237</v>
      </c>
      <c r="E108" t="s">
        <v>18</v>
      </c>
      <c r="H108">
        <v>0</v>
      </c>
      <c r="K108">
        <v>0</v>
      </c>
    </row>
    <row r="109" spans="1:11" x14ac:dyDescent="0.25">
      <c r="A109" t="str">
        <f>"7834994994"</f>
        <v>7834994994</v>
      </c>
      <c r="B109" t="str">
        <f t="shared" si="3"/>
        <v>06363391001</v>
      </c>
      <c r="C109" t="s">
        <v>16</v>
      </c>
      <c r="D109" t="s">
        <v>237</v>
      </c>
      <c r="E109" t="s">
        <v>18</v>
      </c>
      <c r="H109">
        <v>0</v>
      </c>
      <c r="K109">
        <v>0</v>
      </c>
    </row>
    <row r="110" spans="1:11" x14ac:dyDescent="0.25">
      <c r="A110" t="str">
        <f>"7907674305"</f>
        <v>7907674305</v>
      </c>
      <c r="B110" t="str">
        <f t="shared" si="3"/>
        <v>06363391001</v>
      </c>
      <c r="C110" t="s">
        <v>16</v>
      </c>
      <c r="D110" t="s">
        <v>238</v>
      </c>
      <c r="E110" t="s">
        <v>18</v>
      </c>
      <c r="H110">
        <v>0</v>
      </c>
      <c r="K110">
        <v>0</v>
      </c>
    </row>
    <row r="111" spans="1:11" x14ac:dyDescent="0.25">
      <c r="A111" t="str">
        <f>"7923779D46"</f>
        <v>7923779D46</v>
      </c>
      <c r="B111" t="str">
        <f t="shared" si="3"/>
        <v>06363391001</v>
      </c>
      <c r="C111" t="s">
        <v>16</v>
      </c>
      <c r="D111" t="s">
        <v>239</v>
      </c>
      <c r="E111" t="s">
        <v>18</v>
      </c>
      <c r="H111">
        <v>0</v>
      </c>
      <c r="K111">
        <v>0</v>
      </c>
    </row>
    <row r="112" spans="1:11" x14ac:dyDescent="0.25">
      <c r="A112" t="str">
        <f>"792380960A"</f>
        <v>792380960A</v>
      </c>
      <c r="B112" t="str">
        <f t="shared" si="3"/>
        <v>06363391001</v>
      </c>
      <c r="C112" t="s">
        <v>16</v>
      </c>
      <c r="D112" t="s">
        <v>239</v>
      </c>
      <c r="E112" t="s">
        <v>18</v>
      </c>
      <c r="H112">
        <v>0</v>
      </c>
      <c r="K112">
        <v>0</v>
      </c>
    </row>
    <row r="113" spans="1:11" x14ac:dyDescent="0.25">
      <c r="A113" t="str">
        <f>"79076818CA"</f>
        <v>79076818CA</v>
      </c>
      <c r="B113" t="str">
        <f t="shared" si="3"/>
        <v>06363391001</v>
      </c>
      <c r="C113" t="s">
        <v>16</v>
      </c>
      <c r="D113" t="s">
        <v>238</v>
      </c>
      <c r="E113" t="s">
        <v>18</v>
      </c>
      <c r="H113">
        <v>0</v>
      </c>
      <c r="K113">
        <v>0</v>
      </c>
    </row>
    <row r="114" spans="1:11" x14ac:dyDescent="0.25">
      <c r="A114" t="str">
        <f>"6665615F7E"</f>
        <v>6665615F7E</v>
      </c>
      <c r="B114" t="str">
        <f t="shared" si="3"/>
        <v>06363391001</v>
      </c>
      <c r="C114" t="s">
        <v>16</v>
      </c>
      <c r="D114" t="s">
        <v>240</v>
      </c>
      <c r="E114" t="s">
        <v>22</v>
      </c>
      <c r="F114" s="1" t="s">
        <v>241</v>
      </c>
      <c r="G114" t="s">
        <v>242</v>
      </c>
      <c r="H114">
        <v>3050719.03</v>
      </c>
      <c r="I114" s="2">
        <v>42492</v>
      </c>
      <c r="J114" s="2">
        <v>44034</v>
      </c>
      <c r="K114">
        <v>1670808.68</v>
      </c>
    </row>
    <row r="115" spans="1:11" x14ac:dyDescent="0.25">
      <c r="A115" t="str">
        <f>"0000000000"</f>
        <v>0000000000</v>
      </c>
      <c r="B115" t="str">
        <f t="shared" si="3"/>
        <v>06363391001</v>
      </c>
      <c r="C115" t="s">
        <v>16</v>
      </c>
      <c r="D115" t="s">
        <v>243</v>
      </c>
      <c r="E115" t="s">
        <v>32</v>
      </c>
      <c r="F115" s="1" t="s">
        <v>244</v>
      </c>
      <c r="G115" t="s">
        <v>245</v>
      </c>
      <c r="H115">
        <v>124.58</v>
      </c>
      <c r="I115" s="2">
        <v>41968</v>
      </c>
      <c r="J115" s="2">
        <v>43509</v>
      </c>
      <c r="K115">
        <v>0</v>
      </c>
    </row>
    <row r="116" spans="1:11" x14ac:dyDescent="0.25">
      <c r="A116" t="str">
        <f>"ZCB2958F1E"</f>
        <v>ZCB2958F1E</v>
      </c>
      <c r="B116" t="str">
        <f t="shared" si="3"/>
        <v>06363391001</v>
      </c>
      <c r="C116" t="s">
        <v>16</v>
      </c>
      <c r="D116" t="s">
        <v>246</v>
      </c>
      <c r="E116" t="s">
        <v>32</v>
      </c>
      <c r="F116" s="1" t="s">
        <v>122</v>
      </c>
      <c r="G116" t="s">
        <v>123</v>
      </c>
      <c r="H116">
        <v>2100</v>
      </c>
      <c r="I116" s="2">
        <v>43675</v>
      </c>
      <c r="J116" s="2">
        <v>43711</v>
      </c>
      <c r="K11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sardegna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2020-01-31T13:48:55Z</dcterms:created>
  <dcterms:modified xsi:type="dcterms:W3CDTF">2020-01-31T13:48:55Z</dcterms:modified>
</cp:coreProperties>
</file>