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ici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</calcChain>
</file>

<file path=xl/sharedStrings.xml><?xml version="1.0" encoding="utf-8"?>
<sst xmlns="http://schemas.openxmlformats.org/spreadsheetml/2006/main" count="2118" uniqueCount="840">
  <si>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</si>
  <si>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</si>
  <si>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</si>
  <si>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</si>
  <si>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</si>
  <si>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</si>
  <si>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</si>
  <si>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</si>
  <si>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</si>
  <si>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</si>
  <si>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</si>
  <si>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</si>
  <si>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</si>
  <si>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</si>
  <si>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</si>
  <si>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</si>
  <si>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Sicilia</t>
  </si>
  <si>
    <t>NOLEGGIO FOTOCOPIATRICE 22 LOTTO 2 -UP AG-UPCT- LIPARI- CONSIP -</t>
  </si>
  <si>
    <t>26-AFFIDAMENTO DIRETTO IN ADESIONE AD ACCORDO QUADRO/CONVENZIONE</t>
  </si>
  <si>
    <t xml:space="preserve">OLIVETTI SPA (CF: 02298700010)
</t>
  </si>
  <si>
    <t>OLIVETTI SPA (CF: 02298700010)</t>
  </si>
  <si>
    <t>NOLEGGIO 12 FOTOCOPIATORI CONSIP - MESI 60</t>
  </si>
  <si>
    <t>NOLEGGIO FOTOCOPIATORI - CONVENZIONE CONSIP 24 - LOTTO 2 DR SICILIA</t>
  </si>
  <si>
    <t xml:space="preserve">KYOCERA DOCUMENT SOLUTION ITALIA SPA (CF: 01788080156)
</t>
  </si>
  <si>
    <t>KYOCERA DOCUMENT SOLUTION ITALIA SPA (CF: 01788080156)</t>
  </si>
  <si>
    <t>NOLEGGIO NR. 15 FOTOCOPIATRICI KYOCERA</t>
  </si>
  <si>
    <t>Noleggio  n. 46 Fotocopiatori Olivetti - Uffici Agenzia Entrate Sicilia</t>
  </si>
  <si>
    <t>Noleggio di n. 16 fotocopiatori Olivetti per Uffici Sicilia - Convenzione Consip</t>
  </si>
  <si>
    <t xml:space="preserve">Noleggio di 36 fotocopiatori Olivetti </t>
  </si>
  <si>
    <t>CONTRATTO ESECUTIVO PER L'AFFIDAMENTO DEL SERVIZIO DI PULIZIA DELLE SEDI DELL'AG. ENTRATE DELLA SICILIA</t>
  </si>
  <si>
    <t xml:space="preserve">EURO &amp; PROMOS FM SOC.COOP.P.A. (CF: 02458660301)
</t>
  </si>
  <si>
    <t>EURO &amp; PROMOS FM SOC.COOP.P.A. (CF: 02458660301)</t>
  </si>
  <si>
    <t xml:space="preserve">NOLEGGIO DI n. 3 FOTOCOPIATORI per Uffici SICILIA </t>
  </si>
  <si>
    <t>UPT SIRACUSA - SERVIZIO DI GESTIONE IMPIANTO ANTINTRUSIONE DA CENTRALE OPERATIVA</t>
  </si>
  <si>
    <t>22-PROCEDURA NEGOZIATA DERIVANTE DA AVVISI CON CUI SI INDICE LA GARA</t>
  </si>
  <si>
    <t xml:space="preserve">CASSARO SERVIZI (CF: 02052690845)
CO.MI SRL (CF: 05631620829)
CONCORDIA SERVIZI S.R.L. (CF: 02213170844)
LA POLITUTTO (CF: 05813570826)
METROSERVICE SRL (CF: 01341310892)
</t>
  </si>
  <si>
    <t>METROSERVICE SRL (CF: 01341310892)</t>
  </si>
  <si>
    <t>CARTA SI AZIENDALE</t>
  </si>
  <si>
    <t xml:space="preserve">NEXI PAYMENTS S.P.A. (giÃ  CARTASI SPA) (CF: 04107060966)
</t>
  </si>
  <si>
    <t>NEXI PAYMENTS S.P.A. (giÃ  CARTASI SPA) (CF: 04107060966)</t>
  </si>
  <si>
    <t>MANUTENZIONE IMPIANTI TORNELLI</t>
  </si>
  <si>
    <t xml:space="preserve">CLIMA CENTER SRL (CF: 05976450824)
CO.BEL (CF: 05386470826)
CORAMA SRL (CF: 02707270837)
DI BELLA COSTRUZIONI SRL (CF: 01302740871)
FAZIO SEBASTIANO (CF: FZASST77M27F158W)
</t>
  </si>
  <si>
    <t>FAZIO SEBASTIANO (CF: FZASST77M27F158W)</t>
  </si>
  <si>
    <t>DP RAGUSA - SERVIZIO DI TELEALLARME, SORVEGLIANZA NOTTURNA E APERTURA E CHIUSURA UFFICIO</t>
  </si>
  <si>
    <t xml:space="preserve">IMPRESA TEST UNO (CF: 01256588755)
LA RONDA 1 SRL (CF: 01320060880)
MONDIALPOL SECURITY SPA (CF: 02644430825)
SICUR SERVICE SICILIA (CF: 04514680877)
Sicurtransport SpA (CF: 00119850824)
</t>
  </si>
  <si>
    <t>SICUR SERVICE SICILIA (CF: 04514680877)</t>
  </si>
  <si>
    <t xml:space="preserve">CONVENZIONE CONSIP BUONI PASTI PASTO ELETTRONICI 1 </t>
  </si>
  <si>
    <t xml:space="preserve">DAY RISTOSERVICE S.P.A. (CF: 03543000370)
</t>
  </si>
  <si>
    <t>DAY RISTOSERVICE S.P.A. (CF: 03543000370)</t>
  </si>
  <si>
    <t>SERVIZIO DI RILEGATURA, RIPRISTINO, RICONDIZIONAMENTO E RESTAURO ATTI DI PUBBLICITA' IMMOBILIARE - LOTTO 9 - DR SICILIA</t>
  </si>
  <si>
    <t xml:space="preserve">Sud Stampa di G. Morisco &amp; C. snc (CF: 05000430727)
</t>
  </si>
  <si>
    <t>Sud Stampa di G. Morisco &amp; C. snc (CF: 05000430727)</t>
  </si>
  <si>
    <t>FORNITURA ENERGIA ELETTRICA UU. EE. SICILIA</t>
  </si>
  <si>
    <t xml:space="preserve">Energetic spa (CF: 00875940793)
</t>
  </si>
  <si>
    <t>Energetic spa (CF: 00875940793)</t>
  </si>
  <si>
    <t>FORNITURA CARTA A4 PER GLI UFFICI DELLA SICILIA ANNO 2018</t>
  </si>
  <si>
    <t xml:space="preserve">ALEX OFFICE &amp; BUSINESS DI CARMINE AVERSANO (CF: 01308430626)
ARTI GRAFICHE ABBATE SNC (CF: 05452940827)
ARTI GRAFICHE CONEGLIANO SRL (CF: 00282980267)
FLYNET COMUNICAZIONI SRL (CF: 03043220833)
OMNIA SERVICE DI GIUSEPPE FIRENZE (CF: FRNGPP77P12G273C)
</t>
  </si>
  <si>
    <t>ALEX OFFICE &amp; BUSINESS DI CARMINE AVERSANO (CF: 01308430626)</t>
  </si>
  <si>
    <t>DR SICILIA - SERVIZIO DI GESTIONE DEL BAR MENSA ALL'INTERNO DEL COMPLESSO EDILIZIO DI VIA K. ROENTGEN,3</t>
  </si>
  <si>
    <t>01-PROCEDURA APERTA</t>
  </si>
  <si>
    <t xml:space="preserve">COOPERATIVA SOCIALE MATUSALEMME (CF: 05418100821)
</t>
  </si>
  <si>
    <t>COOPERATIVA SOCIALE MATUSALEMME (CF: 05418100821)</t>
  </si>
  <si>
    <t>Noleggio in convenzione Consip di 13 fotocopiatori - Uffici vari DR Sicilia</t>
  </si>
  <si>
    <t>Lavori sostituzione di parte di una rinGhiera in ferro - UT Sciacca</t>
  </si>
  <si>
    <t>23-AFFIDAMENTO IN ECONOMIA - AFFIDAMENTO DIRETTO</t>
  </si>
  <si>
    <t xml:space="preserve">ADAMO VINCENZO (CF: 01920530845)
</t>
  </si>
  <si>
    <t>ADAMO VINCENZO (CF: 01920530845)</t>
  </si>
  <si>
    <t>CANCELLERIA - DR SICILIA</t>
  </si>
  <si>
    <t xml:space="preserve">SPHERA UFFICIO SRL (CF: 04342990829)
</t>
  </si>
  <si>
    <t>SPHERA UFFICIO SRL (CF: 04342990829)</t>
  </si>
  <si>
    <t>SERRATURE - UPT PALERMO</t>
  </si>
  <si>
    <t xml:space="preserve">MASTERCOM SRL (CF: 04817510821)
</t>
  </si>
  <si>
    <t>MASTERCOM SRL (CF: 04817510821)</t>
  </si>
  <si>
    <t>SERRATURE - DR SICILIA</t>
  </si>
  <si>
    <t xml:space="preserve">TALLILLI SRL (CF: 06387860825)
</t>
  </si>
  <si>
    <t>TALLILLI SRL (CF: 06387860825)</t>
  </si>
  <si>
    <t>MANUTENZIONE FABBRICATO - DP AGRIGENTO</t>
  </si>
  <si>
    <t xml:space="preserve">PILATO SALVATORE (CF: 01686930858)
</t>
  </si>
  <si>
    <t>PILATO SALVATORE (CF: 01686930858)</t>
  </si>
  <si>
    <t>MANUTENZIONE IMPIANTO ELETTRICO - UT NOTO</t>
  </si>
  <si>
    <t xml:space="preserve">NAPOLITANO IMPIANTI SRL (CF: 05865710825)
</t>
  </si>
  <si>
    <t>NAPOLITANO IMPIANTI SRL (CF: 05865710825)</t>
  </si>
  <si>
    <t>Spostamento di n.5 postazioni di lavoro (PDL)</t>
  </si>
  <si>
    <t xml:space="preserve">FIMTEC S.R.L. (CF: 08376511211)
I.C.I.T. SRL (CF: 02595760840)
ISCOT ITALIA SPA (CF: 09464770016)
LA FORGIA SRL (CF: 09307651001)
STEMA SRL (CF: 04160880243)
</t>
  </si>
  <si>
    <t>I.C.I.T. SRL (CF: 02595760840)</t>
  </si>
  <si>
    <t>Lavori su porte ed infissi della DP Palermo</t>
  </si>
  <si>
    <t xml:space="preserve">G.B.C. SISTEMI SocietÃ  Coop. (CF: 05138680821)
</t>
  </si>
  <si>
    <t>G.B.C. SISTEMI SocietÃ  Coop. (CF: 05138680821)</t>
  </si>
  <si>
    <t>BASETTI 19X19 UT ACIREALE (CT)</t>
  </si>
  <si>
    <t xml:space="preserve">L.P. IMPIANTI DI LOMBARDO PIETRA (CF: LMBPTR47S49F246O)
</t>
  </si>
  <si>
    <t>L.P. IMPIANTI DI LOMBARDO PIETRA (CF: LMBPTR47S49F246O)</t>
  </si>
  <si>
    <t>MANUTENZIONE ILLUMINAZIONE ESTERNA - UPT AGRIGENTO</t>
  </si>
  <si>
    <t xml:space="preserve">MANUTENZIONE CITOFONO - UT TAORMINA </t>
  </si>
  <si>
    <t xml:space="preserve">CARDILE PAOLO (CF: 02842330835)
</t>
  </si>
  <si>
    <t>CARDILE PAOLO (CF: 02842330835)</t>
  </si>
  <si>
    <t>Fornitura di toner e drum vari per DR Sicilia</t>
  </si>
  <si>
    <t xml:space="preserve">LINEA DATA (CF: 03242680829)
</t>
  </si>
  <si>
    <t>LINEA DATA (CF: 03242680829)</t>
  </si>
  <si>
    <t>Fornitura articoli di cancelleria, igiene e sicurezza - DP Catania,Agrigento e Trapani</t>
  </si>
  <si>
    <t xml:space="preserve">MYO S.r.l. (CF: 03222970406)
</t>
  </si>
  <si>
    <t>MYO S.r.l. (CF: 03222970406)</t>
  </si>
  <si>
    <t xml:space="preserve">CANCELLERIA - UPT ENNA - UT CANICATTI' - UT CASTELVETRANO </t>
  </si>
  <si>
    <t xml:space="preserve">LA CARTOTECNICA SICILIANA SRL (CF: 06287590829)
</t>
  </si>
  <si>
    <t>LA CARTOTECNICA SICILIANA SRL (CF: 06287590829)</t>
  </si>
  <si>
    <t>MANUTENZIONE FABBRICATO - UT AGRIGENTO</t>
  </si>
  <si>
    <t>MANUTENZIONE CITOFONO - UT ACIREALE</t>
  </si>
  <si>
    <t xml:space="preserve">PIXEL  S.R.L. (CF: 04220350872)
</t>
  </si>
  <si>
    <t>PIXEL  S.R.L. (CF: 04220350872)</t>
  </si>
  <si>
    <t>VIDEOCITOFONIA DP AGRIGENTO</t>
  </si>
  <si>
    <t xml:space="preserve">A.V. ELETTRA (CF: 02379780840)
</t>
  </si>
  <si>
    <t>A.V. ELETTRA (CF: 02379780840)</t>
  </si>
  <si>
    <t>Lavori di potatura e pulizia aree esterne DP Siracusa</t>
  </si>
  <si>
    <t xml:space="preserve">PUL.EDIL.SERVICE DI ALBA DARIA (CF: LBADRA79E47C351J)
</t>
  </si>
  <si>
    <t>PUL.EDIL.SERVICE DI ALBA DARIA (CF: LBADRA79E47C351J)</t>
  </si>
  <si>
    <t>DR SICILIA-FORNITURA E POSA DI PORTA AD AVVOLGIMENTO RAPIDO VERTICALE BARRIERA IN STRISCE PVC, RETI ANTIVOLATILI</t>
  </si>
  <si>
    <t xml:space="preserve">ARREDO PARCO S.AS. DI VIEL IVANO &amp;.C (CF: 01146050255)
E.T&amp;T. di Demetrio Leonardo (CF: lnrdtr66h24h224b)
ETT di Torrisi Felice &amp; C. Sas (CF: 04606020875)
SURIANO MICHELANGELO (CF: SRNMHL64M05G273I)
TALLILLI SALVATORE (CF: TLLSVT53D18G273O)
</t>
  </si>
  <si>
    <t>E.T&amp;T. di Demetrio Leonardo (CF: lnrdtr66h24h224b)</t>
  </si>
  <si>
    <t xml:space="preserve">UT MODICA-SERVIZIO DI TELEALLARME, SORVEGLIANZA NOTTURNA SALTUARIA, VIGILANZA AI FINI DEL CONTROLLO ACCESSI, APERTURA E CHIUSURA </t>
  </si>
  <si>
    <t xml:space="preserve">28 58 SECURITY (CF: 04495320873)
3 S.S.S. SERVIZI SOCIALI SALERNITANI SOC. COOP.SOCIALE (CF: 04137790657)
360Â° SERVICE SOCIETA' COOPERATIVA ARL (CF: 05143240652)
L'ATLANTE DI SOPHIA S.R.L. (CF: 01508020623)
MONDIALPOL RAGUSA S.R.L. UNIPERSONALE  (CF: 01363160886)
</t>
  </si>
  <si>
    <t>MONDIALPOL RAGUSA S.R.L. UNIPERSONALE  (CF: 01363160886)</t>
  </si>
  <si>
    <t>FORNITURA E POSA IN OPERA DI BACHECHE E CASSETTE RACCOLTA RECLAMI - UFFICI DELLA SICILIA</t>
  </si>
  <si>
    <t xml:space="preserve">3V CHIMICA (CF: 04928241001)
A CIRCLE SPA (CF: 02431141205)
A.C. ESSE S.R.L. (CF: 05371121004)
PAPER SERVICE DI RAPISARDA RODOLFO (CF: RPSRLF68B24C351F)
PHOENICIS DI DARIO GAVEGLIA (CF: GVGDRA64M07H501G)
</t>
  </si>
  <si>
    <t>PHOENICIS DI DARIO GAVEGLIA (CF: GVGDRA64M07H501G)</t>
  </si>
  <si>
    <t>Lavori di riparazione elettriserratura + trasformatore porta REI -UPT Ragusa</t>
  </si>
  <si>
    <t xml:space="preserve">TELCO DI FIRRISI  (CF: 01146130883)
</t>
  </si>
  <si>
    <t>TELCO DI FIRRISI  (CF: 01146130883)</t>
  </si>
  <si>
    <t>Riparazioni serrature e supporti bandiere - DP Palermo</t>
  </si>
  <si>
    <t xml:space="preserve">Fornitura corsi coordinatori sicurezza - DR Sicilia </t>
  </si>
  <si>
    <t xml:space="preserve">T.R.EN.D. SOLUTIONS srl (CF: 10921551007)
</t>
  </si>
  <si>
    <t>T.R.EN.D. SOLUTIONS srl (CF: 10921551007)</t>
  </si>
  <si>
    <t>KIT DI PRIMO SOCCORSO - DP SIRACUSA</t>
  </si>
  <si>
    <t xml:space="preserve">SERVIZI E ASSISTENZA SRL (CF: 01888890850)
</t>
  </si>
  <si>
    <t>SERVIZI E ASSISTENZA SRL (CF: 01888890850)</t>
  </si>
  <si>
    <t>PULIZIA ARCHIVI STORICI NEGLI UFFICI DELLA SICILIA</t>
  </si>
  <si>
    <t xml:space="preserve">ASB SRL (CF: 01160410864)
LA POLITUTTO (CF: 05813570826)
POLIGROUP  SERVICE SRL (CF: 06278650822)
</t>
  </si>
  <si>
    <t>LA POLITUTTO (CF: 05813570826)</t>
  </si>
  <si>
    <t>DR SICILIA - SOSTITUZIONE IN ALCUNI IMPIANTI COMPATTATI A CARRELLI MOBILI E FISSI DI N. 261 MECCANISMI DI MOVIMENTAZIONE A VOLANTINO PRESSO</t>
  </si>
  <si>
    <t xml:space="preserve">ARCOSITALIA (CF: LTRGRG81T54F152K)
GRUOSSO VITTORIO  (CF: GRSVTR59A12G942F)
JBA TECNOLOGY DI ANNA BAGNUOLO (CF: BGNNNA76H64I288X)
SICILIANA FORNITURE SRL  (CF: 01786610897)
TECNOSISTEM SNC (CF: 01579671205)
</t>
  </si>
  <si>
    <t>TECNOSISTEM SNC (CF: 01579671205)</t>
  </si>
  <si>
    <t>UT MODICA - SERVIZIO DI GESTIONE DELLE EMERGENZE TRAMITE L'IMPIANTO DI TELEALLRME TELEFONICO E DI VIGILANZA SALTUARIA NOTTURNA</t>
  </si>
  <si>
    <t xml:space="preserve">LA RONDA 1 SRL (CF: 01320060880)
</t>
  </si>
  <si>
    <t>LA RONDA 1 SRL (CF: 01320060880)</t>
  </si>
  <si>
    <t>CARTA DI CREDITO CARTA SI AZIENDALE PER SPESE MISSIONE</t>
  </si>
  <si>
    <t>ols -dp caltanissetta- lavori di adeguamento impianto antincendio</t>
  </si>
  <si>
    <t xml:space="preserve">FEDRA COSTRUZIONI DI DRAGO GEOM. FRANCESCO (CF: drgfnc70t29i754d)
I.E.S. GEOMETRA RIZZO ANTONINO &amp; C. SAS (CF: 04353770821)
Spallone srl (CF: 01521500700)
</t>
  </si>
  <si>
    <t>FEDRA COSTRUZIONI DI DRAGO GEOM. FRANCESCO (CF: drgfnc70t29i754d)</t>
  </si>
  <si>
    <t>FORNITURA, INSTALLAZIONE E MANUTENZIONE DI UN SISTEMA DI CONTROLLO ACCESSI- UT GELA-</t>
  </si>
  <si>
    <t xml:space="preserve">ELSRL (CF: 03168100364)
MEDILCOM SRL (CF: 07116350724)
MODUS FM (CF: 03129540278)
N.E.C.S. SRL (CF: 01098070889)
TECNODATA SRL (CF: 02206920924)
</t>
  </si>
  <si>
    <t>N.E.C.S. SRL (CF: 01098070889)</t>
  </si>
  <si>
    <t>Fornitura di gasolio per riscaldamento DP Messina</t>
  </si>
  <si>
    <t xml:space="preserve">Q8 QUASER (CF: 00295420632)
</t>
  </si>
  <si>
    <t>Q8 QUASER (CF: 00295420632)</t>
  </si>
  <si>
    <t>Abbonamento online al quotidiano Giornale di Sicilia</t>
  </si>
  <si>
    <t xml:space="preserve">GIORNALE DI SICILIA EDITORIALE (CF: 02709770826)
</t>
  </si>
  <si>
    <t>GIORNALE DI SICILIA EDITORIALE (CF: 02709770826)</t>
  </si>
  <si>
    <t>SOSTITUZIONE N. 3 SERRATURE E MANIGLIE - DP AG UT SCIACCA</t>
  </si>
  <si>
    <t>FORNITURA LIBRI - 3 TESTI IMPOSTA DI REGISTRO</t>
  </si>
  <si>
    <t xml:space="preserve">WOLTERS KLUWER ITALIA SRL (CF: 10209790152)
</t>
  </si>
  <si>
    <t>WOLTERS KLUWER ITALIA SRL (CF: 10209790152)</t>
  </si>
  <si>
    <t>CORSI RSPP E ASPP</t>
  </si>
  <si>
    <t xml:space="preserve">AGENZIA FORMATIVA SOCIP (CF: 02163100502)
AIAS ACADEMY (CF: 11534520157)
GIONE SPA (CF: 11940290015)
</t>
  </si>
  <si>
    <t>AIAS ACADEMY (CF: 11534520157)</t>
  </si>
  <si>
    <t>CORSI AGGIORNAMENTO RSPP E ASPP E LEARNING</t>
  </si>
  <si>
    <t>GIONE SPA (CF: 11940290015)</t>
  </si>
  <si>
    <t>RIPARAZIONE STRUMENTO TOPOGRAFICO UPT SIRACUSA</t>
  </si>
  <si>
    <t xml:space="preserve">C.G.T. SRL (CF: 03729830822)
</t>
  </si>
  <si>
    <t>C.G.T. SRL (CF: 03729830822)</t>
  </si>
  <si>
    <t>TEMPORIZZATORI ELETTRICI  E SOSTITUZIONE SERRATURA ELETTRICA DP CATANIA</t>
  </si>
  <si>
    <t xml:space="preserve">S.CA.M.E. SERVICE S.r.l.s. (CF: 05297730870)
SPINA ROSARIO (CF: 02643510874)
</t>
  </si>
  <si>
    <t>SPINA ROSARIO (CF: 02643510874)</t>
  </si>
  <si>
    <t>DP TRAPANI - UT CASTELVETRANO - INCARICO DI CTP</t>
  </si>
  <si>
    <t xml:space="preserve">CATALANO ANTONINO (CF: CTLNNN54H21B315C)
COSTANTINO ANNA RITA (CF: CSTNRT69M60L182U)
DI CARLO ELEONORA (CF: DCRLNR78L43G273A)
LO BELLO LUISA (CF: LBLLSU83L47G273U)
SAVALLI ANNA (CF: SVLNNA79T65D423U)
</t>
  </si>
  <si>
    <t>DI CARLO ELEONORA (CF: DCRLNR78L43G273A)</t>
  </si>
  <si>
    <t>ELETTRODI DEFIBRILLATORI DP PALERMO UT PA 1</t>
  </si>
  <si>
    <t xml:space="preserve">ELIOS MEDICAL SRL (CF: 05049800872)
</t>
  </si>
  <si>
    <t>ELIOS MEDICAL SRL (CF: 05049800872)</t>
  </si>
  <si>
    <t>ROTOLI ELIMINACODE DP RAGUSA</t>
  </si>
  <si>
    <t xml:space="preserve">SIGMA SPA (CF: 01590680443)
</t>
  </si>
  <si>
    <t>SIGMA SPA (CF: 01590680443)</t>
  </si>
  <si>
    <t>DISTRUGGI DOCUMENTI - DP AGRIGENTO</t>
  </si>
  <si>
    <t xml:space="preserve">MONDOFFICE (CF: 07491520156)
</t>
  </si>
  <si>
    <t>MONDOFFICE (CF: 07491520156)</t>
  </si>
  <si>
    <t>MANUTENZIONE ANTINCENDIO - UT BARCELONA P.DI G.</t>
  </si>
  <si>
    <t xml:space="preserve">BN SERVICE SRL (CF: 05531210820)
</t>
  </si>
  <si>
    <t>BN SERVICE SRL (CF: 05531210820)</t>
  </si>
  <si>
    <t>CANCELLERIA - UT CALTAGIRONE</t>
  </si>
  <si>
    <t>DVR + HARD - DR SICILIA</t>
  </si>
  <si>
    <t>UPT TRAPANI - VERIFICA PERIODICA BIENNALE A DUE ASCENSORE</t>
  </si>
  <si>
    <t xml:space="preserve">ASP PALERMO (CF: 05841760829)
</t>
  </si>
  <si>
    <t>ASP PALERMO (CF: 05841760829)</t>
  </si>
  <si>
    <t>UT SCIACCA - VERIFICA PERIODICA BIENNALE DI UN ASCENSORE</t>
  </si>
  <si>
    <t>Fornitura di toner vari DP Catania e DP Agrigento</t>
  </si>
  <si>
    <t xml:space="preserve">ECO LASER INFORMATICA SRL  (CF: 04427081007)
</t>
  </si>
  <si>
    <t>ECO LASER INFORMATICA SRL  (CF: 04427081007)</t>
  </si>
  <si>
    <t>Fornitura di n. 96 rotoli di carta termica  eliminacoda Kubeii -DP Catania</t>
  </si>
  <si>
    <t xml:space="preserve">SIGMA S.P.A. (CF: 01590580443)
</t>
  </si>
  <si>
    <t>SIGMA S.P.A. (CF: 01590580443)</t>
  </si>
  <si>
    <t>Noleggio banchi per procedure concorsuali - DR Sicilia</t>
  </si>
  <si>
    <t xml:space="preserve">EXPOSISTEM ALLESTIMENTI SRL (CF: 02896790876)
</t>
  </si>
  <si>
    <t>EXPOSISTEM ALLESTIMENTI SRL (CF: 02896790876)</t>
  </si>
  <si>
    <t xml:space="preserve">TINTEGGIATURA - UT SCIACCA </t>
  </si>
  <si>
    <t>Fornitura di gasolio per riscaldamento - UPT Messina</t>
  </si>
  <si>
    <t>CABLAGGIO UT SCIACCA</t>
  </si>
  <si>
    <t>CANCELLERIA - DP PALERMO</t>
  </si>
  <si>
    <t>Ripristino efficienza impianto antintrusione - UPT Agrigento</t>
  </si>
  <si>
    <t xml:space="preserve">MEDITEL DATA SRL (CF: 05543100829)
</t>
  </si>
  <si>
    <t>MEDITEL DATA SRL (CF: 05543100829)</t>
  </si>
  <si>
    <t>CANCELLERIA - DP AGRIGENTO</t>
  </si>
  <si>
    <t>CANCELLERIA - DP MESSINA</t>
  </si>
  <si>
    <t>CANCELLERIA - UT BARCELLONA P.G.</t>
  </si>
  <si>
    <t>VIGILANZA - UT S.AGATA DI MILITELLO</t>
  </si>
  <si>
    <t xml:space="preserve">KSM S.P.A. (CF: 80020430825)
</t>
  </si>
  <si>
    <t>KSM S.P.A. (CF: 80020430825)</t>
  </si>
  <si>
    <t>FORNITURA E SOSTITUZIONE CONDIZIONATORE</t>
  </si>
  <si>
    <t>ATTESTAZIONE RINNOVO PERIODICO DI CONFORMITA' ANTINCENDIO - DR SICILIA</t>
  </si>
  <si>
    <t xml:space="preserve">COMANDO PROVINCIALE DEI VIGILI DEL FUOCO DI PALERMO (CF: 80016760821)
</t>
  </si>
  <si>
    <t>COMANDO PROVINCIALE DEI VIGILI DEL FUOCO DI PALERMO (CF: 80016760821)</t>
  </si>
  <si>
    <t>CANCELLERIA - DP CATANIA</t>
  </si>
  <si>
    <t xml:space="preserve">cartoleria Crisci (CF: 03981780822)
</t>
  </si>
  <si>
    <t>cartoleria Crisci (CF: 03981780822)</t>
  </si>
  <si>
    <t>ASTE BANDIERE - UPT AGRIGENTO</t>
  </si>
  <si>
    <t xml:space="preserve">FAGGIONATO ROBERTO (CF: FGGRRT74M13F464Y)
</t>
  </si>
  <si>
    <t>FAGGIONATO ROBERTO (CF: FGGRRT74M13F464Y)</t>
  </si>
  <si>
    <t>ERBACCE - UPT AGRIGENTO</t>
  </si>
  <si>
    <t xml:space="preserve">PRO SERVICE SOC. COOP. (CF: 02780270845)
</t>
  </si>
  <si>
    <t>PRO SERVICE SOC. COOP. (CF: 02780270845)</t>
  </si>
  <si>
    <t>MANUTENZIONE FABBRICATO - PORTE ANTIACUSTICHE - DP AGRIGENTO</t>
  </si>
  <si>
    <t>PORTABANDIERE - UPT AGRIGENTO</t>
  </si>
  <si>
    <t>Lavori di riparazione tornelli ingresso DR Sicilia</t>
  </si>
  <si>
    <t xml:space="preserve">FAZIO SEBASTIANO (CF: FZASST77M27F158W)
</t>
  </si>
  <si>
    <t>Fornitura di toner Brother per DR Sicilia</t>
  </si>
  <si>
    <t>Fornitura di toner per Lexmark 610 DP Messina</t>
  </si>
  <si>
    <t xml:space="preserve">PROMO RIGENERA SRL (CF: 01431180551)
</t>
  </si>
  <si>
    <t>PROMO RIGENERA SRL (CF: 01431180551)</t>
  </si>
  <si>
    <t>Noleggio fotocopiatrici Kyocera per Uffici DR SIcilia</t>
  </si>
  <si>
    <t>SOSTITUZIONI MANIGLIONI ANTIPANICO PORTE REI- UPT PALERMO-</t>
  </si>
  <si>
    <t xml:space="preserve">GVN Ufficio srl (CF: 02608290801)
I.P.S. SRL (CF: 02251330201)
INTEC SERVICE Srl (CF: 02820290647)
PHIROS SRL (CF: 01806690440)
VERNENGO SERVIZI SRL  (CF: 05652620823)
</t>
  </si>
  <si>
    <t>INTEC SERVICE Srl (CF: 02820290647)</t>
  </si>
  <si>
    <t>Fornitura di toner HP X 451 per DP Messina</t>
  </si>
  <si>
    <t xml:space="preserve">Cartoidee di Cultraro Vasta Giuseppe (CF: CLTGPP73S03C351D)
</t>
  </si>
  <si>
    <t>Cartoidee di Cultraro Vasta Giuseppe (CF: CLTGPP73S03C351D)</t>
  </si>
  <si>
    <t>SOSTITUZIONE DI N.5 TERMOSIFONI - UPT MESSINA-</t>
  </si>
  <si>
    <t xml:space="preserve">ARCHIVOLTO SRL (CF: 07162480631)
AURORA IMPIANTI S.R.L. (CF: 01519140899)
AUTOMAZIONI LO VERSO (CF: LVRLGU60P29G273P)
BANDIERA GIUSEPPE (CF: 02767850841)
CEMENTIFOND SRL (CF: 13259581000)
</t>
  </si>
  <si>
    <t>CEMENTIFOND SRL (CF: 13259581000)</t>
  </si>
  <si>
    <t>PULIZIA E SCERBATURA - UT BARCELLONA P.G.</t>
  </si>
  <si>
    <t xml:space="preserve">CARPA SERVIZI SOC. COOP (CF: 02929070833)
</t>
  </si>
  <si>
    <t>CARPA SERVIZI SOC. COOP (CF: 02929070833)</t>
  </si>
  <si>
    <t>Riparazione serratura elettrica front-office - UPT Palermo</t>
  </si>
  <si>
    <t xml:space="preserve">CANCELLERIA - DR SICILIA </t>
  </si>
  <si>
    <t>SPLIT - UT S. AGATA MILITELLO</t>
  </si>
  <si>
    <t xml:space="preserve">GITTO ROSARIO (CF: GTTRSR51L29F206E)
</t>
  </si>
  <si>
    <t>GITTO ROSARIO (CF: GTTRSR51L29F206E)</t>
  </si>
  <si>
    <t>SOSTITUZIONE VETRO - DP MESSINA</t>
  </si>
  <si>
    <t xml:space="preserve">DONATO ANTONINO TINDARO (CF: DNTNNN68B29H479O)
</t>
  </si>
  <si>
    <t>DONATO ANTONINO TINDARO (CF: DNTNNN68B29H479O)</t>
  </si>
  <si>
    <t>RIPARAZIONE PORTA D'INGRESSO - UT CANICATTI'</t>
  </si>
  <si>
    <t xml:space="preserve">impresa pilato calogero (CF: PLTCGR67H15B429S)
</t>
  </si>
  <si>
    <t>impresa pilato calogero (CF: PLTCGR67H15B429S)</t>
  </si>
  <si>
    <t>TINTEGGIATURA - UT SCIACCA</t>
  </si>
  <si>
    <t>RIPARAZIONE SERRATURE -UPT AGRIGENTO</t>
  </si>
  <si>
    <t>FORNITURA E INSTALLAZIONE CITOFONO UPT AGRIGENTO</t>
  </si>
  <si>
    <t xml:space="preserve">EUROTEC IMPIANTI (CF: 02023140847)
</t>
  </si>
  <si>
    <t>EUROTEC IMPIANTI (CF: 02023140847)</t>
  </si>
  <si>
    <t>MANUTENZIONE IMPIANTO VIDEOSORVEGLIANZA - DP TRAPANI</t>
  </si>
  <si>
    <t xml:space="preserve">LA ROCCA MAURIZIO S.R.L. (CF: 02337130815)
</t>
  </si>
  <si>
    <t>LA ROCCA MAURIZIO S.R.L. (CF: 02337130815)</t>
  </si>
  <si>
    <t xml:space="preserve">MANUTENZIONE FABBRICATI PER RINNOVO CPI - DR SICILIA </t>
  </si>
  <si>
    <t>RPARAZIONE CANCELLO - DP AGRIGENTO</t>
  </si>
  <si>
    <t>MANIGLIONE ANTIPANICO - UT CANICATTI'</t>
  </si>
  <si>
    <t>PORTA PIU' MANIGLIONE ANTIPANICO SPORTELLO DI LIPARI</t>
  </si>
  <si>
    <t xml:space="preserve">B.S.L. SOCIETA' COOPERATIVA (CF: 03177390832)
</t>
  </si>
  <si>
    <t>B.S.L. SOCIETA' COOPERATIVA (CF: 03177390832)</t>
  </si>
  <si>
    <t>Fornitura testi per Ufficio formazione DR Sicilia</t>
  </si>
  <si>
    <t xml:space="preserve">Internet Bookshop Italia (CF: 12252360156)
</t>
  </si>
  <si>
    <t>Internet Bookshop Italia (CF: 12252360156)</t>
  </si>
  <si>
    <t>Riparazione sedie fisse e girevoli DR Sicilia</t>
  </si>
  <si>
    <t xml:space="preserve">VINCENTI ARREDI di Vincenti Daniela (CF: VNCDNL64S53G273Y)
</t>
  </si>
  <si>
    <t>VINCENTI ARREDI di Vincenti Daniela (CF: VNCDNL64S53G273Y)</t>
  </si>
  <si>
    <t>UPT SIRACUSA- SERVIZIO DI GESTIONE IMPIANTO ANTINTRUSIONE DA CENTRALE OPERATIVA</t>
  </si>
  <si>
    <t xml:space="preserve">METROSERVICE SRL (CF: 01341310892)
</t>
  </si>
  <si>
    <t>CORSI DI AGGIORNAMENTO IN MATERIA DI PREVENZIONE INCENDI - ARCH. GANGEMI</t>
  </si>
  <si>
    <t xml:space="preserve">FONDAZIONE ORDINE DEGLI INGEGNERI DELLA PROVINCIA DI CATANIA (CF: 04368710879)
</t>
  </si>
  <si>
    <t>FONDAZIONE ORDINE DEGLI INGEGNERI DELLA PROVINCIA DI CATANIA (CF: 04368710879)</t>
  </si>
  <si>
    <t>Fornitura scale a norma  per archivi - UPT Agrigento</t>
  </si>
  <si>
    <t xml:space="preserve">RESCAFF COMMERCIALE s.r.l. (CF: 04759650825)
</t>
  </si>
  <si>
    <t>RESCAFF COMMERCIALE s.r.l. (CF: 04759650825)</t>
  </si>
  <si>
    <t>Fornitura di rotoli di carta eliminacodae - UT CanicattÃ¬ - UPT Enna</t>
  </si>
  <si>
    <t>Fornitura di toner per uffici DR Sicilia</t>
  </si>
  <si>
    <t xml:space="preserve">ALEX OFFICE &amp; BUSINESS SRL (CF: 01688970621)
</t>
  </si>
  <si>
    <t>ALEX OFFICE &amp; BUSINESS SRL (CF: 01688970621)</t>
  </si>
  <si>
    <t>CANCELLERIA</t>
  </si>
  <si>
    <t xml:space="preserve">BLU PAPER SRL (CF: 01972420697)
</t>
  </si>
  <si>
    <t>BLU PAPER SRL (CF: 01972420697)</t>
  </si>
  <si>
    <t xml:space="preserve">LA CARTOTECNICA SRL (CF: 01689440764)
</t>
  </si>
  <si>
    <t>LA CARTOTECNICA SRL (CF: 01689440764)</t>
  </si>
  <si>
    <t>CANCELLERIA - UPT TRAPANI</t>
  </si>
  <si>
    <t>CALCOLO DELLA RESISTENZA AL FUOCO - DR SICILIA</t>
  </si>
  <si>
    <t xml:space="preserve">SECURITY ANTINCENDIO PANDOLFO SRL (CF: 06438750827)
</t>
  </si>
  <si>
    <t>SECURITY ANTINCENDIO PANDOLFO SRL (CF: 06438750827)</t>
  </si>
  <si>
    <t>MESSINA - SERVIZIO DI RITIRO - CONSEGNA CORRISPONDENZA</t>
  </si>
  <si>
    <t xml:space="preserve">ZANCLEPOST SAS (CF: 02974510832)
</t>
  </si>
  <si>
    <t>ZANCLEPOST SAS (CF: 02974510832)</t>
  </si>
  <si>
    <t>RIPARAZIONE CANCELLO</t>
  </si>
  <si>
    <t>CANCELLERIA - UT TAORMINA</t>
  </si>
  <si>
    <t>CARELLO PORTADOCUMENTI - UPT PALERMO</t>
  </si>
  <si>
    <t>KIT PRIMO SOCCORSO - DP CATANIA</t>
  </si>
  <si>
    <t>PULIZIA E DISINFESTAZIONE - UT CANICATTI'</t>
  </si>
  <si>
    <t xml:space="preserve">SICILIANA PULIZIE E SERVIZI DI INFURNA (CF: NFRCGR74S28A089V)
</t>
  </si>
  <si>
    <t>SICILIANA PULIZIE E SERVIZI DI INFURNA (CF: NFRCGR74S28A089V)</t>
  </si>
  <si>
    <t>Sostituzione climatizzatore sala CED -DP Messina</t>
  </si>
  <si>
    <t xml:space="preserve">MARCONI ENERGIE (CF: 03116230834)
</t>
  </si>
  <si>
    <t>MARCONI ENERGIE (CF: 03116230834)</t>
  </si>
  <si>
    <t>PULIZIA E DISINFESTAZIONE DP TRAPANI</t>
  </si>
  <si>
    <t xml:space="preserve">TRAPANI SPURGHI S.N.C. (CF: 02376180812)
</t>
  </si>
  <si>
    <t>TRAPANI SPURGHI S.N.C. (CF: 02376180812)</t>
  </si>
  <si>
    <t>Intervento di potenziamento sirene allarme- UT Taormina</t>
  </si>
  <si>
    <t>SERVIZIO DI GIARDINAGGIO -DRE E PA1- BIENNIO 2018/19/20</t>
  </si>
  <si>
    <t xml:space="preserve">CLEAN SERVICE SRLS (CF: 13368651009)
EDILVERDE SRL (CF: 03792990719)
EPS DI PALUMBO OTTAVIO (CF: 05981110827)
LA LUCERNA (CF: 01976920049)
LAAP  ARCHITEC (CF: 05235660825)
</t>
  </si>
  <si>
    <t>EPS DI PALUMBO OTTAVIO (CF: 05981110827)</t>
  </si>
  <si>
    <t>Lavori di disotturazione colonna di scarico acque in DR Sicilia</t>
  </si>
  <si>
    <t xml:space="preserve">AIRONE SERVIZI S.R.L. (CF: 06367920821)
</t>
  </si>
  <si>
    <t>AIRONE SERVIZI S.R.L. (CF: 06367920821)</t>
  </si>
  <si>
    <t>PULIZIA E DISINFESTAZIONE - UPT AGRIGENTO</t>
  </si>
  <si>
    <t>DR SICILIA- VERIFICA PERIODICA BIENNALE A N. 6 ASCENSORI</t>
  </si>
  <si>
    <t>CANCELLERIA - UPT CATANIA</t>
  </si>
  <si>
    <t>BARRIERA D'ARIA - DP PALERMO</t>
  </si>
  <si>
    <t>Fornitura toner e drum</t>
  </si>
  <si>
    <t>MANUTENZIONE SERRATURE E CANCELLO DR SICILIA</t>
  </si>
  <si>
    <t>servizi relativi alla gestione integrata della salute e sicurezza sui luoghi di lavoro - 2016</t>
  </si>
  <si>
    <t xml:space="preserve">EXITONE S.P.A. (CF: 07874490019)
</t>
  </si>
  <si>
    <t>EXITONE S.P.A. (CF: 07874490019)</t>
  </si>
  <si>
    <t>FORNITURA E SMALTIMENTO ESTINTORI- DRE-</t>
  </si>
  <si>
    <t xml:space="preserve">AIRONE (CF: 02378350231)
ALBA MODA SRL (CF: 02239830488)
ASTRA SRL (CF: 01856410129)
BRODBECK SRL (CF: 02033180874)
CACCIATORE HOUSE SRL (CF: 00210950754)
</t>
  </si>
  <si>
    <t>BRODBECK SRL (CF: 02033180874)</t>
  </si>
  <si>
    <t>Fornitura toner per DP Catania e UPT Trapani</t>
  </si>
  <si>
    <t>Riparazione saracinesca ingresso del pubblico - UT Vittoria</t>
  </si>
  <si>
    <t xml:space="preserve">MUNEGLIA SALVATORE (CF: MNGSVT74L19Z126A)
</t>
  </si>
  <si>
    <t>MUNEGLIA SALVATORE (CF: MNGSVT74L19Z126A)</t>
  </si>
  <si>
    <t>SOSTITUZIONE DI N.10 CONDIZIONATORI- DP CATANIA-</t>
  </si>
  <si>
    <t xml:space="preserve">GIMAX SAS DI ROMANO MASSIMO (CF: 05393520829)
OVER LAND (CF: 02303140301)
RATEC SRL (CF: 01284540117)
TIESSE IMPIANTI DI TRIPPA SALVATORE (CF: TRPSVT69P07C351J)
VARYA SRL (CF: 11503780014)
</t>
  </si>
  <si>
    <t>GIMAX SAS DI ROMANO MASSIMO (CF: 05393520829)</t>
  </si>
  <si>
    <t>TIMBRI - DR SICILIA</t>
  </si>
  <si>
    <t xml:space="preserve">LG GRAFICA DI ROSARIO LA GALA (CF: 05134560829)
</t>
  </si>
  <si>
    <t>LG GRAFICA DI ROSARIO LA GALA (CF: 05134560829)</t>
  </si>
  <si>
    <t>SERVIZIO DI MANUTENZIONE DEGLI IMPIANTI ELETTRICI, ANTINTRUSIONE E VIDEOSORVEGLIANZA PRESSO GLI UFFICI DELLA DR SICILIA</t>
  </si>
  <si>
    <t xml:space="preserve">ENGIE SERVIZI S.P.A. (giÃ  Cofely Italia S.p.A.) (CF: 07149930583)
FUTURO 2000 S.R.L. (CF: 04939070829)
GLOBALGEST SRL (CF: 08587361000)
INTEC SERVICE Srl (CF: 02820290647)
NATURAMBIENTE DI GIOVANNI GAROFALO (CF: GRFGNN72M18G273K)
</t>
  </si>
  <si>
    <t>CANCELLERIA - UPT AGRIGENTO</t>
  </si>
  <si>
    <t>MANTENZIONE FABBRICATI UT ACIREALE</t>
  </si>
  <si>
    <t>MANUTENZIONE IMPIANTI CLIMATIZZAZIONE - UT SCIACCA</t>
  </si>
  <si>
    <t>4 PIASTRE X CUCINA - DR SICILIA</t>
  </si>
  <si>
    <t xml:space="preserve">ONORATO SRL (CF: 05906250823)
</t>
  </si>
  <si>
    <t>ONORATO SRL (CF: 05906250823)</t>
  </si>
  <si>
    <t>DECESPUGLIAMENTO - UPT AGRIGENTO</t>
  </si>
  <si>
    <t>PULIZIA - SPORTELLO CASTELVETRANO</t>
  </si>
  <si>
    <t xml:space="preserve">PULEX DEI F.LLI RUSSO  (CF: 05049900821)
</t>
  </si>
  <si>
    <t>PULEX DEI F.LLI RUSSO  (CF: 05049900821)</t>
  </si>
  <si>
    <t>RIPRISTINO FUNZIONALITA' DI DUE PORTE AUTOMATICHE- DRE-</t>
  </si>
  <si>
    <t xml:space="preserve">A.G.A. SRL (CF: 07294671214)
A.R.I.E.T DI ANTONINO LO VERDE (CF: LVRNNN74M20C135J)
albasistem (CF: 00509130670)
ANDRIOLO SRL  (CF: 05663140829)
I.C.I.T. SRL (CF: 02595760840)
</t>
  </si>
  <si>
    <t>CORSO "MODULO C" PER RESPONSABIE SERVIZI DI PREVENZIONE E PROTEZIONE - ING. LAURA GALLO</t>
  </si>
  <si>
    <t xml:space="preserve">ORDINE DEGLI INGEGNERI DI AGRIGENTO (CF: 80007100847)
</t>
  </si>
  <si>
    <t>ORDINE DEGLI INGEGNERI DI AGRIGENTO (CF: 80007100847)</t>
  </si>
  <si>
    <t>CASSETTE DI PRIMO SOCCORSO - DP CATANIA</t>
  </si>
  <si>
    <t>PULIZIA E DISINFESTAZIONE - DP AGRIGENTO</t>
  </si>
  <si>
    <t>Fornitura di testi tecnico-fiscali per DR Sicilia</t>
  </si>
  <si>
    <t>Fornitura di 3 copie Memento fiscale - DP Messina</t>
  </si>
  <si>
    <t xml:space="preserve">GiuffrÃ¨ Francis Lefebvre S.p.A (CF: 00829840156)
</t>
  </si>
  <si>
    <t>GiuffrÃ¨ Francis Lefebvre S.p.A (CF: 00829840156)</t>
  </si>
  <si>
    <t>RAFFRESCATORI - UT PALERMO 2</t>
  </si>
  <si>
    <t xml:space="preserve">TOBA (CF: 05351360820)
</t>
  </si>
  <si>
    <t>TOBA (CF: 05351360820)</t>
  </si>
  <si>
    <t>Sostituzione n. 2 climatizzatori - UT Barcellona</t>
  </si>
  <si>
    <t>Sostituzione climatizzatore stanza 1DC12 DR Sicilia</t>
  </si>
  <si>
    <t xml:space="preserve">RIVOLO SRLS (CF: 06647390829)
</t>
  </si>
  <si>
    <t>RIVOLO SRLS (CF: 06647390829)</t>
  </si>
  <si>
    <t>MANUTENZIONE IMPIANTO ELEVATORE DP AGRIGENTO</t>
  </si>
  <si>
    <t xml:space="preserve">KONE SPA (CF: 12899760156)
</t>
  </si>
  <si>
    <t>KONE SPA (CF: 12899760156)</t>
  </si>
  <si>
    <t>BIDONI DIFFERENZIATA - DP UPT SIRACUSA</t>
  </si>
  <si>
    <t xml:space="preserve">NAPOLETANA PLASTICA SRL (CF: 00435640636)
</t>
  </si>
  <si>
    <t>NAPOLETANA PLASTICA SRL (CF: 00435640636)</t>
  </si>
  <si>
    <t>CANCELLERIA - UT SCIACCA</t>
  </si>
  <si>
    <t>Fornitura di toner - DP Catania e UPT Agrigento</t>
  </si>
  <si>
    <t>MANUTEZIONE IMPIANTI - DP PALERMO</t>
  </si>
  <si>
    <t>PULIZIE UT PALERMO 2</t>
  </si>
  <si>
    <t>Decespugliamento area anteriore Ufficio - UT CanicattÃ¬</t>
  </si>
  <si>
    <t xml:space="preserve">IMPRESA POLISH (CF: CNTLCU77R14B602B)
</t>
  </si>
  <si>
    <t>IMPRESA POLISH (CF: CNTLCU77R14B602B)</t>
  </si>
  <si>
    <t>MANUTENZIONE FABBRICATI - RICOLLOCAZIONE PANNELLI - UPT TRAPANI</t>
  </si>
  <si>
    <t xml:space="preserve">DIEMMEA SERVICE SRL (CF: 02416820815)
</t>
  </si>
  <si>
    <t>DIEMMEA SERVICE SRL (CF: 02416820815)</t>
  </si>
  <si>
    <t xml:space="preserve">PULIZIA DR SICILIA </t>
  </si>
  <si>
    <t>Riparazione videosorveglianza UPT Trapani e UT Marsala</t>
  </si>
  <si>
    <t>Sostituzione monitor per eliminacode -UT Sciacca</t>
  </si>
  <si>
    <t>SPAZZOLINI PER WC - DP CATANIA</t>
  </si>
  <si>
    <t xml:space="preserve">GUAITOLI DI GIOVANNI E C. SNC (CF: 00232390369)
</t>
  </si>
  <si>
    <t>GUAITOLI DI GIOVANNI E C. SNC (CF: 00232390369)</t>
  </si>
  <si>
    <t>Fornitura di appendiabiti - DP Catania</t>
  </si>
  <si>
    <t xml:space="preserve">Vincal S.r.l. (CF: 06991810588)
</t>
  </si>
  <si>
    <t>Vincal S.r.l. (CF: 06991810588)</t>
  </si>
  <si>
    <t>Fornitura set sottomano da scrivania - DP Caltanissetta</t>
  </si>
  <si>
    <t xml:space="preserve">R.C.M. ITALIA s.r.l. (CF: 06736060630)
</t>
  </si>
  <si>
    <t>R.C.M. ITALIA s.r.l. (CF: 06736060630)</t>
  </si>
  <si>
    <t>Fornitura di toner vari DP Trapani</t>
  </si>
  <si>
    <t>Fornitura di toner vari - DP Catania, DP Ragusa e DP Trapani</t>
  </si>
  <si>
    <t xml:space="preserve">CANCELLERIA - DP CATANIA </t>
  </si>
  <si>
    <t xml:space="preserve">FABRIACART S.R.L. (CF: 02610060424)
</t>
  </si>
  <si>
    <t>FABRIACART S.R.L. (CF: 02610060424)</t>
  </si>
  <si>
    <t xml:space="preserve">INFORMATICA.NET S.R.L. (CF: 04654610874)
</t>
  </si>
  <si>
    <t>INFORMATICA.NET S.R.L. (CF: 04654610874)</t>
  </si>
  <si>
    <t xml:space="preserve">CARCELLERIA - DP MESSINA </t>
  </si>
  <si>
    <t>ELETTRODI MULTIFUNZIONE</t>
  </si>
  <si>
    <t xml:space="preserve">SEDA SPA (CF: 01681100150)
</t>
  </si>
  <si>
    <t>SEDA SPA (CF: 01681100150)</t>
  </si>
  <si>
    <t>ARREDI PER UFFICIO - SPORTELLO DI MUSSOMELI</t>
  </si>
  <si>
    <t>DECESPUGLIAMENTO - UPT SCIACCA</t>
  </si>
  <si>
    <t xml:space="preserve">Proservice Soc. Coop. (CF: 01918780469)
</t>
  </si>
  <si>
    <t>Proservice Soc. Coop. (CF: 01918780469)</t>
  </si>
  <si>
    <t>DECESPUGLIAMENTO E PULIZIA - DP SIRACUSA</t>
  </si>
  <si>
    <t>Carta di credito per Direttore Regionale</t>
  </si>
  <si>
    <t>Fornitura monitor eliminacode UT CanicattÃ¬ + rotoli carta termica UPT Messina</t>
  </si>
  <si>
    <t>Noleggio in Consip di una fotocopiatrice - UT Termini Imerese</t>
  </si>
  <si>
    <t>Noleggio 60 mesi di n. 9 fotocopiatori alta capacitÃ  per uffici DR Sicila</t>
  </si>
  <si>
    <t xml:space="preserve">UPT MESSINA - VERIFICA PERIODICA BIENNALE ASCENSORE </t>
  </si>
  <si>
    <t xml:space="preserve"> ASP DI MESSINA (CF: 03051870834)
</t>
  </si>
  <si>
    <t xml:space="preserve"> ASP DI MESSINA (CF: 03051870834)</t>
  </si>
  <si>
    <t>CANCELLERIA - UPT DP ENNA</t>
  </si>
  <si>
    <t>Lavori di riparazione videoproiezione e audio sala videoconferenze - DP Enna</t>
  </si>
  <si>
    <t xml:space="preserve">T.S.E SRL (CF: 01177890868)
</t>
  </si>
  <si>
    <t>T.S.E SRL (CF: 01177890868)</t>
  </si>
  <si>
    <t>Lavori di riparazione infissi - UPT Trapani</t>
  </si>
  <si>
    <t xml:space="preserve">Pulizia vetri e infissi - DP Ragusa e UT Modica </t>
  </si>
  <si>
    <t xml:space="preserve">AIA SERVIZI (CF: 01135340881)
</t>
  </si>
  <si>
    <t>AIA SERVIZI (CF: 01135340881)</t>
  </si>
  <si>
    <t>Lavori di ripristino serrature armadi compattabili</t>
  </si>
  <si>
    <t xml:space="preserve">TECNOSISTEM SNC (CF: 01579671205)
</t>
  </si>
  <si>
    <t>RIPARAZIONE PORTA INGRESSO - UPT PALERMO</t>
  </si>
  <si>
    <t xml:space="preserve">Fornitura di buste bianche di vario formato </t>
  </si>
  <si>
    <t xml:space="preserve">LYRECO ITALIA S.P.A. (CF: 11582010150)
</t>
  </si>
  <si>
    <t>LYRECO ITALIA S.P.A. (CF: 11582010150)</t>
  </si>
  <si>
    <t>Fornitura tubi per condizionatori portatili - DR Sicilia</t>
  </si>
  <si>
    <t>Lavori di derattizzazione - UT Modica</t>
  </si>
  <si>
    <t xml:space="preserve">ANTICIMEX S.R.L. (CF: 08046760966)
</t>
  </si>
  <si>
    <t>ANTICIMEX S.R.L. (CF: 08046760966)</t>
  </si>
  <si>
    <t>Fornitura di 3 copie codice riforma tributaria - DR Sicilia</t>
  </si>
  <si>
    <t>Abbonamento al Giornale di Sicilia online - DR Sicilia</t>
  </si>
  <si>
    <t>CANCELLERIA UPT AGRIGENTO</t>
  </si>
  <si>
    <t>VERIFICA RISCHIO DI FULMINAZIONE - UPT MESSINA</t>
  </si>
  <si>
    <t xml:space="preserve">PREVITI GAETANO (CF: PRVGTN76C02F158V)
</t>
  </si>
  <si>
    <t>PREVITI GAETANO (CF: PRVGTN76C02F158V)</t>
  </si>
  <si>
    <t>Rifacimento parte pavimentazione gommata esterna - DP Catania</t>
  </si>
  <si>
    <t xml:space="preserve">CAPPADONNA E C. S.R.L. (CF: 04257130874)
</t>
  </si>
  <si>
    <t>CAPPADONNA E C. S.R.L. (CF: 04257130874)</t>
  </si>
  <si>
    <t>VIGILANZA - DP RAGUSA</t>
  </si>
  <si>
    <t xml:space="preserve">MONDIALPOL RAGUSA S.R.L. UNIPERSONALE  (CF: 01363160886)
</t>
  </si>
  <si>
    <t>NOLEGGIO FOTOCOPIATORI - CONVENZIONE CONSIP - DR SICILIA</t>
  </si>
  <si>
    <t xml:space="preserve">KYOCERA SPA (CF: 02973040963)
</t>
  </si>
  <si>
    <t>KYOCERA SPA (CF: 02973040963)</t>
  </si>
  <si>
    <t xml:space="preserve">Lavori di tinteggiartura stanza </t>
  </si>
  <si>
    <t xml:space="preserve">EDILIZIA SEIDITA SRL (CF: 05411920829)
</t>
  </si>
  <si>
    <t>EDILIZIA SEIDITA SRL (CF: 05411920829)</t>
  </si>
  <si>
    <t>Sostituzione di n.5 condizionatori-DP E UPT AG</t>
  </si>
  <si>
    <t xml:space="preserve">AQS SRL (CF: 06439250827)
AURORA IMPIANTI S.R.L. (CF: 01519140899)
MASTERY SRL (CF: 01644840850)
NAPOLITANO IMPIANTI SRL (CF: 05865710825)
SPOTO SRLS (CF: 05527150873)
</t>
  </si>
  <si>
    <t>AURORA IMPIANTI S.R.L. (CF: 01519140899)</t>
  </si>
  <si>
    <t>CANCELLERIA - SPI PALERMO</t>
  </si>
  <si>
    <t xml:space="preserve">MANUTENZIONE IMPIANTI - DP TRAPANI </t>
  </si>
  <si>
    <t>MANUTENZIONE IMPIANTI - DR SICILIA</t>
  </si>
  <si>
    <t xml:space="preserve">TL SOLUTIONS  (CF: LPUNNN58H10G273Q)
</t>
  </si>
  <si>
    <t>TL SOLUTIONS  (CF: LPUNNN58H10G273Q)</t>
  </si>
  <si>
    <t>PULIZIA E DISINFESTAZIONE - UT NOTO</t>
  </si>
  <si>
    <t>SERVIZIO DI CONDUZIONE E MANUTENZIONE DEGLI IMPIANTI TERMOIDRAULICI, DI CONDIZIONAMENTO ED IDRICO SANITARI PRESSO GLI UFFICI DELLA DR SICILIA</t>
  </si>
  <si>
    <t>04-PROCEDURA NEGOZIATA SENZA PREVIA PUBBLICAZIONE DEL BANDO</t>
  </si>
  <si>
    <t xml:space="preserve">RAGGRUPPAMENTO:
- GLOBALGEST SRL (CF: 08587361000) Ruolo: 02-MANDATARIA
- OFFICINA LODATO SRL (CF: 05323650829) Ruolo: 01-MANDANTE
AMATO ANTONIO (CF: MTANTN56M22E239Z)
BELLI SRL (CF: 00105730568)
BI.E.TI. S.R.L. (CF: 04208251001)
</t>
  </si>
  <si>
    <t xml:space="preserve">RAGGRUPPAMENTO:
- GLOBALGEST SRL (CF: 08587361000) Ruolo: 02-MANDATARIA
- OFFICINA LODATO SRL (CF: 05323650829) Ruolo: 01-MANDANTE
</t>
  </si>
  <si>
    <t>Fornitura toner per DP Ragusa e DP Trapani</t>
  </si>
  <si>
    <t>Fornitura toner per DP Messina</t>
  </si>
  <si>
    <t xml:space="preserve">Tecno Office snc (CF: 01259150553)
</t>
  </si>
  <si>
    <t>Tecno Office snc (CF: 01259150553)</t>
  </si>
  <si>
    <t>SOSTITUZIONE DELLE BATTERIE A SERVIZIO DEL GRUPPO DI CONTINUITA'-UPS- DPE UPT-AG-</t>
  </si>
  <si>
    <t xml:space="preserve">ELETTRONICA MODERNA SRL (CF: 01989720857)
GCARD (CF: 12989501007)
NOVIMPIANTI SRL (CF: 01648520748)
SIGNORILE IMPIANTI SRL (CF: 06989290728)
TIESSE IMPIANTI DI TRIPPA SALVATORE (CF: TRPSVT69P07C351J)
</t>
  </si>
  <si>
    <t>ELETTRONICA MODERNA SRL (CF: 01989720857)</t>
  </si>
  <si>
    <t>DP PA E DP TP - SERVIZIO DI SORVEGLIANZA SANITARAI</t>
  </si>
  <si>
    <t xml:space="preserve">TRAINA FABIO (CF: TRNFBA79C01G273I)
</t>
  </si>
  <si>
    <t>TRAINA FABIO (CF: TRNFBA79C01G273I)</t>
  </si>
  <si>
    <t>Fornitura di rotoli per eliminacode - DP Catania</t>
  </si>
  <si>
    <t>Lavori di spurgo, scrostamento e sanificazione pozzo nero - DR Sicilia</t>
  </si>
  <si>
    <t>Lavori di ferramenta e pavimentazione -DR Sicilia e DP Palermo</t>
  </si>
  <si>
    <t>Fornitura di toner per UPT Messina</t>
  </si>
  <si>
    <t>Fornitura testi fiscali per DP Agrigento</t>
  </si>
  <si>
    <t>Fornitura di n. 50 rotoli carta termica eliminacode - DP Trapani e UT Bagheria</t>
  </si>
  <si>
    <t>Fornitura di Faldoni e colla liquida - UPT Palermo</t>
  </si>
  <si>
    <t xml:space="preserve">CARTOLIBRERIA SANTO FERRARELLO (CF: FRRSNT77L02G511S)
</t>
  </si>
  <si>
    <t>CARTOLIBRERIA SANTO FERRARELLO (CF: FRRSNT77L02G511S)</t>
  </si>
  <si>
    <t>SIGILLATURA DEI GIUNTI POSTI NELLA PARTE SUPERIORE DEI TRAMEZZI- DP CATANIA-</t>
  </si>
  <si>
    <t xml:space="preserve">2D COSTRUZIONI (CF: 01786790764)
DIELLE COSTRUZIONI SRL (CF: 01357960622)
EDIL EFFE SRLS (CF: 03016930806)
FAZIO SEBASTIANO (CF: FZASST77M27F158W)
TRE D CALCESTRUZZI (CF: 00854130788)
</t>
  </si>
  <si>
    <t>MANUTENZIONE IMPIANTI - DP AGRIGENTO</t>
  </si>
  <si>
    <t>MANIGLIONI ANTIPANICO - UPT MESSINA</t>
  </si>
  <si>
    <t xml:space="preserve">ATTREZZATURE PER UFFICIO - UT PALERMO </t>
  </si>
  <si>
    <t>DERATTIZZAZIONE - UT MODICA</t>
  </si>
  <si>
    <t xml:space="preserve">IBLEA DISINFESTAZIONE S.R.L.  (CF: 00843330887)
</t>
  </si>
  <si>
    <t>IBLEA DISINFESTAZIONE S.R.L.  (CF: 00843330887)</t>
  </si>
  <si>
    <t>Sostituzione tenda a barre verticali + sostituzione serratura armadio - DR Sicilia</t>
  </si>
  <si>
    <t>MATERIALE PER UFFICIO - UT PALERMO 2</t>
  </si>
  <si>
    <t xml:space="preserve">LA GALA ROSARIO (CF: LGLRSR73M29M052O)
</t>
  </si>
  <si>
    <t>LA GALA ROSARIO (CF: LGLRSR73M29M052O)</t>
  </si>
  <si>
    <t>Lavori di derattizzazione e disinfestazione DP Catania</t>
  </si>
  <si>
    <t xml:space="preserve">AGS SRL (CF: 04187300878)
</t>
  </si>
  <si>
    <t>AGS SRL (CF: 04187300878)</t>
  </si>
  <si>
    <t>VERIFICA PERIODICA BIENNALE IMPIANTO DI MESSA A TERRA</t>
  </si>
  <si>
    <t>Fornitura di toner per DP ENNA</t>
  </si>
  <si>
    <t>CLIMATIZZAZIONE - DP AGRIGENTO</t>
  </si>
  <si>
    <t>DP RAGUSA - SERVIZIO DI SORVEGLIANZA SANITARIA</t>
  </si>
  <si>
    <t xml:space="preserve">DI MARI CARMELA (CF: DMRCML58A45H574D)
</t>
  </si>
  <si>
    <t>DI MARI CARMELA (CF: DMRCML58A45H574D)</t>
  </si>
  <si>
    <t>DR E DP ME - SERVIZIO DI SORVEGLIANZA SANITARIA</t>
  </si>
  <si>
    <t xml:space="preserve">ARENA MJRIAM (CF: RNAMRM75D53F158U)
</t>
  </si>
  <si>
    <t>ARENA MJRIAM (CF: RNAMRM75D53F158U)</t>
  </si>
  <si>
    <t>DP CL, DP CT, DP EN, DP SR - SERVIZIO DI SORVEGLIANZA SANITARIA</t>
  </si>
  <si>
    <t xml:space="preserve">SERAFINO LEONARDO (CF: SRFLRD77A27L219Q)
</t>
  </si>
  <si>
    <t>SERAFINO LEONARDO (CF: SRFLRD77A27L219Q)</t>
  </si>
  <si>
    <t>Fornitura di toner vari per DP Catania e UT Barcellona</t>
  </si>
  <si>
    <t>SERVIZIO DI SORVEGLIANZA SANITARIA DP AGRIGENTO</t>
  </si>
  <si>
    <t xml:space="preserve">ISTITUTO B. RAMAZZINI (CF: 00801420878)
</t>
  </si>
  <si>
    <t>ISTITUTO B. RAMAZZINI (CF: 00801420878)</t>
  </si>
  <si>
    <t>UT SCIACCA - VERIFICA PERIODICA BIENNALE ASCENSORE</t>
  </si>
  <si>
    <t>Fornitura libri tecnici - DR Sicilia</t>
  </si>
  <si>
    <t>Fornitura toner per DP Catania</t>
  </si>
  <si>
    <t xml:space="preserve">BP Management (CF: 02933380798)
</t>
  </si>
  <si>
    <t>BP Management (CF: 02933380798)</t>
  </si>
  <si>
    <t>Fornitura articoli vari di cancelleria - Dr Sicilia, DP Palermo, DP Caltanissetta</t>
  </si>
  <si>
    <t xml:space="preserve">NADA 2008 SRL (CF: 09234221001)
</t>
  </si>
  <si>
    <t>NADA 2008 SRL (CF: 09234221001)</t>
  </si>
  <si>
    <t>FORNITURA TONER - UT SCIACCA</t>
  </si>
  <si>
    <t>FORNITURA E POSA IN OPERA DI N.6 CONDIZIONATORI-UPT MESSINA-</t>
  </si>
  <si>
    <t xml:space="preserve">AIR FIRE SPA (CF: 06305150580)
ALVA SRL (CF: 01429760125)
AQS SRL (CF: 06439250827)
I.M.EL. SAS DI FURNARI ANTONIO (CF: 03640720870)
VALENTE SRL (CF: 02029060759)
</t>
  </si>
  <si>
    <t>VALENTE SRL (CF: 02029060759)</t>
  </si>
  <si>
    <t>Sostituzione maniglie premi-apri</t>
  </si>
  <si>
    <t xml:space="preserve">MALTESE GROUP (CF: 05637650820)
</t>
  </si>
  <si>
    <t>MALTESE GROUP (CF: 05637650820)</t>
  </si>
  <si>
    <t>FORNITURA DI CARTA A/4</t>
  </si>
  <si>
    <t xml:space="preserve">CLICK UFFICIO SRL (CF: 06067681004)
SVILUPPO UFFICIO SRL  (CF: 02866490614)
TARA SRL (CF: 02154670737)
TECNOFFICE  (CF: 03027850274)
tecnolaser europa srl  (CF: 02169281207)
</t>
  </si>
  <si>
    <t>CLICK UFFICIO SRL (CF: 06067681004)</t>
  </si>
  <si>
    <t>ACCESSORI SANITARI UT SCIACCA</t>
  </si>
  <si>
    <t xml:space="preserve">NASTA E C CARTA E IMBALLAGGI (CF: 00088990825)
</t>
  </si>
  <si>
    <t>NASTA E C CARTA E IMBALLAGGI (CF: 00088990825)</t>
  </si>
  <si>
    <t>KIT DI PRIMO SOCCORSO - DP TRAPANI</t>
  </si>
  <si>
    <t>KIT PRIMO SOCCORSO - DP MESSINA  - UT SANT. AGATA MILITELLO</t>
  </si>
  <si>
    <t>TIMBRI - DP RAGUSA</t>
  </si>
  <si>
    <t>Fornitura corso per RSPP  modulo C - DR Sicilia(per DP Siracusa)</t>
  </si>
  <si>
    <t xml:space="preserve">Sicurezza Lab S.r.l. (CF: 06206380823)
</t>
  </si>
  <si>
    <t>Sicurezza Lab S.r.l. (CF: 06206380823)</t>
  </si>
  <si>
    <t>Fornitura testi fiscali - DP Agrigento</t>
  </si>
  <si>
    <t>Derattizzazione DP Agrigento</t>
  </si>
  <si>
    <t xml:space="preserve">APIEMME (CF: PNANTN80P04I356T)
</t>
  </si>
  <si>
    <t>APIEMME (CF: PNANTN80P04I356T)</t>
  </si>
  <si>
    <t>Lavori di installazione targhe e tenda fasce verticali DP Catania</t>
  </si>
  <si>
    <t xml:space="preserve">IDIF SERVIZI SRL (CF: 02933370849)
</t>
  </si>
  <si>
    <t>IDIF SERVIZI SRL (CF: 02933370849)</t>
  </si>
  <si>
    <t>SERVIZIO APERTURA E CHIUSURA UFFICIO, GESTIONE EMERGENZE E VIGILANZA SALTUARIA NOTTURNA - UT SANT'AGATA DI MILITELLO</t>
  </si>
  <si>
    <t>FORNITURA CANCELLERIA</t>
  </si>
  <si>
    <t xml:space="preserve">081 OFFICE &amp; SUPPLIES SRL (CF: 08288271219)
2 EMME SRL (CF: 03678060488)
MYO S.r.l. (CF: 03222970406)
PROGETTA S.R.L. (CF: 04648820878)
RL3 SRL (CF: 09653091000)
</t>
  </si>
  <si>
    <t>CORSO - DR SICILIA</t>
  </si>
  <si>
    <t xml:space="preserve">MEDIACONSULT (CF: 07189200723)
</t>
  </si>
  <si>
    <t>MEDIACONSULT (CF: 07189200723)</t>
  </si>
  <si>
    <t>NÂ° 10 ESTINTORI A CO2 PER UPT TRAPANI E DR SICILIA</t>
  </si>
  <si>
    <t xml:space="preserve">BN SERVICE SRL (CF: 05531210820)
RS GROUP SRL (CF: 05109310655)
SARE-SUD s.p.a. (CF: 00350440822)
</t>
  </si>
  <si>
    <t>TINTEGGIATURA - UPT AGRIGENTO</t>
  </si>
  <si>
    <t>FORNITURA E COLLOCAZIONE RINGHIERE - UPT TRAPANI</t>
  </si>
  <si>
    <t xml:space="preserve">IMPRESA EDILE E STRADALE GERVASI VITO (CF: GRVVTI44A14L331A)
</t>
  </si>
  <si>
    <t>IMPRESA EDILE E STRADALE GERVASI VITO (CF: GRVVTI44A14L331A)</t>
  </si>
  <si>
    <t>MANUTENZIONE FABBRICATI - UT BARCELONA P. DI G.</t>
  </si>
  <si>
    <t xml:space="preserve">EDILCENTRO (CF: 01645660836)
</t>
  </si>
  <si>
    <t>EDILCENTRO (CF: 01645660836)</t>
  </si>
  <si>
    <t>REALIZZAZIONE PORTE AUTOMATICHE - UT PALERMO</t>
  </si>
  <si>
    <t>RIPARAZIONE BAGNI - DP CALTANISSETTA</t>
  </si>
  <si>
    <t xml:space="preserve">BLAS COSTRUZIONI S.R.L. (CF: 01387910225)
</t>
  </si>
  <si>
    <t>BLAS COSTRUZIONI S.R.L. (CF: 01387910225)</t>
  </si>
  <si>
    <t>MANUTENZIONE IMPIANTI - DP CALTANISSETTA</t>
  </si>
  <si>
    <t>SOSTTUZIONE QUADRI ELETTRICI - UPT AGRIGENTO</t>
  </si>
  <si>
    <t>FORNITURA IMPIANTO ANTIINTRUSIONE - UPT ENNA</t>
  </si>
  <si>
    <t>FORNITURA E POSA IN OPERA CLIMATIZZATORE - DP AGRIGENTO</t>
  </si>
  <si>
    <t>RIPARAZIONE BARRA METALLICA -  DP CALTANISSETTA</t>
  </si>
  <si>
    <t>Fornitura toner - DP Messina</t>
  </si>
  <si>
    <t>Fornitura toner e drum per uffici della DP di Messina</t>
  </si>
  <si>
    <t>PULIZIA E DECESPUGLIAMENTO - UPT ENNA</t>
  </si>
  <si>
    <t>DP E UPT SIRACUSA - SERVIZIO DI GESTIONE IMPIANTO ANTINTRUSIONE DA CENTRALE OPERATIVA</t>
  </si>
  <si>
    <t xml:space="preserve">ETNA POLICE S.R.L. (CF: 04651540876)
METROSERVICE SRL (CF: 01341310892)
</t>
  </si>
  <si>
    <t>RIPRISTINO LOCALE TECNICO - UT TERMINI IMERESE</t>
  </si>
  <si>
    <t>PULIZIE - DP AGRIGENTO</t>
  </si>
  <si>
    <t>KIT ACCESSORI SANITARI - UT GELA</t>
  </si>
  <si>
    <t>INTERVENTO PER LA RIMOZIONE DI VARI VESPAI - UT BARCELLONA P.G. - DP ME</t>
  </si>
  <si>
    <t xml:space="preserve">GECO SERVIZI di sebastiano Ribaudo (CF: 00023688880)
RENTOKIL ITALIA S.R.L. (CF: 10077141009)
</t>
  </si>
  <si>
    <t>GECO SERVIZI di sebastiano Ribaudo (CF: 00023688880)</t>
  </si>
  <si>
    <t>RIPARAZIONE DI 2 ARMADI IN LEGNO ST. 136 + SOSTITUZIONE DI 5 SERRATURE ST. 424 - DR SICILIA</t>
  </si>
  <si>
    <t xml:space="preserve">Falegnameria Artigiana La Rosa (CF: 04367680826)
</t>
  </si>
  <si>
    <t>Falegnameria Artigiana La Rosa (CF: 04367680826)</t>
  </si>
  <si>
    <t>FORNITURA SEDUTE VARI UFFICI</t>
  </si>
  <si>
    <t xml:space="preserve">ALTEA SRL (CF: 02443320599)
ARM SRL (CF: 03351280544)
C.M.E SRL (CF: 02534090648)
ERREBIAN SPA (CF: 08397890586)
NOVAMED SRL (CF: 02948410838)
</t>
  </si>
  <si>
    <t>ERREBIAN SPA (CF: 08397890586)</t>
  </si>
  <si>
    <t>Lavori di Derattizzazione UT S. Agata di Militello</t>
  </si>
  <si>
    <t xml:space="preserve">GECO SERVIZI di sebastiano Ribaudo (CF: 00023688880)
</t>
  </si>
  <si>
    <t>Fornitura buste trasparenti grande formato per Mappe - UPT Palermo</t>
  </si>
  <si>
    <t>Sostituzione di serrature presso DP Catania</t>
  </si>
  <si>
    <t>Fornitura cartucce di toner per DP Messina</t>
  </si>
  <si>
    <t>KIT DI PRIMO SOCCORSO - DP CATANIA</t>
  </si>
  <si>
    <t>FORNITURA DI N.110 KIT DI BLOCCAGGIO PER PC-DP CATANIA-</t>
  </si>
  <si>
    <t xml:space="preserve">A.G._INFORMATICA SRL (CF: 04641681004)
EDIL PACIFICO (CF: 01206900621)
EFAL (CF: 01002510806)
LOGIN (CF: 01352710527)
LOGIN INFORMATICA DI PANIO DONATO (CF: PNADNT81S25G712F)
</t>
  </si>
  <si>
    <t>A.G._INFORMATICA SRL (CF: 04641681004)</t>
  </si>
  <si>
    <t>Elettrificazione porte con sistema di controllo accessi-DP CATANIA-</t>
  </si>
  <si>
    <t xml:space="preserve">EPS DI PALUMBO OTTAVIO (CF: 05981110827)
ERRE GROUP SRL (CF: 02486400746)
EUROCOM TELECOMUNICAZIONI (CF: 02067170403)
EVOLUTION SRLS (CF: 02781480344)
I.C.I.T. SRL (CF: 02595760840)
</t>
  </si>
  <si>
    <t>Intervento di urgente derattizzazione presso sede DP Palermo</t>
  </si>
  <si>
    <t xml:space="preserve">MIL WORLD SRL (CF: 06191420824)
</t>
  </si>
  <si>
    <t>MIL WORLD SRL (CF: 06191420824)</t>
  </si>
  <si>
    <t>FORNITURA E POSA IN OPERA DI TAPPETO ANTISCIVOLO-UT ACIREALE-</t>
  </si>
  <si>
    <t xml:space="preserve">ABL S.R.L. (CF: 04494751003)
ADHOC (CF: 06321371004)
AFTI SPA (CF: 07019780159)
AGER SRL (CF: 02485310201)
KRONO ENGINEERING SRLS (CF: 05529670878)
</t>
  </si>
  <si>
    <t>KRONO ENGINEERING SRLS (CF: 05529670878)</t>
  </si>
  <si>
    <t>RIFUNZIONALIZZAZIONE DI ALCUNI LOCALI- OPERE IMPIANTISTICHE-UT CASTELVETRANO-</t>
  </si>
  <si>
    <t xml:space="preserve">CUBI SRL (CF: 01402610230)
M.R. COSTRUZIONI (CF: 01853640850)
S.A.CO.GEN. (CF: 01569980509)
S.I.ETEC. COSTRUZIONI DI IMBERGAMO ANGELO (CF: 02496540846)
SURIANO MICHELANGELO (CF: SRNMHL64M05G273I)
</t>
  </si>
  <si>
    <t>M.R. COSTRUZIONI (CF: 01853640850)</t>
  </si>
  <si>
    <t>RIPRISTINO FUNZIONALITA' CANCELLO SCORREVOLE- DRE</t>
  </si>
  <si>
    <t xml:space="preserve">BLE SRL (CF: 03498030612)
CARRA SRL (CF: 03288930369)
COSTRUZIONI EDILI SRL (CF: 02353130814)
MARES (CF: 03083751218)
N.P.G.MULTIMPIANTI SAS (CF: 01782310856)
</t>
  </si>
  <si>
    <t>N.P.G.MULTIMPIANTI SAS (CF: 01782310856)</t>
  </si>
  <si>
    <t>ENERGIA ELETTRICA CONVENZIONE CONSIP EE16 LOTTO 16 SICILIA</t>
  </si>
  <si>
    <t xml:space="preserve">ENEL ENERGIA SPA (CF: 06655971007)
</t>
  </si>
  <si>
    <t>ENEL ENERGIA SPA (CF: 06655971007)</t>
  </si>
  <si>
    <t>SEGNALAZIONE CERTIFICATO INIZIO DI ATTIVITA' AI FINI DELLA SICUREZZA ANTINCENDIO</t>
  </si>
  <si>
    <t>MANUTENZIONE PASSERELLA DISABILI- DP AGRIGENTO-</t>
  </si>
  <si>
    <t xml:space="preserve">DE VIVO (CF: 00545040768)
DGM SRLS (CF: 08834461215)
EDILCAP SRL (CF: 05028450871)
GFC SRL (CF: 02426970063)
S.C.M SRL  (CF: 02201920846)
</t>
  </si>
  <si>
    <t>S.C.M SRL  (CF: 02201920846)</t>
  </si>
  <si>
    <t>REALIZZAZIONE DI UN SISTEMA RIDONDANTE DI ALIMENTAZIONE- DRE-</t>
  </si>
  <si>
    <t xml:space="preserve">A.G.A. SRL (CF: 07294671214)
ABM (CF: 04597071002)
ALBA SRL (CF: 01721380705)
albasistem (CF: 00509130670)
Novaimpianti snc (CF: 01588610814)
</t>
  </si>
  <si>
    <t>Novaimpianti snc (CF: 01588610814)</t>
  </si>
  <si>
    <t>Lavori di installazione guide non vedenti e riparazione transenna DP Agrigento</t>
  </si>
  <si>
    <t>SOSTITUZIONE DI TRE INTERRUTTORI A CARRELLO-DRE</t>
  </si>
  <si>
    <t xml:space="preserve">2 ZETA SRL (CF: 08107130018)
2A IMPIANTI (CF: 10695730159)
2E SOLUZIONI AZIENDALI (CF: 04093110163)
Idro termo service srl (CF: 08446221213)
IMPIANTI E COSTRUZIONI ELETTRICHE SRL (CF: 04846440826)
</t>
  </si>
  <si>
    <t>IMPIANTI E COSTRUZIONI ELETTRICHE SRL (CF: 04846440826)</t>
  </si>
  <si>
    <t>FORNITURA DI N.3 DEFIBRILLATORI E FORMAZIONE-DP ENNA-</t>
  </si>
  <si>
    <t xml:space="preserve">INFORMARE I MEDICI COMMERCIAL (CF: 07257161005)
LEURA SRL  (CF: 02958860989)
ORTOTECK SRL (CF: 01899280760)
SAGO MEDICA  (CF: 01122350380)
VIP ELETTRA (CF: 02214200566)
</t>
  </si>
  <si>
    <t>SAGO MEDICA  (CF: 01122350380)</t>
  </si>
  <si>
    <t>FORNITURA E POSA DI RUOTE CANCELLO CON SUPPORTO - DP SIRACUSA</t>
  </si>
  <si>
    <t xml:space="preserve">MSC MULTI SERVICES CONSULTING (CF: 01856420896)
</t>
  </si>
  <si>
    <t>MSC MULTI SERVICES CONSULTING (CF: 01856420896)</t>
  </si>
  <si>
    <t>DP PA - ATTESTAZIONE RINNOVO PERIODICO DI CONFORMITA' ANTINCENDIO</t>
  </si>
  <si>
    <t>DP PA - SEGNALAZIONE CERTIFICATO INIZIO DI ATTIVITA' AI FINI DELLA SICUREZZA ANTINCENDIO</t>
  </si>
  <si>
    <t>UFFICI DELLA SICILIA - AFFIDAMENTO DIRETTO SERVIZIO DI MANUTENZIONE IMPIANTI ELEVATORI</t>
  </si>
  <si>
    <t xml:space="preserve">KONE SPA (CF: 05069070158)
</t>
  </si>
  <si>
    <t>KONE SPA (CF: 05069070158)</t>
  </si>
  <si>
    <t>Sostituzione induttori impianto ascensore - DR Sicilia</t>
  </si>
  <si>
    <t>FORNITURA TONER E CARTUCCE- UPT AGRIGENTO E DP RAGUSA</t>
  </si>
  <si>
    <t>FORNITURA E MONTAGGIO MOBILI E ARREDI UT PALERMO 2 E CASTELVETRANO</t>
  </si>
  <si>
    <t xml:space="preserve">2M MEDICAL SRL (CF: 03219971201)
A.G. ARREDO URBANO (CF: 01234780110)
AIR NET SRL (CF: 13022991007)
ALPINE SRL (CF: 02636530608)
QUADRIFOGLIO SISTEMI D'ARREDO SPA (CF: 02301560260)
</t>
  </si>
  <si>
    <t>QUADRIFOGLIO SISTEMI D'ARREDO SPA (CF: 02301560260)</t>
  </si>
  <si>
    <t>RIPARAZIONE PORTE INTERNE - DP CATANIA</t>
  </si>
  <si>
    <t>RIPARAZIONE PORTE INTERNE - DR SICILIA</t>
  </si>
  <si>
    <t>FORNITURA E SOSTITUZIONE CLIMATIZZATORE - UPT SIRACUSA</t>
  </si>
  <si>
    <t>RIPRISTINO FUNZIONALITA' MONITOR TOTEM - SPORTELLO DI ALCAMO</t>
  </si>
  <si>
    <t xml:space="preserve">I.E.D.A. di D'Aleo Domenico (CF: DLADNC67A14G273Y)
</t>
  </si>
  <si>
    <t>I.E.D.A. di D'Aleo Domenico (CF: DLADNC67A14G273Y)</t>
  </si>
  <si>
    <t>LAVORI DI MANUTENZIONE FABBRICATO PER RINNOVO CPI - DR SICILIA</t>
  </si>
  <si>
    <t>RIPARAZIONE FINESTRE - UPT PALERMO</t>
  </si>
  <si>
    <t>RIPARAZIONE PORTE INTERNE - UT ACIREALE</t>
  </si>
  <si>
    <t>MANUTENZIONE IMPIANTO PER SPOSTAMENTO PDL - UT SCIACCA</t>
  </si>
  <si>
    <t>RIPARAZIONE SERRATURE PORTE INTERNE - DR SICILIA</t>
  </si>
  <si>
    <t>RIPARAZIONE SERRATURE - DR SICILIA</t>
  </si>
  <si>
    <t>REALIZZAZIONE PARETI DIVISORIE - UT SCIACCA</t>
  </si>
  <si>
    <t>FORNITURA E INSTALLAZIONE MANIGLIONE ANTIPANICO - UT RAGUSA</t>
  </si>
  <si>
    <t xml:space="preserve">AURORA IMPIANTI S.R.L. (CF: 01519140899)
</t>
  </si>
  <si>
    <t>RIMODULAZIONE IMPIANTO ALLARME -  UT SCIACCA</t>
  </si>
  <si>
    <t>RIPARAZIONE MONITOR TOTEM DP CATANIA</t>
  </si>
  <si>
    <t>MANUTENZIONE IMPIANTO - RIPRISTINO POTA ALLARMATA - UPT MESSINA</t>
  </si>
  <si>
    <t xml:space="preserve">MEGA SISTEM DI MANCUSO FRANCESCO (CF: 01215560838)
</t>
  </si>
  <si>
    <t>MEGA SISTEM DI MANCUSO FRANCESCO (CF: 01215560838)</t>
  </si>
  <si>
    <t>MODIFICA IMOPIANTO ELETTRICO SPOSTAMENTO UTENZE - UT SCIACCA</t>
  </si>
  <si>
    <t xml:space="preserve">L.P.IMPIANTI  (CF: 06086340822)
</t>
  </si>
  <si>
    <t>L.P.IMPIANTI  (CF: 06086340822)</t>
  </si>
  <si>
    <t>FORNITURA E INSTALLAZIONE MANIGLIONE ANTIPANICO -  UT T. IMERESE</t>
  </si>
  <si>
    <t>SOSTITUZIONE CLOMATIZZATORE - DR SICILIA</t>
  </si>
  <si>
    <t>LAVORI PER INSTALLAZIONE PUNTI RETE - DR SICILIA</t>
  </si>
  <si>
    <t xml:space="preserve">RIVOLO FRANCESCO (CF: RVLFNC48C11G273C)
</t>
  </si>
  <si>
    <t>RIVOLO FRANCESCO (CF: RVLFNC48C11G273C)</t>
  </si>
  <si>
    <t>FORNITURA E POS AIN OPERA PIASTRE - DR SICILIA</t>
  </si>
  <si>
    <t>RIPARAZIONE SERRAMENTI AVVOLGIBILI UPT AGRIGENTO</t>
  </si>
  <si>
    <t>MANUTENZIONE FABBRICATO - TINTEGGIATURA - UPT PALERMO</t>
  </si>
  <si>
    <t>MANUTENZIONE FABBRICATI - PORTE INTERNE USCITE DI SICUREZZA - DP CALTANISSETTA</t>
  </si>
  <si>
    <t xml:space="preserve">FERRAMENTA HOBBY IDEA (CF: 00104990551)
</t>
  </si>
  <si>
    <t>FERRAMENTA HOBBY IDEA (CF: 00104990551)</t>
  </si>
  <si>
    <t>MANUTENZIONE FABBRICATI - INDAGINI RICERCA AMIANTO - DR SICILIA</t>
  </si>
  <si>
    <t xml:space="preserve">DGECO STUDIO GULLO SRL (CF: 05975600825)
</t>
  </si>
  <si>
    <t>DGECO STUDIO GULLO SRL (CF: 05975600825)</t>
  </si>
  <si>
    <t>FORNITURA E POSA IN OPERA BOTOLA - UT GELA (CL)</t>
  </si>
  <si>
    <t xml:space="preserve">VISA ESTINTORI SRL (CF: 01735660852)
</t>
  </si>
  <si>
    <t>VISA ESTINTORI SRL (CF: 01735660852)</t>
  </si>
  <si>
    <t>MANUTENZIONE IMPIANTO DI SPEGNIMENTO - UT TERMINI IMERESE</t>
  </si>
  <si>
    <t>MANUTENZIONE IMPIANTO CLIMATIZZAZIONE DP AGRIGENTO</t>
  </si>
  <si>
    <t>SPOSTAMENTO ARMADIO RACK UPT PALERMO</t>
  </si>
  <si>
    <t>MANUTENZIONE FABBRICATI - OPERE SICUREZZA LOCALI ARCHIVIO - DP PALERMO 2</t>
  </si>
  <si>
    <t xml:space="preserve">COSTRUZIOLI BENEDETTO SRL (CF: 05384070826)
</t>
  </si>
  <si>
    <t>COSTRUZIOLI BENEDETTO SRL (CF: 05384070826)</t>
  </si>
  <si>
    <t>RIPARAZIONE SOFTWARE TORNELLI - DR SICILIA</t>
  </si>
  <si>
    <t xml:space="preserve">LASERLINE (CF: 03182900963)
</t>
  </si>
  <si>
    <t>LASERLINE (CF: 03182900963)</t>
  </si>
  <si>
    <t>MANUTENZIONE IMPIANTI - RIPRISTINO MODULO PX100 - DR SICILIA</t>
  </si>
  <si>
    <t>MANUTENZIONI IMPIANTO ILLUMINAZIONE - UPT AGRIGENTO</t>
  </si>
  <si>
    <t>MANUTENZIONI IMPIANTO ELEVATORE - UT PALERMO 2</t>
  </si>
  <si>
    <t>MANUTENZIONE FABBRICATI - RICOLLOCAZIONE LUCERNARI</t>
  </si>
  <si>
    <t>RIPRISTINO SERRATURE PORTE INTERNE ut modica</t>
  </si>
  <si>
    <t>MANUTENZIONE FABBRICATO DP SIRACUSA - STAFFATURE PLUVIALI</t>
  </si>
  <si>
    <t xml:space="preserve">EDIL &amp; PAINT 19 SRLS (CF: 01995150891)
</t>
  </si>
  <si>
    <t>EDIL &amp; PAINT 19 SRLS (CF: 01995150891)</t>
  </si>
  <si>
    <t>MANUTENZIONE IMPIANTO ANTIINTRUSIONE - DP SIRACUSA</t>
  </si>
  <si>
    <t>MANUTENZIONE IMPIANTO ANTIINTRUSIONE - SPORTELLO DI ALCAMO</t>
  </si>
  <si>
    <t>RIPRISTINO SUPERFICI AMMALORATE PILASTRI - DP PALERMO</t>
  </si>
  <si>
    <t xml:space="preserve">SERVIZI PROFESSIONALI SRL (CF: 04979450824)
</t>
  </si>
  <si>
    <t>SERVIZI PROFESSIONALI SRL (CF: 04979450824)</t>
  </si>
  <si>
    <t>MANUTENZIONE FABBRICATI - INFISSI E CONTROSOFFITTI - UPT AGRIGENTO</t>
  </si>
  <si>
    <t>RIPARAZIONE SERRAMENTI ESTERNI AVVOLGIBILI- DP MESSINA</t>
  </si>
  <si>
    <t>MANUTENZIONE IMPIANTO ANTINCENDIO - DP RAGUSA</t>
  </si>
  <si>
    <t>INSTALLAZIONE PRESSOSTATO ELETTRONICO - UPT AGRIGENTO</t>
  </si>
  <si>
    <t>RIPRISTINO FUNZIONALITA' PORTA CANCELLO - DP PALERMO</t>
  </si>
  <si>
    <t>MANUTENZIONE FABBRICATI PER INFILTRAZIONE ACQUA PIOVANA - DR SICILIA</t>
  </si>
  <si>
    <t xml:space="preserve">MESSINA GIUSEPPE (CF: MSSGPP70C28G273K)
</t>
  </si>
  <si>
    <t>MESSINA GIUSEPPE (CF: MSSGPP70C28G273K)</t>
  </si>
  <si>
    <t>ACQUISTO ZANZARIERE - UT PALERMO 2</t>
  </si>
  <si>
    <t>MANUTENZIONE FABBRICATI - BATTERIE PER GRUPPO ELETTROGENO - UT VITTORIA</t>
  </si>
  <si>
    <t>IMPERMEABILIZZAZIONE AIUOLE - UPT AGRIGENTO</t>
  </si>
  <si>
    <t>MANUTENZIONE IMPIANTI - SOSTITUZIONE QUADRO ELETTRICO - UPT SIRACUSA</t>
  </si>
  <si>
    <t xml:space="preserve">FORNITURA CASSETTE PRIMO SOCCORSO - UT CASTELVETRANO </t>
  </si>
  <si>
    <t>MANUTENZIONE IMPIANTO ANTIINCENDIO DP RAGUSA</t>
  </si>
  <si>
    <t>MANUTENZIONE IMPIANTO ANTIINCENDIO - DP AGRIGENTO</t>
  </si>
  <si>
    <t>Fornitura di gasolio da riscaldamento per i 2 UPT di Messina</t>
  </si>
  <si>
    <t>CONVENZIONE CONSIP GAS NATURALE 11 LOTTO 9</t>
  </si>
  <si>
    <t xml:space="preserve">AGSM Energia SpA (CF: 02968430237)
</t>
  </si>
  <si>
    <t>AGSM Energia SpA (CF: 02968430237)</t>
  </si>
  <si>
    <t>SERVIZIO DI MANUTENZIONE DEGLI IMPIANTI ANTINCENDIO PRESSO GLI UFFICI DELLA SICILIA</t>
  </si>
  <si>
    <t>Interventi di derattizzazione e disinfestazione - UT Barcellona PG</t>
  </si>
  <si>
    <t xml:space="preserve">RI.FRA. SRL   (CF: 01366080818)
</t>
  </si>
  <si>
    <t>RI.FRA. SRL   (CF: 01366080818)</t>
  </si>
  <si>
    <t>Lavori di derattizzazione e disinfestazione per DP Palermo</t>
  </si>
  <si>
    <t>Fornitura toner vari DP Messina</t>
  </si>
  <si>
    <t>Lavori vari su serrature e maniglie porte uffici della DR Sicilia</t>
  </si>
  <si>
    <t>Sostituzione 42 maniglie bagni + 10 porte ufficio - UPT Agrigento</t>
  </si>
  <si>
    <t xml:space="preserve">PROFESSIONAL FERRAMENTA E FAI DA TE SRL (CF: 01875600858)
</t>
  </si>
  <si>
    <t>PROFESSIONAL FERRAMENTA E FAI DA TE SRL (CF: 01875600858)</t>
  </si>
  <si>
    <t>Installazione linee informatiche ed elettriche per 3 nuovi lettori di Badge</t>
  </si>
  <si>
    <t>Fornitura di corsi per la sicurezza RSPP - DR Sicilia</t>
  </si>
  <si>
    <t>MANUTENZIONE E MESSA A NORMA DEI SERVIZI IGIENICI- DP TRAPANI-</t>
  </si>
  <si>
    <t xml:space="preserve">DE FILIPPO ROCCO SRL (CF: 01107800763)
IMPRESA EDILE E STRADALE GERVASI VITO (CF: GRVVTI44A14L331A)
ISOR COSTRUZIONI SRL (CF: 02488860848)
MARTINO COSTRUZIONI SPA (CF: 01486220500)
POLO SAVERIO SRL (CF: 02460810647)
</t>
  </si>
  <si>
    <t>Fornitura corsi di sicurezza per RSPP -DR Sicilia</t>
  </si>
  <si>
    <t>MANUTENZIONE FABBRICATI - UT PALERMO 2</t>
  </si>
  <si>
    <t>Lavori di disinfestazione urgente - DP Messina</t>
  </si>
  <si>
    <t xml:space="preserve">ALBA SICULA societÃ  cooperativa (CF: 02539920831)
</t>
  </si>
  <si>
    <t>ALBA SICULA societÃ  cooperativa (CF: 02539920831)</t>
  </si>
  <si>
    <t>FORNITURA TESTI TRIBUTARI - DR SICILIA</t>
  </si>
  <si>
    <t>Installazione di pellicole trasparenti di sicurezza su vetrate - UPT Agrigento</t>
  </si>
  <si>
    <t>Riparazione soffitto e porte - UPT Messina</t>
  </si>
  <si>
    <t>Riparazione armadi compattati - DR SICILIA</t>
  </si>
  <si>
    <t>Fornitura insegne metalliche direzionali per DR Sicilia</t>
  </si>
  <si>
    <t>Eliminazione infiltrazioni acqua - DP Caltanissetta</t>
  </si>
  <si>
    <t xml:space="preserve">IMPRESA REALE DARIO (CF: RLEDRA79A08C351V)
</t>
  </si>
  <si>
    <t>IMPRESA REALE DARIO (CF: RLEDRA79A08C351V)</t>
  </si>
  <si>
    <t>Sostituzione targa esterna Agenzia - UT Noto</t>
  </si>
  <si>
    <t xml:space="preserve">LAMPO E STAMPA di SESSA NUNZIA (CF: SSSNZT73C63F943Q)
</t>
  </si>
  <si>
    <t>LAMPO E STAMPA di SESSA NUNZIA (CF: SSSNZT73C63F943Q)</t>
  </si>
  <si>
    <t>Modifica funzioni citofono - UPT Agrigento</t>
  </si>
  <si>
    <t>FORNITURA DI MATERIALI PER UFFICIO - UPT MESSINA DP AGRIGENTO DP CATANIA</t>
  </si>
  <si>
    <t xml:space="preserve">cartoleria Crisci (CF: 03981780822)
PAM UFFICIO (CF: 01261820839)
</t>
  </si>
  <si>
    <t>PAM UFFICIO (CF: 01261820839)</t>
  </si>
  <si>
    <t>ESTINTORE IN POLVERE - UT PALERMO 2</t>
  </si>
  <si>
    <t>Fornitura toner per Uffici della DR Sicilia</t>
  </si>
  <si>
    <t xml:space="preserve">CARTO COPY SERVICE (CF: 04864781002)
</t>
  </si>
  <si>
    <t>CARTO COPY SERVICE (CF: 04864781002)</t>
  </si>
  <si>
    <t>mobili arredi per bagno - ut palermo 2</t>
  </si>
  <si>
    <t>NÂ° 2 SISTEMI DI CONTROLLO ACCESSI CCN 7210 AD UNA TESTINA - DR SICILIA</t>
  </si>
  <si>
    <t xml:space="preserve">SOLARI DI UDINE S.P.A. (CF: 01847860309)
</t>
  </si>
  <si>
    <t>SOLARI DI UDINE S.P.A. (CF: 01847860309)</t>
  </si>
  <si>
    <t>Rifacimento pavimentazione esterna - DP Siracusa</t>
  </si>
  <si>
    <t xml:space="preserve">IMPIANTI E COSTRUZIONI ELETTRICHE SRL (CF: 04846440826)
</t>
  </si>
  <si>
    <t>SOSTITUZIONE AVVOLGIBILI - UPT MESSINA</t>
  </si>
  <si>
    <t>installazione fasce salvaparete su postaziono scrivania - DP Messina</t>
  </si>
  <si>
    <t>Servizio sorveglianza di sicurezza - DP Siracusa</t>
  </si>
  <si>
    <t>DISALIMENTAZIONE E MESSA IN SICUREZZA IMPIANTO ELETTRICO E-DISTRIBUZIONE</t>
  </si>
  <si>
    <t xml:space="preserve">ENEL DISTRIBUZIONE SPA (CF: 05779711000)
</t>
  </si>
  <si>
    <t>ENEL DISTRIBUZIONE SPA (CF: 05779711000)</t>
  </si>
  <si>
    <t>Sostituzione fancoli DP Trapani</t>
  </si>
  <si>
    <t xml:space="preserve">ABSOL (CF: 07893210729)
ADIRAMEF (CF: 07777350633)
ARCHIVI SPA (CF: 01849570971)
ARLI S.R.L. (CF: 01712220845)
ASSICLIMA (CF: 05326481214)
</t>
  </si>
  <si>
    <t>Manutenzione impianti termoidraulici DR Sicilia - II esperimento</t>
  </si>
  <si>
    <t xml:space="preserve">2 ZETA SRL (CF: 08107130018)
3A COSTRUZIONI S.R.L. (CF: 08654491003)
3C SRL (CF: 05578620873)
A-CO SRL (CF: 01363410034)
A. ENERGY SRL (CF: 03038180604)
</t>
  </si>
  <si>
    <t>Servizio di pulizia e disinfestazione archivi Regione Sicilia</t>
  </si>
  <si>
    <t xml:space="preserve">ALBA CHIARA SRLS (CF: 05188230287)
ALICE SRLS (CF: 02896150840)
ALL TO SERVICE (CF: 02110870447)
ALMA SRL (CF: 14133501008)
AMBI Q SRL (CF: 02183460696)
</t>
  </si>
  <si>
    <t>Fornitura di toner e drum per gli Uffici della DR Sicilia - II esperimento</t>
  </si>
  <si>
    <t xml:space="preserve">FOREX SRLS (CF: 03632170928)
FORMA (CF: 02701940245)
GA SERVICE SRL (CF: 07252620963)
GA.MA SNC (CF: 00886570886)
GALILEO (CF: 02549510796)
</t>
  </si>
  <si>
    <t>Lavori di ripristino in efficienza chiusure porte ingresso - UPT Agrigento</t>
  </si>
  <si>
    <t>Acquisto strumentazione GPS di appoggio DP Agrigento</t>
  </si>
  <si>
    <t xml:space="preserve">2F CATANIA SRL (CF: 05416590874)
2M forniture (CF: 03637990650)
3D TARGET SRL (CF: 03059060982)
ACERBI POWER (CF: 06856400962)
Adria srl (CF: 02422990818)
</t>
  </si>
  <si>
    <t>Servizio di conduzione e manutenzione impianti elevatori agenzia delle entrate regione sicilia - DESERTA</t>
  </si>
  <si>
    <t xml:space="preserve">OVID S.P.A. (CF: 00649720166)
PONTEGGI MILANI SRL (CF: 02261050039)
RITEC GC SRL (CF: 03281890784)
SEKAM SER S.R.L. (CF: 01560660605)
SOTEC S.R.L. (CF: 04928630757)
</t>
  </si>
  <si>
    <t>Cancelleria varia per tutti gli uffici della Sicilia - anno 2019</t>
  </si>
  <si>
    <t xml:space="preserve">MEC OFFICE SRL (CF: 01249500339)
OFFICINA CARTOTECNICA (CF: 01799900665)
OLISERVICE SAS (CF: 01924160714)
PUNTO NOVE C.D. (CF: 06555211215)
RASA' &amp; FIGLIO SRL (CF: 02937580872)
</t>
  </si>
  <si>
    <t>Manutenzione impianti termoidrualici DR Sicilia</t>
  </si>
  <si>
    <t xml:space="preserve">TECNODUE IMPIANTI (CF: 05218310828)
TECNOIMPIANTI SRL (CF: 03806870287)
TERMOSERVICEGAS S.R.L. (CF: 02130360445)
TIELLE IMPIANTI SYSTEM SRL (CF: 04601960877)
VELARDO IMPIANTI S.R.L.S. (CF: 05531930872)
</t>
  </si>
  <si>
    <t>Servizio di conduzione e manutenzione impianti antincendio uffici Agenzia delle Entrate Regione SicIlia - DESERTA</t>
  </si>
  <si>
    <t xml:space="preserve">ELSYNET (CF: 03178070045)
EUROSICUREZZA (CF: 06597710489)
FEAN IMPIANTI S.R.L. (CF: 05889971213)
GIMALUX S.N.C. (CF: 01000400075)
GIULI (CF: 08286801215)
</t>
  </si>
  <si>
    <t>Fornitura di toner e drum per gli Uffici della DR Sicilia - deserta</t>
  </si>
  <si>
    <t xml:space="preserve">SIDEA (CF: 09916910152)
SOS PRINT SRL (CF: 04553261217)
STAR SERVICE (CF: 08233541211)
SUPERTRONIC (CF: 06256000156)
TC SOLUTION (CF: 01479960898)
</t>
  </si>
  <si>
    <t>Ripristino funzionalitÃ  porte scorrevoli DR Sicilia</t>
  </si>
  <si>
    <t xml:space="preserve">ALADINA RADIO S.R.L. (CF: 05116110015)
BLE SRL (CF: 03498030612)
C.E.E. GUARISO (CF: 04181870280)
CO.GE.AS. S.R.L. (CF: 01544370057)
EDIL IMPIANTI SRLS (CF: 03250990839)
</t>
  </si>
  <si>
    <t>Sostituzione QE del gruppo elettrogeno DP Siracusa</t>
  </si>
  <si>
    <t xml:space="preserve">TECNO IMIEL SRL (CF: 01792130740)
TECNOCLIMAT SRL  (CF: 00611670266)
TECNOEDIL SNC  (CF: 01119620571)
TECNOFIAMMA SRL (CF: 01354980037)
TECNOIMPIANTI SRL (CF: 03806870287)
</t>
  </si>
  <si>
    <t>Intervento per l'ampliamento dell'impianto di allertamento</t>
  </si>
  <si>
    <t xml:space="preserve">C.P.E. SAS IMPIANTI (CF: 01247980426)
GIULI (CF: 08286801215)
TEKNA S.R.L.S. (CF: 14015591002)
TIM ENERGY (CF: 03155380797)
TRITONE (CF: 02382000731)
</t>
  </si>
  <si>
    <t>Sigillatura pareti palazzina a e c</t>
  </si>
  <si>
    <t xml:space="preserve">ALVI COSTRUZIONI SRL (CF: 05545090820)
BMD S.R.L. (CF: 11303341009)
CO.GE.AS. S.R.L. (CF: 01544370057)
FC BIOEDIL (CF: 03231010830)
FEMAX SRLS (CF: 00940600943)
</t>
  </si>
  <si>
    <t>Sostituzione impianto antintrusione</t>
  </si>
  <si>
    <t xml:space="preserve">SAMO MECCANICA SRL (CF: 04514210873)
SELET SRL (CF: 01460600446)
SIFEM MEDICAL S.R.L. (CF: 05055000821)
T.I.M. (CF: 04662100488)
TELESUB LANTERNA S.R.L. (CF: 00809010119)
</t>
  </si>
  <si>
    <t>Sostituzione 5 condizionatori DP Agrigento</t>
  </si>
  <si>
    <t xml:space="preserve">PRO. COM SRL (CF: 04379140751)
PROMOFLUID S.R.L. (CF: 12947481003)
SATEC IMPIANTI (CF: 07416931215)
SETECH (CF: 05848691217)
TECHNOLOGY SYSTEM (CF: 05130931214)
</t>
  </si>
  <si>
    <t>Fornitura e installazione n. 6 split UPT Messina</t>
  </si>
  <si>
    <t xml:space="preserve">SIMAC SRL (CF: 01203960628)
SOLPA S.r.l. (CF: 08687680960)
SORDATO S.R.L. (CF: 03220940237)
SURIANO IMPIANTI SRL (CF: 08970771005)
THERMO SYSTEM SRL (CF: 03174280820)
</t>
  </si>
  <si>
    <t>Sistema ridondante di alimentazione cabina MT BT DR Sicilia</t>
  </si>
  <si>
    <t xml:space="preserve">Samsic Italia (giÃ  RES NOVA)  (CF: 05651570011)
SIVIP S.R.L. (CF: 01975290667)
TECNOIMPIANTI 2009 (CF: 01693810663)
VMWAY S.R.L. (CF: 12165041000)
VSICUREZZA (CF: 03178581207)
</t>
  </si>
  <si>
    <t>Elettrificazione porte di ingresso DP Siracusa</t>
  </si>
  <si>
    <t xml:space="preserve">ROXOR (CF: 01559400674)
S.E.A. S.R.L. (CF: 02629190733)
SAJA SRL (CF: 03326290834)
SGM ENERGY SRL (CF: 04316620618)
TECNO PROJECT SRL (CF: 02320540749)
</t>
  </si>
  <si>
    <t>Fornitura tappeto antiscivolo UT Acireale</t>
  </si>
  <si>
    <t xml:space="preserve">PUNTO &amp;....BASTA! SRL  (CF: 02469060731)
REMAS ANTINCENDIO SRL (CF: 01485720518)
SAFE-TECH SRL (CF: 01528810474)
SALANI SRL (CF: 03200490278)
THE GOOD IDEA (CF: 12511661006)
</t>
  </si>
  <si>
    <t>Servizio di conduzione e manutenzione impianti elevatori</t>
  </si>
  <si>
    <t xml:space="preserve">VIOLA COSTRUZIONI S.R.L.S. (CF: 01251840862)
viterbo elevatori srl (CF: 02030430561)
VMWAY S.R.L. (CF: 12165041000)
VNETWORK S.R.L. (CF: 02462620184)
WORLD LIFT ELECTRIC SRL (CF: 05638941210)
</t>
  </si>
  <si>
    <t>Elettrificazione porte d'ingresso DP Siracusa</t>
  </si>
  <si>
    <t xml:space="preserve">WAVENG SRL (CF: 06766640723)
WEBGENESYS S.R.L. (CF: 02607260805)
WILLB S.R.L. (CF: 02007800069)
WORLD IMPIANTI S.R.L.S. (CF: 05588780873)
XTEAM (CF: 05776420829)
</t>
  </si>
  <si>
    <t>Servizio di conduzione e manutenzione di impianti antincendio uffici agenzia delle entrate regione sicilia</t>
  </si>
  <si>
    <t xml:space="preserve">WIMAR (CF: 06478800821)
WIRE SYSTEM S.R.L. (CF: 05011820486)
WORKINGAS (CF: 07992521216)
ZAGO SRL (CF: 03486670262)
ZELIG S.R.L. (CF: 02138760737)
</t>
  </si>
  <si>
    <t>MANUTENZIONE FABBRICATI - UPT AGRIGENTO</t>
  </si>
  <si>
    <t>Riparazione saracinesca, tenda e serrature - DP Palermo</t>
  </si>
  <si>
    <t xml:space="preserve">DR SICILIA - SERVIZIO DI MANUTENZIONE DEGLI IMPIANTI ELETTRICI </t>
  </si>
  <si>
    <t xml:space="preserve">A.R.I.E.T DI ANTONINO LO VERDE (CF: LVRNNN74M20C135J)
ALEONERO IMPIANTI S.R.L. (CF: 02637030848)
ARLI S.R.L. (CF: 01712220845)
BORDONARO GIUSEPPE  (CF: 05616360821)
NAPOLITANO IMPIANTI SRL (CF: 05865710825)
</t>
  </si>
  <si>
    <t>MANUTENZIONE IMPIANTI ELEVATORI DAL 1/03/2018 AL 28/2/2018</t>
  </si>
  <si>
    <t xml:space="preserve">ASCENSORI DI GREGORIO (CF: 01430430700)
ASCENSORI LASORSA SRL (CF: 04156790729)
ASCENSORI ROSSINI SRL (CF: 00999260045)
AURORA IMPIANTI S.R.L. (CF: 01519140899)
KONE SPA (CF: 05069070158)
</t>
  </si>
  <si>
    <t>SERVIZIO DI MANUTENZIONE IMPIANTI ANTINCENDIO PRESSO GLI UFFICI DELLA DR SICILIA</t>
  </si>
  <si>
    <t xml:space="preserve">AUTOMAZIONI LO VERSO (CF: LVRLGU60P29G273P)
BN SERVICE SRL (CF: 05531210820)
LA ROCCA MAURIZIO S.R.L. (CF: 02337130815)
NOFIRE (CF: 03809020823)
SECURITY &amp; PHONE S.N.C. (CF: 03949780872)
</t>
  </si>
  <si>
    <t xml:space="preserve">SERVIZIO DI MANUTENZIONE IMPIANTI ANTINCENDIO PER LA SICILIA </t>
  </si>
  <si>
    <t xml:space="preserve">CADI DEI F.LLI MILASI SRL (CF: 01025850809)
CONTE SRL (CF: 05071440720)
FONDI  (CF: 04099151005)
FRIUL SICUREZZA (CF: 02840700302)
MANCINI ILIO SRL (CF: 01578590430)
</t>
  </si>
  <si>
    <t>CADI DEI F.LLI MILASI SRL (CF: 01025850809)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</si>
</sst>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7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"ZD210EB926"</f>
        <v>ZD210EB926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18601.2</v>
      </c>
      <c r="I3" s="2">
        <v>41883</v>
      </c>
      <c r="J3" s="2">
        <v>43732</v>
      </c>
      <c r="K3">
        <v>12090</v>
      </c>
    </row>
    <row r="4" spans="1:11" x14ac:dyDescent="0.25">
      <c r="A4" t="str">
        <f>"6107545991"</f>
        <v>6107545991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19</v>
      </c>
      <c r="G4" t="s">
        <v>20</v>
      </c>
      <c r="H4">
        <v>64080</v>
      </c>
      <c r="I4" s="2">
        <v>42034</v>
      </c>
      <c r="J4" s="2">
        <v>43913</v>
      </c>
      <c r="K4">
        <v>56297.58</v>
      </c>
    </row>
    <row r="5" spans="1:11" x14ac:dyDescent="0.25">
      <c r="A5" t="str">
        <f>"Z6716664A7"</f>
        <v>Z6716664A7</v>
      </c>
      <c r="B5" t="str">
        <f t="shared" si="0"/>
        <v>06363391001</v>
      </c>
      <c r="C5" t="s">
        <v>16</v>
      </c>
      <c r="D5" t="s">
        <v>22</v>
      </c>
      <c r="E5" t="s">
        <v>18</v>
      </c>
      <c r="F5" s="1" t="s">
        <v>23</v>
      </c>
      <c r="G5" t="s">
        <v>24</v>
      </c>
      <c r="H5">
        <v>27081.599999999999</v>
      </c>
      <c r="I5" s="2">
        <v>42328</v>
      </c>
      <c r="J5" s="2">
        <v>43744</v>
      </c>
      <c r="K5">
        <v>26962.93</v>
      </c>
    </row>
    <row r="6" spans="1:11" x14ac:dyDescent="0.25">
      <c r="A6" t="str">
        <f>"6002442BD3"</f>
        <v>6002442BD3</v>
      </c>
      <c r="B6" t="str">
        <f t="shared" si="0"/>
        <v>06363391001</v>
      </c>
      <c r="C6" t="s">
        <v>16</v>
      </c>
      <c r="D6" t="s">
        <v>25</v>
      </c>
      <c r="E6" t="s">
        <v>18</v>
      </c>
      <c r="F6" s="1" t="s">
        <v>23</v>
      </c>
      <c r="G6" t="s">
        <v>24</v>
      </c>
      <c r="H6">
        <v>29016</v>
      </c>
      <c r="I6" s="2">
        <v>42310</v>
      </c>
      <c r="J6" s="2">
        <v>43675</v>
      </c>
      <c r="K6">
        <v>27204.75</v>
      </c>
    </row>
    <row r="7" spans="1:11" x14ac:dyDescent="0.25">
      <c r="A7" t="str">
        <f>"6657295D9D"</f>
        <v>6657295D9D</v>
      </c>
      <c r="B7" t="str">
        <f t="shared" si="0"/>
        <v>06363391001</v>
      </c>
      <c r="C7" t="s">
        <v>16</v>
      </c>
      <c r="D7" t="s">
        <v>26</v>
      </c>
      <c r="E7" t="s">
        <v>18</v>
      </c>
      <c r="F7" s="1" t="s">
        <v>19</v>
      </c>
      <c r="G7" t="s">
        <v>20</v>
      </c>
      <c r="H7">
        <v>128616</v>
      </c>
      <c r="I7" s="2">
        <v>42138</v>
      </c>
      <c r="J7" s="2">
        <v>44326</v>
      </c>
      <c r="K7">
        <v>73168.009999999995</v>
      </c>
    </row>
    <row r="8" spans="1:11" x14ac:dyDescent="0.25">
      <c r="A8" t="str">
        <f>"6763155C0D"</f>
        <v>6763155C0D</v>
      </c>
      <c r="B8" t="str">
        <f t="shared" si="0"/>
        <v>06363391001</v>
      </c>
      <c r="C8" t="s">
        <v>16</v>
      </c>
      <c r="D8" t="s">
        <v>27</v>
      </c>
      <c r="E8" t="s">
        <v>18</v>
      </c>
      <c r="F8" s="1" t="s">
        <v>19</v>
      </c>
      <c r="G8" t="s">
        <v>20</v>
      </c>
      <c r="H8">
        <v>49504</v>
      </c>
      <c r="I8" s="2">
        <v>42576</v>
      </c>
      <c r="J8" s="2">
        <v>44400</v>
      </c>
      <c r="K8">
        <v>15566.31</v>
      </c>
    </row>
    <row r="9" spans="1:11" x14ac:dyDescent="0.25">
      <c r="A9" t="str">
        <f>"67075751FF"</f>
        <v>67075751FF</v>
      </c>
      <c r="B9" t="str">
        <f t="shared" si="0"/>
        <v>06363391001</v>
      </c>
      <c r="C9" t="s">
        <v>16</v>
      </c>
      <c r="D9" t="s">
        <v>28</v>
      </c>
      <c r="E9" t="s">
        <v>18</v>
      </c>
      <c r="F9" s="1" t="s">
        <v>19</v>
      </c>
      <c r="G9" t="s">
        <v>20</v>
      </c>
      <c r="H9">
        <v>111384</v>
      </c>
      <c r="I9" s="2">
        <v>42535</v>
      </c>
      <c r="J9" s="2">
        <v>44344</v>
      </c>
      <c r="K9">
        <v>59157.3</v>
      </c>
    </row>
    <row r="10" spans="1:11" x14ac:dyDescent="0.25">
      <c r="A10" t="str">
        <f>"6718096C30"</f>
        <v>6718096C30</v>
      </c>
      <c r="B10" t="str">
        <f t="shared" si="0"/>
        <v>06363391001</v>
      </c>
      <c r="C10" t="s">
        <v>16</v>
      </c>
      <c r="D10" t="s">
        <v>29</v>
      </c>
      <c r="E10" t="s">
        <v>18</v>
      </c>
      <c r="F10" s="1" t="s">
        <v>30</v>
      </c>
      <c r="G10" t="s">
        <v>31</v>
      </c>
      <c r="H10">
        <v>5647468.5099999998</v>
      </c>
      <c r="I10" s="2">
        <v>42552</v>
      </c>
      <c r="J10" s="2">
        <v>43852</v>
      </c>
      <c r="K10">
        <v>1980473.64</v>
      </c>
    </row>
    <row r="11" spans="1:11" x14ac:dyDescent="0.25">
      <c r="A11" t="str">
        <f>"Z741BFC088"</f>
        <v>Z741BFC088</v>
      </c>
      <c r="B11" t="str">
        <f t="shared" si="0"/>
        <v>06363391001</v>
      </c>
      <c r="C11" t="s">
        <v>16</v>
      </c>
      <c r="D11" t="s">
        <v>32</v>
      </c>
      <c r="E11" t="s">
        <v>18</v>
      </c>
      <c r="F11" s="1" t="s">
        <v>19</v>
      </c>
      <c r="G11" t="s">
        <v>20</v>
      </c>
      <c r="H11">
        <v>7800</v>
      </c>
      <c r="I11" s="2">
        <v>42685</v>
      </c>
      <c r="J11" s="2">
        <v>44515</v>
      </c>
      <c r="K11">
        <v>3601.96</v>
      </c>
    </row>
    <row r="12" spans="1:11" x14ac:dyDescent="0.25">
      <c r="A12" t="str">
        <f>"ZD01DBCDC5"</f>
        <v>ZD01DBCDC5</v>
      </c>
      <c r="B12" t="str">
        <f t="shared" si="0"/>
        <v>06363391001</v>
      </c>
      <c r="C12" t="s">
        <v>16</v>
      </c>
      <c r="D12" t="s">
        <v>33</v>
      </c>
      <c r="E12" t="s">
        <v>34</v>
      </c>
      <c r="F12" s="1" t="s">
        <v>35</v>
      </c>
      <c r="G12" t="s">
        <v>36</v>
      </c>
      <c r="H12">
        <v>6198</v>
      </c>
      <c r="I12" s="2">
        <v>42826</v>
      </c>
      <c r="J12" s="2">
        <v>43555</v>
      </c>
      <c r="K12">
        <v>6197.95</v>
      </c>
    </row>
    <row r="13" spans="1:11" x14ac:dyDescent="0.25">
      <c r="A13" t="str">
        <f>"Z011905D92"</f>
        <v>Z011905D92</v>
      </c>
      <c r="B13" t="str">
        <f t="shared" si="0"/>
        <v>06363391001</v>
      </c>
      <c r="C13" t="s">
        <v>16</v>
      </c>
      <c r="D13" t="s">
        <v>37</v>
      </c>
      <c r="E13" t="s">
        <v>18</v>
      </c>
      <c r="F13" s="1" t="s">
        <v>38</v>
      </c>
      <c r="G13" t="s">
        <v>39</v>
      </c>
      <c r="H13">
        <v>15000</v>
      </c>
      <c r="I13" s="2">
        <v>42443</v>
      </c>
      <c r="J13" s="2">
        <v>43646</v>
      </c>
      <c r="K13">
        <v>3142.91</v>
      </c>
    </row>
    <row r="14" spans="1:11" x14ac:dyDescent="0.25">
      <c r="A14" t="str">
        <f>"ZAF1D92E14"</f>
        <v>ZAF1D92E14</v>
      </c>
      <c r="B14" t="str">
        <f t="shared" si="0"/>
        <v>06363391001</v>
      </c>
      <c r="C14" t="s">
        <v>16</v>
      </c>
      <c r="D14" t="s">
        <v>40</v>
      </c>
      <c r="E14" t="s">
        <v>34</v>
      </c>
      <c r="F14" s="1" t="s">
        <v>41</v>
      </c>
      <c r="G14" t="s">
        <v>42</v>
      </c>
      <c r="H14">
        <v>2288.88</v>
      </c>
      <c r="I14" s="2">
        <v>42887</v>
      </c>
      <c r="J14" s="2">
        <v>43615</v>
      </c>
      <c r="K14">
        <v>0</v>
      </c>
    </row>
    <row r="15" spans="1:11" x14ac:dyDescent="0.25">
      <c r="A15" t="str">
        <f>"ZEE1FA02F8"</f>
        <v>ZEE1FA02F8</v>
      </c>
      <c r="B15" t="str">
        <f t="shared" si="0"/>
        <v>06363391001</v>
      </c>
      <c r="C15" t="s">
        <v>16</v>
      </c>
      <c r="D15" t="s">
        <v>43</v>
      </c>
      <c r="E15" t="s">
        <v>34</v>
      </c>
      <c r="F15" s="1" t="s">
        <v>44</v>
      </c>
      <c r="G15" t="s">
        <v>45</v>
      </c>
      <c r="H15">
        <v>11760</v>
      </c>
      <c r="I15" s="2">
        <v>43009</v>
      </c>
      <c r="J15" s="2">
        <v>43738</v>
      </c>
      <c r="K15">
        <v>11760</v>
      </c>
    </row>
    <row r="16" spans="1:11" x14ac:dyDescent="0.25">
      <c r="A16" t="str">
        <f>"7380494053"</f>
        <v>7380494053</v>
      </c>
      <c r="B16" t="str">
        <f t="shared" si="0"/>
        <v>06363391001</v>
      </c>
      <c r="C16" t="s">
        <v>16</v>
      </c>
      <c r="D16" t="s">
        <v>46</v>
      </c>
      <c r="E16" t="s">
        <v>18</v>
      </c>
      <c r="F16" s="1" t="s">
        <v>47</v>
      </c>
      <c r="G16" t="s">
        <v>48</v>
      </c>
      <c r="H16">
        <v>6193790.5499999998</v>
      </c>
      <c r="I16" s="2">
        <v>43143</v>
      </c>
      <c r="J16" s="2">
        <v>44239</v>
      </c>
      <c r="K16">
        <v>3475082.16</v>
      </c>
    </row>
    <row r="17" spans="1:11" x14ac:dyDescent="0.25">
      <c r="A17" t="str">
        <f>"7060858459"</f>
        <v>7060858459</v>
      </c>
      <c r="B17" t="str">
        <f t="shared" si="0"/>
        <v>06363391001</v>
      </c>
      <c r="C17" t="s">
        <v>16</v>
      </c>
      <c r="D17" t="s">
        <v>49</v>
      </c>
      <c r="E17" t="s">
        <v>18</v>
      </c>
      <c r="F17" s="1" t="s">
        <v>50</v>
      </c>
      <c r="G17" t="s">
        <v>51</v>
      </c>
      <c r="H17">
        <v>645260</v>
      </c>
      <c r="I17" s="2">
        <v>42844</v>
      </c>
      <c r="J17" s="2">
        <v>43939</v>
      </c>
      <c r="K17">
        <v>368502.93</v>
      </c>
    </row>
    <row r="18" spans="1:11" x14ac:dyDescent="0.25">
      <c r="A18" t="str">
        <f>"7428821904"</f>
        <v>7428821904</v>
      </c>
      <c r="B18" t="str">
        <f t="shared" si="0"/>
        <v>06363391001</v>
      </c>
      <c r="C18" t="s">
        <v>16</v>
      </c>
      <c r="D18" t="s">
        <v>52</v>
      </c>
      <c r="E18" t="s">
        <v>18</v>
      </c>
      <c r="F18" s="1" t="s">
        <v>53</v>
      </c>
      <c r="G18" t="s">
        <v>54</v>
      </c>
      <c r="H18">
        <v>0</v>
      </c>
      <c r="I18" s="2">
        <v>43252</v>
      </c>
      <c r="J18" s="2">
        <v>43616</v>
      </c>
      <c r="K18">
        <v>520847.6</v>
      </c>
    </row>
    <row r="19" spans="1:11" x14ac:dyDescent="0.25">
      <c r="A19" t="str">
        <f>"745692512E"</f>
        <v>745692512E</v>
      </c>
      <c r="B19" t="str">
        <f t="shared" si="0"/>
        <v>06363391001</v>
      </c>
      <c r="C19" t="s">
        <v>16</v>
      </c>
      <c r="D19" t="s">
        <v>55</v>
      </c>
      <c r="E19" t="s">
        <v>34</v>
      </c>
      <c r="F19" s="1" t="s">
        <v>56</v>
      </c>
      <c r="G19" t="s">
        <v>57</v>
      </c>
      <c r="H19">
        <v>143257.69</v>
      </c>
      <c r="I19" s="2">
        <v>43278</v>
      </c>
      <c r="J19" s="2">
        <v>43643</v>
      </c>
      <c r="K19">
        <v>98290.83</v>
      </c>
    </row>
    <row r="20" spans="1:11" x14ac:dyDescent="0.25">
      <c r="A20" t="str">
        <f>"68476034C1"</f>
        <v>68476034C1</v>
      </c>
      <c r="B20" t="str">
        <f t="shared" si="0"/>
        <v>06363391001</v>
      </c>
      <c r="C20" t="s">
        <v>16</v>
      </c>
      <c r="D20" t="s">
        <v>58</v>
      </c>
      <c r="E20" t="s">
        <v>59</v>
      </c>
      <c r="F20" s="1" t="s">
        <v>60</v>
      </c>
      <c r="G20" t="s">
        <v>61</v>
      </c>
      <c r="H20">
        <v>1410809.08</v>
      </c>
      <c r="I20" s="2">
        <v>43006</v>
      </c>
      <c r="J20" s="2">
        <v>44102</v>
      </c>
      <c r="K20">
        <v>0</v>
      </c>
    </row>
    <row r="21" spans="1:11" x14ac:dyDescent="0.25">
      <c r="A21" t="str">
        <f>"7442454B52"</f>
        <v>7442454B52</v>
      </c>
      <c r="B21" t="str">
        <f t="shared" si="0"/>
        <v>06363391001</v>
      </c>
      <c r="C21" t="s">
        <v>16</v>
      </c>
      <c r="D21" t="s">
        <v>62</v>
      </c>
      <c r="E21" t="s">
        <v>18</v>
      </c>
      <c r="F21" s="1" t="s">
        <v>23</v>
      </c>
      <c r="G21" t="s">
        <v>24</v>
      </c>
      <c r="H21">
        <v>31764.2</v>
      </c>
      <c r="I21" s="2">
        <v>43232</v>
      </c>
      <c r="J21" s="2">
        <v>45021</v>
      </c>
      <c r="K21">
        <v>1588.21</v>
      </c>
    </row>
    <row r="22" spans="1:11" x14ac:dyDescent="0.25">
      <c r="A22" t="str">
        <f>"Z2725DDC14"</f>
        <v>Z2725DDC14</v>
      </c>
      <c r="B22" t="str">
        <f t="shared" si="0"/>
        <v>06363391001</v>
      </c>
      <c r="C22" t="s">
        <v>16</v>
      </c>
      <c r="D22" t="s">
        <v>63</v>
      </c>
      <c r="E22" t="s">
        <v>64</v>
      </c>
      <c r="F22" s="1" t="s">
        <v>65</v>
      </c>
      <c r="G22" t="s">
        <v>66</v>
      </c>
      <c r="H22">
        <v>550</v>
      </c>
      <c r="I22" s="2">
        <v>43434</v>
      </c>
      <c r="J22" s="2">
        <v>43434</v>
      </c>
      <c r="K22">
        <v>550</v>
      </c>
    </row>
    <row r="23" spans="1:11" x14ac:dyDescent="0.25">
      <c r="A23" t="str">
        <f>"Z5425F95A7"</f>
        <v>Z5425F95A7</v>
      </c>
      <c r="B23" t="str">
        <f t="shared" si="0"/>
        <v>06363391001</v>
      </c>
      <c r="C23" t="s">
        <v>16</v>
      </c>
      <c r="D23" t="s">
        <v>67</v>
      </c>
      <c r="E23" t="s">
        <v>64</v>
      </c>
      <c r="F23" s="1" t="s">
        <v>68</v>
      </c>
      <c r="G23" t="s">
        <v>69</v>
      </c>
      <c r="H23">
        <v>895</v>
      </c>
      <c r="I23" s="2">
        <v>43438</v>
      </c>
      <c r="J23" s="2">
        <v>43465</v>
      </c>
      <c r="K23">
        <v>895</v>
      </c>
    </row>
    <row r="24" spans="1:11" x14ac:dyDescent="0.25">
      <c r="A24" t="str">
        <f>"ZB6260D43F"</f>
        <v>ZB6260D43F</v>
      </c>
      <c r="B24" t="str">
        <f t="shared" si="0"/>
        <v>06363391001</v>
      </c>
      <c r="C24" t="s">
        <v>16</v>
      </c>
      <c r="D24" t="s">
        <v>70</v>
      </c>
      <c r="E24" t="s">
        <v>64</v>
      </c>
      <c r="F24" s="1" t="s">
        <v>71</v>
      </c>
      <c r="G24" t="s">
        <v>72</v>
      </c>
      <c r="H24">
        <v>510</v>
      </c>
      <c r="I24" s="2">
        <v>43441</v>
      </c>
      <c r="J24" s="2">
        <v>43496</v>
      </c>
      <c r="K24">
        <v>510</v>
      </c>
    </row>
    <row r="25" spans="1:11" x14ac:dyDescent="0.25">
      <c r="A25" t="str">
        <f>"ZEA2629C74"</f>
        <v>ZEA2629C74</v>
      </c>
      <c r="B25" t="str">
        <f t="shared" si="0"/>
        <v>06363391001</v>
      </c>
      <c r="C25" t="s">
        <v>16</v>
      </c>
      <c r="D25" t="s">
        <v>73</v>
      </c>
      <c r="E25" t="s">
        <v>64</v>
      </c>
      <c r="F25" s="1" t="s">
        <v>74</v>
      </c>
      <c r="G25" t="s">
        <v>75</v>
      </c>
      <c r="H25">
        <v>255</v>
      </c>
      <c r="I25" s="2">
        <v>43445</v>
      </c>
      <c r="J25" s="2">
        <v>43476</v>
      </c>
      <c r="K25">
        <v>255</v>
      </c>
    </row>
    <row r="26" spans="1:11" x14ac:dyDescent="0.25">
      <c r="A26" t="str">
        <f>"ZB42622016"</f>
        <v>ZB42622016</v>
      </c>
      <c r="B26" t="str">
        <f t="shared" si="0"/>
        <v>06363391001</v>
      </c>
      <c r="C26" t="s">
        <v>16</v>
      </c>
      <c r="D26" t="s">
        <v>76</v>
      </c>
      <c r="E26" t="s">
        <v>64</v>
      </c>
      <c r="F26" s="1" t="s">
        <v>77</v>
      </c>
      <c r="G26" t="s">
        <v>78</v>
      </c>
      <c r="H26">
        <v>1500</v>
      </c>
      <c r="I26" s="2">
        <v>43445</v>
      </c>
      <c r="J26" s="2">
        <v>43475</v>
      </c>
      <c r="K26">
        <v>1500</v>
      </c>
    </row>
    <row r="27" spans="1:11" x14ac:dyDescent="0.25">
      <c r="A27" t="str">
        <f>"Z1F260D4BA"</f>
        <v>Z1F260D4BA</v>
      </c>
      <c r="B27" t="str">
        <f t="shared" si="0"/>
        <v>06363391001</v>
      </c>
      <c r="C27" t="s">
        <v>16</v>
      </c>
      <c r="D27" t="s">
        <v>79</v>
      </c>
      <c r="E27" t="s">
        <v>64</v>
      </c>
      <c r="F27" s="1" t="s">
        <v>80</v>
      </c>
      <c r="G27" t="s">
        <v>81</v>
      </c>
      <c r="H27">
        <v>1498</v>
      </c>
      <c r="I27" s="2">
        <v>43445</v>
      </c>
      <c r="J27" s="2">
        <v>43476</v>
      </c>
      <c r="K27">
        <v>1496.78</v>
      </c>
    </row>
    <row r="28" spans="1:11" x14ac:dyDescent="0.25">
      <c r="A28" t="str">
        <f>"ZAB25BEC3E"</f>
        <v>ZAB25BEC3E</v>
      </c>
      <c r="B28" t="str">
        <f t="shared" si="0"/>
        <v>06363391001</v>
      </c>
      <c r="C28" t="s">
        <v>16</v>
      </c>
      <c r="D28" t="s">
        <v>82</v>
      </c>
      <c r="E28" t="s">
        <v>34</v>
      </c>
      <c r="F28" s="1" t="s">
        <v>83</v>
      </c>
      <c r="G28" t="s">
        <v>84</v>
      </c>
      <c r="H28">
        <v>2498.25</v>
      </c>
      <c r="I28" s="2">
        <v>43447</v>
      </c>
      <c r="J28" s="2">
        <v>43478</v>
      </c>
      <c r="K28">
        <v>2498.25</v>
      </c>
    </row>
    <row r="29" spans="1:11" x14ac:dyDescent="0.25">
      <c r="A29" t="str">
        <f>"Z9729D2523"</f>
        <v>Z9729D2523</v>
      </c>
      <c r="B29" t="str">
        <f t="shared" si="0"/>
        <v>06363391001</v>
      </c>
      <c r="C29" t="s">
        <v>16</v>
      </c>
      <c r="D29" t="s">
        <v>85</v>
      </c>
      <c r="E29" t="s">
        <v>64</v>
      </c>
      <c r="F29" s="1" t="s">
        <v>86</v>
      </c>
      <c r="G29" t="s">
        <v>87</v>
      </c>
      <c r="H29">
        <v>1110</v>
      </c>
      <c r="I29" s="2">
        <v>43741</v>
      </c>
      <c r="J29" s="2">
        <v>43742</v>
      </c>
      <c r="K29">
        <v>1110</v>
      </c>
    </row>
    <row r="30" spans="1:11" x14ac:dyDescent="0.25">
      <c r="A30" t="str">
        <f>"Z6D26377B9"</f>
        <v>Z6D26377B9</v>
      </c>
      <c r="B30" t="str">
        <f t="shared" si="0"/>
        <v>06363391001</v>
      </c>
      <c r="C30" t="s">
        <v>16</v>
      </c>
      <c r="D30" t="s">
        <v>88</v>
      </c>
      <c r="E30" t="s">
        <v>64</v>
      </c>
      <c r="F30" s="1" t="s">
        <v>89</v>
      </c>
      <c r="G30" t="s">
        <v>90</v>
      </c>
      <c r="H30">
        <v>236.88</v>
      </c>
      <c r="I30" s="2">
        <v>43448</v>
      </c>
      <c r="J30" s="2">
        <v>43479</v>
      </c>
      <c r="K30">
        <v>236.88</v>
      </c>
    </row>
    <row r="31" spans="1:11" x14ac:dyDescent="0.25">
      <c r="A31" t="str">
        <f>"ZD2263FECC"</f>
        <v>ZD2263FECC</v>
      </c>
      <c r="B31" t="str">
        <f t="shared" si="0"/>
        <v>06363391001</v>
      </c>
      <c r="C31" t="s">
        <v>16</v>
      </c>
      <c r="D31" t="s">
        <v>91</v>
      </c>
      <c r="E31" t="s">
        <v>64</v>
      </c>
      <c r="F31" s="1" t="s">
        <v>80</v>
      </c>
      <c r="G31" t="s">
        <v>81</v>
      </c>
      <c r="H31">
        <v>2384.5300000000002</v>
      </c>
      <c r="I31" s="2">
        <v>43448</v>
      </c>
      <c r="J31" s="2">
        <v>43479</v>
      </c>
      <c r="K31">
        <v>2383</v>
      </c>
    </row>
    <row r="32" spans="1:11" x14ac:dyDescent="0.25">
      <c r="A32" t="str">
        <f>"Z8426548C8"</f>
        <v>Z8426548C8</v>
      </c>
      <c r="B32" t="str">
        <f t="shared" si="0"/>
        <v>06363391001</v>
      </c>
      <c r="C32" t="s">
        <v>16</v>
      </c>
      <c r="D32" t="s">
        <v>92</v>
      </c>
      <c r="E32" t="s">
        <v>64</v>
      </c>
      <c r="F32" s="1" t="s">
        <v>93</v>
      </c>
      <c r="G32" t="s">
        <v>94</v>
      </c>
      <c r="H32">
        <v>650</v>
      </c>
      <c r="I32" s="2">
        <v>43453</v>
      </c>
      <c r="J32" s="2">
        <v>43486</v>
      </c>
      <c r="K32">
        <v>650</v>
      </c>
    </row>
    <row r="33" spans="1:11" x14ac:dyDescent="0.25">
      <c r="A33" t="str">
        <f>"Z8026378EC"</f>
        <v>Z8026378EC</v>
      </c>
      <c r="B33" t="str">
        <f t="shared" si="0"/>
        <v>06363391001</v>
      </c>
      <c r="C33" t="s">
        <v>16</v>
      </c>
      <c r="D33" t="s">
        <v>95</v>
      </c>
      <c r="E33" t="s">
        <v>64</v>
      </c>
      <c r="F33" s="1" t="s">
        <v>96</v>
      </c>
      <c r="G33" t="s">
        <v>97</v>
      </c>
      <c r="H33">
        <v>1466.28</v>
      </c>
      <c r="I33" s="2">
        <v>43454</v>
      </c>
      <c r="J33" s="2">
        <v>43454</v>
      </c>
      <c r="K33">
        <v>1466.28</v>
      </c>
    </row>
    <row r="34" spans="1:11" x14ac:dyDescent="0.25">
      <c r="A34" t="str">
        <f>"Z9F2637874"</f>
        <v>Z9F2637874</v>
      </c>
      <c r="B34" t="str">
        <f t="shared" si="0"/>
        <v>06363391001</v>
      </c>
      <c r="C34" t="s">
        <v>16</v>
      </c>
      <c r="D34" t="s">
        <v>98</v>
      </c>
      <c r="E34" t="s">
        <v>64</v>
      </c>
      <c r="F34" s="1" t="s">
        <v>99</v>
      </c>
      <c r="G34" t="s">
        <v>100</v>
      </c>
      <c r="H34">
        <v>1454.35</v>
      </c>
      <c r="I34" s="2">
        <v>43454</v>
      </c>
      <c r="J34" s="2">
        <v>43472</v>
      </c>
      <c r="K34">
        <v>103.6</v>
      </c>
    </row>
    <row r="35" spans="1:11" x14ac:dyDescent="0.25">
      <c r="A35" t="str">
        <f>"Z602654205"</f>
        <v>Z602654205</v>
      </c>
      <c r="B35" t="str">
        <f t="shared" si="0"/>
        <v>06363391001</v>
      </c>
      <c r="C35" t="s">
        <v>16</v>
      </c>
      <c r="D35" t="s">
        <v>101</v>
      </c>
      <c r="E35" t="s">
        <v>64</v>
      </c>
      <c r="F35" s="1" t="s">
        <v>102</v>
      </c>
      <c r="G35" t="s">
        <v>103</v>
      </c>
      <c r="H35">
        <v>936.16</v>
      </c>
      <c r="I35" s="2">
        <v>43453</v>
      </c>
      <c r="J35" s="2">
        <v>43483</v>
      </c>
      <c r="K35">
        <v>935.08</v>
      </c>
    </row>
    <row r="36" spans="1:11" x14ac:dyDescent="0.25">
      <c r="A36" t="str">
        <f>"ZF225F08E4"</f>
        <v>ZF225F08E4</v>
      </c>
      <c r="B36" t="str">
        <f t="shared" si="0"/>
        <v>06363391001</v>
      </c>
      <c r="C36" t="s">
        <v>16</v>
      </c>
      <c r="D36" t="s">
        <v>104</v>
      </c>
      <c r="E36" t="s">
        <v>64</v>
      </c>
      <c r="F36" s="1" t="s">
        <v>65</v>
      </c>
      <c r="G36" t="s">
        <v>66</v>
      </c>
      <c r="H36">
        <v>750</v>
      </c>
      <c r="I36" s="2">
        <v>43438</v>
      </c>
      <c r="J36" s="2">
        <v>43465</v>
      </c>
      <c r="K36">
        <v>750</v>
      </c>
    </row>
    <row r="37" spans="1:11" x14ac:dyDescent="0.25">
      <c r="A37" t="str">
        <f>"ZF225DD8F2"</f>
        <v>ZF225DD8F2</v>
      </c>
      <c r="B37" t="str">
        <f t="shared" si="0"/>
        <v>06363391001</v>
      </c>
      <c r="C37" t="s">
        <v>16</v>
      </c>
      <c r="D37" t="s">
        <v>105</v>
      </c>
      <c r="E37" t="s">
        <v>64</v>
      </c>
      <c r="F37" s="1" t="s">
        <v>106</v>
      </c>
      <c r="G37" t="s">
        <v>107</v>
      </c>
      <c r="H37">
        <v>280</v>
      </c>
      <c r="I37" s="2">
        <v>43438</v>
      </c>
      <c r="J37" s="2">
        <v>43465</v>
      </c>
      <c r="K37">
        <v>275</v>
      </c>
    </row>
    <row r="38" spans="1:11" x14ac:dyDescent="0.25">
      <c r="A38" t="str">
        <f>"Z0C260D482"</f>
        <v>Z0C260D482</v>
      </c>
      <c r="B38" t="str">
        <f t="shared" si="0"/>
        <v>06363391001</v>
      </c>
      <c r="C38" t="s">
        <v>16</v>
      </c>
      <c r="D38" t="s">
        <v>108</v>
      </c>
      <c r="E38" t="s">
        <v>64</v>
      </c>
      <c r="F38" s="1" t="s">
        <v>109</v>
      </c>
      <c r="G38" t="s">
        <v>110</v>
      </c>
      <c r="H38">
        <v>900</v>
      </c>
      <c r="I38" s="2">
        <v>43441</v>
      </c>
      <c r="J38" s="2">
        <v>43496</v>
      </c>
      <c r="K38">
        <v>897.6</v>
      </c>
    </row>
    <row r="39" spans="1:11" x14ac:dyDescent="0.25">
      <c r="A39" t="str">
        <f>"ZDA2594D86"</f>
        <v>ZDA2594D86</v>
      </c>
      <c r="B39" t="str">
        <f t="shared" si="0"/>
        <v>06363391001</v>
      </c>
      <c r="C39" t="s">
        <v>16</v>
      </c>
      <c r="D39" t="s">
        <v>111</v>
      </c>
      <c r="E39" t="s">
        <v>64</v>
      </c>
      <c r="F39" s="1" t="s">
        <v>112</v>
      </c>
      <c r="G39" t="s">
        <v>113</v>
      </c>
      <c r="H39">
        <v>1100</v>
      </c>
      <c r="I39" s="2">
        <v>43424</v>
      </c>
      <c r="J39" s="2">
        <v>43424</v>
      </c>
      <c r="K39">
        <v>1090</v>
      </c>
    </row>
    <row r="40" spans="1:11" x14ac:dyDescent="0.25">
      <c r="A40" t="str">
        <f>"Z142312BCO"</f>
        <v>Z142312BCO</v>
      </c>
      <c r="B40" t="str">
        <f t="shared" si="0"/>
        <v>06363391001</v>
      </c>
      <c r="C40" t="s">
        <v>16</v>
      </c>
      <c r="D40" t="s">
        <v>114</v>
      </c>
      <c r="E40" t="s">
        <v>34</v>
      </c>
      <c r="F40" s="1" t="s">
        <v>115</v>
      </c>
      <c r="G40" t="s">
        <v>116</v>
      </c>
      <c r="H40">
        <v>10201.450000000001</v>
      </c>
      <c r="I40" s="2">
        <v>43384</v>
      </c>
      <c r="J40" s="2">
        <v>43555</v>
      </c>
      <c r="K40">
        <v>10201.450000000001</v>
      </c>
    </row>
    <row r="41" spans="1:11" x14ac:dyDescent="0.25">
      <c r="A41" t="str">
        <f>"Z3321BB9A3"</f>
        <v>Z3321BB9A3</v>
      </c>
      <c r="B41" t="str">
        <f t="shared" si="0"/>
        <v>06363391001</v>
      </c>
      <c r="C41" t="s">
        <v>16</v>
      </c>
      <c r="D41" t="s">
        <v>117</v>
      </c>
      <c r="E41" t="s">
        <v>34</v>
      </c>
      <c r="F41" s="1" t="s">
        <v>118</v>
      </c>
      <c r="G41" t="s">
        <v>119</v>
      </c>
      <c r="H41">
        <v>10800</v>
      </c>
      <c r="I41" s="2">
        <v>43221</v>
      </c>
      <c r="J41" s="2">
        <v>43951</v>
      </c>
      <c r="K41">
        <v>8100</v>
      </c>
    </row>
    <row r="42" spans="1:11" x14ac:dyDescent="0.25">
      <c r="A42" t="str">
        <f>"ZF123C6157"</f>
        <v>ZF123C6157</v>
      </c>
      <c r="B42" t="str">
        <f t="shared" si="0"/>
        <v>06363391001</v>
      </c>
      <c r="C42" t="s">
        <v>16</v>
      </c>
      <c r="D42" t="s">
        <v>120</v>
      </c>
      <c r="E42" t="s">
        <v>34</v>
      </c>
      <c r="F42" s="1" t="s">
        <v>121</v>
      </c>
      <c r="G42" t="s">
        <v>122</v>
      </c>
      <c r="H42">
        <v>19936.759999999998</v>
      </c>
      <c r="I42" s="2">
        <v>43817</v>
      </c>
      <c r="J42" s="2">
        <v>43481</v>
      </c>
      <c r="K42">
        <v>19936.61</v>
      </c>
    </row>
    <row r="43" spans="1:11" x14ac:dyDescent="0.25">
      <c r="A43" t="str">
        <f>"Z69260D415"</f>
        <v>Z69260D415</v>
      </c>
      <c r="B43" t="str">
        <f t="shared" si="0"/>
        <v>06363391001</v>
      </c>
      <c r="C43" t="s">
        <v>16</v>
      </c>
      <c r="D43" t="s">
        <v>123</v>
      </c>
      <c r="E43" t="s">
        <v>64</v>
      </c>
      <c r="F43" s="1" t="s">
        <v>124</v>
      </c>
      <c r="G43" t="s">
        <v>125</v>
      </c>
      <c r="H43">
        <v>190</v>
      </c>
      <c r="I43" s="2">
        <v>43461</v>
      </c>
      <c r="J43" s="2">
        <v>43461</v>
      </c>
      <c r="K43">
        <v>190</v>
      </c>
    </row>
    <row r="44" spans="1:11" x14ac:dyDescent="0.25">
      <c r="A44" t="str">
        <f>"Z0D25DDDE5"</f>
        <v>Z0D25DDDE5</v>
      </c>
      <c r="B44" t="str">
        <f t="shared" si="0"/>
        <v>06363391001</v>
      </c>
      <c r="C44" t="s">
        <v>16</v>
      </c>
      <c r="D44" t="s">
        <v>126</v>
      </c>
      <c r="E44" t="s">
        <v>64</v>
      </c>
      <c r="F44" s="1" t="s">
        <v>74</v>
      </c>
      <c r="G44" t="s">
        <v>75</v>
      </c>
      <c r="H44">
        <v>635</v>
      </c>
      <c r="I44" s="2">
        <v>43430</v>
      </c>
      <c r="J44" s="2">
        <v>43430</v>
      </c>
      <c r="K44">
        <v>0</v>
      </c>
    </row>
    <row r="45" spans="1:11" x14ac:dyDescent="0.25">
      <c r="A45" t="str">
        <f>"ZCE2537313"</f>
        <v>ZCE2537313</v>
      </c>
      <c r="B45" t="str">
        <f t="shared" si="0"/>
        <v>06363391001</v>
      </c>
      <c r="C45" t="s">
        <v>16</v>
      </c>
      <c r="D45" t="s">
        <v>127</v>
      </c>
      <c r="E45" t="s">
        <v>64</v>
      </c>
      <c r="F45" s="1" t="s">
        <v>128</v>
      </c>
      <c r="G45" t="s">
        <v>129</v>
      </c>
      <c r="H45">
        <v>460</v>
      </c>
      <c r="I45" s="2">
        <v>43402</v>
      </c>
      <c r="J45" s="2">
        <v>43432</v>
      </c>
      <c r="K45">
        <v>0</v>
      </c>
    </row>
    <row r="46" spans="1:11" x14ac:dyDescent="0.25">
      <c r="A46" t="str">
        <f>"Z6624B57D3"</f>
        <v>Z6624B57D3</v>
      </c>
      <c r="B46" t="str">
        <f t="shared" si="0"/>
        <v>06363391001</v>
      </c>
      <c r="C46" t="s">
        <v>16</v>
      </c>
      <c r="D46" t="s">
        <v>130</v>
      </c>
      <c r="E46" t="s">
        <v>64</v>
      </c>
      <c r="F46" s="1" t="s">
        <v>131</v>
      </c>
      <c r="G46" t="s">
        <v>132</v>
      </c>
      <c r="H46">
        <v>888</v>
      </c>
      <c r="I46" s="2">
        <v>43350</v>
      </c>
      <c r="J46" s="2">
        <v>43371</v>
      </c>
      <c r="K46">
        <v>888</v>
      </c>
    </row>
    <row r="47" spans="1:11" x14ac:dyDescent="0.25">
      <c r="A47" t="str">
        <f>"Z9320A20C4"</f>
        <v>Z9320A20C4</v>
      </c>
      <c r="B47" t="str">
        <f t="shared" si="0"/>
        <v>06363391001</v>
      </c>
      <c r="C47" t="s">
        <v>16</v>
      </c>
      <c r="D47" t="s">
        <v>133</v>
      </c>
      <c r="E47" t="s">
        <v>34</v>
      </c>
      <c r="F47" s="1" t="s">
        <v>134</v>
      </c>
      <c r="G47" t="s">
        <v>135</v>
      </c>
      <c r="H47">
        <v>25034.14</v>
      </c>
      <c r="I47" s="2">
        <v>43160</v>
      </c>
      <c r="J47" s="2">
        <v>43465</v>
      </c>
      <c r="K47">
        <v>12480.84</v>
      </c>
    </row>
    <row r="48" spans="1:11" x14ac:dyDescent="0.25">
      <c r="A48" t="str">
        <f>"7305850225"</f>
        <v>7305850225</v>
      </c>
      <c r="B48" t="str">
        <f t="shared" si="0"/>
        <v>06363391001</v>
      </c>
      <c r="C48" t="s">
        <v>16</v>
      </c>
      <c r="D48" t="s">
        <v>136</v>
      </c>
      <c r="E48" t="s">
        <v>34</v>
      </c>
      <c r="F48" s="1" t="s">
        <v>137</v>
      </c>
      <c r="G48" t="s">
        <v>138</v>
      </c>
      <c r="H48">
        <v>46286</v>
      </c>
      <c r="I48" s="2">
        <v>43482</v>
      </c>
      <c r="J48" s="2">
        <v>43830</v>
      </c>
      <c r="K48">
        <v>46286</v>
      </c>
    </row>
    <row r="49" spans="1:11" x14ac:dyDescent="0.25">
      <c r="A49" t="str">
        <f>"Z6B23570E4"</f>
        <v>Z6B23570E4</v>
      </c>
      <c r="B49" t="str">
        <f t="shared" si="0"/>
        <v>06363391001</v>
      </c>
      <c r="C49" t="s">
        <v>16</v>
      </c>
      <c r="D49" t="s">
        <v>139</v>
      </c>
      <c r="E49" t="s">
        <v>64</v>
      </c>
      <c r="F49" s="1" t="s">
        <v>140</v>
      </c>
      <c r="G49" t="s">
        <v>141</v>
      </c>
      <c r="H49">
        <v>212.85</v>
      </c>
      <c r="I49" s="2">
        <v>43121</v>
      </c>
      <c r="J49" s="2">
        <v>43220</v>
      </c>
      <c r="K49">
        <v>0</v>
      </c>
    </row>
    <row r="50" spans="1:11" x14ac:dyDescent="0.25">
      <c r="A50" t="str">
        <f>"Z941A8790B"</f>
        <v>Z941A8790B</v>
      </c>
      <c r="B50" t="str">
        <f t="shared" si="0"/>
        <v>06363391001</v>
      </c>
      <c r="C50" t="s">
        <v>16</v>
      </c>
      <c r="D50" t="s">
        <v>142</v>
      </c>
      <c r="E50" t="s">
        <v>18</v>
      </c>
      <c r="F50" s="1" t="s">
        <v>38</v>
      </c>
      <c r="G50" t="s">
        <v>39</v>
      </c>
      <c r="H50">
        <v>0</v>
      </c>
      <c r="I50" s="2">
        <v>42557</v>
      </c>
      <c r="J50" s="2">
        <v>43646</v>
      </c>
      <c r="K50">
        <v>20239.34</v>
      </c>
    </row>
    <row r="51" spans="1:11" x14ac:dyDescent="0.25">
      <c r="A51" t="str">
        <f>"73449761F1"</f>
        <v>73449761F1</v>
      </c>
      <c r="B51" t="str">
        <f t="shared" si="0"/>
        <v>06363391001</v>
      </c>
      <c r="C51" t="s">
        <v>16</v>
      </c>
      <c r="D51" t="s">
        <v>143</v>
      </c>
      <c r="E51" t="s">
        <v>34</v>
      </c>
      <c r="F51" s="1" t="s">
        <v>144</v>
      </c>
      <c r="G51" t="s">
        <v>145</v>
      </c>
      <c r="H51">
        <v>127137.83</v>
      </c>
      <c r="I51" s="2">
        <v>43137</v>
      </c>
      <c r="J51" s="2">
        <v>43281</v>
      </c>
      <c r="K51">
        <v>111306.77</v>
      </c>
    </row>
    <row r="52" spans="1:11" x14ac:dyDescent="0.25">
      <c r="A52" t="str">
        <f>"ZF5252D4F2"</f>
        <v>ZF5252D4F2</v>
      </c>
      <c r="B52" t="str">
        <f t="shared" si="0"/>
        <v>06363391001</v>
      </c>
      <c r="C52" t="s">
        <v>16</v>
      </c>
      <c r="D52" t="s">
        <v>146</v>
      </c>
      <c r="E52" t="s">
        <v>34</v>
      </c>
      <c r="F52" s="1" t="s">
        <v>147</v>
      </c>
      <c r="G52" t="s">
        <v>148</v>
      </c>
      <c r="H52">
        <v>2770.24</v>
      </c>
      <c r="I52" s="2">
        <v>43502</v>
      </c>
      <c r="J52" s="2">
        <v>43524</v>
      </c>
      <c r="K52">
        <v>2370.2399999999998</v>
      </c>
    </row>
    <row r="53" spans="1:11" x14ac:dyDescent="0.25">
      <c r="A53" t="str">
        <f>"ZAB264DCA8"</f>
        <v>ZAB264DCA8</v>
      </c>
      <c r="B53" t="str">
        <f t="shared" si="0"/>
        <v>06363391001</v>
      </c>
      <c r="C53" t="s">
        <v>16</v>
      </c>
      <c r="D53" t="s">
        <v>149</v>
      </c>
      <c r="E53" t="s">
        <v>18</v>
      </c>
      <c r="F53" s="1" t="s">
        <v>150</v>
      </c>
      <c r="G53" t="s">
        <v>151</v>
      </c>
      <c r="H53">
        <v>7000</v>
      </c>
      <c r="I53" s="2">
        <v>43451</v>
      </c>
      <c r="J53" s="2">
        <v>43451</v>
      </c>
      <c r="K53">
        <v>3083.62</v>
      </c>
    </row>
    <row r="54" spans="1:11" x14ac:dyDescent="0.25">
      <c r="A54" t="str">
        <f>"Z5C23AD931"</f>
        <v>Z5C23AD931</v>
      </c>
      <c r="B54" t="str">
        <f t="shared" si="0"/>
        <v>06363391001</v>
      </c>
      <c r="C54" t="s">
        <v>16</v>
      </c>
      <c r="D54" t="s">
        <v>152</v>
      </c>
      <c r="E54" t="s">
        <v>64</v>
      </c>
      <c r="F54" s="1" t="s">
        <v>153</v>
      </c>
      <c r="G54" t="s">
        <v>154</v>
      </c>
      <c r="H54">
        <v>173.08</v>
      </c>
      <c r="I54" s="2">
        <v>43249</v>
      </c>
      <c r="J54" s="2">
        <v>43613</v>
      </c>
      <c r="K54">
        <v>173.08</v>
      </c>
    </row>
    <row r="55" spans="1:11" x14ac:dyDescent="0.25">
      <c r="A55" t="str">
        <f>"Z4A179E730"</f>
        <v>Z4A179E730</v>
      </c>
      <c r="B55" t="str">
        <f t="shared" si="0"/>
        <v>06363391001</v>
      </c>
      <c r="C55" t="s">
        <v>16</v>
      </c>
      <c r="D55" t="s">
        <v>155</v>
      </c>
      <c r="E55" t="s">
        <v>64</v>
      </c>
      <c r="F55" s="1" t="s">
        <v>65</v>
      </c>
      <c r="G55" t="s">
        <v>66</v>
      </c>
      <c r="H55">
        <v>180</v>
      </c>
      <c r="I55" s="2">
        <v>42359</v>
      </c>
      <c r="J55" s="2">
        <v>42366</v>
      </c>
      <c r="K55">
        <v>180</v>
      </c>
    </row>
    <row r="56" spans="1:11" x14ac:dyDescent="0.25">
      <c r="A56" t="str">
        <f>"Z39260D3E4"</f>
        <v>Z39260D3E4</v>
      </c>
      <c r="B56" t="str">
        <f t="shared" si="0"/>
        <v>06363391001</v>
      </c>
      <c r="C56" t="s">
        <v>16</v>
      </c>
      <c r="D56" t="s">
        <v>156</v>
      </c>
      <c r="E56" t="s">
        <v>64</v>
      </c>
      <c r="F56" s="1" t="s">
        <v>157</v>
      </c>
      <c r="G56" t="s">
        <v>158</v>
      </c>
      <c r="H56">
        <v>255</v>
      </c>
      <c r="I56" s="2">
        <v>43438</v>
      </c>
      <c r="J56" s="2">
        <v>43469</v>
      </c>
      <c r="K56">
        <v>0</v>
      </c>
    </row>
    <row r="57" spans="1:11" x14ac:dyDescent="0.25">
      <c r="A57" t="str">
        <f>"ZEF2625058"</f>
        <v>ZEF2625058</v>
      </c>
      <c r="B57" t="str">
        <f t="shared" si="0"/>
        <v>06363391001</v>
      </c>
      <c r="C57" t="s">
        <v>16</v>
      </c>
      <c r="D57" t="s">
        <v>159</v>
      </c>
      <c r="E57" t="s">
        <v>64</v>
      </c>
      <c r="F57" s="1" t="s">
        <v>160</v>
      </c>
      <c r="G57" t="s">
        <v>161</v>
      </c>
      <c r="H57">
        <v>10900</v>
      </c>
      <c r="I57" s="2">
        <v>43454</v>
      </c>
      <c r="J57" s="2">
        <v>43819</v>
      </c>
      <c r="K57">
        <v>10050</v>
      </c>
    </row>
    <row r="58" spans="1:11" x14ac:dyDescent="0.25">
      <c r="A58" t="str">
        <f>"ZE92594DA5"</f>
        <v>ZE92594DA5</v>
      </c>
      <c r="B58" t="str">
        <f t="shared" si="0"/>
        <v>06363391001</v>
      </c>
      <c r="C58" t="s">
        <v>16</v>
      </c>
      <c r="D58" t="s">
        <v>162</v>
      </c>
      <c r="E58" t="s">
        <v>64</v>
      </c>
      <c r="F58" s="1" t="s">
        <v>160</v>
      </c>
      <c r="G58" t="s">
        <v>163</v>
      </c>
      <c r="H58">
        <v>880</v>
      </c>
      <c r="I58" s="2">
        <v>43437</v>
      </c>
      <c r="J58" s="2">
        <v>43777</v>
      </c>
      <c r="K58">
        <v>0</v>
      </c>
    </row>
    <row r="59" spans="1:11" x14ac:dyDescent="0.25">
      <c r="A59" t="str">
        <f>"ZF224D3AB1"</f>
        <v>ZF224D3AB1</v>
      </c>
      <c r="B59" t="str">
        <f t="shared" si="0"/>
        <v>06363391001</v>
      </c>
      <c r="C59" t="s">
        <v>16</v>
      </c>
      <c r="D59" t="s">
        <v>164</v>
      </c>
      <c r="E59" t="s">
        <v>64</v>
      </c>
      <c r="F59" s="1" t="s">
        <v>165</v>
      </c>
      <c r="G59" t="s">
        <v>166</v>
      </c>
      <c r="H59">
        <v>700</v>
      </c>
      <c r="I59" s="2">
        <v>43350</v>
      </c>
      <c r="J59" s="2">
        <v>43441</v>
      </c>
      <c r="K59">
        <v>0</v>
      </c>
    </row>
    <row r="60" spans="1:11" x14ac:dyDescent="0.25">
      <c r="A60" t="str">
        <f>"Z292416F94"</f>
        <v>Z292416F94</v>
      </c>
      <c r="B60" t="str">
        <f t="shared" si="0"/>
        <v>06363391001</v>
      </c>
      <c r="C60" t="s">
        <v>16</v>
      </c>
      <c r="D60" t="s">
        <v>167</v>
      </c>
      <c r="E60" t="s">
        <v>64</v>
      </c>
      <c r="F60" s="1" t="s">
        <v>168</v>
      </c>
      <c r="G60" t="s">
        <v>169</v>
      </c>
      <c r="H60">
        <v>743.44</v>
      </c>
      <c r="I60" s="2">
        <v>43277</v>
      </c>
      <c r="J60" s="2">
        <v>43368</v>
      </c>
      <c r="K60">
        <v>0</v>
      </c>
    </row>
    <row r="61" spans="1:11" x14ac:dyDescent="0.25">
      <c r="A61" t="str">
        <f>"Z462368828"</f>
        <v>Z462368828</v>
      </c>
      <c r="B61" t="str">
        <f t="shared" si="0"/>
        <v>06363391001</v>
      </c>
      <c r="C61" t="s">
        <v>16</v>
      </c>
      <c r="D61" t="s">
        <v>170</v>
      </c>
      <c r="E61" t="s">
        <v>64</v>
      </c>
      <c r="F61" s="1" t="s">
        <v>171</v>
      </c>
      <c r="G61" t="s">
        <v>172</v>
      </c>
      <c r="H61">
        <v>1000</v>
      </c>
      <c r="I61" s="2">
        <v>43229</v>
      </c>
      <c r="J61" s="2">
        <v>43465</v>
      </c>
      <c r="K61">
        <v>0</v>
      </c>
    </row>
    <row r="62" spans="1:11" x14ac:dyDescent="0.25">
      <c r="A62" t="str">
        <f>"ZEC23A3BE9"</f>
        <v>ZEC23A3BE9</v>
      </c>
      <c r="B62" t="str">
        <f t="shared" si="0"/>
        <v>06363391001</v>
      </c>
      <c r="C62" t="s">
        <v>16</v>
      </c>
      <c r="D62" t="s">
        <v>173</v>
      </c>
      <c r="E62" t="s">
        <v>64</v>
      </c>
      <c r="F62" s="1" t="s">
        <v>174</v>
      </c>
      <c r="G62" t="s">
        <v>175</v>
      </c>
      <c r="H62">
        <v>128</v>
      </c>
      <c r="I62" s="2">
        <v>43243</v>
      </c>
      <c r="J62" s="2">
        <v>43283</v>
      </c>
      <c r="K62">
        <v>128</v>
      </c>
    </row>
    <row r="63" spans="1:11" x14ac:dyDescent="0.25">
      <c r="A63" t="str">
        <f>"Z0425B2742"</f>
        <v>Z0425B2742</v>
      </c>
      <c r="B63" t="str">
        <f t="shared" si="0"/>
        <v>06363391001</v>
      </c>
      <c r="C63" t="s">
        <v>16</v>
      </c>
      <c r="D63" t="s">
        <v>176</v>
      </c>
      <c r="E63" t="s">
        <v>64</v>
      </c>
      <c r="F63" s="1" t="s">
        <v>177</v>
      </c>
      <c r="G63" t="s">
        <v>178</v>
      </c>
      <c r="H63">
        <v>500</v>
      </c>
      <c r="I63" s="2">
        <v>43417</v>
      </c>
      <c r="J63" s="2">
        <v>43477</v>
      </c>
      <c r="K63">
        <v>500</v>
      </c>
    </row>
    <row r="64" spans="1:11" x14ac:dyDescent="0.25">
      <c r="A64" t="str">
        <f>"ZA926D54EA"</f>
        <v>ZA926D54EA</v>
      </c>
      <c r="B64" t="str">
        <f t="shared" si="0"/>
        <v>06363391001</v>
      </c>
      <c r="C64" t="s">
        <v>16</v>
      </c>
      <c r="D64" t="s">
        <v>67</v>
      </c>
      <c r="E64" t="s">
        <v>64</v>
      </c>
      <c r="F64" s="1" t="s">
        <v>102</v>
      </c>
      <c r="G64" t="s">
        <v>103</v>
      </c>
      <c r="H64">
        <v>444.64</v>
      </c>
      <c r="I64" s="2">
        <v>43494</v>
      </c>
      <c r="J64" s="2">
        <v>43524</v>
      </c>
      <c r="K64">
        <v>444.64</v>
      </c>
    </row>
    <row r="65" spans="1:11" x14ac:dyDescent="0.25">
      <c r="A65" t="str">
        <f>"Z1726B2DC2"</f>
        <v>Z1726B2DC2</v>
      </c>
      <c r="B65" t="str">
        <f t="shared" si="0"/>
        <v>06363391001</v>
      </c>
      <c r="C65" t="s">
        <v>16</v>
      </c>
      <c r="D65" t="s">
        <v>179</v>
      </c>
      <c r="E65" t="s">
        <v>64</v>
      </c>
      <c r="F65" s="1" t="s">
        <v>180</v>
      </c>
      <c r="G65" t="s">
        <v>181</v>
      </c>
      <c r="H65">
        <v>125.94</v>
      </c>
      <c r="I65" s="2">
        <v>43481</v>
      </c>
      <c r="J65" s="2">
        <v>43524</v>
      </c>
      <c r="K65">
        <v>125.94</v>
      </c>
    </row>
    <row r="66" spans="1:11" x14ac:dyDescent="0.25">
      <c r="A66" t="str">
        <f>"ZEC26B2D52"</f>
        <v>ZEC26B2D52</v>
      </c>
      <c r="B66" t="str">
        <f t="shared" si="0"/>
        <v>06363391001</v>
      </c>
      <c r="C66" t="s">
        <v>16</v>
      </c>
      <c r="D66" t="s">
        <v>182</v>
      </c>
      <c r="E66" t="s">
        <v>64</v>
      </c>
      <c r="F66" s="1" t="s">
        <v>183</v>
      </c>
      <c r="G66" t="s">
        <v>184</v>
      </c>
      <c r="H66">
        <v>899.98</v>
      </c>
      <c r="I66" s="2">
        <v>43503</v>
      </c>
      <c r="J66" s="2">
        <v>43532</v>
      </c>
      <c r="K66">
        <v>899</v>
      </c>
    </row>
    <row r="67" spans="1:11" x14ac:dyDescent="0.25">
      <c r="A67" t="str">
        <f>"Z3F26E5A90"</f>
        <v>Z3F26E5A90</v>
      </c>
      <c r="B67" t="str">
        <f t="shared" ref="B67:B130" si="1">"06363391001"</f>
        <v>06363391001</v>
      </c>
      <c r="C67" t="s">
        <v>16</v>
      </c>
      <c r="D67" t="s">
        <v>185</v>
      </c>
      <c r="E67" t="s">
        <v>64</v>
      </c>
      <c r="F67" s="1" t="s">
        <v>102</v>
      </c>
      <c r="G67" t="s">
        <v>103</v>
      </c>
      <c r="H67">
        <v>558.26</v>
      </c>
      <c r="I67" s="2">
        <v>43501</v>
      </c>
      <c r="J67" s="2">
        <v>43524</v>
      </c>
      <c r="K67">
        <v>558.25</v>
      </c>
    </row>
    <row r="68" spans="1:11" x14ac:dyDescent="0.25">
      <c r="A68" t="str">
        <f>"Z8D26E5909"</f>
        <v>Z8D26E5909</v>
      </c>
      <c r="B68" t="str">
        <f t="shared" si="1"/>
        <v>06363391001</v>
      </c>
      <c r="C68" t="s">
        <v>16</v>
      </c>
      <c r="D68" t="s">
        <v>186</v>
      </c>
      <c r="E68" t="s">
        <v>64</v>
      </c>
      <c r="F68" s="1" t="s">
        <v>89</v>
      </c>
      <c r="G68" t="s">
        <v>90</v>
      </c>
      <c r="H68">
        <v>449</v>
      </c>
      <c r="I68" s="2">
        <v>43508</v>
      </c>
      <c r="J68" s="2">
        <v>43552</v>
      </c>
      <c r="K68">
        <v>449</v>
      </c>
    </row>
    <row r="69" spans="1:11" x14ac:dyDescent="0.25">
      <c r="A69" t="str">
        <f>"ZB72568809"</f>
        <v>ZB72568809</v>
      </c>
      <c r="B69" t="str">
        <f t="shared" si="1"/>
        <v>06363391001</v>
      </c>
      <c r="C69" t="s">
        <v>16</v>
      </c>
      <c r="D69" t="s">
        <v>187</v>
      </c>
      <c r="E69" t="s">
        <v>64</v>
      </c>
      <c r="F69" s="1" t="s">
        <v>188</v>
      </c>
      <c r="G69" t="s">
        <v>189</v>
      </c>
      <c r="H69">
        <v>169.34</v>
      </c>
      <c r="I69" s="2">
        <v>43453</v>
      </c>
      <c r="J69" s="2">
        <v>43453</v>
      </c>
      <c r="K69">
        <v>0</v>
      </c>
    </row>
    <row r="70" spans="1:11" x14ac:dyDescent="0.25">
      <c r="A70" t="str">
        <f>"Z202568884"</f>
        <v>Z202568884</v>
      </c>
      <c r="B70" t="str">
        <f t="shared" si="1"/>
        <v>06363391001</v>
      </c>
      <c r="C70" t="s">
        <v>16</v>
      </c>
      <c r="D70" t="s">
        <v>190</v>
      </c>
      <c r="E70" t="s">
        <v>64</v>
      </c>
      <c r="F70" s="1" t="s">
        <v>188</v>
      </c>
      <c r="G70" t="s">
        <v>189</v>
      </c>
      <c r="H70">
        <v>84.67</v>
      </c>
      <c r="I70" s="2">
        <v>43452</v>
      </c>
      <c r="J70" s="2">
        <v>43452</v>
      </c>
      <c r="K70">
        <v>84.67</v>
      </c>
    </row>
    <row r="71" spans="1:11" x14ac:dyDescent="0.25">
      <c r="A71" t="str">
        <f>"Z74266220E"</f>
        <v>Z74266220E</v>
      </c>
      <c r="B71" t="str">
        <f t="shared" si="1"/>
        <v>06363391001</v>
      </c>
      <c r="C71" t="s">
        <v>16</v>
      </c>
      <c r="D71" t="s">
        <v>191</v>
      </c>
      <c r="E71" t="s">
        <v>64</v>
      </c>
      <c r="F71" s="1" t="s">
        <v>192</v>
      </c>
      <c r="G71" t="s">
        <v>193</v>
      </c>
      <c r="H71">
        <v>1460.49</v>
      </c>
      <c r="I71" s="2">
        <v>43479</v>
      </c>
      <c r="J71" s="2">
        <v>43479</v>
      </c>
      <c r="K71">
        <v>1460.49</v>
      </c>
    </row>
    <row r="72" spans="1:11" x14ac:dyDescent="0.25">
      <c r="A72" t="str">
        <f>"Z0B26AD343"</f>
        <v>Z0B26AD343</v>
      </c>
      <c r="B72" t="str">
        <f t="shared" si="1"/>
        <v>06363391001</v>
      </c>
      <c r="C72" t="s">
        <v>16</v>
      </c>
      <c r="D72" t="s">
        <v>194</v>
      </c>
      <c r="E72" t="s">
        <v>64</v>
      </c>
      <c r="F72" s="1" t="s">
        <v>195</v>
      </c>
      <c r="G72" t="s">
        <v>196</v>
      </c>
      <c r="H72">
        <v>816</v>
      </c>
      <c r="I72" s="2">
        <v>43488</v>
      </c>
      <c r="J72" s="2">
        <v>43488</v>
      </c>
      <c r="K72">
        <v>816</v>
      </c>
    </row>
    <row r="73" spans="1:11" x14ac:dyDescent="0.25">
      <c r="A73" t="str">
        <f>"ZBB26B7C47"</f>
        <v>ZBB26B7C47</v>
      </c>
      <c r="B73" t="str">
        <f t="shared" si="1"/>
        <v>06363391001</v>
      </c>
      <c r="C73" t="s">
        <v>16</v>
      </c>
      <c r="D73" t="s">
        <v>197</v>
      </c>
      <c r="E73" t="s">
        <v>64</v>
      </c>
      <c r="F73" s="1" t="s">
        <v>198</v>
      </c>
      <c r="G73" t="s">
        <v>199</v>
      </c>
      <c r="H73">
        <v>2324</v>
      </c>
      <c r="I73" s="2">
        <v>43493</v>
      </c>
      <c r="J73" s="2">
        <v>43507</v>
      </c>
      <c r="K73">
        <v>2324</v>
      </c>
    </row>
    <row r="74" spans="1:11" x14ac:dyDescent="0.25">
      <c r="A74" t="str">
        <f>"Z5A273ACD9"</f>
        <v>Z5A273ACD9</v>
      </c>
      <c r="B74" t="str">
        <f t="shared" si="1"/>
        <v>06363391001</v>
      </c>
      <c r="C74" t="s">
        <v>16</v>
      </c>
      <c r="D74" t="s">
        <v>200</v>
      </c>
      <c r="E74" t="s">
        <v>64</v>
      </c>
      <c r="F74" s="1" t="s">
        <v>71</v>
      </c>
      <c r="G74" t="s">
        <v>72</v>
      </c>
      <c r="H74">
        <v>3000</v>
      </c>
      <c r="I74" s="2">
        <v>43517</v>
      </c>
      <c r="J74" s="2">
        <v>43543</v>
      </c>
      <c r="K74">
        <v>3000</v>
      </c>
    </row>
    <row r="75" spans="1:11" x14ac:dyDescent="0.25">
      <c r="A75" t="str">
        <f>"Z9826E5719"</f>
        <v>Z9826E5719</v>
      </c>
      <c r="B75" t="str">
        <f t="shared" si="1"/>
        <v>06363391001</v>
      </c>
      <c r="C75" t="s">
        <v>16</v>
      </c>
      <c r="D75" t="s">
        <v>201</v>
      </c>
      <c r="E75" t="s">
        <v>18</v>
      </c>
      <c r="F75" s="1" t="s">
        <v>150</v>
      </c>
      <c r="G75" t="s">
        <v>151</v>
      </c>
      <c r="H75">
        <v>7500</v>
      </c>
      <c r="I75" s="2">
        <v>43514</v>
      </c>
      <c r="J75" s="2">
        <v>43510</v>
      </c>
      <c r="K75">
        <v>7436.32</v>
      </c>
    </row>
    <row r="76" spans="1:11" x14ac:dyDescent="0.25">
      <c r="A76" t="str">
        <f>"ZD3273AD1B"</f>
        <v>ZD3273AD1B</v>
      </c>
      <c r="B76" t="str">
        <f t="shared" si="1"/>
        <v>06363391001</v>
      </c>
      <c r="C76" t="s">
        <v>16</v>
      </c>
      <c r="D76" t="s">
        <v>202</v>
      </c>
      <c r="E76" t="s">
        <v>64</v>
      </c>
      <c r="F76" s="1" t="s">
        <v>106</v>
      </c>
      <c r="G76" t="s">
        <v>107</v>
      </c>
      <c r="H76">
        <v>2400</v>
      </c>
      <c r="I76" s="2">
        <v>43528</v>
      </c>
      <c r="J76" s="2">
        <v>43524</v>
      </c>
      <c r="K76">
        <v>2399</v>
      </c>
    </row>
    <row r="77" spans="1:11" x14ac:dyDescent="0.25">
      <c r="A77" t="str">
        <f>"Z2E2764583"</f>
        <v>Z2E2764583</v>
      </c>
      <c r="B77" t="str">
        <f t="shared" si="1"/>
        <v>06363391001</v>
      </c>
      <c r="C77" t="s">
        <v>16</v>
      </c>
      <c r="D77" t="s">
        <v>203</v>
      </c>
      <c r="E77" t="s">
        <v>64</v>
      </c>
      <c r="F77" s="1" t="s">
        <v>102</v>
      </c>
      <c r="G77" t="s">
        <v>103</v>
      </c>
      <c r="H77">
        <v>252</v>
      </c>
      <c r="I77" s="2">
        <v>43529</v>
      </c>
      <c r="J77" s="2">
        <v>43553</v>
      </c>
      <c r="K77">
        <v>252</v>
      </c>
    </row>
    <row r="78" spans="1:11" x14ac:dyDescent="0.25">
      <c r="A78" t="str">
        <f>"ZC9271C419"</f>
        <v>ZC9271C419</v>
      </c>
      <c r="B78" t="str">
        <f t="shared" si="1"/>
        <v>06363391001</v>
      </c>
      <c r="C78" t="s">
        <v>16</v>
      </c>
      <c r="D78" t="s">
        <v>204</v>
      </c>
      <c r="E78" t="s">
        <v>64</v>
      </c>
      <c r="F78" s="1" t="s">
        <v>205</v>
      </c>
      <c r="G78" t="s">
        <v>206</v>
      </c>
      <c r="H78">
        <v>460</v>
      </c>
      <c r="I78" s="2">
        <v>43518</v>
      </c>
      <c r="J78" s="2">
        <v>43518</v>
      </c>
      <c r="K78">
        <v>460</v>
      </c>
    </row>
    <row r="79" spans="1:11" x14ac:dyDescent="0.25">
      <c r="A79" t="str">
        <f>"ZCA2764370"</f>
        <v>ZCA2764370</v>
      </c>
      <c r="B79" t="str">
        <f t="shared" si="1"/>
        <v>06363391001</v>
      </c>
      <c r="C79" t="s">
        <v>16</v>
      </c>
      <c r="D79" t="s">
        <v>207</v>
      </c>
      <c r="E79" t="s">
        <v>64</v>
      </c>
      <c r="F79" s="1" t="s">
        <v>102</v>
      </c>
      <c r="G79" t="s">
        <v>103</v>
      </c>
      <c r="H79">
        <v>279.5</v>
      </c>
      <c r="I79" s="2">
        <v>43529</v>
      </c>
      <c r="J79" s="2">
        <v>43553</v>
      </c>
      <c r="K79">
        <v>279.5</v>
      </c>
    </row>
    <row r="80" spans="1:11" x14ac:dyDescent="0.25">
      <c r="A80" t="str">
        <f>"Z472764177"</f>
        <v>Z472764177</v>
      </c>
      <c r="B80" t="str">
        <f t="shared" si="1"/>
        <v>06363391001</v>
      </c>
      <c r="C80" t="s">
        <v>16</v>
      </c>
      <c r="D80" t="s">
        <v>208</v>
      </c>
      <c r="E80" t="s">
        <v>64</v>
      </c>
      <c r="F80" s="1" t="s">
        <v>102</v>
      </c>
      <c r="G80" t="s">
        <v>103</v>
      </c>
      <c r="H80">
        <v>781.75</v>
      </c>
      <c r="I80" s="2">
        <v>43529</v>
      </c>
      <c r="J80" s="2">
        <v>43553</v>
      </c>
      <c r="K80">
        <v>781.73</v>
      </c>
    </row>
    <row r="81" spans="1:11" x14ac:dyDescent="0.25">
      <c r="A81" t="str">
        <f>"ZE62764229"</f>
        <v>ZE62764229</v>
      </c>
      <c r="B81" t="str">
        <f t="shared" si="1"/>
        <v>06363391001</v>
      </c>
      <c r="C81" t="s">
        <v>16</v>
      </c>
      <c r="D81" t="s">
        <v>209</v>
      </c>
      <c r="E81" t="s">
        <v>64</v>
      </c>
      <c r="F81" s="1" t="s">
        <v>102</v>
      </c>
      <c r="G81" t="s">
        <v>103</v>
      </c>
      <c r="H81">
        <v>421.4</v>
      </c>
      <c r="I81" s="2">
        <v>43529</v>
      </c>
      <c r="J81" s="2">
        <v>43553</v>
      </c>
      <c r="K81">
        <v>421.4</v>
      </c>
    </row>
    <row r="82" spans="1:11" x14ac:dyDescent="0.25">
      <c r="A82" t="str">
        <f>"Z67275D46F"</f>
        <v>Z67275D46F</v>
      </c>
      <c r="B82" t="str">
        <f t="shared" si="1"/>
        <v>06363391001</v>
      </c>
      <c r="C82" t="s">
        <v>16</v>
      </c>
      <c r="D82" t="s">
        <v>210</v>
      </c>
      <c r="E82" t="s">
        <v>64</v>
      </c>
      <c r="F82" s="1" t="s">
        <v>211</v>
      </c>
      <c r="G82" t="s">
        <v>212</v>
      </c>
      <c r="H82">
        <v>1440</v>
      </c>
      <c r="I82" s="2">
        <v>43528</v>
      </c>
      <c r="J82" s="2">
        <v>43921</v>
      </c>
      <c r="K82">
        <v>1438.95</v>
      </c>
    </row>
    <row r="83" spans="1:11" x14ac:dyDescent="0.25">
      <c r="A83" t="str">
        <f>"Z4A2795888"</f>
        <v>Z4A2795888</v>
      </c>
      <c r="B83" t="str">
        <f t="shared" si="1"/>
        <v>06363391001</v>
      </c>
      <c r="C83" t="s">
        <v>16</v>
      </c>
      <c r="D83" t="s">
        <v>213</v>
      </c>
      <c r="E83" t="s">
        <v>64</v>
      </c>
      <c r="F83" s="1" t="s">
        <v>106</v>
      </c>
      <c r="G83" t="s">
        <v>107</v>
      </c>
      <c r="H83">
        <v>1250</v>
      </c>
      <c r="I83" s="2">
        <v>43542</v>
      </c>
      <c r="J83" s="2">
        <v>43573</v>
      </c>
      <c r="K83">
        <v>1250</v>
      </c>
    </row>
    <row r="84" spans="1:11" x14ac:dyDescent="0.25">
      <c r="A84" t="str">
        <f>"ZB32953B31"</f>
        <v>ZB32953B31</v>
      </c>
      <c r="B84" t="str">
        <f t="shared" si="1"/>
        <v>06363391001</v>
      </c>
      <c r="C84" t="s">
        <v>16</v>
      </c>
      <c r="D84" t="s">
        <v>214</v>
      </c>
      <c r="E84" t="s">
        <v>64</v>
      </c>
      <c r="F84" s="1" t="s">
        <v>215</v>
      </c>
      <c r="G84" t="s">
        <v>216</v>
      </c>
      <c r="H84">
        <v>450</v>
      </c>
      <c r="I84" s="2">
        <v>43669</v>
      </c>
      <c r="J84" s="2">
        <v>43830</v>
      </c>
      <c r="K84">
        <v>450</v>
      </c>
    </row>
    <row r="85" spans="1:11" x14ac:dyDescent="0.25">
      <c r="A85" t="str">
        <f>"Z5E271C1BB"</f>
        <v>Z5E271C1BB</v>
      </c>
      <c r="B85" t="str">
        <f t="shared" si="1"/>
        <v>06363391001</v>
      </c>
      <c r="C85" t="s">
        <v>16</v>
      </c>
      <c r="D85" t="s">
        <v>217</v>
      </c>
      <c r="E85" t="s">
        <v>64</v>
      </c>
      <c r="F85" s="1" t="s">
        <v>218</v>
      </c>
      <c r="G85" t="s">
        <v>219</v>
      </c>
      <c r="H85">
        <v>1100</v>
      </c>
      <c r="I85" s="2">
        <v>43531</v>
      </c>
      <c r="J85" s="2">
        <v>43553</v>
      </c>
      <c r="K85">
        <v>1100</v>
      </c>
    </row>
    <row r="86" spans="1:11" x14ac:dyDescent="0.25">
      <c r="A86" t="str">
        <f>"Z1B271C152"</f>
        <v>Z1B271C152</v>
      </c>
      <c r="B86" t="str">
        <f t="shared" si="1"/>
        <v>06363391001</v>
      </c>
      <c r="C86" t="s">
        <v>16</v>
      </c>
      <c r="D86" t="s">
        <v>220</v>
      </c>
      <c r="E86" t="s">
        <v>64</v>
      </c>
      <c r="F86" s="1" t="s">
        <v>221</v>
      </c>
      <c r="G86" t="s">
        <v>222</v>
      </c>
      <c r="H86">
        <v>210</v>
      </c>
      <c r="I86" s="2">
        <v>43515</v>
      </c>
      <c r="J86" s="2">
        <v>43544</v>
      </c>
      <c r="K86">
        <v>210</v>
      </c>
    </row>
    <row r="87" spans="1:11" x14ac:dyDescent="0.25">
      <c r="A87" t="str">
        <f>"Z392736E07"</f>
        <v>Z392736E07</v>
      </c>
      <c r="B87" t="str">
        <f t="shared" si="1"/>
        <v>06363391001</v>
      </c>
      <c r="C87" t="s">
        <v>16</v>
      </c>
      <c r="D87" t="s">
        <v>223</v>
      </c>
      <c r="E87" t="s">
        <v>64</v>
      </c>
      <c r="F87" s="1" t="s">
        <v>224</v>
      </c>
      <c r="G87" t="s">
        <v>225</v>
      </c>
      <c r="H87">
        <v>450</v>
      </c>
      <c r="I87" s="2">
        <v>43536</v>
      </c>
      <c r="J87" s="2">
        <v>43585</v>
      </c>
      <c r="K87">
        <v>450</v>
      </c>
    </row>
    <row r="88" spans="1:11" x14ac:dyDescent="0.25">
      <c r="A88" t="str">
        <f>"Z7D27CED4A"</f>
        <v>Z7D27CED4A</v>
      </c>
      <c r="B88" t="str">
        <f t="shared" si="1"/>
        <v>06363391001</v>
      </c>
      <c r="C88" t="s">
        <v>16</v>
      </c>
      <c r="D88" t="s">
        <v>226</v>
      </c>
      <c r="E88" t="s">
        <v>64</v>
      </c>
      <c r="F88" s="1" t="s">
        <v>77</v>
      </c>
      <c r="G88" t="s">
        <v>78</v>
      </c>
      <c r="H88">
        <v>707.26</v>
      </c>
      <c r="I88" s="2">
        <v>43571</v>
      </c>
      <c r="J88" s="2">
        <v>43616</v>
      </c>
      <c r="K88">
        <v>700</v>
      </c>
    </row>
    <row r="89" spans="1:11" x14ac:dyDescent="0.25">
      <c r="A89" t="str">
        <f>"ZD22764889"</f>
        <v>ZD22764889</v>
      </c>
      <c r="B89" t="str">
        <f t="shared" si="1"/>
        <v>06363391001</v>
      </c>
      <c r="C89" t="s">
        <v>16</v>
      </c>
      <c r="D89" t="s">
        <v>227</v>
      </c>
      <c r="E89" t="s">
        <v>64</v>
      </c>
      <c r="F89" s="1" t="s">
        <v>221</v>
      </c>
      <c r="G89" t="s">
        <v>222</v>
      </c>
      <c r="H89">
        <v>75</v>
      </c>
      <c r="I89" s="2">
        <v>43529</v>
      </c>
      <c r="J89" s="2">
        <v>43553</v>
      </c>
      <c r="K89">
        <v>75</v>
      </c>
    </row>
    <row r="90" spans="1:11" x14ac:dyDescent="0.25">
      <c r="A90" t="str">
        <f>"ZF7276B589"</f>
        <v>ZF7276B589</v>
      </c>
      <c r="B90" t="str">
        <f t="shared" si="1"/>
        <v>06363391001</v>
      </c>
      <c r="C90" t="s">
        <v>16</v>
      </c>
      <c r="D90" t="s">
        <v>228</v>
      </c>
      <c r="E90" t="s">
        <v>64</v>
      </c>
      <c r="F90" s="1" t="s">
        <v>229</v>
      </c>
      <c r="G90" t="s">
        <v>42</v>
      </c>
      <c r="H90">
        <v>255</v>
      </c>
      <c r="I90" s="2">
        <v>43535</v>
      </c>
      <c r="J90" s="2">
        <v>43535</v>
      </c>
      <c r="K90">
        <v>255</v>
      </c>
    </row>
    <row r="91" spans="1:11" x14ac:dyDescent="0.25">
      <c r="A91" t="str">
        <f>"Z9726D706B"</f>
        <v>Z9726D706B</v>
      </c>
      <c r="B91" t="str">
        <f t="shared" si="1"/>
        <v>06363391001</v>
      </c>
      <c r="C91" t="s">
        <v>16</v>
      </c>
      <c r="D91" t="s">
        <v>230</v>
      </c>
      <c r="E91" t="s">
        <v>64</v>
      </c>
      <c r="F91" s="1" t="s">
        <v>192</v>
      </c>
      <c r="G91" t="s">
        <v>193</v>
      </c>
      <c r="H91">
        <v>755.12</v>
      </c>
      <c r="I91" s="2">
        <v>43511</v>
      </c>
      <c r="J91" s="2">
        <v>43511</v>
      </c>
      <c r="K91">
        <v>755.12</v>
      </c>
    </row>
    <row r="92" spans="1:11" x14ac:dyDescent="0.25">
      <c r="A92" t="str">
        <f>"ZA8273775B"</f>
        <v>ZA8273775B</v>
      </c>
      <c r="B92" t="str">
        <f t="shared" si="1"/>
        <v>06363391001</v>
      </c>
      <c r="C92" t="s">
        <v>16</v>
      </c>
      <c r="D92" t="s">
        <v>231</v>
      </c>
      <c r="E92" t="s">
        <v>64</v>
      </c>
      <c r="F92" s="1" t="s">
        <v>232</v>
      </c>
      <c r="G92" t="s">
        <v>233</v>
      </c>
      <c r="H92">
        <v>1468.8</v>
      </c>
      <c r="I92" s="2">
        <v>43521</v>
      </c>
      <c r="J92" s="2">
        <v>43549</v>
      </c>
      <c r="K92">
        <v>1468.8</v>
      </c>
    </row>
    <row r="93" spans="1:11" x14ac:dyDescent="0.25">
      <c r="A93" t="str">
        <f>"Z5124FFF51"</f>
        <v>Z5124FFF51</v>
      </c>
      <c r="B93" t="str">
        <f t="shared" si="1"/>
        <v>06363391001</v>
      </c>
      <c r="C93" t="s">
        <v>16</v>
      </c>
      <c r="D93" t="s">
        <v>234</v>
      </c>
      <c r="E93" t="s">
        <v>18</v>
      </c>
      <c r="F93" s="1" t="s">
        <v>23</v>
      </c>
      <c r="G93" t="s">
        <v>24</v>
      </c>
      <c r="H93">
        <v>18021.599999999999</v>
      </c>
      <c r="I93" s="2">
        <v>43397</v>
      </c>
      <c r="J93" s="2">
        <v>43398</v>
      </c>
      <c r="K93">
        <v>0</v>
      </c>
    </row>
    <row r="94" spans="1:11" x14ac:dyDescent="0.25">
      <c r="A94" t="str">
        <f>"Z7D24B39BF"</f>
        <v>Z7D24B39BF</v>
      </c>
      <c r="B94" t="str">
        <f t="shared" si="1"/>
        <v>06363391001</v>
      </c>
      <c r="C94" t="s">
        <v>16</v>
      </c>
      <c r="D94" t="s">
        <v>235</v>
      </c>
      <c r="E94" t="s">
        <v>34</v>
      </c>
      <c r="F94" s="1" t="s">
        <v>236</v>
      </c>
      <c r="G94" t="s">
        <v>237</v>
      </c>
      <c r="H94">
        <v>5470</v>
      </c>
      <c r="I94" s="2">
        <v>43542</v>
      </c>
      <c r="J94" s="2">
        <v>43626</v>
      </c>
      <c r="K94">
        <v>5300</v>
      </c>
    </row>
    <row r="95" spans="1:11" x14ac:dyDescent="0.25">
      <c r="A95" t="str">
        <f>"Z2C276B5BA"</f>
        <v>Z2C276B5BA</v>
      </c>
      <c r="B95" t="str">
        <f t="shared" si="1"/>
        <v>06363391001</v>
      </c>
      <c r="C95" t="s">
        <v>16</v>
      </c>
      <c r="D95" t="s">
        <v>238</v>
      </c>
      <c r="E95" t="s">
        <v>64</v>
      </c>
      <c r="F95" s="1" t="s">
        <v>239</v>
      </c>
      <c r="G95" t="s">
        <v>240</v>
      </c>
      <c r="H95">
        <v>1483.6</v>
      </c>
      <c r="I95" s="2">
        <v>43537</v>
      </c>
      <c r="J95" s="2">
        <v>43537</v>
      </c>
      <c r="K95">
        <v>1483.6</v>
      </c>
    </row>
    <row r="96" spans="1:11" x14ac:dyDescent="0.25">
      <c r="A96" t="str">
        <f>"ZB224DB6A1"</f>
        <v>ZB224DB6A1</v>
      </c>
      <c r="B96" t="str">
        <f t="shared" si="1"/>
        <v>06363391001</v>
      </c>
      <c r="C96" t="s">
        <v>16</v>
      </c>
      <c r="D96" t="s">
        <v>241</v>
      </c>
      <c r="E96" t="s">
        <v>34</v>
      </c>
      <c r="F96" s="1" t="s">
        <v>242</v>
      </c>
      <c r="G96" t="s">
        <v>243</v>
      </c>
      <c r="H96">
        <v>1635.52</v>
      </c>
      <c r="I96" s="2">
        <v>43507</v>
      </c>
      <c r="J96" s="2">
        <v>43535</v>
      </c>
      <c r="K96">
        <v>1635.52</v>
      </c>
    </row>
    <row r="97" spans="1:11" x14ac:dyDescent="0.25">
      <c r="A97" t="str">
        <f>"Z152764799"</f>
        <v>Z152764799</v>
      </c>
      <c r="B97" t="str">
        <f t="shared" si="1"/>
        <v>06363391001</v>
      </c>
      <c r="C97" t="s">
        <v>16</v>
      </c>
      <c r="D97" t="s">
        <v>244</v>
      </c>
      <c r="E97" t="s">
        <v>64</v>
      </c>
      <c r="F97" s="1" t="s">
        <v>245</v>
      </c>
      <c r="G97" t="s">
        <v>246</v>
      </c>
      <c r="H97">
        <v>800</v>
      </c>
      <c r="I97" s="2">
        <v>43551</v>
      </c>
      <c r="J97" s="2">
        <v>43585</v>
      </c>
      <c r="K97">
        <v>800</v>
      </c>
    </row>
    <row r="98" spans="1:11" x14ac:dyDescent="0.25">
      <c r="A98" t="str">
        <f>"ZFA27BA23F"</f>
        <v>ZFA27BA23F</v>
      </c>
      <c r="B98" t="str">
        <f t="shared" si="1"/>
        <v>06363391001</v>
      </c>
      <c r="C98" t="s">
        <v>16</v>
      </c>
      <c r="D98" t="s">
        <v>247</v>
      </c>
      <c r="E98" t="s">
        <v>64</v>
      </c>
      <c r="F98" s="1" t="s">
        <v>80</v>
      </c>
      <c r="G98" t="s">
        <v>81</v>
      </c>
      <c r="H98">
        <v>93</v>
      </c>
      <c r="I98" s="2">
        <v>43552</v>
      </c>
      <c r="J98" s="2">
        <v>43552</v>
      </c>
      <c r="K98">
        <v>93</v>
      </c>
    </row>
    <row r="99" spans="1:11" x14ac:dyDescent="0.25">
      <c r="A99" t="str">
        <f>"Z7A27CC543"</f>
        <v>Z7A27CC543</v>
      </c>
      <c r="B99" t="str">
        <f t="shared" si="1"/>
        <v>06363391001</v>
      </c>
      <c r="C99" t="s">
        <v>16</v>
      </c>
      <c r="D99" t="s">
        <v>217</v>
      </c>
      <c r="E99" t="s">
        <v>64</v>
      </c>
      <c r="F99" s="1" t="s">
        <v>102</v>
      </c>
      <c r="G99" t="s">
        <v>103</v>
      </c>
      <c r="H99">
        <v>1180</v>
      </c>
      <c r="I99" s="2">
        <v>43560</v>
      </c>
      <c r="J99" s="2">
        <v>43585</v>
      </c>
      <c r="K99">
        <v>1180</v>
      </c>
    </row>
    <row r="100" spans="1:11" x14ac:dyDescent="0.25">
      <c r="A100" t="str">
        <f>"Z8D27B9E5C"</f>
        <v>Z8D27B9E5C</v>
      </c>
      <c r="B100" t="str">
        <f t="shared" si="1"/>
        <v>06363391001</v>
      </c>
      <c r="C100" t="s">
        <v>16</v>
      </c>
      <c r="D100" t="s">
        <v>248</v>
      </c>
      <c r="E100" t="s">
        <v>64</v>
      </c>
      <c r="F100" s="1" t="s">
        <v>68</v>
      </c>
      <c r="G100" t="s">
        <v>69</v>
      </c>
      <c r="H100">
        <v>1176.5</v>
      </c>
      <c r="I100" s="2">
        <v>43551</v>
      </c>
      <c r="J100" s="2">
        <v>43585</v>
      </c>
      <c r="K100">
        <v>1176.5</v>
      </c>
    </row>
    <row r="101" spans="1:11" x14ac:dyDescent="0.25">
      <c r="A101" t="str">
        <f>"Z92274B305"</f>
        <v>Z92274B305</v>
      </c>
      <c r="B101" t="str">
        <f t="shared" si="1"/>
        <v>06363391001</v>
      </c>
      <c r="C101" t="s">
        <v>16</v>
      </c>
      <c r="D101" t="s">
        <v>249</v>
      </c>
      <c r="E101" t="s">
        <v>64</v>
      </c>
      <c r="F101" s="1" t="s">
        <v>250</v>
      </c>
      <c r="G101" t="s">
        <v>251</v>
      </c>
      <c r="H101">
        <v>950</v>
      </c>
      <c r="I101" s="2">
        <v>43536</v>
      </c>
      <c r="J101" s="2">
        <v>43585</v>
      </c>
      <c r="K101">
        <v>940</v>
      </c>
    </row>
    <row r="102" spans="1:11" x14ac:dyDescent="0.25">
      <c r="A102" t="str">
        <f>"Z0A2736D20"</f>
        <v>Z0A2736D20</v>
      </c>
      <c r="B102" t="str">
        <f t="shared" si="1"/>
        <v>06363391001</v>
      </c>
      <c r="C102" t="s">
        <v>16</v>
      </c>
      <c r="D102" t="s">
        <v>252</v>
      </c>
      <c r="E102" t="s">
        <v>64</v>
      </c>
      <c r="F102" s="1" t="s">
        <v>253</v>
      </c>
      <c r="G102" t="s">
        <v>254</v>
      </c>
      <c r="H102">
        <v>500</v>
      </c>
      <c r="I102" s="2">
        <v>43536</v>
      </c>
      <c r="J102" s="2">
        <v>43553</v>
      </c>
      <c r="K102">
        <v>500</v>
      </c>
    </row>
    <row r="103" spans="1:11" x14ac:dyDescent="0.25">
      <c r="A103" t="str">
        <f>"Z002736E5A"</f>
        <v>Z002736E5A</v>
      </c>
      <c r="B103" t="str">
        <f t="shared" si="1"/>
        <v>06363391001</v>
      </c>
      <c r="C103" t="s">
        <v>16</v>
      </c>
      <c r="D103" t="s">
        <v>255</v>
      </c>
      <c r="E103" t="s">
        <v>64</v>
      </c>
      <c r="F103" s="1" t="s">
        <v>256</v>
      </c>
      <c r="G103" t="s">
        <v>257</v>
      </c>
      <c r="H103">
        <v>950</v>
      </c>
      <c r="I103" s="2">
        <v>43536</v>
      </c>
      <c r="J103" s="2">
        <v>43553</v>
      </c>
      <c r="K103">
        <v>930</v>
      </c>
    </row>
    <row r="104" spans="1:11" x14ac:dyDescent="0.25">
      <c r="A104" t="str">
        <f>"Z82275D3DE"</f>
        <v>Z82275D3DE</v>
      </c>
      <c r="B104" t="str">
        <f t="shared" si="1"/>
        <v>06363391001</v>
      </c>
      <c r="C104" t="s">
        <v>16</v>
      </c>
      <c r="D104" t="s">
        <v>258</v>
      </c>
      <c r="E104" t="s">
        <v>64</v>
      </c>
      <c r="F104" s="1" t="s">
        <v>71</v>
      </c>
      <c r="G104" t="s">
        <v>72</v>
      </c>
      <c r="H104">
        <v>1500</v>
      </c>
      <c r="I104" s="2">
        <v>43528</v>
      </c>
      <c r="J104" s="2">
        <v>43553</v>
      </c>
      <c r="K104">
        <v>1500</v>
      </c>
    </row>
    <row r="105" spans="1:11" x14ac:dyDescent="0.25">
      <c r="A105" t="str">
        <f>"ZEF27254AA"</f>
        <v>ZEF27254AA</v>
      </c>
      <c r="B105" t="str">
        <f t="shared" si="1"/>
        <v>06363391001</v>
      </c>
      <c r="C105" t="s">
        <v>16</v>
      </c>
      <c r="D105" t="s">
        <v>259</v>
      </c>
      <c r="E105" t="s">
        <v>64</v>
      </c>
      <c r="F105" s="1" t="s">
        <v>106</v>
      </c>
      <c r="G105" t="s">
        <v>107</v>
      </c>
      <c r="H105">
        <v>1480</v>
      </c>
      <c r="I105" s="2">
        <v>43531</v>
      </c>
      <c r="J105" s="2">
        <v>43553</v>
      </c>
      <c r="K105">
        <v>1479</v>
      </c>
    </row>
    <row r="106" spans="1:11" x14ac:dyDescent="0.25">
      <c r="A106" t="str">
        <f>"Z96271C21E"</f>
        <v>Z96271C21E</v>
      </c>
      <c r="B106" t="str">
        <f t="shared" si="1"/>
        <v>06363391001</v>
      </c>
      <c r="C106" t="s">
        <v>16</v>
      </c>
      <c r="D106" t="s">
        <v>260</v>
      </c>
      <c r="E106" t="s">
        <v>64</v>
      </c>
      <c r="F106" s="1" t="s">
        <v>261</v>
      </c>
      <c r="G106" t="s">
        <v>262</v>
      </c>
      <c r="H106">
        <v>200</v>
      </c>
      <c r="I106" s="2">
        <v>43531</v>
      </c>
      <c r="J106" s="2">
        <v>43553</v>
      </c>
      <c r="K106">
        <v>200</v>
      </c>
    </row>
    <row r="107" spans="1:11" x14ac:dyDescent="0.25">
      <c r="A107" t="str">
        <f>"Z2D2736EB7"</f>
        <v>Z2D2736EB7</v>
      </c>
      <c r="B107" t="str">
        <f t="shared" si="1"/>
        <v>06363391001</v>
      </c>
      <c r="C107" t="s">
        <v>16</v>
      </c>
      <c r="D107" t="s">
        <v>263</v>
      </c>
      <c r="E107" t="s">
        <v>64</v>
      </c>
      <c r="F107" s="1" t="s">
        <v>264</v>
      </c>
      <c r="G107" t="s">
        <v>265</v>
      </c>
      <c r="H107">
        <v>450</v>
      </c>
      <c r="I107" s="2">
        <v>43539</v>
      </c>
      <c r="J107" s="2">
        <v>43577</v>
      </c>
      <c r="K107">
        <v>450</v>
      </c>
    </row>
    <row r="108" spans="1:11" x14ac:dyDescent="0.25">
      <c r="A108" t="str">
        <f>"Z4C287CC61"</f>
        <v>Z4C287CC61</v>
      </c>
      <c r="B108" t="str">
        <f t="shared" si="1"/>
        <v>06363391001</v>
      </c>
      <c r="C108" t="s">
        <v>16</v>
      </c>
      <c r="D108" t="s">
        <v>266</v>
      </c>
      <c r="E108" t="s">
        <v>64</v>
      </c>
      <c r="F108" s="1" t="s">
        <v>74</v>
      </c>
      <c r="G108" t="s">
        <v>75</v>
      </c>
      <c r="H108">
        <v>1370</v>
      </c>
      <c r="I108" s="2">
        <v>43608</v>
      </c>
      <c r="J108" s="2">
        <v>43644</v>
      </c>
      <c r="K108">
        <v>1370</v>
      </c>
    </row>
    <row r="109" spans="1:11" x14ac:dyDescent="0.25">
      <c r="A109" t="str">
        <f>"ZD227CC95F"</f>
        <v>ZD227CC95F</v>
      </c>
      <c r="B109" t="str">
        <f t="shared" si="1"/>
        <v>06363391001</v>
      </c>
      <c r="C109" t="s">
        <v>16</v>
      </c>
      <c r="D109" t="s">
        <v>267</v>
      </c>
      <c r="E109" t="s">
        <v>64</v>
      </c>
      <c r="F109" s="1" t="s">
        <v>106</v>
      </c>
      <c r="G109" t="s">
        <v>107</v>
      </c>
      <c r="H109">
        <v>1150</v>
      </c>
      <c r="I109" s="2">
        <v>43571</v>
      </c>
      <c r="J109" s="2">
        <v>43585</v>
      </c>
      <c r="K109">
        <v>1149</v>
      </c>
    </row>
    <row r="110" spans="1:11" x14ac:dyDescent="0.25">
      <c r="A110" t="str">
        <f>"Z3427EB61F"</f>
        <v>Z3427EB61F</v>
      </c>
      <c r="B110" t="str">
        <f t="shared" si="1"/>
        <v>06363391001</v>
      </c>
      <c r="C110" t="s">
        <v>16</v>
      </c>
      <c r="D110" t="s">
        <v>268</v>
      </c>
      <c r="E110" t="s">
        <v>64</v>
      </c>
      <c r="F110" s="1" t="s">
        <v>65</v>
      </c>
      <c r="G110" t="s">
        <v>66</v>
      </c>
      <c r="H110">
        <v>590</v>
      </c>
      <c r="I110" s="2">
        <v>43571</v>
      </c>
      <c r="J110" s="2">
        <v>43616</v>
      </c>
      <c r="K110">
        <v>590</v>
      </c>
    </row>
    <row r="111" spans="1:11" x14ac:dyDescent="0.25">
      <c r="A111" t="str">
        <f>"Z3A27EDA0E"</f>
        <v>Z3A27EDA0E</v>
      </c>
      <c r="B111" t="str">
        <f t="shared" si="1"/>
        <v>06363391001</v>
      </c>
      <c r="C111" t="s">
        <v>16</v>
      </c>
      <c r="D111" t="s">
        <v>269</v>
      </c>
      <c r="E111" t="s">
        <v>64</v>
      </c>
      <c r="F111" s="1" t="s">
        <v>270</v>
      </c>
      <c r="G111" t="s">
        <v>271</v>
      </c>
      <c r="H111">
        <v>1220</v>
      </c>
      <c r="I111" s="2">
        <v>43572</v>
      </c>
      <c r="J111" s="2">
        <v>43585</v>
      </c>
      <c r="K111">
        <v>1220</v>
      </c>
    </row>
    <row r="112" spans="1:11" x14ac:dyDescent="0.25">
      <c r="A112" t="str">
        <f>"Z47263793F"</f>
        <v>Z47263793F</v>
      </c>
      <c r="B112" t="str">
        <f t="shared" si="1"/>
        <v>06363391001</v>
      </c>
      <c r="C112" t="s">
        <v>16</v>
      </c>
      <c r="D112" t="s">
        <v>272</v>
      </c>
      <c r="E112" t="s">
        <v>64</v>
      </c>
      <c r="F112" s="1" t="s">
        <v>273</v>
      </c>
      <c r="G112" t="s">
        <v>274</v>
      </c>
      <c r="H112">
        <v>220.4</v>
      </c>
      <c r="I112" s="2">
        <v>43556</v>
      </c>
      <c r="J112" s="2">
        <v>43556</v>
      </c>
      <c r="K112">
        <v>158.80000000000001</v>
      </c>
    </row>
    <row r="113" spans="1:11" x14ac:dyDescent="0.25">
      <c r="A113" t="str">
        <f>"ZAB27A03C9"</f>
        <v>ZAB27A03C9</v>
      </c>
      <c r="B113" t="str">
        <f t="shared" si="1"/>
        <v>06363391001</v>
      </c>
      <c r="C113" t="s">
        <v>16</v>
      </c>
      <c r="D113" t="s">
        <v>275</v>
      </c>
      <c r="E113" t="s">
        <v>64</v>
      </c>
      <c r="F113" s="1" t="s">
        <v>276</v>
      </c>
      <c r="G113" t="s">
        <v>277</v>
      </c>
      <c r="H113">
        <v>385</v>
      </c>
      <c r="I113" s="2">
        <v>43565</v>
      </c>
      <c r="J113" s="2">
        <v>43566</v>
      </c>
      <c r="K113">
        <v>385</v>
      </c>
    </row>
    <row r="114" spans="1:11" x14ac:dyDescent="0.25">
      <c r="A114" t="str">
        <f>"Z8A2814D8C"</f>
        <v>Z8A2814D8C</v>
      </c>
      <c r="B114" t="str">
        <f t="shared" si="1"/>
        <v>06363391001</v>
      </c>
      <c r="C114" t="s">
        <v>16</v>
      </c>
      <c r="D114" t="s">
        <v>278</v>
      </c>
      <c r="E114" t="s">
        <v>64</v>
      </c>
      <c r="F114" s="1" t="s">
        <v>279</v>
      </c>
      <c r="G114" t="s">
        <v>36</v>
      </c>
      <c r="H114">
        <v>1500</v>
      </c>
      <c r="I114" s="2">
        <v>43556</v>
      </c>
      <c r="J114" s="2">
        <v>43738</v>
      </c>
      <c r="K114">
        <v>1581.97</v>
      </c>
    </row>
    <row r="115" spans="1:11" x14ac:dyDescent="0.25">
      <c r="A115" t="str">
        <f>"Z4B27957D2"</f>
        <v>Z4B27957D2</v>
      </c>
      <c r="B115" t="str">
        <f t="shared" si="1"/>
        <v>06363391001</v>
      </c>
      <c r="C115" t="s">
        <v>16</v>
      </c>
      <c r="D115" t="s">
        <v>280</v>
      </c>
      <c r="E115" t="s">
        <v>64</v>
      </c>
      <c r="F115" s="1" t="s">
        <v>281</v>
      </c>
      <c r="G115" t="s">
        <v>282</v>
      </c>
      <c r="H115">
        <v>280</v>
      </c>
      <c r="I115" s="2">
        <v>43504</v>
      </c>
      <c r="J115" s="2">
        <v>43564</v>
      </c>
      <c r="K115">
        <v>280</v>
      </c>
    </row>
    <row r="116" spans="1:11" x14ac:dyDescent="0.25">
      <c r="A116" t="str">
        <f>"Z4827EDAE3"</f>
        <v>Z4827EDAE3</v>
      </c>
      <c r="B116" t="str">
        <f t="shared" si="1"/>
        <v>06363391001</v>
      </c>
      <c r="C116" t="s">
        <v>16</v>
      </c>
      <c r="D116" t="s">
        <v>283</v>
      </c>
      <c r="E116" t="s">
        <v>64</v>
      </c>
      <c r="F116" s="1" t="s">
        <v>284</v>
      </c>
      <c r="G116" t="s">
        <v>285</v>
      </c>
      <c r="H116">
        <v>791</v>
      </c>
      <c r="I116" s="2">
        <v>43579</v>
      </c>
      <c r="J116" s="2">
        <v>43579</v>
      </c>
      <c r="K116">
        <v>791</v>
      </c>
    </row>
    <row r="117" spans="1:11" x14ac:dyDescent="0.25">
      <c r="A117" t="str">
        <f>"ZBC27A0472"</f>
        <v>ZBC27A0472</v>
      </c>
      <c r="B117" t="str">
        <f t="shared" si="1"/>
        <v>06363391001</v>
      </c>
      <c r="C117" t="s">
        <v>16</v>
      </c>
      <c r="D117" t="s">
        <v>286</v>
      </c>
      <c r="E117" t="s">
        <v>64</v>
      </c>
      <c r="F117" s="1" t="s">
        <v>195</v>
      </c>
      <c r="G117" t="s">
        <v>196</v>
      </c>
      <c r="H117">
        <v>420</v>
      </c>
      <c r="I117" s="2">
        <v>43565</v>
      </c>
      <c r="J117" s="2">
        <v>43565</v>
      </c>
      <c r="K117">
        <v>420</v>
      </c>
    </row>
    <row r="118" spans="1:11" x14ac:dyDescent="0.25">
      <c r="A118" t="str">
        <f>"Z7D27A0422"</f>
        <v>Z7D27A0422</v>
      </c>
      <c r="B118" t="str">
        <f t="shared" si="1"/>
        <v>06363391001</v>
      </c>
      <c r="C118" t="s">
        <v>16</v>
      </c>
      <c r="D118" t="s">
        <v>287</v>
      </c>
      <c r="E118" t="s">
        <v>64</v>
      </c>
      <c r="F118" s="1" t="s">
        <v>288</v>
      </c>
      <c r="G118" t="s">
        <v>289</v>
      </c>
      <c r="H118">
        <v>1110.28</v>
      </c>
      <c r="I118" s="2">
        <v>43552</v>
      </c>
      <c r="J118" s="2">
        <v>43552</v>
      </c>
      <c r="K118">
        <v>1110.28</v>
      </c>
    </row>
    <row r="119" spans="1:11" x14ac:dyDescent="0.25">
      <c r="A119" t="str">
        <f>"ZD42857F7F"</f>
        <v>ZD42857F7F</v>
      </c>
      <c r="B119" t="str">
        <f t="shared" si="1"/>
        <v>06363391001</v>
      </c>
      <c r="C119" t="s">
        <v>16</v>
      </c>
      <c r="D119" t="s">
        <v>290</v>
      </c>
      <c r="E119" t="s">
        <v>64</v>
      </c>
      <c r="F119" s="1" t="s">
        <v>291</v>
      </c>
      <c r="G119" t="s">
        <v>292</v>
      </c>
      <c r="H119">
        <v>142</v>
      </c>
      <c r="I119" s="2">
        <v>43599</v>
      </c>
      <c r="J119" s="2">
        <v>43616</v>
      </c>
      <c r="K119">
        <v>142</v>
      </c>
    </row>
    <row r="120" spans="1:11" x14ac:dyDescent="0.25">
      <c r="A120" t="str">
        <f>"Z382808ECE"</f>
        <v>Z382808ECE</v>
      </c>
      <c r="B120" t="str">
        <f t="shared" si="1"/>
        <v>06363391001</v>
      </c>
      <c r="C120" t="s">
        <v>16</v>
      </c>
      <c r="D120" t="s">
        <v>217</v>
      </c>
      <c r="E120" t="s">
        <v>64</v>
      </c>
      <c r="F120" s="1" t="s">
        <v>293</v>
      </c>
      <c r="G120" t="s">
        <v>294</v>
      </c>
      <c r="H120">
        <v>1495.56</v>
      </c>
      <c r="I120" s="2">
        <v>43571</v>
      </c>
      <c r="J120" s="2">
        <v>43585</v>
      </c>
      <c r="K120">
        <v>1495.56</v>
      </c>
    </row>
    <row r="121" spans="1:11" x14ac:dyDescent="0.25">
      <c r="A121" t="str">
        <f>"ZB327ED955"</f>
        <v>ZB327ED955</v>
      </c>
      <c r="B121" t="str">
        <f t="shared" si="1"/>
        <v>06363391001</v>
      </c>
      <c r="C121" t="s">
        <v>16</v>
      </c>
      <c r="D121" t="s">
        <v>295</v>
      </c>
      <c r="E121" t="s">
        <v>64</v>
      </c>
      <c r="F121" s="1" t="s">
        <v>102</v>
      </c>
      <c r="G121" t="s">
        <v>103</v>
      </c>
      <c r="H121">
        <v>633.04999999999995</v>
      </c>
      <c r="I121" s="2">
        <v>43564</v>
      </c>
      <c r="J121" s="2">
        <v>43585</v>
      </c>
      <c r="K121">
        <v>633.04999999999995</v>
      </c>
    </row>
    <row r="122" spans="1:11" x14ac:dyDescent="0.25">
      <c r="A122" t="str">
        <f>"ZF827B9CCE"</f>
        <v>ZF827B9CCE</v>
      </c>
      <c r="B122" t="str">
        <f t="shared" si="1"/>
        <v>06363391001</v>
      </c>
      <c r="C122" t="s">
        <v>16</v>
      </c>
      <c r="D122" t="s">
        <v>296</v>
      </c>
      <c r="E122" t="s">
        <v>64</v>
      </c>
      <c r="F122" s="1" t="s">
        <v>297</v>
      </c>
      <c r="G122" t="s">
        <v>298</v>
      </c>
      <c r="H122">
        <v>1500</v>
      </c>
      <c r="I122" s="2">
        <v>43564</v>
      </c>
      <c r="J122" s="2">
        <v>43585</v>
      </c>
      <c r="K122">
        <v>1499</v>
      </c>
    </row>
    <row r="123" spans="1:11" x14ac:dyDescent="0.25">
      <c r="A123" t="str">
        <f>"Z1328343D4"</f>
        <v>Z1328343D4</v>
      </c>
      <c r="B123" t="str">
        <f t="shared" si="1"/>
        <v>06363391001</v>
      </c>
      <c r="C123" t="s">
        <v>16</v>
      </c>
      <c r="D123" t="s">
        <v>299</v>
      </c>
      <c r="E123" t="s">
        <v>64</v>
      </c>
      <c r="F123" s="1" t="s">
        <v>300</v>
      </c>
      <c r="G123" t="s">
        <v>301</v>
      </c>
      <c r="H123">
        <v>900</v>
      </c>
      <c r="I123" s="2">
        <v>43466</v>
      </c>
      <c r="J123" s="2">
        <v>43738</v>
      </c>
      <c r="K123">
        <v>578</v>
      </c>
    </row>
    <row r="124" spans="1:11" x14ac:dyDescent="0.25">
      <c r="A124" t="str">
        <f>"Z8627CC58E"</f>
        <v>Z8627CC58E</v>
      </c>
      <c r="B124" t="str">
        <f t="shared" si="1"/>
        <v>06363391001</v>
      </c>
      <c r="C124" t="s">
        <v>16</v>
      </c>
      <c r="D124" t="s">
        <v>302</v>
      </c>
      <c r="E124" t="s">
        <v>64</v>
      </c>
      <c r="F124" s="1" t="s">
        <v>65</v>
      </c>
      <c r="G124" t="s">
        <v>66</v>
      </c>
      <c r="H124">
        <v>320</v>
      </c>
      <c r="I124" s="2">
        <v>43572</v>
      </c>
      <c r="J124" s="2">
        <v>43616</v>
      </c>
      <c r="K124">
        <v>320</v>
      </c>
    </row>
    <row r="125" spans="1:11" x14ac:dyDescent="0.25">
      <c r="A125" t="str">
        <f>"ZE52857F2D"</f>
        <v>ZE52857F2D</v>
      </c>
      <c r="B125" t="str">
        <f t="shared" si="1"/>
        <v>06363391001</v>
      </c>
      <c r="C125" t="s">
        <v>16</v>
      </c>
      <c r="D125" t="s">
        <v>303</v>
      </c>
      <c r="E125" t="s">
        <v>64</v>
      </c>
      <c r="F125" s="1" t="s">
        <v>180</v>
      </c>
      <c r="G125" t="s">
        <v>181</v>
      </c>
      <c r="H125">
        <v>111.84</v>
      </c>
      <c r="I125" s="2">
        <v>43599</v>
      </c>
      <c r="J125" s="2">
        <v>43616</v>
      </c>
      <c r="K125">
        <v>111.84</v>
      </c>
    </row>
    <row r="126" spans="1:11" x14ac:dyDescent="0.25">
      <c r="A126" t="str">
        <f>"Z10281BBD0"</f>
        <v>Z10281BBD0</v>
      </c>
      <c r="B126" t="str">
        <f t="shared" si="1"/>
        <v>06363391001</v>
      </c>
      <c r="C126" t="s">
        <v>16</v>
      </c>
      <c r="D126" t="s">
        <v>304</v>
      </c>
      <c r="E126" t="s">
        <v>64</v>
      </c>
      <c r="F126" s="1" t="s">
        <v>284</v>
      </c>
      <c r="G126" t="s">
        <v>285</v>
      </c>
      <c r="H126">
        <v>155</v>
      </c>
      <c r="I126" s="2">
        <v>43599</v>
      </c>
      <c r="J126" s="2">
        <v>43616</v>
      </c>
      <c r="K126">
        <v>150</v>
      </c>
    </row>
    <row r="127" spans="1:11" x14ac:dyDescent="0.25">
      <c r="A127" t="str">
        <f>"ZE32857EA3"</f>
        <v>ZE32857EA3</v>
      </c>
      <c r="B127" t="str">
        <f t="shared" si="1"/>
        <v>06363391001</v>
      </c>
      <c r="C127" t="s">
        <v>16</v>
      </c>
      <c r="D127" t="s">
        <v>305</v>
      </c>
      <c r="E127" t="s">
        <v>64</v>
      </c>
      <c r="F127" s="1" t="s">
        <v>131</v>
      </c>
      <c r="G127" t="s">
        <v>132</v>
      </c>
      <c r="H127">
        <v>530</v>
      </c>
      <c r="I127" s="2">
        <v>43599</v>
      </c>
      <c r="J127" s="2">
        <v>43616</v>
      </c>
      <c r="K127">
        <v>530</v>
      </c>
    </row>
    <row r="128" spans="1:11" x14ac:dyDescent="0.25">
      <c r="A128" t="str">
        <f>"Z3A2857E30"</f>
        <v>Z3A2857E30</v>
      </c>
      <c r="B128" t="str">
        <f t="shared" si="1"/>
        <v>06363391001</v>
      </c>
      <c r="C128" t="s">
        <v>16</v>
      </c>
      <c r="D128" t="s">
        <v>306</v>
      </c>
      <c r="E128" t="s">
        <v>64</v>
      </c>
      <c r="F128" s="1" t="s">
        <v>307</v>
      </c>
      <c r="G128" t="s">
        <v>308</v>
      </c>
      <c r="H128">
        <v>150</v>
      </c>
      <c r="I128" s="2">
        <v>43599</v>
      </c>
      <c r="J128" s="2">
        <v>43644</v>
      </c>
      <c r="K128">
        <v>149</v>
      </c>
    </row>
    <row r="129" spans="1:11" x14ac:dyDescent="0.25">
      <c r="A129" t="str">
        <f>"Z0226D726B"</f>
        <v>Z0226D726B</v>
      </c>
      <c r="B129" t="str">
        <f t="shared" si="1"/>
        <v>06363391001</v>
      </c>
      <c r="C129" t="s">
        <v>16</v>
      </c>
      <c r="D129" t="s">
        <v>309</v>
      </c>
      <c r="E129" t="s">
        <v>64</v>
      </c>
      <c r="F129" s="1" t="s">
        <v>310</v>
      </c>
      <c r="G129" t="s">
        <v>311</v>
      </c>
      <c r="H129">
        <v>1450</v>
      </c>
      <c r="I129" s="2">
        <v>43578</v>
      </c>
      <c r="J129" s="2">
        <v>43578</v>
      </c>
      <c r="K129">
        <v>1450</v>
      </c>
    </row>
    <row r="130" spans="1:11" x14ac:dyDescent="0.25">
      <c r="A130" t="str">
        <f>"Z272857EF3"</f>
        <v>Z272857EF3</v>
      </c>
      <c r="B130" t="str">
        <f t="shared" si="1"/>
        <v>06363391001</v>
      </c>
      <c r="C130" t="s">
        <v>16</v>
      </c>
      <c r="D130" t="s">
        <v>312</v>
      </c>
      <c r="E130" t="s">
        <v>64</v>
      </c>
      <c r="F130" s="1" t="s">
        <v>313</v>
      </c>
      <c r="G130" t="s">
        <v>314</v>
      </c>
      <c r="H130">
        <v>950</v>
      </c>
      <c r="I130" s="2">
        <v>43606</v>
      </c>
      <c r="J130" s="2">
        <v>43644</v>
      </c>
      <c r="K130">
        <v>950</v>
      </c>
    </row>
    <row r="131" spans="1:11" x14ac:dyDescent="0.25">
      <c r="A131" t="str">
        <f>"ZDF285C231"</f>
        <v>ZDF285C231</v>
      </c>
      <c r="B131" t="str">
        <f t="shared" ref="B131:B194" si="2">"06363391001"</f>
        <v>06363391001</v>
      </c>
      <c r="C131" t="s">
        <v>16</v>
      </c>
      <c r="D131" t="s">
        <v>290</v>
      </c>
      <c r="E131" t="s">
        <v>64</v>
      </c>
      <c r="F131" s="1" t="s">
        <v>218</v>
      </c>
      <c r="G131" t="s">
        <v>219</v>
      </c>
      <c r="H131">
        <v>1236.1199999999999</v>
      </c>
      <c r="I131" s="2">
        <v>43599</v>
      </c>
      <c r="J131" s="2">
        <v>43616</v>
      </c>
      <c r="K131">
        <v>1236.1199999999999</v>
      </c>
    </row>
    <row r="132" spans="1:11" x14ac:dyDescent="0.25">
      <c r="A132" t="str">
        <f>"ZAB27CC4BE"</f>
        <v>ZAB27CC4BE</v>
      </c>
      <c r="B132" t="str">
        <f t="shared" si="2"/>
        <v>06363391001</v>
      </c>
      <c r="C132" t="s">
        <v>16</v>
      </c>
      <c r="D132" t="s">
        <v>315</v>
      </c>
      <c r="E132" t="s">
        <v>64</v>
      </c>
      <c r="F132" s="1" t="s">
        <v>93</v>
      </c>
      <c r="G132" t="s">
        <v>94</v>
      </c>
      <c r="H132">
        <v>950</v>
      </c>
      <c r="I132" s="2">
        <v>43608</v>
      </c>
      <c r="J132" s="2">
        <v>43608</v>
      </c>
      <c r="K132">
        <v>950</v>
      </c>
    </row>
    <row r="133" spans="1:11" x14ac:dyDescent="0.25">
      <c r="A133" t="str">
        <f>"ZBC2324167"</f>
        <v>ZBC2324167</v>
      </c>
      <c r="B133" t="str">
        <f t="shared" si="2"/>
        <v>06363391001</v>
      </c>
      <c r="C133" t="s">
        <v>16</v>
      </c>
      <c r="D133" t="s">
        <v>316</v>
      </c>
      <c r="E133" t="s">
        <v>34</v>
      </c>
      <c r="F133" s="1" t="s">
        <v>317</v>
      </c>
      <c r="G133" t="s">
        <v>318</v>
      </c>
      <c r="H133">
        <v>19191.04</v>
      </c>
      <c r="I133" s="2">
        <v>43259</v>
      </c>
      <c r="J133" s="2">
        <v>44012</v>
      </c>
      <c r="K133">
        <v>4797.78</v>
      </c>
    </row>
    <row r="134" spans="1:11" x14ac:dyDescent="0.25">
      <c r="A134" t="str">
        <f>"Z81286D7D2"</f>
        <v>Z81286D7D2</v>
      </c>
      <c r="B134" t="str">
        <f t="shared" si="2"/>
        <v>06363391001</v>
      </c>
      <c r="C134" t="s">
        <v>16</v>
      </c>
      <c r="D134" t="s">
        <v>319</v>
      </c>
      <c r="E134" t="s">
        <v>64</v>
      </c>
      <c r="F134" s="1" t="s">
        <v>320</v>
      </c>
      <c r="G134" t="s">
        <v>321</v>
      </c>
      <c r="H134">
        <v>600</v>
      </c>
      <c r="I134" s="2">
        <v>43612</v>
      </c>
      <c r="J134" s="2">
        <v>43612</v>
      </c>
      <c r="K134">
        <v>600</v>
      </c>
    </row>
    <row r="135" spans="1:11" x14ac:dyDescent="0.25">
      <c r="A135" t="str">
        <f>"ZA5287CBDB"</f>
        <v>ZA5287CBDB</v>
      </c>
      <c r="B135" t="str">
        <f t="shared" si="2"/>
        <v>06363391001</v>
      </c>
      <c r="C135" t="s">
        <v>16</v>
      </c>
      <c r="D135" t="s">
        <v>322</v>
      </c>
      <c r="E135" t="s">
        <v>64</v>
      </c>
      <c r="F135" s="1" t="s">
        <v>224</v>
      </c>
      <c r="G135" t="s">
        <v>225</v>
      </c>
      <c r="H135">
        <v>1300</v>
      </c>
      <c r="I135" s="2">
        <v>43621</v>
      </c>
      <c r="J135" s="2">
        <v>43644</v>
      </c>
      <c r="K135">
        <v>1300</v>
      </c>
    </row>
    <row r="136" spans="1:11" x14ac:dyDescent="0.25">
      <c r="A136" t="str">
        <f>"Z69277EF40"</f>
        <v>Z69277EF40</v>
      </c>
      <c r="B136" t="str">
        <f t="shared" si="2"/>
        <v>06363391001</v>
      </c>
      <c r="C136" t="s">
        <v>16</v>
      </c>
      <c r="D136" t="s">
        <v>323</v>
      </c>
      <c r="E136" t="s">
        <v>64</v>
      </c>
      <c r="F136" s="1" t="s">
        <v>188</v>
      </c>
      <c r="G136" t="s">
        <v>189</v>
      </c>
      <c r="H136">
        <v>556.86</v>
      </c>
      <c r="I136" s="2">
        <v>43544</v>
      </c>
      <c r="J136" s="2">
        <v>43544</v>
      </c>
      <c r="K136">
        <v>556.86</v>
      </c>
    </row>
    <row r="137" spans="1:11" x14ac:dyDescent="0.25">
      <c r="A137" t="str">
        <f>"Z5828B2C77"</f>
        <v>Z5828B2C77</v>
      </c>
      <c r="B137" t="str">
        <f t="shared" si="2"/>
        <v>06363391001</v>
      </c>
      <c r="C137" t="s">
        <v>16</v>
      </c>
      <c r="D137" t="s">
        <v>324</v>
      </c>
      <c r="E137" t="s">
        <v>64</v>
      </c>
      <c r="F137" s="1" t="s">
        <v>102</v>
      </c>
      <c r="G137" t="s">
        <v>103</v>
      </c>
      <c r="H137">
        <v>1495.05</v>
      </c>
      <c r="I137" s="2">
        <v>43623</v>
      </c>
      <c r="J137" s="2">
        <v>43644</v>
      </c>
      <c r="K137">
        <v>1494.05</v>
      </c>
    </row>
    <row r="138" spans="1:11" x14ac:dyDescent="0.25">
      <c r="A138" t="str">
        <f>"ZBF287CC00"</f>
        <v>ZBF287CC00</v>
      </c>
      <c r="B138" t="str">
        <f t="shared" si="2"/>
        <v>06363391001</v>
      </c>
      <c r="C138" t="s">
        <v>16</v>
      </c>
      <c r="D138" t="s">
        <v>325</v>
      </c>
      <c r="E138" t="s">
        <v>64</v>
      </c>
      <c r="F138" s="1" t="s">
        <v>89</v>
      </c>
      <c r="G138" t="s">
        <v>90</v>
      </c>
      <c r="H138">
        <v>500</v>
      </c>
      <c r="I138" s="2">
        <v>43621</v>
      </c>
      <c r="J138" s="2">
        <v>43644</v>
      </c>
      <c r="K138">
        <v>500</v>
      </c>
    </row>
    <row r="139" spans="1:11" x14ac:dyDescent="0.25">
      <c r="A139" t="str">
        <f>"ZA0277CC12"</f>
        <v>ZA0277CC12</v>
      </c>
      <c r="B139" t="str">
        <f t="shared" si="2"/>
        <v>06363391001</v>
      </c>
      <c r="C139" t="s">
        <v>16</v>
      </c>
      <c r="D139" t="s">
        <v>326</v>
      </c>
      <c r="E139" t="s">
        <v>64</v>
      </c>
      <c r="F139" s="1" t="s">
        <v>96</v>
      </c>
      <c r="G139" t="s">
        <v>97</v>
      </c>
      <c r="H139">
        <v>1472.58</v>
      </c>
      <c r="I139" s="2">
        <v>43542</v>
      </c>
      <c r="J139" s="2">
        <v>43542</v>
      </c>
      <c r="K139">
        <v>1471.87</v>
      </c>
    </row>
    <row r="140" spans="1:11" x14ac:dyDescent="0.25">
      <c r="A140" t="str">
        <f>"ZE9287CC89"</f>
        <v>ZE9287CC89</v>
      </c>
      <c r="B140" t="str">
        <f t="shared" si="2"/>
        <v>06363391001</v>
      </c>
      <c r="C140" t="s">
        <v>16</v>
      </c>
      <c r="D140" t="s">
        <v>327</v>
      </c>
      <c r="E140" t="s">
        <v>64</v>
      </c>
      <c r="F140" s="1" t="s">
        <v>74</v>
      </c>
      <c r="G140" t="s">
        <v>75</v>
      </c>
      <c r="H140">
        <v>760</v>
      </c>
      <c r="I140" s="2">
        <v>43608</v>
      </c>
      <c r="J140" s="2">
        <v>43644</v>
      </c>
      <c r="K140">
        <v>760</v>
      </c>
    </row>
    <row r="141" spans="1:11" x14ac:dyDescent="0.25">
      <c r="A141" t="str">
        <f>"6792432C32"</f>
        <v>6792432C32</v>
      </c>
      <c r="B141" t="str">
        <f t="shared" si="2"/>
        <v>06363391001</v>
      </c>
      <c r="C141" t="s">
        <v>16</v>
      </c>
      <c r="D141" t="s">
        <v>328</v>
      </c>
      <c r="E141" t="s">
        <v>18</v>
      </c>
      <c r="F141" s="1" t="s">
        <v>329</v>
      </c>
      <c r="G141" t="s">
        <v>330</v>
      </c>
      <c r="H141">
        <v>269936.90999999997</v>
      </c>
      <c r="I141" s="2">
        <v>42680</v>
      </c>
      <c r="J141" s="2">
        <v>43719</v>
      </c>
      <c r="K141">
        <v>174926.93</v>
      </c>
    </row>
    <row r="142" spans="1:11" x14ac:dyDescent="0.25">
      <c r="A142" t="str">
        <f>"Z2C24DB6CA"</f>
        <v>Z2C24DB6CA</v>
      </c>
      <c r="B142" t="str">
        <f t="shared" si="2"/>
        <v>06363391001</v>
      </c>
      <c r="C142" t="s">
        <v>16</v>
      </c>
      <c r="D142" t="s">
        <v>331</v>
      </c>
      <c r="E142" t="s">
        <v>34</v>
      </c>
      <c r="F142" s="1" t="s">
        <v>332</v>
      </c>
      <c r="G142" t="s">
        <v>333</v>
      </c>
      <c r="H142">
        <v>12958.1</v>
      </c>
      <c r="I142" s="2">
        <v>43487</v>
      </c>
      <c r="J142" s="2">
        <v>43519</v>
      </c>
      <c r="K142">
        <v>12958.09</v>
      </c>
    </row>
    <row r="143" spans="1:11" x14ac:dyDescent="0.25">
      <c r="A143" t="str">
        <f>"ZD6287C960"</f>
        <v>ZD6287C960</v>
      </c>
      <c r="B143" t="str">
        <f t="shared" si="2"/>
        <v>06363391001</v>
      </c>
      <c r="C143" t="s">
        <v>16</v>
      </c>
      <c r="D143" t="s">
        <v>334</v>
      </c>
      <c r="E143" t="s">
        <v>64</v>
      </c>
      <c r="F143" s="1" t="s">
        <v>96</v>
      </c>
      <c r="G143" t="s">
        <v>97</v>
      </c>
      <c r="H143">
        <v>1495.98</v>
      </c>
      <c r="I143" s="2">
        <v>43613</v>
      </c>
      <c r="J143" s="2">
        <v>43613</v>
      </c>
      <c r="K143">
        <v>1495.98</v>
      </c>
    </row>
    <row r="144" spans="1:11" x14ac:dyDescent="0.25">
      <c r="A144" t="str">
        <f>"Z84287C8D8"</f>
        <v>Z84287C8D8</v>
      </c>
      <c r="B144" t="str">
        <f t="shared" si="2"/>
        <v>06363391001</v>
      </c>
      <c r="C144" t="s">
        <v>16</v>
      </c>
      <c r="D144" t="s">
        <v>335</v>
      </c>
      <c r="E144" t="s">
        <v>64</v>
      </c>
      <c r="F144" s="1" t="s">
        <v>336</v>
      </c>
      <c r="G144" t="s">
        <v>337</v>
      </c>
      <c r="H144">
        <v>255</v>
      </c>
      <c r="I144" s="2">
        <v>43615</v>
      </c>
      <c r="J144" s="2">
        <v>43615</v>
      </c>
      <c r="K144">
        <v>255</v>
      </c>
    </row>
    <row r="145" spans="1:11" x14ac:dyDescent="0.25">
      <c r="A145" t="str">
        <f>"ZEE26DC69E"</f>
        <v>ZEE26DC69E</v>
      </c>
      <c r="B145" t="str">
        <f t="shared" si="2"/>
        <v>06363391001</v>
      </c>
      <c r="C145" t="s">
        <v>16</v>
      </c>
      <c r="D145" t="s">
        <v>338</v>
      </c>
      <c r="E145" t="s">
        <v>34</v>
      </c>
      <c r="F145" s="1" t="s">
        <v>339</v>
      </c>
      <c r="G145" t="s">
        <v>340</v>
      </c>
      <c r="H145">
        <v>7140</v>
      </c>
      <c r="I145" s="2">
        <v>43640</v>
      </c>
      <c r="J145" s="2">
        <v>43672</v>
      </c>
      <c r="K145">
        <v>0</v>
      </c>
    </row>
    <row r="146" spans="1:11" x14ac:dyDescent="0.25">
      <c r="A146" t="str">
        <f>"Z0B28B2D48"</f>
        <v>Z0B28B2D48</v>
      </c>
      <c r="B146" t="str">
        <f t="shared" si="2"/>
        <v>06363391001</v>
      </c>
      <c r="C146" t="s">
        <v>16</v>
      </c>
      <c r="D146" t="s">
        <v>341</v>
      </c>
      <c r="E146" t="s">
        <v>64</v>
      </c>
      <c r="F146" s="1" t="s">
        <v>342</v>
      </c>
      <c r="G146" t="s">
        <v>343</v>
      </c>
      <c r="H146">
        <v>1200</v>
      </c>
      <c r="I146" s="2">
        <v>43634</v>
      </c>
      <c r="J146" s="2">
        <v>43677</v>
      </c>
      <c r="K146">
        <v>1200</v>
      </c>
    </row>
    <row r="147" spans="1:11" x14ac:dyDescent="0.25">
      <c r="A147" t="str">
        <f>"76192861B7"</f>
        <v>76192861B7</v>
      </c>
      <c r="B147" t="str">
        <f t="shared" si="2"/>
        <v>06363391001</v>
      </c>
      <c r="C147" t="s">
        <v>16</v>
      </c>
      <c r="D147" t="s">
        <v>344</v>
      </c>
      <c r="E147" t="s">
        <v>34</v>
      </c>
      <c r="F147" s="1" t="s">
        <v>345</v>
      </c>
      <c r="G147" t="s">
        <v>237</v>
      </c>
      <c r="H147">
        <v>190634.17</v>
      </c>
      <c r="I147" s="2">
        <v>43556</v>
      </c>
      <c r="J147" s="2">
        <v>43920</v>
      </c>
      <c r="K147">
        <v>88555.19</v>
      </c>
    </row>
    <row r="148" spans="1:11" x14ac:dyDescent="0.25">
      <c r="A148" t="str">
        <f>"ZB128B2BF1"</f>
        <v>ZB128B2BF1</v>
      </c>
      <c r="B148" t="str">
        <f t="shared" si="2"/>
        <v>06363391001</v>
      </c>
      <c r="C148" t="s">
        <v>16</v>
      </c>
      <c r="D148" t="s">
        <v>346</v>
      </c>
      <c r="E148" t="s">
        <v>64</v>
      </c>
      <c r="F148" s="1" t="s">
        <v>68</v>
      </c>
      <c r="G148" t="s">
        <v>69</v>
      </c>
      <c r="H148">
        <v>462</v>
      </c>
      <c r="I148" s="2">
        <v>43623</v>
      </c>
      <c r="J148" s="2">
        <v>43644</v>
      </c>
      <c r="K148">
        <v>462</v>
      </c>
    </row>
    <row r="149" spans="1:11" x14ac:dyDescent="0.25">
      <c r="A149" t="str">
        <f>"Z852891C5B"</f>
        <v>Z852891C5B</v>
      </c>
      <c r="B149" t="str">
        <f t="shared" si="2"/>
        <v>06363391001</v>
      </c>
      <c r="C149" t="s">
        <v>16</v>
      </c>
      <c r="D149" t="s">
        <v>347</v>
      </c>
      <c r="E149" t="s">
        <v>64</v>
      </c>
      <c r="F149" s="1" t="s">
        <v>106</v>
      </c>
      <c r="G149" t="s">
        <v>107</v>
      </c>
      <c r="H149">
        <v>449</v>
      </c>
      <c r="I149" s="2">
        <v>43621</v>
      </c>
      <c r="J149" s="2">
        <v>43644</v>
      </c>
      <c r="K149">
        <v>449</v>
      </c>
    </row>
    <row r="150" spans="1:11" x14ac:dyDescent="0.25">
      <c r="A150" t="str">
        <f>"Z6D2891CC0"</f>
        <v>Z6D2891CC0</v>
      </c>
      <c r="B150" t="str">
        <f t="shared" si="2"/>
        <v>06363391001</v>
      </c>
      <c r="C150" t="s">
        <v>16</v>
      </c>
      <c r="D150" t="s">
        <v>348</v>
      </c>
      <c r="E150" t="s">
        <v>64</v>
      </c>
      <c r="F150" s="1" t="s">
        <v>89</v>
      </c>
      <c r="G150" t="s">
        <v>90</v>
      </c>
      <c r="H150">
        <v>1800</v>
      </c>
      <c r="I150" s="2">
        <v>43621</v>
      </c>
      <c r="J150" s="2">
        <v>43644</v>
      </c>
      <c r="K150">
        <v>1800</v>
      </c>
    </row>
    <row r="151" spans="1:11" x14ac:dyDescent="0.25">
      <c r="A151" t="str">
        <f>"ZB628B2C4F"</f>
        <v>ZB628B2C4F</v>
      </c>
      <c r="B151" t="str">
        <f t="shared" si="2"/>
        <v>06363391001</v>
      </c>
      <c r="C151" t="s">
        <v>16</v>
      </c>
      <c r="D151" t="s">
        <v>349</v>
      </c>
      <c r="E151" t="s">
        <v>64</v>
      </c>
      <c r="F151" s="1" t="s">
        <v>350</v>
      </c>
      <c r="G151" t="s">
        <v>351</v>
      </c>
      <c r="H151">
        <v>1150</v>
      </c>
      <c r="I151" s="2">
        <v>43634</v>
      </c>
      <c r="J151" s="2">
        <v>43677</v>
      </c>
      <c r="K151">
        <v>1149</v>
      </c>
    </row>
    <row r="152" spans="1:11" x14ac:dyDescent="0.25">
      <c r="A152" t="str">
        <f>"ZAE2891C9F"</f>
        <v>ZAE2891C9F</v>
      </c>
      <c r="B152" t="str">
        <f t="shared" si="2"/>
        <v>06363391001</v>
      </c>
      <c r="C152" t="s">
        <v>16</v>
      </c>
      <c r="D152" t="s">
        <v>352</v>
      </c>
      <c r="E152" t="s">
        <v>64</v>
      </c>
      <c r="F152" s="1" t="s">
        <v>224</v>
      </c>
      <c r="G152" t="s">
        <v>225</v>
      </c>
      <c r="H152">
        <v>1500</v>
      </c>
      <c r="I152" s="2">
        <v>43621</v>
      </c>
      <c r="J152" s="2">
        <v>43644</v>
      </c>
      <c r="K152">
        <v>1500</v>
      </c>
    </row>
    <row r="153" spans="1:11" x14ac:dyDescent="0.25">
      <c r="A153" t="str">
        <f>"ZEC28BDD9F"</f>
        <v>ZEC28BDD9F</v>
      </c>
      <c r="B153" t="str">
        <f t="shared" si="2"/>
        <v>06363391001</v>
      </c>
      <c r="C153" t="s">
        <v>16</v>
      </c>
      <c r="D153" t="s">
        <v>353</v>
      </c>
      <c r="E153" t="s">
        <v>64</v>
      </c>
      <c r="F153" s="1" t="s">
        <v>354</v>
      </c>
      <c r="G153" t="s">
        <v>355</v>
      </c>
      <c r="H153">
        <v>900</v>
      </c>
      <c r="I153" s="2">
        <v>43626</v>
      </c>
      <c r="J153" s="2">
        <v>43644</v>
      </c>
      <c r="K153">
        <v>900</v>
      </c>
    </row>
    <row r="154" spans="1:11" x14ac:dyDescent="0.25">
      <c r="A154" t="str">
        <f>"Z432755222"</f>
        <v>Z432755222</v>
      </c>
      <c r="B154" t="str">
        <f t="shared" si="2"/>
        <v>06363391001</v>
      </c>
      <c r="C154" t="s">
        <v>16</v>
      </c>
      <c r="D154" t="s">
        <v>356</v>
      </c>
      <c r="E154" t="s">
        <v>34</v>
      </c>
      <c r="F154" s="1" t="s">
        <v>357</v>
      </c>
      <c r="G154" t="s">
        <v>84</v>
      </c>
      <c r="H154">
        <v>4650</v>
      </c>
      <c r="I154" s="2">
        <v>43676</v>
      </c>
      <c r="J154" s="2">
        <v>43707</v>
      </c>
      <c r="K154">
        <v>4650</v>
      </c>
    </row>
    <row r="155" spans="1:11" x14ac:dyDescent="0.25">
      <c r="A155" t="str">
        <f>"ZC1287E8F9"</f>
        <v>ZC1287E8F9</v>
      </c>
      <c r="B155" t="str">
        <f t="shared" si="2"/>
        <v>06363391001</v>
      </c>
      <c r="C155" t="s">
        <v>16</v>
      </c>
      <c r="D155" t="s">
        <v>358</v>
      </c>
      <c r="E155" t="s">
        <v>64</v>
      </c>
      <c r="F155" s="1" t="s">
        <v>359</v>
      </c>
      <c r="G155" t="s">
        <v>360</v>
      </c>
      <c r="H155">
        <v>150</v>
      </c>
      <c r="I155" s="2">
        <v>43606</v>
      </c>
      <c r="J155" s="2">
        <v>43644</v>
      </c>
      <c r="K155">
        <v>150</v>
      </c>
    </row>
    <row r="156" spans="1:11" x14ac:dyDescent="0.25">
      <c r="A156" t="str">
        <f>"Z3328EE35A"</f>
        <v>Z3328EE35A</v>
      </c>
      <c r="B156" t="str">
        <f t="shared" si="2"/>
        <v>06363391001</v>
      </c>
      <c r="C156" t="s">
        <v>16</v>
      </c>
      <c r="D156" t="s">
        <v>361</v>
      </c>
      <c r="E156" t="s">
        <v>64</v>
      </c>
      <c r="F156" s="1" t="s">
        <v>131</v>
      </c>
      <c r="G156" t="s">
        <v>132</v>
      </c>
      <c r="H156">
        <v>240</v>
      </c>
      <c r="I156" s="2">
        <v>43651</v>
      </c>
      <c r="J156" s="2">
        <v>43677</v>
      </c>
      <c r="K156">
        <v>240</v>
      </c>
    </row>
    <row r="157" spans="1:11" x14ac:dyDescent="0.25">
      <c r="A157" t="str">
        <f>"Z9C28FB8F6"</f>
        <v>Z9C28FB8F6</v>
      </c>
      <c r="B157" t="str">
        <f t="shared" si="2"/>
        <v>06363391001</v>
      </c>
      <c r="C157" t="s">
        <v>16</v>
      </c>
      <c r="D157" t="s">
        <v>362</v>
      </c>
      <c r="E157" t="s">
        <v>64</v>
      </c>
      <c r="F157" s="1" t="s">
        <v>224</v>
      </c>
      <c r="G157" t="s">
        <v>225</v>
      </c>
      <c r="H157">
        <v>450</v>
      </c>
      <c r="I157" s="2">
        <v>43651</v>
      </c>
      <c r="J157" s="2">
        <v>43677</v>
      </c>
      <c r="K157">
        <v>450</v>
      </c>
    </row>
    <row r="158" spans="1:11" x14ac:dyDescent="0.25">
      <c r="A158" t="str">
        <f>"Z6728EE3A4"</f>
        <v>Z6728EE3A4</v>
      </c>
      <c r="B158" t="str">
        <f t="shared" si="2"/>
        <v>06363391001</v>
      </c>
      <c r="C158" t="s">
        <v>16</v>
      </c>
      <c r="D158" t="s">
        <v>363</v>
      </c>
      <c r="E158" t="s">
        <v>64</v>
      </c>
      <c r="F158" s="1" t="s">
        <v>157</v>
      </c>
      <c r="G158" t="s">
        <v>158</v>
      </c>
      <c r="H158">
        <v>344</v>
      </c>
      <c r="I158" s="2">
        <v>43641</v>
      </c>
      <c r="J158" s="2">
        <v>43641</v>
      </c>
      <c r="K158">
        <v>344</v>
      </c>
    </row>
    <row r="159" spans="1:11" x14ac:dyDescent="0.25">
      <c r="A159" t="str">
        <f>"Z6328FB462"</f>
        <v>Z6328FB462</v>
      </c>
      <c r="B159" t="str">
        <f t="shared" si="2"/>
        <v>06363391001</v>
      </c>
      <c r="C159" t="s">
        <v>16</v>
      </c>
      <c r="D159" t="s">
        <v>364</v>
      </c>
      <c r="E159" t="s">
        <v>64</v>
      </c>
      <c r="F159" s="1" t="s">
        <v>365</v>
      </c>
      <c r="G159" t="s">
        <v>366</v>
      </c>
      <c r="H159">
        <v>232.5</v>
      </c>
      <c r="I159" s="2">
        <v>43658</v>
      </c>
      <c r="J159" s="2">
        <v>43658</v>
      </c>
      <c r="K159">
        <v>232.5</v>
      </c>
    </row>
    <row r="160" spans="1:11" x14ac:dyDescent="0.25">
      <c r="A160" t="str">
        <f>"ZEA2918A23"</f>
        <v>ZEA2918A23</v>
      </c>
      <c r="B160" t="str">
        <f t="shared" si="2"/>
        <v>06363391001</v>
      </c>
      <c r="C160" t="s">
        <v>16</v>
      </c>
      <c r="D160" t="s">
        <v>367</v>
      </c>
      <c r="E160" t="s">
        <v>64</v>
      </c>
      <c r="F160" s="1" t="s">
        <v>368</v>
      </c>
      <c r="G160" t="s">
        <v>369</v>
      </c>
      <c r="H160">
        <v>4000</v>
      </c>
      <c r="I160" s="2">
        <v>43658</v>
      </c>
      <c r="J160" s="2">
        <v>43677</v>
      </c>
      <c r="K160">
        <v>4000</v>
      </c>
    </row>
    <row r="161" spans="1:11" x14ac:dyDescent="0.25">
      <c r="A161" t="str">
        <f>"Z9C2891DA7"</f>
        <v>Z9C2891DA7</v>
      </c>
      <c r="B161" t="str">
        <f t="shared" si="2"/>
        <v>06363391001</v>
      </c>
      <c r="C161" t="s">
        <v>16</v>
      </c>
      <c r="D161" t="s">
        <v>370</v>
      </c>
      <c r="E161" t="s">
        <v>64</v>
      </c>
      <c r="F161" s="1" t="s">
        <v>250</v>
      </c>
      <c r="G161" t="s">
        <v>251</v>
      </c>
      <c r="H161">
        <v>1350</v>
      </c>
      <c r="I161" s="2">
        <v>43634</v>
      </c>
      <c r="J161" s="2">
        <v>43634</v>
      </c>
      <c r="K161">
        <v>1350</v>
      </c>
    </row>
    <row r="162" spans="1:11" x14ac:dyDescent="0.25">
      <c r="A162" t="str">
        <f>"Z702891D8F"</f>
        <v>Z702891D8F</v>
      </c>
      <c r="B162" t="str">
        <f t="shared" si="2"/>
        <v>06363391001</v>
      </c>
      <c r="C162" t="s">
        <v>16</v>
      </c>
      <c r="D162" t="s">
        <v>371</v>
      </c>
      <c r="E162" t="s">
        <v>64</v>
      </c>
      <c r="F162" s="1" t="s">
        <v>372</v>
      </c>
      <c r="G162" t="s">
        <v>373</v>
      </c>
      <c r="H162">
        <v>600</v>
      </c>
      <c r="I162" s="2">
        <v>43633</v>
      </c>
      <c r="J162" s="2">
        <v>43633</v>
      </c>
      <c r="K162">
        <v>600</v>
      </c>
    </row>
    <row r="163" spans="1:11" x14ac:dyDescent="0.25">
      <c r="A163" t="str">
        <f>"Z1729559B3"</f>
        <v>Z1729559B3</v>
      </c>
      <c r="B163" t="str">
        <f t="shared" si="2"/>
        <v>06363391001</v>
      </c>
      <c r="C163" t="s">
        <v>16</v>
      </c>
      <c r="D163" t="s">
        <v>374</v>
      </c>
      <c r="E163" t="s">
        <v>64</v>
      </c>
      <c r="F163" s="1" t="s">
        <v>375</v>
      </c>
      <c r="G163" t="s">
        <v>376</v>
      </c>
      <c r="H163">
        <v>2181.6</v>
      </c>
      <c r="I163" s="2">
        <v>43677</v>
      </c>
      <c r="J163" s="2">
        <v>43707</v>
      </c>
      <c r="K163">
        <v>2181.6</v>
      </c>
    </row>
    <row r="164" spans="1:11" x14ac:dyDescent="0.25">
      <c r="A164" t="str">
        <f>"ZF72917812"</f>
        <v>ZF72917812</v>
      </c>
      <c r="B164" t="str">
        <f t="shared" si="2"/>
        <v>06363391001</v>
      </c>
      <c r="C164" t="s">
        <v>16</v>
      </c>
      <c r="D164" t="s">
        <v>377</v>
      </c>
      <c r="E164" t="s">
        <v>64</v>
      </c>
      <c r="F164" s="1" t="s">
        <v>378</v>
      </c>
      <c r="G164" t="s">
        <v>379</v>
      </c>
      <c r="H164">
        <v>1358</v>
      </c>
      <c r="I164" s="2">
        <v>43661</v>
      </c>
      <c r="J164" s="2">
        <v>43677</v>
      </c>
      <c r="K164">
        <v>1356.99</v>
      </c>
    </row>
    <row r="165" spans="1:11" x14ac:dyDescent="0.25">
      <c r="A165" t="str">
        <f>"ZEE2941835"</f>
        <v>ZEE2941835</v>
      </c>
      <c r="B165" t="str">
        <f t="shared" si="2"/>
        <v>06363391001</v>
      </c>
      <c r="C165" t="s">
        <v>16</v>
      </c>
      <c r="D165" t="s">
        <v>380</v>
      </c>
      <c r="E165" t="s">
        <v>64</v>
      </c>
      <c r="F165" s="1" t="s">
        <v>102</v>
      </c>
      <c r="G165" t="s">
        <v>103</v>
      </c>
      <c r="H165">
        <v>701.2</v>
      </c>
      <c r="I165" s="2">
        <v>43669</v>
      </c>
      <c r="J165" s="2">
        <v>43707</v>
      </c>
      <c r="K165">
        <v>701.2</v>
      </c>
    </row>
    <row r="166" spans="1:11" x14ac:dyDescent="0.25">
      <c r="A166" t="str">
        <f>"ZB028FB48C"</f>
        <v>ZB028FB48C</v>
      </c>
      <c r="B166" t="str">
        <f t="shared" si="2"/>
        <v>06363391001</v>
      </c>
      <c r="C166" t="s">
        <v>16</v>
      </c>
      <c r="D166" t="s">
        <v>381</v>
      </c>
      <c r="E166" t="s">
        <v>64</v>
      </c>
      <c r="F166" s="1" t="s">
        <v>96</v>
      </c>
      <c r="G166" t="s">
        <v>97</v>
      </c>
      <c r="H166">
        <v>1473.56</v>
      </c>
      <c r="I166" s="2">
        <v>43655</v>
      </c>
      <c r="J166" s="2">
        <v>43655</v>
      </c>
      <c r="K166">
        <v>1470.56</v>
      </c>
    </row>
    <row r="167" spans="1:11" x14ac:dyDescent="0.25">
      <c r="A167" t="str">
        <f>"ZB7292EB16"</f>
        <v>ZB7292EB16</v>
      </c>
      <c r="B167" t="str">
        <f t="shared" si="2"/>
        <v>06363391001</v>
      </c>
      <c r="C167" t="s">
        <v>16</v>
      </c>
      <c r="D167" t="s">
        <v>382</v>
      </c>
      <c r="E167" t="s">
        <v>64</v>
      </c>
      <c r="F167" s="1" t="s">
        <v>89</v>
      </c>
      <c r="G167" t="s">
        <v>90</v>
      </c>
      <c r="H167">
        <v>1800</v>
      </c>
      <c r="I167" s="2">
        <v>43668</v>
      </c>
      <c r="J167" s="2">
        <v>43707</v>
      </c>
      <c r="K167">
        <v>1800</v>
      </c>
    </row>
    <row r="168" spans="1:11" x14ac:dyDescent="0.25">
      <c r="A168" t="str">
        <f>"Z71292ECCF"</f>
        <v>Z71292ECCF</v>
      </c>
      <c r="B168" t="str">
        <f t="shared" si="2"/>
        <v>06363391001</v>
      </c>
      <c r="C168" t="s">
        <v>16</v>
      </c>
      <c r="D168" t="s">
        <v>383</v>
      </c>
      <c r="E168" t="s">
        <v>64</v>
      </c>
      <c r="F168" s="1" t="s">
        <v>74</v>
      </c>
      <c r="G168" t="s">
        <v>75</v>
      </c>
      <c r="H168">
        <v>832</v>
      </c>
      <c r="I168" s="2">
        <v>43668</v>
      </c>
      <c r="J168" s="2">
        <v>43707</v>
      </c>
      <c r="K168">
        <v>832</v>
      </c>
    </row>
    <row r="169" spans="1:11" x14ac:dyDescent="0.25">
      <c r="A169" t="str">
        <f>"Z9B286D7F7"</f>
        <v>Z9B286D7F7</v>
      </c>
      <c r="B169" t="str">
        <f t="shared" si="2"/>
        <v>06363391001</v>
      </c>
      <c r="C169" t="s">
        <v>16</v>
      </c>
      <c r="D169" t="s">
        <v>384</v>
      </c>
      <c r="E169" t="s">
        <v>64</v>
      </c>
      <c r="F169" s="1" t="s">
        <v>385</v>
      </c>
      <c r="G169" t="s">
        <v>386</v>
      </c>
      <c r="H169">
        <v>270.49</v>
      </c>
      <c r="I169" s="2">
        <v>43622</v>
      </c>
      <c r="J169" s="2">
        <v>43622</v>
      </c>
      <c r="K169">
        <v>270.49</v>
      </c>
    </row>
    <row r="170" spans="1:11" x14ac:dyDescent="0.25">
      <c r="A170" t="str">
        <f>"Z152964F42"</f>
        <v>Z152964F42</v>
      </c>
      <c r="B170" t="str">
        <f t="shared" si="2"/>
        <v>06363391001</v>
      </c>
      <c r="C170" t="s">
        <v>16</v>
      </c>
      <c r="D170" t="s">
        <v>387</v>
      </c>
      <c r="E170" t="s">
        <v>64</v>
      </c>
      <c r="F170" s="1" t="s">
        <v>388</v>
      </c>
      <c r="G170" t="s">
        <v>389</v>
      </c>
      <c r="H170">
        <v>1400</v>
      </c>
      <c r="I170" s="2">
        <v>43705</v>
      </c>
      <c r="J170" s="2">
        <v>43738</v>
      </c>
      <c r="K170">
        <v>0</v>
      </c>
    </row>
    <row r="171" spans="1:11" x14ac:dyDescent="0.25">
      <c r="A171" t="str">
        <f>"Z2E2944390"</f>
        <v>Z2E2944390</v>
      </c>
      <c r="B171" t="str">
        <f t="shared" si="2"/>
        <v>06363391001</v>
      </c>
      <c r="C171" t="s">
        <v>16</v>
      </c>
      <c r="D171" t="s">
        <v>390</v>
      </c>
      <c r="E171" t="s">
        <v>64</v>
      </c>
      <c r="F171" s="1" t="s">
        <v>71</v>
      </c>
      <c r="G171" t="s">
        <v>72</v>
      </c>
      <c r="H171">
        <v>7000</v>
      </c>
      <c r="I171" s="2">
        <v>43672</v>
      </c>
      <c r="J171" s="2">
        <v>43707</v>
      </c>
      <c r="K171">
        <v>7000</v>
      </c>
    </row>
    <row r="172" spans="1:11" x14ac:dyDescent="0.25">
      <c r="A172" t="str">
        <f>"Z3A26379AA"</f>
        <v>Z3A26379AA</v>
      </c>
      <c r="B172" t="str">
        <f t="shared" si="2"/>
        <v>06363391001</v>
      </c>
      <c r="C172" t="s">
        <v>16</v>
      </c>
      <c r="D172" t="s">
        <v>391</v>
      </c>
      <c r="E172" t="s">
        <v>64</v>
      </c>
      <c r="F172" s="1" t="s">
        <v>264</v>
      </c>
      <c r="G172" t="s">
        <v>265</v>
      </c>
      <c r="H172">
        <v>343.8</v>
      </c>
      <c r="I172" s="2">
        <v>43483</v>
      </c>
      <c r="J172" s="2">
        <v>43486</v>
      </c>
      <c r="K172">
        <v>343.8</v>
      </c>
    </row>
    <row r="173" spans="1:11" x14ac:dyDescent="0.25">
      <c r="A173" t="str">
        <f>"Z81264DE15"</f>
        <v>Z81264DE15</v>
      </c>
      <c r="B173" t="str">
        <f t="shared" si="2"/>
        <v>06363391001</v>
      </c>
      <c r="C173" t="s">
        <v>16</v>
      </c>
      <c r="D173" t="s">
        <v>392</v>
      </c>
      <c r="E173" t="s">
        <v>64</v>
      </c>
      <c r="F173" s="1" t="s">
        <v>195</v>
      </c>
      <c r="G173" t="s">
        <v>196</v>
      </c>
      <c r="H173">
        <v>1250</v>
      </c>
      <c r="I173" s="2">
        <v>43511</v>
      </c>
      <c r="J173" s="2">
        <v>43514</v>
      </c>
      <c r="K173">
        <v>1250</v>
      </c>
    </row>
    <row r="174" spans="1:11" x14ac:dyDescent="0.25">
      <c r="A174" t="str">
        <f>"Z4B276B542"</f>
        <v>Z4B276B542</v>
      </c>
      <c r="B174" t="str">
        <f t="shared" si="2"/>
        <v>06363391001</v>
      </c>
      <c r="C174" t="s">
        <v>16</v>
      </c>
      <c r="D174" t="s">
        <v>393</v>
      </c>
      <c r="E174" t="s">
        <v>64</v>
      </c>
      <c r="F174" s="1" t="s">
        <v>394</v>
      </c>
      <c r="G174" t="s">
        <v>395</v>
      </c>
      <c r="H174">
        <v>375</v>
      </c>
      <c r="I174" s="2">
        <v>43532</v>
      </c>
      <c r="J174" s="2">
        <v>43553</v>
      </c>
      <c r="K174">
        <v>375</v>
      </c>
    </row>
    <row r="175" spans="1:11" x14ac:dyDescent="0.25">
      <c r="A175" t="str">
        <f>"Z4128FB506"</f>
        <v>Z4128FB506</v>
      </c>
      <c r="B175" t="str">
        <f t="shared" si="2"/>
        <v>06363391001</v>
      </c>
      <c r="C175" t="s">
        <v>16</v>
      </c>
      <c r="D175" t="s">
        <v>396</v>
      </c>
      <c r="E175" t="s">
        <v>64</v>
      </c>
      <c r="F175" s="1" t="s">
        <v>397</v>
      </c>
      <c r="G175" t="s">
        <v>398</v>
      </c>
      <c r="H175">
        <v>590</v>
      </c>
      <c r="I175" s="2">
        <v>43668</v>
      </c>
      <c r="J175" s="2">
        <v>43668</v>
      </c>
      <c r="K175">
        <v>590</v>
      </c>
    </row>
    <row r="176" spans="1:11" x14ac:dyDescent="0.25">
      <c r="A176" t="str">
        <f>"Z72292F100"</f>
        <v>Z72292F100</v>
      </c>
      <c r="B176" t="str">
        <f t="shared" si="2"/>
        <v>06363391001</v>
      </c>
      <c r="C176" t="s">
        <v>16</v>
      </c>
      <c r="D176" t="s">
        <v>399</v>
      </c>
      <c r="E176" t="s">
        <v>64</v>
      </c>
      <c r="F176" s="1" t="s">
        <v>400</v>
      </c>
      <c r="G176" t="s">
        <v>401</v>
      </c>
      <c r="H176">
        <v>334.02</v>
      </c>
      <c r="I176" s="2">
        <v>43678</v>
      </c>
      <c r="J176" s="2">
        <v>43678</v>
      </c>
      <c r="K176">
        <v>334.02</v>
      </c>
    </row>
    <row r="177" spans="1:11" x14ac:dyDescent="0.25">
      <c r="A177" t="str">
        <f>"Z58277CD41"</f>
        <v>Z58277CD41</v>
      </c>
      <c r="B177" t="str">
        <f t="shared" si="2"/>
        <v>06363391001</v>
      </c>
      <c r="C177" t="s">
        <v>16</v>
      </c>
      <c r="D177" t="s">
        <v>402</v>
      </c>
      <c r="E177" t="s">
        <v>64</v>
      </c>
      <c r="F177" s="1" t="s">
        <v>232</v>
      </c>
      <c r="G177" t="s">
        <v>233</v>
      </c>
      <c r="H177">
        <v>864</v>
      </c>
      <c r="I177" s="2">
        <v>43558</v>
      </c>
      <c r="J177" s="2">
        <v>43558</v>
      </c>
      <c r="K177">
        <v>864</v>
      </c>
    </row>
    <row r="178" spans="1:11" x14ac:dyDescent="0.25">
      <c r="A178" t="str">
        <f>"Z7B28BDB99"</f>
        <v>Z7B28BDB99</v>
      </c>
      <c r="B178" t="str">
        <f t="shared" si="2"/>
        <v>06363391001</v>
      </c>
      <c r="C178" t="s">
        <v>16</v>
      </c>
      <c r="D178" t="s">
        <v>203</v>
      </c>
      <c r="E178" t="s">
        <v>64</v>
      </c>
      <c r="F178" s="1" t="s">
        <v>293</v>
      </c>
      <c r="G178" t="s">
        <v>294</v>
      </c>
      <c r="H178">
        <v>176.6</v>
      </c>
      <c r="I178" s="2">
        <v>43635</v>
      </c>
      <c r="J178" s="2">
        <v>43677</v>
      </c>
      <c r="K178">
        <v>176.6</v>
      </c>
    </row>
    <row r="179" spans="1:11" x14ac:dyDescent="0.25">
      <c r="A179" t="str">
        <f>"ZEB287C927"</f>
        <v>ZEB287C927</v>
      </c>
      <c r="B179" t="str">
        <f t="shared" si="2"/>
        <v>06363391001</v>
      </c>
      <c r="C179" t="s">
        <v>16</v>
      </c>
      <c r="D179" t="s">
        <v>403</v>
      </c>
      <c r="E179" t="s">
        <v>64</v>
      </c>
      <c r="F179" s="1" t="s">
        <v>232</v>
      </c>
      <c r="G179" t="s">
        <v>233</v>
      </c>
      <c r="H179">
        <v>1465</v>
      </c>
      <c r="I179" s="2">
        <v>43633</v>
      </c>
      <c r="J179" s="2">
        <v>43633</v>
      </c>
      <c r="K179">
        <v>1465</v>
      </c>
    </row>
    <row r="180" spans="1:11" x14ac:dyDescent="0.25">
      <c r="A180" t="str">
        <f>"ZB428FB98C"</f>
        <v>ZB428FB98C</v>
      </c>
      <c r="B180" t="str">
        <f t="shared" si="2"/>
        <v>06363391001</v>
      </c>
      <c r="C180" t="s">
        <v>16</v>
      </c>
      <c r="D180" t="s">
        <v>207</v>
      </c>
      <c r="E180" t="s">
        <v>64</v>
      </c>
      <c r="F180" s="1" t="s">
        <v>102</v>
      </c>
      <c r="G180" t="s">
        <v>103</v>
      </c>
      <c r="H180">
        <v>695.45</v>
      </c>
      <c r="I180" s="2">
        <v>43647</v>
      </c>
      <c r="J180" s="2">
        <v>43677</v>
      </c>
      <c r="K180">
        <v>695.45</v>
      </c>
    </row>
    <row r="181" spans="1:11" x14ac:dyDescent="0.25">
      <c r="A181" t="str">
        <f>"ZB22919F52"</f>
        <v>ZB22919F52</v>
      </c>
      <c r="B181" t="str">
        <f t="shared" si="2"/>
        <v>06363391001</v>
      </c>
      <c r="C181" t="s">
        <v>16</v>
      </c>
      <c r="D181" t="s">
        <v>404</v>
      </c>
      <c r="E181" t="s">
        <v>64</v>
      </c>
      <c r="F181" s="1" t="s">
        <v>218</v>
      </c>
      <c r="G181" t="s">
        <v>219</v>
      </c>
      <c r="H181">
        <v>245.25</v>
      </c>
      <c r="I181" s="2">
        <v>43661</v>
      </c>
      <c r="J181" s="2">
        <v>43677</v>
      </c>
      <c r="K181">
        <v>245.25</v>
      </c>
    </row>
    <row r="182" spans="1:11" x14ac:dyDescent="0.25">
      <c r="A182" t="str">
        <f>"Z59292ED34"</f>
        <v>Z59292ED34</v>
      </c>
      <c r="B182" t="str">
        <f t="shared" si="2"/>
        <v>06363391001</v>
      </c>
      <c r="C182" t="s">
        <v>16</v>
      </c>
      <c r="D182" t="s">
        <v>203</v>
      </c>
      <c r="E182" t="s">
        <v>64</v>
      </c>
      <c r="F182" s="1" t="s">
        <v>405</v>
      </c>
      <c r="G182" t="s">
        <v>406</v>
      </c>
      <c r="H182">
        <v>660</v>
      </c>
      <c r="I182" s="2">
        <v>43668</v>
      </c>
      <c r="J182" s="2">
        <v>43677</v>
      </c>
      <c r="K182">
        <v>615</v>
      </c>
    </row>
    <row r="183" spans="1:11" x14ac:dyDescent="0.25">
      <c r="A183" t="str">
        <f>"Z222919EBF"</f>
        <v>Z222919EBF</v>
      </c>
      <c r="B183" t="str">
        <f t="shared" si="2"/>
        <v>06363391001</v>
      </c>
      <c r="C183" t="s">
        <v>16</v>
      </c>
      <c r="D183" t="s">
        <v>248</v>
      </c>
      <c r="E183" t="s">
        <v>64</v>
      </c>
      <c r="F183" s="1" t="s">
        <v>407</v>
      </c>
      <c r="G183" t="s">
        <v>408</v>
      </c>
      <c r="H183">
        <v>983.4</v>
      </c>
      <c r="I183" s="2">
        <v>43661</v>
      </c>
      <c r="J183" s="2">
        <v>43677</v>
      </c>
      <c r="K183">
        <v>983.4</v>
      </c>
    </row>
    <row r="184" spans="1:11" x14ac:dyDescent="0.25">
      <c r="A184" t="str">
        <f>"ZA628FB9B2"</f>
        <v>ZA628FB9B2</v>
      </c>
      <c r="B184" t="str">
        <f t="shared" si="2"/>
        <v>06363391001</v>
      </c>
      <c r="C184" t="s">
        <v>16</v>
      </c>
      <c r="D184" t="s">
        <v>409</v>
      </c>
      <c r="E184" t="s">
        <v>64</v>
      </c>
      <c r="F184" s="1" t="s">
        <v>102</v>
      </c>
      <c r="G184" t="s">
        <v>103</v>
      </c>
      <c r="H184">
        <v>497.25</v>
      </c>
      <c r="I184" s="2">
        <v>43647</v>
      </c>
      <c r="J184" s="2">
        <v>43677</v>
      </c>
      <c r="K184">
        <v>497.25</v>
      </c>
    </row>
    <row r="185" spans="1:11" x14ac:dyDescent="0.25">
      <c r="A185" t="str">
        <f>"Z8D2934E8F"</f>
        <v>Z8D2934E8F</v>
      </c>
      <c r="B185" t="str">
        <f t="shared" si="2"/>
        <v>06363391001</v>
      </c>
      <c r="C185" t="s">
        <v>16</v>
      </c>
      <c r="D185" t="s">
        <v>410</v>
      </c>
      <c r="E185" t="s">
        <v>64</v>
      </c>
      <c r="F185" s="1" t="s">
        <v>411</v>
      </c>
      <c r="G185" t="s">
        <v>412</v>
      </c>
      <c r="H185">
        <v>720</v>
      </c>
      <c r="I185" s="2">
        <v>43669</v>
      </c>
      <c r="J185" s="2">
        <v>43707</v>
      </c>
      <c r="K185">
        <v>0</v>
      </c>
    </row>
    <row r="186" spans="1:11" x14ac:dyDescent="0.25">
      <c r="A186" t="str">
        <f>"ZAB291782D"</f>
        <v>ZAB291782D</v>
      </c>
      <c r="B186" t="str">
        <f t="shared" si="2"/>
        <v>06363391001</v>
      </c>
      <c r="C186" t="s">
        <v>16</v>
      </c>
      <c r="D186" t="s">
        <v>413</v>
      </c>
      <c r="E186" t="s">
        <v>64</v>
      </c>
      <c r="F186" s="1" t="s">
        <v>336</v>
      </c>
      <c r="G186" t="s">
        <v>337</v>
      </c>
      <c r="H186">
        <v>1497.94</v>
      </c>
      <c r="I186" s="2">
        <v>43661</v>
      </c>
      <c r="J186" s="2">
        <v>43707</v>
      </c>
      <c r="K186">
        <v>1497.94</v>
      </c>
    </row>
    <row r="187" spans="1:11" x14ac:dyDescent="0.25">
      <c r="A187" t="str">
        <f>"ZAC28FB95A"</f>
        <v>ZAC28FB95A</v>
      </c>
      <c r="B187" t="str">
        <f t="shared" si="2"/>
        <v>06363391001</v>
      </c>
      <c r="C187" t="s">
        <v>16</v>
      </c>
      <c r="D187" t="s">
        <v>414</v>
      </c>
      <c r="E187" t="s">
        <v>64</v>
      </c>
      <c r="F187" s="1" t="s">
        <v>415</v>
      </c>
      <c r="G187" t="s">
        <v>416</v>
      </c>
      <c r="H187">
        <v>1350</v>
      </c>
      <c r="I187" s="2">
        <v>43651</v>
      </c>
      <c r="J187" s="2">
        <v>43677</v>
      </c>
      <c r="K187">
        <v>1350</v>
      </c>
    </row>
    <row r="188" spans="1:11" x14ac:dyDescent="0.25">
      <c r="A188" t="str">
        <f>"Z3E292EDC5"</f>
        <v>Z3E292EDC5</v>
      </c>
      <c r="B188" t="str">
        <f t="shared" si="2"/>
        <v>06363391001</v>
      </c>
      <c r="C188" t="s">
        <v>16</v>
      </c>
      <c r="D188" t="s">
        <v>417</v>
      </c>
      <c r="E188" t="s">
        <v>64</v>
      </c>
      <c r="F188" s="1" t="s">
        <v>112</v>
      </c>
      <c r="G188" t="s">
        <v>113</v>
      </c>
      <c r="H188">
        <v>1140</v>
      </c>
      <c r="I188" s="2">
        <v>43668</v>
      </c>
      <c r="J188" s="2">
        <v>43707</v>
      </c>
      <c r="K188">
        <v>1140</v>
      </c>
    </row>
    <row r="189" spans="1:11" x14ac:dyDescent="0.25">
      <c r="A189" t="str">
        <f>"ZDD2912F5F"</f>
        <v>ZDD2912F5F</v>
      </c>
      <c r="B189" t="str">
        <f t="shared" si="2"/>
        <v>06363391001</v>
      </c>
      <c r="C189" t="s">
        <v>16</v>
      </c>
      <c r="D189" t="s">
        <v>418</v>
      </c>
      <c r="E189" t="s">
        <v>18</v>
      </c>
      <c r="F189" s="1" t="s">
        <v>38</v>
      </c>
      <c r="G189" t="s">
        <v>39</v>
      </c>
      <c r="H189">
        <v>0</v>
      </c>
      <c r="I189" s="2">
        <v>43661</v>
      </c>
      <c r="J189" s="2">
        <v>44757</v>
      </c>
      <c r="K189">
        <v>0</v>
      </c>
    </row>
    <row r="190" spans="1:11" x14ac:dyDescent="0.25">
      <c r="A190" t="str">
        <f>"Z5A286D818"</f>
        <v>Z5A286D818</v>
      </c>
      <c r="B190" t="str">
        <f t="shared" si="2"/>
        <v>06363391001</v>
      </c>
      <c r="C190" t="s">
        <v>16</v>
      </c>
      <c r="D190" t="s">
        <v>419</v>
      </c>
      <c r="E190" t="s">
        <v>64</v>
      </c>
      <c r="F190" s="1" t="s">
        <v>177</v>
      </c>
      <c r="G190" t="s">
        <v>178</v>
      </c>
      <c r="H190">
        <v>1375</v>
      </c>
      <c r="I190" s="2">
        <v>43628</v>
      </c>
      <c r="J190" s="2">
        <v>43628</v>
      </c>
      <c r="K190">
        <v>1375</v>
      </c>
    </row>
    <row r="191" spans="1:11" x14ac:dyDescent="0.25">
      <c r="A191" t="str">
        <f>"Z66271C3E3"</f>
        <v>Z66271C3E3</v>
      </c>
      <c r="B191" t="str">
        <f t="shared" si="2"/>
        <v>06363391001</v>
      </c>
      <c r="C191" t="s">
        <v>16</v>
      </c>
      <c r="D191" t="s">
        <v>420</v>
      </c>
      <c r="E191" t="s">
        <v>18</v>
      </c>
      <c r="F191" s="1" t="s">
        <v>19</v>
      </c>
      <c r="G191" t="s">
        <v>20</v>
      </c>
      <c r="H191">
        <v>2271.1999999999998</v>
      </c>
      <c r="I191" s="2">
        <v>43567</v>
      </c>
      <c r="J191" s="2">
        <v>43567</v>
      </c>
      <c r="K191">
        <v>408.5</v>
      </c>
    </row>
    <row r="192" spans="1:11" x14ac:dyDescent="0.25">
      <c r="A192" t="str">
        <f>"744244109B"</f>
        <v>744244109B</v>
      </c>
      <c r="B192" t="str">
        <f t="shared" si="2"/>
        <v>06363391001</v>
      </c>
      <c r="C192" t="s">
        <v>16</v>
      </c>
      <c r="D192" t="s">
        <v>421</v>
      </c>
      <c r="E192" t="s">
        <v>18</v>
      </c>
      <c r="F192" s="1" t="s">
        <v>19</v>
      </c>
      <c r="G192" t="s">
        <v>20</v>
      </c>
      <c r="H192">
        <v>36000</v>
      </c>
      <c r="I192" s="2">
        <v>43242</v>
      </c>
      <c r="J192" s="2">
        <v>45068</v>
      </c>
      <c r="K192">
        <v>9620</v>
      </c>
    </row>
    <row r="193" spans="1:11" x14ac:dyDescent="0.25">
      <c r="A193" t="str">
        <f>"ZF1277EFA1"</f>
        <v>ZF1277EFA1</v>
      </c>
      <c r="B193" t="str">
        <f t="shared" si="2"/>
        <v>06363391001</v>
      </c>
      <c r="C193" t="s">
        <v>16</v>
      </c>
      <c r="D193" t="s">
        <v>422</v>
      </c>
      <c r="E193" t="s">
        <v>64</v>
      </c>
      <c r="F193" s="1" t="s">
        <v>423</v>
      </c>
      <c r="G193" t="s">
        <v>424</v>
      </c>
      <c r="H193">
        <v>89.53</v>
      </c>
      <c r="I193" s="2">
        <v>43550</v>
      </c>
      <c r="J193" s="2">
        <v>43550</v>
      </c>
      <c r="K193">
        <v>89.53</v>
      </c>
    </row>
    <row r="194" spans="1:11" x14ac:dyDescent="0.25">
      <c r="A194" t="str">
        <f>"ZDF2964AE0"</f>
        <v>ZDF2964AE0</v>
      </c>
      <c r="B194" t="str">
        <f t="shared" si="2"/>
        <v>06363391001</v>
      </c>
      <c r="C194" t="s">
        <v>16</v>
      </c>
      <c r="D194" t="s">
        <v>425</v>
      </c>
      <c r="E194" t="s">
        <v>64</v>
      </c>
      <c r="F194" s="1" t="s">
        <v>102</v>
      </c>
      <c r="G194" t="s">
        <v>103</v>
      </c>
      <c r="H194">
        <v>1141.9000000000001</v>
      </c>
      <c r="I194" s="2">
        <v>43679</v>
      </c>
      <c r="J194" s="2">
        <v>43707</v>
      </c>
      <c r="K194">
        <v>1141.9000000000001</v>
      </c>
    </row>
    <row r="195" spans="1:11" x14ac:dyDescent="0.25">
      <c r="A195" t="str">
        <f>"Z6F260D3BD"</f>
        <v>Z6F260D3BD</v>
      </c>
      <c r="B195" t="str">
        <f t="shared" ref="B195:B258" si="3">"06363391001"</f>
        <v>06363391001</v>
      </c>
      <c r="C195" t="s">
        <v>16</v>
      </c>
      <c r="D195" t="s">
        <v>426</v>
      </c>
      <c r="E195" t="s">
        <v>64</v>
      </c>
      <c r="F195" s="1" t="s">
        <v>427</v>
      </c>
      <c r="G195" t="s">
        <v>428</v>
      </c>
      <c r="H195">
        <v>970</v>
      </c>
      <c r="I195" s="2">
        <v>43655</v>
      </c>
      <c r="J195" s="2">
        <v>43655</v>
      </c>
      <c r="K195">
        <v>970</v>
      </c>
    </row>
    <row r="196" spans="1:11" x14ac:dyDescent="0.25">
      <c r="A196" t="str">
        <f>"Z7728BD98A"</f>
        <v>Z7728BD98A</v>
      </c>
      <c r="B196" t="str">
        <f t="shared" si="3"/>
        <v>06363391001</v>
      </c>
      <c r="C196" t="s">
        <v>16</v>
      </c>
      <c r="D196" t="s">
        <v>429</v>
      </c>
      <c r="E196" t="s">
        <v>64</v>
      </c>
      <c r="F196" s="1" t="s">
        <v>388</v>
      </c>
      <c r="G196" t="s">
        <v>389</v>
      </c>
      <c r="H196">
        <v>1480</v>
      </c>
      <c r="I196" s="2">
        <v>43664</v>
      </c>
      <c r="J196" s="2">
        <v>43665</v>
      </c>
      <c r="K196">
        <v>1480</v>
      </c>
    </row>
    <row r="197" spans="1:11" x14ac:dyDescent="0.25">
      <c r="A197" t="str">
        <f>"Z58292EFE0"</f>
        <v>Z58292EFE0</v>
      </c>
      <c r="B197" t="str">
        <f t="shared" si="3"/>
        <v>06363391001</v>
      </c>
      <c r="C197" t="s">
        <v>16</v>
      </c>
      <c r="D197" t="s">
        <v>430</v>
      </c>
      <c r="E197" t="s">
        <v>64</v>
      </c>
      <c r="F197" s="1" t="s">
        <v>431</v>
      </c>
      <c r="G197" t="s">
        <v>432</v>
      </c>
      <c r="H197">
        <v>950</v>
      </c>
      <c r="I197" s="2">
        <v>43671</v>
      </c>
      <c r="J197" s="2">
        <v>43700</v>
      </c>
      <c r="K197">
        <v>950</v>
      </c>
    </row>
    <row r="198" spans="1:11" x14ac:dyDescent="0.25">
      <c r="A198" t="str">
        <f>"Z25291A089"</f>
        <v>Z25291A089</v>
      </c>
      <c r="B198" t="str">
        <f t="shared" si="3"/>
        <v>06363391001</v>
      </c>
      <c r="C198" t="s">
        <v>16</v>
      </c>
      <c r="D198" t="s">
        <v>433</v>
      </c>
      <c r="E198" t="s">
        <v>64</v>
      </c>
      <c r="F198" s="1" t="s">
        <v>434</v>
      </c>
      <c r="G198" t="s">
        <v>138</v>
      </c>
      <c r="H198">
        <v>540</v>
      </c>
      <c r="I198" s="2">
        <v>43670</v>
      </c>
      <c r="J198" s="2">
        <v>43670</v>
      </c>
      <c r="K198">
        <v>540</v>
      </c>
    </row>
    <row r="199" spans="1:11" x14ac:dyDescent="0.25">
      <c r="A199" t="str">
        <f>"ZD529BE0A5"</f>
        <v>ZD529BE0A5</v>
      </c>
      <c r="B199" t="str">
        <f t="shared" si="3"/>
        <v>06363391001</v>
      </c>
      <c r="C199" t="s">
        <v>16</v>
      </c>
      <c r="D199" t="s">
        <v>435</v>
      </c>
      <c r="E199" t="s">
        <v>64</v>
      </c>
      <c r="F199" s="1" t="s">
        <v>74</v>
      </c>
      <c r="G199" t="s">
        <v>75</v>
      </c>
      <c r="H199">
        <v>330</v>
      </c>
      <c r="I199" s="2">
        <v>43726</v>
      </c>
      <c r="J199" s="2">
        <v>43738</v>
      </c>
      <c r="K199">
        <v>330</v>
      </c>
    </row>
    <row r="200" spans="1:11" x14ac:dyDescent="0.25">
      <c r="A200" t="str">
        <f>"Z092964FF2"</f>
        <v>Z092964FF2</v>
      </c>
      <c r="B200" t="str">
        <f t="shared" si="3"/>
        <v>06363391001</v>
      </c>
      <c r="C200" t="s">
        <v>16</v>
      </c>
      <c r="D200" t="s">
        <v>436</v>
      </c>
      <c r="E200" t="s">
        <v>64</v>
      </c>
      <c r="F200" s="1" t="s">
        <v>437</v>
      </c>
      <c r="G200" t="s">
        <v>438</v>
      </c>
      <c r="H200">
        <v>1490</v>
      </c>
      <c r="I200" s="2">
        <v>43705</v>
      </c>
      <c r="J200" s="2">
        <v>43705</v>
      </c>
      <c r="K200">
        <v>1490</v>
      </c>
    </row>
    <row r="201" spans="1:11" x14ac:dyDescent="0.25">
      <c r="A201" t="str">
        <f>"Z0829746C1"</f>
        <v>Z0829746C1</v>
      </c>
      <c r="B201" t="str">
        <f t="shared" si="3"/>
        <v>06363391001</v>
      </c>
      <c r="C201" t="s">
        <v>16</v>
      </c>
      <c r="D201" t="s">
        <v>439</v>
      </c>
      <c r="E201" t="s">
        <v>64</v>
      </c>
      <c r="F201" s="1" t="s">
        <v>80</v>
      </c>
      <c r="G201" t="s">
        <v>81</v>
      </c>
      <c r="H201">
        <v>520</v>
      </c>
      <c r="I201" s="2">
        <v>43706</v>
      </c>
      <c r="J201" s="2">
        <v>43706</v>
      </c>
      <c r="K201">
        <v>519</v>
      </c>
    </row>
    <row r="202" spans="1:11" x14ac:dyDescent="0.25">
      <c r="A202" t="str">
        <f>"ZBD26D70DB"</f>
        <v>ZBD26D70DB</v>
      </c>
      <c r="B202" t="str">
        <f t="shared" si="3"/>
        <v>06363391001</v>
      </c>
      <c r="C202" t="s">
        <v>16</v>
      </c>
      <c r="D202" t="s">
        <v>440</v>
      </c>
      <c r="E202" t="s">
        <v>64</v>
      </c>
      <c r="F202" s="1" t="s">
        <v>441</v>
      </c>
      <c r="G202" t="s">
        <v>442</v>
      </c>
      <c r="H202">
        <v>750</v>
      </c>
      <c r="I202" s="2">
        <v>43552</v>
      </c>
      <c r="J202" s="2">
        <v>43830</v>
      </c>
      <c r="K202">
        <v>375</v>
      </c>
    </row>
    <row r="203" spans="1:11" x14ac:dyDescent="0.25">
      <c r="A203" t="str">
        <f>"ZAC295AFF1"</f>
        <v>ZAC295AFF1</v>
      </c>
      <c r="B203" t="str">
        <f t="shared" si="3"/>
        <v>06363391001</v>
      </c>
      <c r="C203" t="s">
        <v>16</v>
      </c>
      <c r="D203" t="s">
        <v>443</v>
      </c>
      <c r="E203" t="s">
        <v>64</v>
      </c>
      <c r="F203" s="1" t="s">
        <v>157</v>
      </c>
      <c r="G203" t="s">
        <v>158</v>
      </c>
      <c r="H203">
        <v>517.15</v>
      </c>
      <c r="I203" s="2">
        <v>43703</v>
      </c>
      <c r="J203" s="2">
        <v>43703</v>
      </c>
      <c r="K203">
        <v>517.15</v>
      </c>
    </row>
    <row r="204" spans="1:11" x14ac:dyDescent="0.25">
      <c r="A204" t="str">
        <f>"ZBB294192B"</f>
        <v>ZBB294192B</v>
      </c>
      <c r="B204" t="str">
        <f t="shared" si="3"/>
        <v>06363391001</v>
      </c>
      <c r="C204" t="s">
        <v>16</v>
      </c>
      <c r="D204" t="s">
        <v>444</v>
      </c>
      <c r="E204" t="s">
        <v>64</v>
      </c>
      <c r="F204" s="1" t="s">
        <v>153</v>
      </c>
      <c r="G204" t="s">
        <v>154</v>
      </c>
      <c r="H204">
        <v>173.08</v>
      </c>
      <c r="I204" s="2">
        <v>43672</v>
      </c>
      <c r="J204" s="2">
        <v>44037</v>
      </c>
      <c r="K204">
        <v>173.08</v>
      </c>
    </row>
    <row r="205" spans="1:11" x14ac:dyDescent="0.25">
      <c r="A205" t="str">
        <f>"Z4429636AB"</f>
        <v>Z4429636AB</v>
      </c>
      <c r="B205" t="str">
        <f t="shared" si="3"/>
        <v>06363391001</v>
      </c>
      <c r="C205" t="s">
        <v>16</v>
      </c>
      <c r="D205" t="s">
        <v>445</v>
      </c>
      <c r="E205" t="s">
        <v>64</v>
      </c>
      <c r="F205" s="1" t="s">
        <v>102</v>
      </c>
      <c r="G205" t="s">
        <v>103</v>
      </c>
      <c r="H205">
        <v>1053.5</v>
      </c>
      <c r="I205" s="2">
        <v>43682</v>
      </c>
      <c r="J205" s="2">
        <v>43707</v>
      </c>
      <c r="K205">
        <v>1053.5</v>
      </c>
    </row>
    <row r="206" spans="1:11" x14ac:dyDescent="0.25">
      <c r="A206" t="str">
        <f>"ZD228B2CFE"</f>
        <v>ZD228B2CFE</v>
      </c>
      <c r="B206" t="str">
        <f t="shared" si="3"/>
        <v>06363391001</v>
      </c>
      <c r="C206" t="s">
        <v>16</v>
      </c>
      <c r="D206" t="s">
        <v>446</v>
      </c>
      <c r="E206" t="s">
        <v>64</v>
      </c>
      <c r="F206" s="1" t="s">
        <v>447</v>
      </c>
      <c r="G206" t="s">
        <v>448</v>
      </c>
      <c r="H206">
        <v>700</v>
      </c>
      <c r="I206" s="2">
        <v>43726</v>
      </c>
      <c r="J206" s="2">
        <v>43769</v>
      </c>
      <c r="K206">
        <v>700</v>
      </c>
    </row>
    <row r="207" spans="1:11" x14ac:dyDescent="0.25">
      <c r="A207" t="str">
        <f>"Z6D277CA17"</f>
        <v>Z6D277CA17</v>
      </c>
      <c r="B207" t="str">
        <f t="shared" si="3"/>
        <v>06363391001</v>
      </c>
      <c r="C207" t="s">
        <v>16</v>
      </c>
      <c r="D207" t="s">
        <v>449</v>
      </c>
      <c r="E207" t="s">
        <v>64</v>
      </c>
      <c r="F207" s="1" t="s">
        <v>450</v>
      </c>
      <c r="G207" t="s">
        <v>451</v>
      </c>
      <c r="H207">
        <v>520</v>
      </c>
      <c r="I207" s="2">
        <v>43619</v>
      </c>
      <c r="J207" s="2">
        <v>43619</v>
      </c>
      <c r="K207">
        <v>520</v>
      </c>
    </row>
    <row r="208" spans="1:11" x14ac:dyDescent="0.25">
      <c r="A208" t="str">
        <f>"Z9A29F628A"</f>
        <v>Z9A29F628A</v>
      </c>
      <c r="B208" t="str">
        <f t="shared" si="3"/>
        <v>06363391001</v>
      </c>
      <c r="C208" t="s">
        <v>16</v>
      </c>
      <c r="D208" t="s">
        <v>452</v>
      </c>
      <c r="E208" t="s">
        <v>64</v>
      </c>
      <c r="F208" s="1" t="s">
        <v>453</v>
      </c>
      <c r="G208" t="s">
        <v>119</v>
      </c>
      <c r="H208">
        <v>1800</v>
      </c>
      <c r="I208" s="2">
        <v>43739</v>
      </c>
      <c r="J208" s="2">
        <v>43861</v>
      </c>
      <c r="K208">
        <v>0</v>
      </c>
    </row>
    <row r="209" spans="1:11" x14ac:dyDescent="0.25">
      <c r="A209" t="str">
        <f>"Z0A174398D"</f>
        <v>Z0A174398D</v>
      </c>
      <c r="B209" t="str">
        <f t="shared" si="3"/>
        <v>06363391001</v>
      </c>
      <c r="C209" t="s">
        <v>16</v>
      </c>
      <c r="D209" t="s">
        <v>454</v>
      </c>
      <c r="E209" t="s">
        <v>18</v>
      </c>
      <c r="F209" s="1" t="s">
        <v>455</v>
      </c>
      <c r="G209" t="s">
        <v>456</v>
      </c>
      <c r="H209">
        <v>25147.200000000001</v>
      </c>
      <c r="I209" s="2">
        <v>42401</v>
      </c>
      <c r="J209" s="2">
        <v>43861</v>
      </c>
      <c r="K209">
        <v>18861.96</v>
      </c>
    </row>
    <row r="210" spans="1:11" x14ac:dyDescent="0.25">
      <c r="A210" t="str">
        <f>"Z5F28BDAEA"</f>
        <v>Z5F28BDAEA</v>
      </c>
      <c r="B210" t="str">
        <f t="shared" si="3"/>
        <v>06363391001</v>
      </c>
      <c r="C210" t="s">
        <v>16</v>
      </c>
      <c r="D210" t="s">
        <v>457</v>
      </c>
      <c r="E210" t="s">
        <v>64</v>
      </c>
      <c r="F210" s="1" t="s">
        <v>458</v>
      </c>
      <c r="G210" t="s">
        <v>459</v>
      </c>
      <c r="H210">
        <v>120</v>
      </c>
      <c r="I210" s="2">
        <v>43724</v>
      </c>
      <c r="J210" s="2">
        <v>43724</v>
      </c>
      <c r="K210">
        <v>120</v>
      </c>
    </row>
    <row r="211" spans="1:11" x14ac:dyDescent="0.25">
      <c r="A211" t="str">
        <f>"Z5328D9AB2"</f>
        <v>Z5328D9AB2</v>
      </c>
      <c r="B211" t="str">
        <f t="shared" si="3"/>
        <v>06363391001</v>
      </c>
      <c r="C211" t="s">
        <v>16</v>
      </c>
      <c r="D211" t="s">
        <v>460</v>
      </c>
      <c r="E211" t="s">
        <v>34</v>
      </c>
      <c r="F211" s="1" t="s">
        <v>461</v>
      </c>
      <c r="G211" t="s">
        <v>462</v>
      </c>
      <c r="H211">
        <v>8807.7000000000007</v>
      </c>
      <c r="I211" s="2">
        <v>43808</v>
      </c>
      <c r="J211" s="2">
        <v>43826</v>
      </c>
      <c r="K211">
        <v>0</v>
      </c>
    </row>
    <row r="212" spans="1:11" x14ac:dyDescent="0.25">
      <c r="A212" t="str">
        <f>"ZDC299CC2D"</f>
        <v>ZDC299CC2D</v>
      </c>
      <c r="B212" t="str">
        <f t="shared" si="3"/>
        <v>06363391001</v>
      </c>
      <c r="C212" t="s">
        <v>16</v>
      </c>
      <c r="D212" t="s">
        <v>463</v>
      </c>
      <c r="E212" t="s">
        <v>64</v>
      </c>
      <c r="F212" s="1" t="s">
        <v>293</v>
      </c>
      <c r="G212" t="s">
        <v>294</v>
      </c>
      <c r="H212">
        <v>404.45</v>
      </c>
      <c r="I212" s="2">
        <v>43719</v>
      </c>
      <c r="J212" s="2">
        <v>43738</v>
      </c>
      <c r="K212">
        <v>404.45</v>
      </c>
    </row>
    <row r="213" spans="1:11" x14ac:dyDescent="0.25">
      <c r="A213" t="str">
        <f>"Z4E2963767"</f>
        <v>Z4E2963767</v>
      </c>
      <c r="B213" t="str">
        <f t="shared" si="3"/>
        <v>06363391001</v>
      </c>
      <c r="C213" t="s">
        <v>16</v>
      </c>
      <c r="D213" t="s">
        <v>464</v>
      </c>
      <c r="E213" t="s">
        <v>64</v>
      </c>
      <c r="F213" s="1" t="s">
        <v>80</v>
      </c>
      <c r="G213" t="s">
        <v>81</v>
      </c>
      <c r="H213">
        <v>500</v>
      </c>
      <c r="I213" s="2">
        <v>43705</v>
      </c>
      <c r="J213" s="2">
        <v>43738</v>
      </c>
      <c r="K213">
        <v>500</v>
      </c>
    </row>
    <row r="214" spans="1:11" x14ac:dyDescent="0.25">
      <c r="A214" t="str">
        <f>"Z7C2964D9B"</f>
        <v>Z7C2964D9B</v>
      </c>
      <c r="B214" t="str">
        <f t="shared" si="3"/>
        <v>06363391001</v>
      </c>
      <c r="C214" t="s">
        <v>16</v>
      </c>
      <c r="D214" t="s">
        <v>465</v>
      </c>
      <c r="E214" t="s">
        <v>64</v>
      </c>
      <c r="F214" s="1" t="s">
        <v>466</v>
      </c>
      <c r="G214" t="s">
        <v>467</v>
      </c>
      <c r="H214">
        <v>1450</v>
      </c>
      <c r="I214" s="2">
        <v>43705</v>
      </c>
      <c r="J214" s="2">
        <v>43738</v>
      </c>
      <c r="K214">
        <v>0</v>
      </c>
    </row>
    <row r="215" spans="1:11" x14ac:dyDescent="0.25">
      <c r="A215" t="str">
        <f>"Z5E299CB8D"</f>
        <v>Z5E299CB8D</v>
      </c>
      <c r="B215" t="str">
        <f t="shared" si="3"/>
        <v>06363391001</v>
      </c>
      <c r="C215" t="s">
        <v>16</v>
      </c>
      <c r="D215" t="s">
        <v>468</v>
      </c>
      <c r="E215" t="s">
        <v>64</v>
      </c>
      <c r="F215" s="1" t="s">
        <v>112</v>
      </c>
      <c r="G215" t="s">
        <v>113</v>
      </c>
      <c r="H215">
        <v>640</v>
      </c>
      <c r="I215" s="2">
        <v>43719</v>
      </c>
      <c r="J215" s="2">
        <v>43738</v>
      </c>
      <c r="K215">
        <v>640</v>
      </c>
    </row>
    <row r="216" spans="1:11" x14ac:dyDescent="0.25">
      <c r="A216" t="str">
        <f>"7408465AB6"</f>
        <v>7408465AB6</v>
      </c>
      <c r="B216" t="str">
        <f t="shared" si="3"/>
        <v>06363391001</v>
      </c>
      <c r="C216" t="s">
        <v>16</v>
      </c>
      <c r="D216" t="s">
        <v>469</v>
      </c>
      <c r="E216" t="s">
        <v>470</v>
      </c>
      <c r="F216" s="1" t="s">
        <v>471</v>
      </c>
      <c r="G216" s="1" t="s">
        <v>472</v>
      </c>
      <c r="H216">
        <v>305781.07</v>
      </c>
      <c r="I216" s="2">
        <v>43374</v>
      </c>
      <c r="J216" s="2">
        <v>43861</v>
      </c>
      <c r="K216">
        <v>201830.01</v>
      </c>
    </row>
    <row r="217" spans="1:11" x14ac:dyDescent="0.25">
      <c r="A217" t="str">
        <f>"Z37295AFC8"</f>
        <v>Z37295AFC8</v>
      </c>
      <c r="B217" t="str">
        <f t="shared" si="3"/>
        <v>06363391001</v>
      </c>
      <c r="C217" t="s">
        <v>16</v>
      </c>
      <c r="D217" t="s">
        <v>473</v>
      </c>
      <c r="E217" t="s">
        <v>64</v>
      </c>
      <c r="F217" s="1" t="s">
        <v>232</v>
      </c>
      <c r="G217" t="s">
        <v>233</v>
      </c>
      <c r="H217">
        <v>1464</v>
      </c>
      <c r="I217" s="2">
        <v>43749</v>
      </c>
      <c r="J217" s="2">
        <v>43749</v>
      </c>
      <c r="K217">
        <v>1464</v>
      </c>
    </row>
    <row r="218" spans="1:11" x14ac:dyDescent="0.25">
      <c r="A218" t="str">
        <f>"ZEF2891D79"</f>
        <v>ZEF2891D79</v>
      </c>
      <c r="B218" t="str">
        <f t="shared" si="3"/>
        <v>06363391001</v>
      </c>
      <c r="C218" t="s">
        <v>16</v>
      </c>
      <c r="D218" t="s">
        <v>474</v>
      </c>
      <c r="E218" t="s">
        <v>64</v>
      </c>
      <c r="F218" s="1" t="s">
        <v>475</v>
      </c>
      <c r="G218" t="s">
        <v>476</v>
      </c>
      <c r="H218">
        <v>1494</v>
      </c>
      <c r="I218" s="2">
        <v>43651</v>
      </c>
      <c r="J218" s="2">
        <v>43651</v>
      </c>
      <c r="K218">
        <v>1494</v>
      </c>
    </row>
    <row r="219" spans="1:11" x14ac:dyDescent="0.25">
      <c r="A219" t="str">
        <f>"ZC028FA059"</f>
        <v>ZC028FA059</v>
      </c>
      <c r="B219" t="str">
        <f t="shared" si="3"/>
        <v>06363391001</v>
      </c>
      <c r="C219" t="s">
        <v>16</v>
      </c>
      <c r="D219" t="s">
        <v>477</v>
      </c>
      <c r="E219" t="s">
        <v>34</v>
      </c>
      <c r="F219" s="1" t="s">
        <v>478</v>
      </c>
      <c r="G219" t="s">
        <v>479</v>
      </c>
      <c r="H219">
        <v>6232</v>
      </c>
      <c r="I219" s="2">
        <v>43745</v>
      </c>
      <c r="J219" s="2">
        <v>43745</v>
      </c>
      <c r="K219">
        <v>6129</v>
      </c>
    </row>
    <row r="220" spans="1:11" x14ac:dyDescent="0.25">
      <c r="A220" t="str">
        <f>"ZD92A004A1"</f>
        <v>ZD92A004A1</v>
      </c>
      <c r="B220" t="str">
        <f t="shared" si="3"/>
        <v>06363391001</v>
      </c>
      <c r="C220" t="s">
        <v>16</v>
      </c>
      <c r="D220" t="s">
        <v>480</v>
      </c>
      <c r="E220" t="s">
        <v>64</v>
      </c>
      <c r="F220" s="1" t="s">
        <v>481</v>
      </c>
      <c r="G220" t="s">
        <v>482</v>
      </c>
      <c r="H220">
        <v>12000</v>
      </c>
      <c r="I220" s="2">
        <v>43742</v>
      </c>
      <c r="J220" s="2">
        <v>43925</v>
      </c>
      <c r="K220">
        <v>0</v>
      </c>
    </row>
    <row r="221" spans="1:11" x14ac:dyDescent="0.25">
      <c r="A221" t="str">
        <f>"ZCB29BE2DA"</f>
        <v>ZCB29BE2DA</v>
      </c>
      <c r="B221" t="str">
        <f t="shared" si="3"/>
        <v>06363391001</v>
      </c>
      <c r="C221" t="s">
        <v>16</v>
      </c>
      <c r="D221" t="s">
        <v>483</v>
      </c>
      <c r="E221" t="s">
        <v>64</v>
      </c>
      <c r="F221" s="1" t="s">
        <v>195</v>
      </c>
      <c r="G221" t="s">
        <v>196</v>
      </c>
      <c r="H221">
        <v>1441</v>
      </c>
      <c r="I221" s="2">
        <v>43745</v>
      </c>
      <c r="J221" s="2">
        <v>43745</v>
      </c>
      <c r="K221">
        <v>1441</v>
      </c>
    </row>
    <row r="222" spans="1:11" x14ac:dyDescent="0.25">
      <c r="A222" t="str">
        <f>"Z3C2A01233"</f>
        <v>Z3C2A01233</v>
      </c>
      <c r="B222" t="str">
        <f t="shared" si="3"/>
        <v>06363391001</v>
      </c>
      <c r="C222" t="s">
        <v>16</v>
      </c>
      <c r="D222" t="s">
        <v>484</v>
      </c>
      <c r="E222" t="s">
        <v>64</v>
      </c>
      <c r="F222" s="1" t="s">
        <v>320</v>
      </c>
      <c r="G222" t="s">
        <v>321</v>
      </c>
      <c r="H222">
        <v>1300</v>
      </c>
      <c r="I222" s="2">
        <v>43760</v>
      </c>
      <c r="J222" s="2">
        <v>43760</v>
      </c>
      <c r="K222">
        <v>1300</v>
      </c>
    </row>
    <row r="223" spans="1:11" x14ac:dyDescent="0.25">
      <c r="A223" t="str">
        <f>"Z542A011CE"</f>
        <v>Z542A011CE</v>
      </c>
      <c r="B223" t="str">
        <f t="shared" si="3"/>
        <v>06363391001</v>
      </c>
      <c r="C223" t="s">
        <v>16</v>
      </c>
      <c r="D223" t="s">
        <v>485</v>
      </c>
      <c r="E223" t="s">
        <v>64</v>
      </c>
      <c r="F223" s="1" t="s">
        <v>458</v>
      </c>
      <c r="G223" t="s">
        <v>459</v>
      </c>
      <c r="H223">
        <v>1090</v>
      </c>
      <c r="I223" s="2">
        <v>43749</v>
      </c>
      <c r="J223" s="2">
        <v>43753</v>
      </c>
      <c r="K223">
        <v>1090</v>
      </c>
    </row>
    <row r="224" spans="1:11" x14ac:dyDescent="0.25">
      <c r="A224" t="str">
        <f>"Z222A1B5B2"</f>
        <v>Z222A1B5B2</v>
      </c>
      <c r="B224" t="str">
        <f t="shared" si="3"/>
        <v>06363391001</v>
      </c>
      <c r="C224" t="s">
        <v>16</v>
      </c>
      <c r="D224" t="s">
        <v>486</v>
      </c>
      <c r="E224" t="s">
        <v>64</v>
      </c>
      <c r="F224" s="1" t="s">
        <v>96</v>
      </c>
      <c r="G224" t="s">
        <v>97</v>
      </c>
      <c r="H224">
        <v>1373.62</v>
      </c>
      <c r="I224" s="2">
        <v>43753</v>
      </c>
      <c r="J224" s="2">
        <v>43753</v>
      </c>
      <c r="K224">
        <v>1373.62</v>
      </c>
    </row>
    <row r="225" spans="1:11" x14ac:dyDescent="0.25">
      <c r="A225" t="str">
        <f>"Z162A28543"</f>
        <v>Z162A28543</v>
      </c>
      <c r="B225" t="str">
        <f t="shared" si="3"/>
        <v>06363391001</v>
      </c>
      <c r="C225" t="s">
        <v>16</v>
      </c>
      <c r="D225" t="s">
        <v>487</v>
      </c>
      <c r="E225" t="s">
        <v>64</v>
      </c>
      <c r="F225" s="1" t="s">
        <v>365</v>
      </c>
      <c r="G225" t="s">
        <v>366</v>
      </c>
      <c r="H225">
        <v>850</v>
      </c>
      <c r="I225" s="2">
        <v>43759</v>
      </c>
      <c r="J225" s="2">
        <v>43759</v>
      </c>
      <c r="K225">
        <v>850</v>
      </c>
    </row>
    <row r="226" spans="1:11" x14ac:dyDescent="0.25">
      <c r="A226" t="str">
        <f>"ZF6295AF4C"</f>
        <v>ZF6295AF4C</v>
      </c>
      <c r="B226" t="str">
        <f t="shared" si="3"/>
        <v>06363391001</v>
      </c>
      <c r="C226" t="s">
        <v>16</v>
      </c>
      <c r="D226" t="s">
        <v>488</v>
      </c>
      <c r="E226" t="s">
        <v>64</v>
      </c>
      <c r="F226" s="1" t="s">
        <v>177</v>
      </c>
      <c r="G226" t="s">
        <v>178</v>
      </c>
      <c r="H226">
        <v>625</v>
      </c>
      <c r="I226" s="2">
        <v>43687</v>
      </c>
      <c r="J226" s="2">
        <v>43689</v>
      </c>
      <c r="K226">
        <v>625</v>
      </c>
    </row>
    <row r="227" spans="1:11" x14ac:dyDescent="0.25">
      <c r="A227" t="str">
        <f>"ZED29BE236"</f>
        <v>ZED29BE236</v>
      </c>
      <c r="B227" t="str">
        <f t="shared" si="3"/>
        <v>06363391001</v>
      </c>
      <c r="C227" t="s">
        <v>16</v>
      </c>
      <c r="D227" t="s">
        <v>489</v>
      </c>
      <c r="E227" t="s">
        <v>64</v>
      </c>
      <c r="F227" s="1" t="s">
        <v>490</v>
      </c>
      <c r="G227" t="s">
        <v>491</v>
      </c>
      <c r="H227">
        <v>495</v>
      </c>
      <c r="I227" s="2">
        <v>43756</v>
      </c>
      <c r="J227" s="2">
        <v>43756</v>
      </c>
      <c r="K227">
        <v>495</v>
      </c>
    </row>
    <row r="228" spans="1:11" x14ac:dyDescent="0.25">
      <c r="A228" t="str">
        <f>"Z5327A0399"</f>
        <v>Z5327A0399</v>
      </c>
      <c r="B228" t="str">
        <f t="shared" si="3"/>
        <v>06363391001</v>
      </c>
      <c r="C228" t="s">
        <v>16</v>
      </c>
      <c r="D228" t="s">
        <v>492</v>
      </c>
      <c r="E228" t="s">
        <v>34</v>
      </c>
      <c r="F228" s="1" t="s">
        <v>493</v>
      </c>
      <c r="G228" t="s">
        <v>42</v>
      </c>
      <c r="H228">
        <v>5478.88</v>
      </c>
      <c r="I228" s="2">
        <v>43724</v>
      </c>
      <c r="J228" s="2">
        <v>43749</v>
      </c>
      <c r="K228">
        <v>5478.88</v>
      </c>
    </row>
    <row r="229" spans="1:11" x14ac:dyDescent="0.25">
      <c r="A229" t="str">
        <f>"Z492A7BBB3"</f>
        <v>Z492A7BBB3</v>
      </c>
      <c r="B229" t="str">
        <f t="shared" si="3"/>
        <v>06363391001</v>
      </c>
      <c r="C229" t="s">
        <v>16</v>
      </c>
      <c r="D229" t="s">
        <v>494</v>
      </c>
      <c r="E229" t="s">
        <v>64</v>
      </c>
      <c r="F229" s="1" t="s">
        <v>183</v>
      </c>
      <c r="G229" t="s">
        <v>184</v>
      </c>
      <c r="H229">
        <v>2413.0700000000002</v>
      </c>
      <c r="I229" s="2">
        <v>43781</v>
      </c>
      <c r="J229" s="2">
        <v>43830</v>
      </c>
      <c r="K229">
        <v>0</v>
      </c>
    </row>
    <row r="230" spans="1:11" x14ac:dyDescent="0.25">
      <c r="A230" t="str">
        <f>"Z2429EA6D7"</f>
        <v>Z2429EA6D7</v>
      </c>
      <c r="B230" t="str">
        <f t="shared" si="3"/>
        <v>06363391001</v>
      </c>
      <c r="C230" t="s">
        <v>16</v>
      </c>
      <c r="D230" t="s">
        <v>495</v>
      </c>
      <c r="E230" t="s">
        <v>64</v>
      </c>
      <c r="F230" s="1" t="s">
        <v>183</v>
      </c>
      <c r="G230" t="s">
        <v>184</v>
      </c>
      <c r="H230">
        <v>865</v>
      </c>
      <c r="I230" s="2">
        <v>43747</v>
      </c>
      <c r="J230" s="2">
        <v>43798</v>
      </c>
      <c r="K230">
        <v>865</v>
      </c>
    </row>
    <row r="231" spans="1:11" x14ac:dyDescent="0.25">
      <c r="A231" t="str">
        <f>"Z782A9508E"</f>
        <v>Z782A9508E</v>
      </c>
      <c r="B231" t="str">
        <f t="shared" si="3"/>
        <v>06363391001</v>
      </c>
      <c r="C231" t="s">
        <v>16</v>
      </c>
      <c r="D231" t="s">
        <v>496</v>
      </c>
      <c r="E231" t="s">
        <v>64</v>
      </c>
      <c r="F231" s="1" t="s">
        <v>86</v>
      </c>
      <c r="G231" t="s">
        <v>87</v>
      </c>
      <c r="H231">
        <v>928.8</v>
      </c>
      <c r="I231" s="2">
        <v>43789</v>
      </c>
      <c r="J231" s="2">
        <v>43798</v>
      </c>
      <c r="K231">
        <v>0</v>
      </c>
    </row>
    <row r="232" spans="1:11" x14ac:dyDescent="0.25">
      <c r="A232" t="str">
        <f>"ZF62A30259"</f>
        <v>ZF62A30259</v>
      </c>
      <c r="B232" t="str">
        <f t="shared" si="3"/>
        <v>06363391001</v>
      </c>
      <c r="C232" t="s">
        <v>16</v>
      </c>
      <c r="D232" t="s">
        <v>497</v>
      </c>
      <c r="E232" t="s">
        <v>64</v>
      </c>
      <c r="F232" s="1" t="s">
        <v>498</v>
      </c>
      <c r="G232" t="s">
        <v>499</v>
      </c>
      <c r="H232">
        <v>245</v>
      </c>
      <c r="I232" s="2">
        <v>43760</v>
      </c>
      <c r="J232" s="2">
        <v>43798</v>
      </c>
      <c r="K232">
        <v>245</v>
      </c>
    </row>
    <row r="233" spans="1:11" x14ac:dyDescent="0.25">
      <c r="A233" t="str">
        <f>"Z64295B025"</f>
        <v>Z64295B025</v>
      </c>
      <c r="B233" t="str">
        <f t="shared" si="3"/>
        <v>06363391001</v>
      </c>
      <c r="C233" t="s">
        <v>16</v>
      </c>
      <c r="D233" t="s">
        <v>500</v>
      </c>
      <c r="E233" t="s">
        <v>64</v>
      </c>
      <c r="F233" s="1" t="s">
        <v>74</v>
      </c>
      <c r="G233" t="s">
        <v>75</v>
      </c>
      <c r="H233">
        <v>320</v>
      </c>
      <c r="I233" s="2">
        <v>43735</v>
      </c>
      <c r="J233" s="2">
        <v>43704</v>
      </c>
      <c r="K233">
        <v>320</v>
      </c>
    </row>
    <row r="234" spans="1:11" x14ac:dyDescent="0.25">
      <c r="A234" t="str">
        <f>"ZAC2A3225E"</f>
        <v>ZAC2A3225E</v>
      </c>
      <c r="B234" t="str">
        <f t="shared" si="3"/>
        <v>06363391001</v>
      </c>
      <c r="C234" t="s">
        <v>16</v>
      </c>
      <c r="D234" t="s">
        <v>501</v>
      </c>
      <c r="E234" t="s">
        <v>64</v>
      </c>
      <c r="F234" s="1" t="s">
        <v>502</v>
      </c>
      <c r="G234" t="s">
        <v>503</v>
      </c>
      <c r="H234">
        <v>500</v>
      </c>
      <c r="I234" s="2">
        <v>43760</v>
      </c>
      <c r="J234" s="2">
        <v>43830</v>
      </c>
      <c r="K234">
        <v>0</v>
      </c>
    </row>
    <row r="235" spans="1:11" x14ac:dyDescent="0.25">
      <c r="A235" t="str">
        <f>"Z9E2A10451"</f>
        <v>Z9E2A10451</v>
      </c>
      <c r="B235" t="str">
        <f t="shared" si="3"/>
        <v>06363391001</v>
      </c>
      <c r="C235" t="s">
        <v>16</v>
      </c>
      <c r="D235" t="s">
        <v>341</v>
      </c>
      <c r="E235" t="s">
        <v>64</v>
      </c>
      <c r="F235" s="1" t="s">
        <v>502</v>
      </c>
      <c r="G235" t="s">
        <v>503</v>
      </c>
      <c r="H235">
        <v>2500</v>
      </c>
      <c r="I235" s="2">
        <v>43780</v>
      </c>
      <c r="J235" s="2">
        <v>43830</v>
      </c>
      <c r="K235">
        <v>0</v>
      </c>
    </row>
    <row r="236" spans="1:11" x14ac:dyDescent="0.25">
      <c r="A236" t="str">
        <f>"Z232A10385"</f>
        <v>Z232A10385</v>
      </c>
      <c r="B236" t="str">
        <f t="shared" si="3"/>
        <v>06363391001</v>
      </c>
      <c r="C236" t="s">
        <v>16</v>
      </c>
      <c r="D236" t="s">
        <v>504</v>
      </c>
      <c r="E236" t="s">
        <v>64</v>
      </c>
      <c r="F236" s="1" t="s">
        <v>505</v>
      </c>
      <c r="G236" t="s">
        <v>506</v>
      </c>
      <c r="H236">
        <v>875</v>
      </c>
      <c r="I236" s="2">
        <v>43768</v>
      </c>
      <c r="J236" s="2">
        <v>43768</v>
      </c>
      <c r="K236">
        <v>875</v>
      </c>
    </row>
    <row r="237" spans="1:11" x14ac:dyDescent="0.25">
      <c r="A237" t="str">
        <f>"Z99277EF71"</f>
        <v>Z99277EF71</v>
      </c>
      <c r="B237" t="str">
        <f t="shared" si="3"/>
        <v>06363391001</v>
      </c>
      <c r="C237" t="s">
        <v>16</v>
      </c>
      <c r="D237" t="s">
        <v>507</v>
      </c>
      <c r="E237" t="s">
        <v>64</v>
      </c>
      <c r="F237" s="1" t="s">
        <v>188</v>
      </c>
      <c r="G237" t="s">
        <v>189</v>
      </c>
      <c r="H237">
        <v>1750</v>
      </c>
      <c r="I237" s="2">
        <v>43706</v>
      </c>
      <c r="J237" s="2">
        <v>43706</v>
      </c>
      <c r="K237">
        <v>0</v>
      </c>
    </row>
    <row r="238" spans="1:11" x14ac:dyDescent="0.25">
      <c r="A238" t="str">
        <f>"Z642A10269"</f>
        <v>Z642A10269</v>
      </c>
      <c r="B238" t="str">
        <f t="shared" si="3"/>
        <v>06363391001</v>
      </c>
      <c r="C238" t="s">
        <v>16</v>
      </c>
      <c r="D238" t="s">
        <v>508</v>
      </c>
      <c r="E238" t="s">
        <v>64</v>
      </c>
      <c r="F238" s="1" t="s">
        <v>96</v>
      </c>
      <c r="G238" t="s">
        <v>97</v>
      </c>
      <c r="H238">
        <v>1496.31</v>
      </c>
      <c r="I238" s="2">
        <v>43767</v>
      </c>
      <c r="J238" s="2">
        <v>43767</v>
      </c>
      <c r="K238">
        <v>1496.31</v>
      </c>
    </row>
    <row r="239" spans="1:11" x14ac:dyDescent="0.25">
      <c r="A239" t="str">
        <f>"Z2B2A104B2"</f>
        <v>Z2B2A104B2</v>
      </c>
      <c r="B239" t="str">
        <f t="shared" si="3"/>
        <v>06363391001</v>
      </c>
      <c r="C239" t="s">
        <v>16</v>
      </c>
      <c r="D239" t="s">
        <v>509</v>
      </c>
      <c r="E239" t="s">
        <v>64</v>
      </c>
      <c r="F239" s="1" t="s">
        <v>261</v>
      </c>
      <c r="G239" t="s">
        <v>262</v>
      </c>
      <c r="H239">
        <v>1200</v>
      </c>
      <c r="I239" s="2">
        <v>43754</v>
      </c>
      <c r="J239" s="2">
        <v>43798</v>
      </c>
      <c r="K239">
        <v>1200</v>
      </c>
    </row>
    <row r="240" spans="1:11" x14ac:dyDescent="0.25">
      <c r="A240" t="str">
        <f>"Z3F2A00548"</f>
        <v>Z3F2A00548</v>
      </c>
      <c r="B240" t="str">
        <f t="shared" si="3"/>
        <v>06363391001</v>
      </c>
      <c r="C240" t="s">
        <v>16</v>
      </c>
      <c r="D240" t="s">
        <v>510</v>
      </c>
      <c r="E240" t="s">
        <v>64</v>
      </c>
      <c r="F240" s="1" t="s">
        <v>511</v>
      </c>
      <c r="G240" t="s">
        <v>512</v>
      </c>
      <c r="H240">
        <v>3500</v>
      </c>
      <c r="I240" s="2">
        <v>43742</v>
      </c>
      <c r="J240" s="2">
        <v>43925</v>
      </c>
      <c r="K240">
        <v>0</v>
      </c>
    </row>
    <row r="241" spans="1:11" x14ac:dyDescent="0.25">
      <c r="A241" t="str">
        <f>"Z9C2A004DB"</f>
        <v>Z9C2A004DB</v>
      </c>
      <c r="B241" t="str">
        <f t="shared" si="3"/>
        <v>06363391001</v>
      </c>
      <c r="C241" t="s">
        <v>16</v>
      </c>
      <c r="D241" t="s">
        <v>513</v>
      </c>
      <c r="E241" t="s">
        <v>64</v>
      </c>
      <c r="F241" s="1" t="s">
        <v>514</v>
      </c>
      <c r="G241" t="s">
        <v>515</v>
      </c>
      <c r="H241">
        <v>7500</v>
      </c>
      <c r="I241" s="2">
        <v>43742</v>
      </c>
      <c r="J241" s="2">
        <v>44108</v>
      </c>
      <c r="K241">
        <v>0</v>
      </c>
    </row>
    <row r="242" spans="1:11" x14ac:dyDescent="0.25">
      <c r="A242" t="str">
        <f>"Z8D2A004BC"</f>
        <v>Z8D2A004BC</v>
      </c>
      <c r="B242" t="str">
        <f t="shared" si="3"/>
        <v>06363391001</v>
      </c>
      <c r="C242" t="s">
        <v>16</v>
      </c>
      <c r="D242" t="s">
        <v>516</v>
      </c>
      <c r="E242" t="s">
        <v>64</v>
      </c>
      <c r="F242" s="1" t="s">
        <v>517</v>
      </c>
      <c r="G242" t="s">
        <v>518</v>
      </c>
      <c r="H242">
        <v>9000</v>
      </c>
      <c r="I242" s="2">
        <v>43741</v>
      </c>
      <c r="J242" s="2">
        <v>43924</v>
      </c>
      <c r="K242">
        <v>0</v>
      </c>
    </row>
    <row r="243" spans="1:11" x14ac:dyDescent="0.25">
      <c r="A243" t="str">
        <f>"ZE42A516CB"</f>
        <v>ZE42A516CB</v>
      </c>
      <c r="B243" t="str">
        <f t="shared" si="3"/>
        <v>06363391001</v>
      </c>
      <c r="C243" t="s">
        <v>16</v>
      </c>
      <c r="D243" t="s">
        <v>519</v>
      </c>
      <c r="E243" t="s">
        <v>64</v>
      </c>
      <c r="F243" s="1" t="s">
        <v>437</v>
      </c>
      <c r="G243" t="s">
        <v>438</v>
      </c>
      <c r="H243">
        <v>2409.21</v>
      </c>
      <c r="I243" s="2">
        <v>43767</v>
      </c>
      <c r="J243" s="2">
        <v>43823</v>
      </c>
      <c r="K243">
        <v>0</v>
      </c>
    </row>
    <row r="244" spans="1:11" x14ac:dyDescent="0.25">
      <c r="A244" t="str">
        <f>"Z782A004F5"</f>
        <v>Z782A004F5</v>
      </c>
      <c r="B244" t="str">
        <f t="shared" si="3"/>
        <v>06363391001</v>
      </c>
      <c r="C244" t="s">
        <v>16</v>
      </c>
      <c r="D244" t="s">
        <v>520</v>
      </c>
      <c r="E244" t="s">
        <v>64</v>
      </c>
      <c r="F244" s="1" t="s">
        <v>521</v>
      </c>
      <c r="G244" t="s">
        <v>522</v>
      </c>
      <c r="H244">
        <v>7000</v>
      </c>
      <c r="I244" s="2">
        <v>43741</v>
      </c>
      <c r="J244" s="2">
        <v>44107</v>
      </c>
      <c r="K244">
        <v>0</v>
      </c>
    </row>
    <row r="245" spans="1:11" x14ac:dyDescent="0.25">
      <c r="A245" t="str">
        <f>"Z9F27FBB55"</f>
        <v>Z9F27FBB55</v>
      </c>
      <c r="B245" t="str">
        <f t="shared" si="3"/>
        <v>06363391001</v>
      </c>
      <c r="C245" t="s">
        <v>16</v>
      </c>
      <c r="D245" t="s">
        <v>523</v>
      </c>
      <c r="E245" t="s">
        <v>64</v>
      </c>
      <c r="F245" s="1" t="s">
        <v>188</v>
      </c>
      <c r="G245" t="s">
        <v>189</v>
      </c>
      <c r="H245">
        <v>84.67</v>
      </c>
      <c r="I245" s="2">
        <v>43775</v>
      </c>
      <c r="J245" s="2">
        <v>43775</v>
      </c>
      <c r="K245">
        <v>0</v>
      </c>
    </row>
    <row r="246" spans="1:11" x14ac:dyDescent="0.25">
      <c r="A246" t="str">
        <f>"Z332A51721"</f>
        <v>Z332A51721</v>
      </c>
      <c r="B246" t="str">
        <f t="shared" si="3"/>
        <v>06363391001</v>
      </c>
      <c r="C246" t="s">
        <v>16</v>
      </c>
      <c r="D246" t="s">
        <v>524</v>
      </c>
      <c r="E246" t="s">
        <v>64</v>
      </c>
      <c r="F246" s="1" t="s">
        <v>490</v>
      </c>
      <c r="G246" t="s">
        <v>491</v>
      </c>
      <c r="H246">
        <v>658.24</v>
      </c>
      <c r="I246" s="2">
        <v>43777</v>
      </c>
      <c r="J246" s="2">
        <v>43777</v>
      </c>
      <c r="K246">
        <v>658.24</v>
      </c>
    </row>
    <row r="247" spans="1:11" x14ac:dyDescent="0.25">
      <c r="A247" t="str">
        <f>"Z592A41D8C"</f>
        <v>Z592A41D8C</v>
      </c>
      <c r="B247" t="str">
        <f t="shared" si="3"/>
        <v>06363391001</v>
      </c>
      <c r="C247" t="s">
        <v>16</v>
      </c>
      <c r="D247" t="s">
        <v>525</v>
      </c>
      <c r="E247" t="s">
        <v>64</v>
      </c>
      <c r="F247" s="1" t="s">
        <v>526</v>
      </c>
      <c r="G247" t="s">
        <v>527</v>
      </c>
      <c r="H247">
        <v>1950</v>
      </c>
      <c r="I247" s="2">
        <v>43766</v>
      </c>
      <c r="J247" s="2">
        <v>43766</v>
      </c>
      <c r="K247">
        <v>1950</v>
      </c>
    </row>
    <row r="248" spans="1:11" x14ac:dyDescent="0.25">
      <c r="A248" t="str">
        <f>"Z7F2A138C0"</f>
        <v>Z7F2A138C0</v>
      </c>
      <c r="B248" t="str">
        <f t="shared" si="3"/>
        <v>06363391001</v>
      </c>
      <c r="C248" t="s">
        <v>16</v>
      </c>
      <c r="D248" t="s">
        <v>528</v>
      </c>
      <c r="E248" t="s">
        <v>64</v>
      </c>
      <c r="F248" s="1" t="s">
        <v>529</v>
      </c>
      <c r="G248" t="s">
        <v>530</v>
      </c>
      <c r="H248">
        <v>440.06</v>
      </c>
      <c r="I248" s="2">
        <v>43797</v>
      </c>
      <c r="J248" s="2">
        <v>43797</v>
      </c>
      <c r="K248">
        <v>440.06</v>
      </c>
    </row>
    <row r="249" spans="1:11" x14ac:dyDescent="0.25">
      <c r="A249" t="str">
        <f>"Z552A45651"</f>
        <v>Z552A45651</v>
      </c>
      <c r="B249" t="str">
        <f t="shared" si="3"/>
        <v>06363391001</v>
      </c>
      <c r="C249" t="s">
        <v>16</v>
      </c>
      <c r="D249" t="s">
        <v>531</v>
      </c>
      <c r="E249" t="s">
        <v>64</v>
      </c>
      <c r="F249" s="1" t="s">
        <v>526</v>
      </c>
      <c r="G249" t="s">
        <v>527</v>
      </c>
      <c r="H249">
        <v>3741</v>
      </c>
      <c r="I249" s="2">
        <v>43767</v>
      </c>
      <c r="J249" s="2">
        <v>43777</v>
      </c>
      <c r="K249">
        <v>3741</v>
      </c>
    </row>
    <row r="250" spans="1:11" x14ac:dyDescent="0.25">
      <c r="A250" t="str">
        <f>"ZCA2918A56"</f>
        <v>ZCA2918A56</v>
      </c>
      <c r="B250" t="str">
        <f t="shared" si="3"/>
        <v>06363391001</v>
      </c>
      <c r="C250" t="s">
        <v>16</v>
      </c>
      <c r="D250" t="s">
        <v>532</v>
      </c>
      <c r="E250" t="s">
        <v>34</v>
      </c>
      <c r="F250" s="1" t="s">
        <v>533</v>
      </c>
      <c r="G250" t="s">
        <v>534</v>
      </c>
      <c r="H250">
        <v>3772</v>
      </c>
      <c r="I250" s="2">
        <v>43773</v>
      </c>
      <c r="J250" s="2">
        <v>43803</v>
      </c>
      <c r="K250">
        <v>0</v>
      </c>
    </row>
    <row r="251" spans="1:11" x14ac:dyDescent="0.25">
      <c r="A251" t="str">
        <f>"Z982AA07B4"</f>
        <v>Z982AA07B4</v>
      </c>
      <c r="B251" t="str">
        <f t="shared" si="3"/>
        <v>06363391001</v>
      </c>
      <c r="C251" t="s">
        <v>16</v>
      </c>
      <c r="D251" t="s">
        <v>535</v>
      </c>
      <c r="E251" t="s">
        <v>64</v>
      </c>
      <c r="F251" s="1" t="s">
        <v>536</v>
      </c>
      <c r="G251" t="s">
        <v>537</v>
      </c>
      <c r="H251">
        <v>806</v>
      </c>
      <c r="I251" s="2">
        <v>43789</v>
      </c>
      <c r="J251" s="2">
        <v>43791</v>
      </c>
      <c r="K251">
        <v>806</v>
      </c>
    </row>
    <row r="252" spans="1:11" x14ac:dyDescent="0.25">
      <c r="A252" t="str">
        <f>"8014027849"</f>
        <v>8014027849</v>
      </c>
      <c r="B252" t="str">
        <f t="shared" si="3"/>
        <v>06363391001</v>
      </c>
      <c r="C252" t="s">
        <v>16</v>
      </c>
      <c r="D252" t="s">
        <v>538</v>
      </c>
      <c r="E252" t="s">
        <v>34</v>
      </c>
      <c r="F252" s="1" t="s">
        <v>539</v>
      </c>
      <c r="G252" t="s">
        <v>540</v>
      </c>
      <c r="H252">
        <v>145800</v>
      </c>
      <c r="I252" s="2">
        <v>43761</v>
      </c>
      <c r="J252" s="2">
        <v>44126</v>
      </c>
      <c r="K252">
        <v>36187.800000000003</v>
      </c>
    </row>
    <row r="253" spans="1:11" x14ac:dyDescent="0.25">
      <c r="A253" t="str">
        <f>"ZD42A950D7"</f>
        <v>ZD42A950D7</v>
      </c>
      <c r="B253" t="str">
        <f t="shared" si="3"/>
        <v>06363391001</v>
      </c>
      <c r="C253" t="s">
        <v>16</v>
      </c>
      <c r="D253" t="s">
        <v>541</v>
      </c>
      <c r="E253" t="s">
        <v>64</v>
      </c>
      <c r="F253" s="1" t="s">
        <v>542</v>
      </c>
      <c r="G253" t="s">
        <v>543</v>
      </c>
      <c r="H253">
        <v>595.41999999999996</v>
      </c>
      <c r="I253" s="2">
        <v>43789</v>
      </c>
      <c r="J253" s="2">
        <v>43830</v>
      </c>
      <c r="K253">
        <v>595.41</v>
      </c>
    </row>
    <row r="254" spans="1:11" x14ac:dyDescent="0.25">
      <c r="A254" t="str">
        <f>"ZCF2A9AAAD"</f>
        <v>ZCF2A9AAAD</v>
      </c>
      <c r="B254" t="str">
        <f t="shared" si="3"/>
        <v>06363391001</v>
      </c>
      <c r="C254" t="s">
        <v>16</v>
      </c>
      <c r="D254" t="s">
        <v>544</v>
      </c>
      <c r="E254" t="s">
        <v>64</v>
      </c>
      <c r="F254" s="1" t="s">
        <v>131</v>
      </c>
      <c r="G254" t="s">
        <v>132</v>
      </c>
      <c r="H254">
        <v>1100</v>
      </c>
      <c r="I254" s="2">
        <v>43789</v>
      </c>
      <c r="J254" s="2">
        <v>43830</v>
      </c>
      <c r="K254">
        <v>1100</v>
      </c>
    </row>
    <row r="255" spans="1:11" x14ac:dyDescent="0.25">
      <c r="A255" t="str">
        <f>"ZA829E307C"</f>
        <v>ZA829E307C</v>
      </c>
      <c r="B255" t="str">
        <f t="shared" si="3"/>
        <v>06363391001</v>
      </c>
      <c r="C255" t="s">
        <v>16</v>
      </c>
      <c r="D255" t="s">
        <v>545</v>
      </c>
      <c r="E255" t="s">
        <v>64</v>
      </c>
      <c r="F255" s="1" t="s">
        <v>131</v>
      </c>
      <c r="G255" t="s">
        <v>132</v>
      </c>
      <c r="H255">
        <v>145</v>
      </c>
      <c r="I255" s="2">
        <v>43747</v>
      </c>
      <c r="J255" s="2">
        <v>43769</v>
      </c>
      <c r="K255">
        <v>1005</v>
      </c>
    </row>
    <row r="256" spans="1:11" x14ac:dyDescent="0.25">
      <c r="A256" t="str">
        <f>"ZF929CA0B7"</f>
        <v>ZF929CA0B7</v>
      </c>
      <c r="B256" t="str">
        <f t="shared" si="3"/>
        <v>06363391001</v>
      </c>
      <c r="C256" t="s">
        <v>16</v>
      </c>
      <c r="D256" t="s">
        <v>546</v>
      </c>
      <c r="E256" t="s">
        <v>64</v>
      </c>
      <c r="F256" s="1" t="s">
        <v>502</v>
      </c>
      <c r="G256" t="s">
        <v>503</v>
      </c>
      <c r="H256">
        <v>200</v>
      </c>
      <c r="I256" s="2">
        <v>43733</v>
      </c>
      <c r="J256" s="2">
        <v>43769</v>
      </c>
      <c r="K256">
        <v>252</v>
      </c>
    </row>
    <row r="257" spans="1:11" x14ac:dyDescent="0.25">
      <c r="A257" t="str">
        <f>"ZA729BE1F9"</f>
        <v>ZA729BE1F9</v>
      </c>
      <c r="B257" t="str">
        <f t="shared" si="3"/>
        <v>06363391001</v>
      </c>
      <c r="C257" t="s">
        <v>16</v>
      </c>
      <c r="D257" t="s">
        <v>547</v>
      </c>
      <c r="E257" t="s">
        <v>64</v>
      </c>
      <c r="F257" s="1" t="s">
        <v>548</v>
      </c>
      <c r="G257" t="s">
        <v>549</v>
      </c>
      <c r="H257">
        <v>250</v>
      </c>
      <c r="I257" s="2">
        <v>43733</v>
      </c>
      <c r="J257" s="2">
        <v>43735</v>
      </c>
      <c r="K257">
        <v>250</v>
      </c>
    </row>
    <row r="258" spans="1:11" x14ac:dyDescent="0.25">
      <c r="A258" t="str">
        <f>"Z642A285B2"</f>
        <v>Z642A285B2</v>
      </c>
      <c r="B258" t="str">
        <f t="shared" si="3"/>
        <v>06363391001</v>
      </c>
      <c r="C258" t="s">
        <v>16</v>
      </c>
      <c r="D258" t="s">
        <v>550</v>
      </c>
      <c r="E258" t="s">
        <v>64</v>
      </c>
      <c r="F258" s="1" t="s">
        <v>157</v>
      </c>
      <c r="G258" t="s">
        <v>158</v>
      </c>
      <c r="H258">
        <v>1514.5</v>
      </c>
      <c r="I258" s="2">
        <v>43784</v>
      </c>
      <c r="J258" s="2">
        <v>43784</v>
      </c>
      <c r="K258">
        <v>1514.5</v>
      </c>
    </row>
    <row r="259" spans="1:11" x14ac:dyDescent="0.25">
      <c r="A259" t="str">
        <f>"ZA32A900F6"</f>
        <v>ZA32A900F6</v>
      </c>
      <c r="B259" t="str">
        <f t="shared" ref="B259:B322" si="4">"06363391001"</f>
        <v>06363391001</v>
      </c>
      <c r="C259" t="s">
        <v>16</v>
      </c>
      <c r="D259" t="s">
        <v>551</v>
      </c>
      <c r="E259" t="s">
        <v>64</v>
      </c>
      <c r="F259" s="1" t="s">
        <v>552</v>
      </c>
      <c r="G259" t="s">
        <v>553</v>
      </c>
      <c r="H259">
        <v>1500</v>
      </c>
      <c r="I259" s="2">
        <v>43791</v>
      </c>
      <c r="J259" s="2">
        <v>43791</v>
      </c>
      <c r="K259">
        <v>1500</v>
      </c>
    </row>
    <row r="260" spans="1:11" x14ac:dyDescent="0.25">
      <c r="A260" t="str">
        <f>"Z3D29E9802"</f>
        <v>Z3D29E9802</v>
      </c>
      <c r="B260" t="str">
        <f t="shared" si="4"/>
        <v>06363391001</v>
      </c>
      <c r="C260" t="s">
        <v>16</v>
      </c>
      <c r="D260" t="s">
        <v>554</v>
      </c>
      <c r="E260" t="s">
        <v>64</v>
      </c>
      <c r="F260" s="1" t="s">
        <v>336</v>
      </c>
      <c r="G260" t="s">
        <v>337</v>
      </c>
      <c r="H260">
        <v>968.16</v>
      </c>
      <c r="I260" s="2">
        <v>43752</v>
      </c>
      <c r="J260" s="2">
        <v>43753</v>
      </c>
      <c r="K260">
        <v>968.16</v>
      </c>
    </row>
    <row r="261" spans="1:11" x14ac:dyDescent="0.25">
      <c r="A261" t="str">
        <f>"ZD22A36E4D"</f>
        <v>ZD22A36E4D</v>
      </c>
      <c r="B261" t="str">
        <f t="shared" si="4"/>
        <v>06363391001</v>
      </c>
      <c r="C261" t="s">
        <v>16</v>
      </c>
      <c r="D261" t="s">
        <v>322</v>
      </c>
      <c r="E261" t="s">
        <v>64</v>
      </c>
      <c r="F261" s="1" t="s">
        <v>555</v>
      </c>
      <c r="G261" t="s">
        <v>556</v>
      </c>
      <c r="H261">
        <v>299</v>
      </c>
      <c r="I261" s="2">
        <v>43760</v>
      </c>
      <c r="J261" s="2">
        <v>43769</v>
      </c>
      <c r="K261">
        <v>299</v>
      </c>
    </row>
    <row r="262" spans="1:11" x14ac:dyDescent="0.25">
      <c r="A262" t="str">
        <f>"Z8A2A1C8E7"</f>
        <v>Z8A2A1C8E7</v>
      </c>
      <c r="B262" t="str">
        <f t="shared" si="4"/>
        <v>06363391001</v>
      </c>
      <c r="C262" t="s">
        <v>16</v>
      </c>
      <c r="D262" t="s">
        <v>557</v>
      </c>
      <c r="E262" t="s">
        <v>64</v>
      </c>
      <c r="F262" s="1" t="s">
        <v>211</v>
      </c>
      <c r="G262" t="s">
        <v>212</v>
      </c>
      <c r="H262">
        <v>1439</v>
      </c>
      <c r="I262" s="2">
        <v>43678</v>
      </c>
      <c r="J262" s="2">
        <v>43861</v>
      </c>
      <c r="K262">
        <v>959.16</v>
      </c>
    </row>
    <row r="263" spans="1:11" x14ac:dyDescent="0.25">
      <c r="A263" t="str">
        <f>"801396986C"</f>
        <v>801396986C</v>
      </c>
      <c r="B263" t="str">
        <f t="shared" si="4"/>
        <v>06363391001</v>
      </c>
      <c r="C263" t="s">
        <v>16</v>
      </c>
      <c r="D263" t="s">
        <v>558</v>
      </c>
      <c r="E263" t="s">
        <v>34</v>
      </c>
      <c r="F263" s="1" t="s">
        <v>559</v>
      </c>
      <c r="G263" t="s">
        <v>100</v>
      </c>
      <c r="H263">
        <v>132439.31</v>
      </c>
      <c r="I263" s="2">
        <v>43759</v>
      </c>
      <c r="J263" s="2">
        <v>44489</v>
      </c>
      <c r="K263">
        <v>7987.64</v>
      </c>
    </row>
    <row r="264" spans="1:11" x14ac:dyDescent="0.25">
      <c r="A264" t="str">
        <f>"Z892A75A3C"</f>
        <v>Z892A75A3C</v>
      </c>
      <c r="B264" t="str">
        <f t="shared" si="4"/>
        <v>06363391001</v>
      </c>
      <c r="C264" t="s">
        <v>16</v>
      </c>
      <c r="D264" t="s">
        <v>560</v>
      </c>
      <c r="E264" t="s">
        <v>64</v>
      </c>
      <c r="F264" s="1" t="s">
        <v>561</v>
      </c>
      <c r="G264" t="s">
        <v>562</v>
      </c>
      <c r="H264">
        <v>1408</v>
      </c>
      <c r="I264" s="2">
        <v>43775</v>
      </c>
      <c r="J264" s="2">
        <v>43830</v>
      </c>
      <c r="K264">
        <v>0</v>
      </c>
    </row>
    <row r="265" spans="1:11" x14ac:dyDescent="0.25">
      <c r="A265" t="str">
        <f>"ZE52A7CF32"</f>
        <v>ZE52A7CF32</v>
      </c>
      <c r="B265" t="str">
        <f t="shared" si="4"/>
        <v>06363391001</v>
      </c>
      <c r="C265" t="s">
        <v>16</v>
      </c>
      <c r="D265" t="s">
        <v>563</v>
      </c>
      <c r="E265" t="s">
        <v>64</v>
      </c>
      <c r="F265" s="1" t="s">
        <v>564</v>
      </c>
      <c r="G265" t="s">
        <v>184</v>
      </c>
      <c r="H265">
        <v>549</v>
      </c>
      <c r="I265" s="2">
        <v>43781</v>
      </c>
      <c r="J265" s="2">
        <v>43811</v>
      </c>
      <c r="K265">
        <v>549</v>
      </c>
    </row>
    <row r="266" spans="1:11" x14ac:dyDescent="0.25">
      <c r="A266" t="str">
        <f>"Z772A61AA7"</f>
        <v>Z772A61AA7</v>
      </c>
      <c r="B266" t="str">
        <f t="shared" si="4"/>
        <v>06363391001</v>
      </c>
      <c r="C266" t="s">
        <v>16</v>
      </c>
      <c r="D266" t="s">
        <v>565</v>
      </c>
      <c r="E266" t="s">
        <v>64</v>
      </c>
      <c r="F266" s="1" t="s">
        <v>77</v>
      </c>
      <c r="G266" t="s">
        <v>78</v>
      </c>
      <c r="H266">
        <v>1146</v>
      </c>
      <c r="I266" s="2">
        <v>43775</v>
      </c>
      <c r="J266" s="2">
        <v>43798</v>
      </c>
      <c r="K266">
        <v>1146</v>
      </c>
    </row>
    <row r="267" spans="1:11" x14ac:dyDescent="0.25">
      <c r="A267" t="str">
        <f>"ZBC2A95041"</f>
        <v>ZBC2A95041</v>
      </c>
      <c r="B267" t="str">
        <f t="shared" si="4"/>
        <v>06363391001</v>
      </c>
      <c r="C267" t="s">
        <v>16</v>
      </c>
      <c r="D267" t="s">
        <v>566</v>
      </c>
      <c r="E267" t="s">
        <v>64</v>
      </c>
      <c r="F267" s="1" t="s">
        <v>567</v>
      </c>
      <c r="G267" t="s">
        <v>568</v>
      </c>
      <c r="H267">
        <v>890</v>
      </c>
      <c r="I267" s="2">
        <v>43789</v>
      </c>
      <c r="J267" s="2">
        <v>43798</v>
      </c>
      <c r="K267">
        <v>0</v>
      </c>
    </row>
    <row r="268" spans="1:11" x14ac:dyDescent="0.25">
      <c r="A268" t="str">
        <f>"ZAC2A90268"</f>
        <v>ZAC2A90268</v>
      </c>
      <c r="B268" t="str">
        <f t="shared" si="4"/>
        <v>06363391001</v>
      </c>
      <c r="C268" t="s">
        <v>16</v>
      </c>
      <c r="D268" t="s">
        <v>569</v>
      </c>
      <c r="E268" t="s">
        <v>64</v>
      </c>
      <c r="F268" s="1" t="s">
        <v>570</v>
      </c>
      <c r="G268" t="s">
        <v>571</v>
      </c>
      <c r="H268">
        <v>2499</v>
      </c>
      <c r="I268" s="2">
        <v>43789</v>
      </c>
      <c r="J268" s="2">
        <v>43830</v>
      </c>
      <c r="K268">
        <v>0</v>
      </c>
    </row>
    <row r="269" spans="1:11" x14ac:dyDescent="0.25">
      <c r="A269" t="str">
        <f>"ZFA2A85647"</f>
        <v>ZFA2A85647</v>
      </c>
      <c r="B269" t="str">
        <f t="shared" si="4"/>
        <v>06363391001</v>
      </c>
      <c r="C269" t="s">
        <v>16</v>
      </c>
      <c r="D269" t="s">
        <v>572</v>
      </c>
      <c r="E269" t="s">
        <v>64</v>
      </c>
      <c r="F269" s="1" t="s">
        <v>71</v>
      </c>
      <c r="G269" t="s">
        <v>72</v>
      </c>
      <c r="H269">
        <v>9280</v>
      </c>
      <c r="I269" s="2">
        <v>43782</v>
      </c>
      <c r="J269" s="2">
        <v>43830</v>
      </c>
      <c r="K269">
        <v>9280</v>
      </c>
    </row>
    <row r="270" spans="1:11" x14ac:dyDescent="0.25">
      <c r="A270" t="str">
        <f>"Z462A32159"</f>
        <v>Z462A32159</v>
      </c>
      <c r="B270" t="str">
        <f t="shared" si="4"/>
        <v>06363391001</v>
      </c>
      <c r="C270" t="s">
        <v>16</v>
      </c>
      <c r="D270" t="s">
        <v>573</v>
      </c>
      <c r="E270" t="s">
        <v>64</v>
      </c>
      <c r="F270" s="1" t="s">
        <v>574</v>
      </c>
      <c r="G270" t="s">
        <v>575</v>
      </c>
      <c r="H270">
        <v>2450</v>
      </c>
      <c r="I270" s="2">
        <v>43761</v>
      </c>
      <c r="J270" s="2">
        <v>43798</v>
      </c>
      <c r="K270">
        <v>2450</v>
      </c>
    </row>
    <row r="271" spans="1:11" x14ac:dyDescent="0.25">
      <c r="A271" t="str">
        <f>"Z9E2A61A61"</f>
        <v>Z9E2A61A61</v>
      </c>
      <c r="B271" t="str">
        <f t="shared" si="4"/>
        <v>06363391001</v>
      </c>
      <c r="C271" t="s">
        <v>16</v>
      </c>
      <c r="D271" t="s">
        <v>576</v>
      </c>
      <c r="E271" t="s">
        <v>64</v>
      </c>
      <c r="F271" s="1" t="s">
        <v>183</v>
      </c>
      <c r="G271" t="s">
        <v>184</v>
      </c>
      <c r="H271">
        <v>1200</v>
      </c>
      <c r="I271" s="2">
        <v>43775</v>
      </c>
      <c r="J271" s="2">
        <v>43798</v>
      </c>
      <c r="K271">
        <v>1200</v>
      </c>
    </row>
    <row r="272" spans="1:11" x14ac:dyDescent="0.25">
      <c r="A272" t="str">
        <f>"Z492A1CA03"</f>
        <v>Z492A1CA03</v>
      </c>
      <c r="B272" t="str">
        <f t="shared" si="4"/>
        <v>06363391001</v>
      </c>
      <c r="C272" t="s">
        <v>16</v>
      </c>
      <c r="D272" t="s">
        <v>577</v>
      </c>
      <c r="E272" t="s">
        <v>64</v>
      </c>
      <c r="F272" s="1" t="s">
        <v>261</v>
      </c>
      <c r="G272" t="s">
        <v>262</v>
      </c>
      <c r="H272">
        <v>4950</v>
      </c>
      <c r="I272" s="2">
        <v>43752</v>
      </c>
      <c r="J272" s="2">
        <v>43798</v>
      </c>
      <c r="K272">
        <v>0</v>
      </c>
    </row>
    <row r="273" spans="1:11" x14ac:dyDescent="0.25">
      <c r="A273" t="str">
        <f>"Z892A9AC66"</f>
        <v>Z892A9AC66</v>
      </c>
      <c r="B273" t="str">
        <f t="shared" si="4"/>
        <v>06363391001</v>
      </c>
      <c r="C273" t="s">
        <v>16</v>
      </c>
      <c r="D273" t="s">
        <v>578</v>
      </c>
      <c r="E273" t="s">
        <v>64</v>
      </c>
      <c r="F273" s="1" t="s">
        <v>106</v>
      </c>
      <c r="G273" t="s">
        <v>107</v>
      </c>
      <c r="H273">
        <v>2440</v>
      </c>
      <c r="I273" s="2">
        <v>43789</v>
      </c>
      <c r="J273" s="2">
        <v>43830</v>
      </c>
      <c r="K273">
        <v>2440</v>
      </c>
    </row>
    <row r="274" spans="1:11" x14ac:dyDescent="0.25">
      <c r="A274" t="str">
        <f>"Z192A323ED"</f>
        <v>Z192A323ED</v>
      </c>
      <c r="B274" t="str">
        <f t="shared" si="4"/>
        <v>06363391001</v>
      </c>
      <c r="C274" t="s">
        <v>16</v>
      </c>
      <c r="D274" t="s">
        <v>579</v>
      </c>
      <c r="E274" t="s">
        <v>64</v>
      </c>
      <c r="F274" s="1" t="s">
        <v>89</v>
      </c>
      <c r="G274" t="s">
        <v>90</v>
      </c>
      <c r="H274">
        <v>1450</v>
      </c>
      <c r="I274" s="2">
        <v>43775</v>
      </c>
      <c r="J274" s="2">
        <v>43798</v>
      </c>
      <c r="K274">
        <v>1450</v>
      </c>
    </row>
    <row r="275" spans="1:11" x14ac:dyDescent="0.25">
      <c r="A275" t="str">
        <f>"ZDF2A012FE"</f>
        <v>ZDF2A012FE</v>
      </c>
      <c r="B275" t="str">
        <f t="shared" si="4"/>
        <v>06363391001</v>
      </c>
      <c r="C275" t="s">
        <v>16</v>
      </c>
      <c r="D275" t="s">
        <v>580</v>
      </c>
      <c r="E275" t="s">
        <v>64</v>
      </c>
      <c r="F275" s="1" t="s">
        <v>80</v>
      </c>
      <c r="G275" t="s">
        <v>81</v>
      </c>
      <c r="H275">
        <v>1449</v>
      </c>
      <c r="I275" s="2">
        <v>43747</v>
      </c>
      <c r="J275" s="2">
        <v>43798</v>
      </c>
      <c r="K275">
        <v>1449</v>
      </c>
    </row>
    <row r="276" spans="1:11" x14ac:dyDescent="0.25">
      <c r="A276" t="str">
        <f>"Z992A51826"</f>
        <v>Z992A51826</v>
      </c>
      <c r="B276" t="str">
        <f t="shared" si="4"/>
        <v>06363391001</v>
      </c>
      <c r="C276" t="s">
        <v>16</v>
      </c>
      <c r="D276" t="s">
        <v>581</v>
      </c>
      <c r="E276" t="s">
        <v>64</v>
      </c>
      <c r="F276" s="1" t="s">
        <v>96</v>
      </c>
      <c r="G276" t="s">
        <v>97</v>
      </c>
      <c r="H276">
        <v>2389.65</v>
      </c>
      <c r="I276" s="2">
        <v>43767</v>
      </c>
      <c r="J276" s="2">
        <v>43767</v>
      </c>
      <c r="K276">
        <v>2389.65</v>
      </c>
    </row>
    <row r="277" spans="1:11" x14ac:dyDescent="0.25">
      <c r="A277" t="str">
        <f>"ZA42A41E27"</f>
        <v>ZA42A41E27</v>
      </c>
      <c r="B277" t="str">
        <f t="shared" si="4"/>
        <v>06363391001</v>
      </c>
      <c r="C277" t="s">
        <v>16</v>
      </c>
      <c r="D277" t="s">
        <v>582</v>
      </c>
      <c r="E277" t="s">
        <v>64</v>
      </c>
      <c r="F277" s="1" t="s">
        <v>96</v>
      </c>
      <c r="G277" t="s">
        <v>97</v>
      </c>
      <c r="H277">
        <v>1326.81</v>
      </c>
      <c r="I277" s="2">
        <v>43768</v>
      </c>
      <c r="J277" s="2">
        <v>43768</v>
      </c>
      <c r="K277">
        <v>1326.79</v>
      </c>
    </row>
    <row r="278" spans="1:11" x14ac:dyDescent="0.25">
      <c r="A278" t="str">
        <f>"Z682A7BB3B"</f>
        <v>Z682A7BB3B</v>
      </c>
      <c r="B278" t="str">
        <f t="shared" si="4"/>
        <v>06363391001</v>
      </c>
      <c r="C278" t="s">
        <v>16</v>
      </c>
      <c r="D278" t="s">
        <v>583</v>
      </c>
      <c r="E278" t="s">
        <v>64</v>
      </c>
      <c r="F278" s="1" t="s">
        <v>354</v>
      </c>
      <c r="G278" t="s">
        <v>355</v>
      </c>
      <c r="H278">
        <v>3078.69</v>
      </c>
      <c r="I278" s="2">
        <v>43789</v>
      </c>
      <c r="J278" s="2">
        <v>43830</v>
      </c>
      <c r="K278">
        <v>3278.69</v>
      </c>
    </row>
    <row r="279" spans="1:11" x14ac:dyDescent="0.25">
      <c r="A279" t="str">
        <f>"Z642A513AB"</f>
        <v>Z642A513AB</v>
      </c>
      <c r="B279" t="str">
        <f t="shared" si="4"/>
        <v>06363391001</v>
      </c>
      <c r="C279" t="s">
        <v>16</v>
      </c>
      <c r="D279" t="s">
        <v>584</v>
      </c>
      <c r="E279" t="s">
        <v>64</v>
      </c>
      <c r="F279" s="1" t="s">
        <v>585</v>
      </c>
      <c r="G279" t="s">
        <v>36</v>
      </c>
      <c r="H279">
        <v>999</v>
      </c>
      <c r="I279" s="2">
        <v>43739</v>
      </c>
      <c r="J279" s="2">
        <v>43861</v>
      </c>
      <c r="K279">
        <v>750</v>
      </c>
    </row>
    <row r="280" spans="1:11" x14ac:dyDescent="0.25">
      <c r="A280" t="str">
        <f>"ZF62B25F02"</f>
        <v>ZF62B25F02</v>
      </c>
      <c r="B280" t="str">
        <f t="shared" si="4"/>
        <v>06363391001</v>
      </c>
      <c r="C280" t="s">
        <v>16</v>
      </c>
      <c r="D280" t="s">
        <v>586</v>
      </c>
      <c r="E280" t="s">
        <v>64</v>
      </c>
      <c r="F280" s="1" t="s">
        <v>71</v>
      </c>
      <c r="G280" t="s">
        <v>72</v>
      </c>
      <c r="H280">
        <v>6500</v>
      </c>
      <c r="I280" s="2">
        <v>43812</v>
      </c>
      <c r="J280" s="2">
        <v>43861</v>
      </c>
      <c r="K280">
        <v>0</v>
      </c>
    </row>
    <row r="281" spans="1:11" x14ac:dyDescent="0.25">
      <c r="A281" t="str">
        <f>"Z7C2B07B1C"</f>
        <v>Z7C2B07B1C</v>
      </c>
      <c r="B281" t="str">
        <f t="shared" si="4"/>
        <v>06363391001</v>
      </c>
      <c r="C281" t="s">
        <v>16</v>
      </c>
      <c r="D281" t="s">
        <v>587</v>
      </c>
      <c r="E281" t="s">
        <v>64</v>
      </c>
      <c r="F281" s="1" t="s">
        <v>224</v>
      </c>
      <c r="G281" t="s">
        <v>225</v>
      </c>
      <c r="H281">
        <v>350</v>
      </c>
      <c r="I281" s="2">
        <v>43811</v>
      </c>
      <c r="J281" s="2">
        <v>43830</v>
      </c>
      <c r="K281">
        <v>0</v>
      </c>
    </row>
    <row r="282" spans="1:11" x14ac:dyDescent="0.25">
      <c r="A282" t="str">
        <f>"Z182ADCE43"</f>
        <v>Z182ADCE43</v>
      </c>
      <c r="B282" t="str">
        <f t="shared" si="4"/>
        <v>06363391001</v>
      </c>
      <c r="C282" t="s">
        <v>16</v>
      </c>
      <c r="D282" t="s">
        <v>588</v>
      </c>
      <c r="E282" t="s">
        <v>64</v>
      </c>
      <c r="F282" s="1" t="s">
        <v>542</v>
      </c>
      <c r="G282" t="s">
        <v>543</v>
      </c>
      <c r="H282">
        <v>406.64</v>
      </c>
      <c r="I282" s="2">
        <v>43811</v>
      </c>
      <c r="J282" s="2">
        <v>43830</v>
      </c>
      <c r="K282">
        <v>406.63</v>
      </c>
    </row>
    <row r="283" spans="1:11" x14ac:dyDescent="0.25">
      <c r="A283" t="str">
        <f>"Z6C2B03CF3"</f>
        <v>Z6C2B03CF3</v>
      </c>
      <c r="B283" t="str">
        <f t="shared" si="4"/>
        <v>06363391001</v>
      </c>
      <c r="C283" t="s">
        <v>16</v>
      </c>
      <c r="D283" t="s">
        <v>589</v>
      </c>
      <c r="E283" t="s">
        <v>64</v>
      </c>
      <c r="F283" s="1" t="s">
        <v>590</v>
      </c>
      <c r="G283" t="s">
        <v>591</v>
      </c>
      <c r="H283">
        <v>296</v>
      </c>
      <c r="I283" s="2">
        <v>43812</v>
      </c>
      <c r="J283" s="2">
        <v>43812</v>
      </c>
      <c r="K283">
        <v>296</v>
      </c>
    </row>
    <row r="284" spans="1:11" x14ac:dyDescent="0.25">
      <c r="A284" t="str">
        <f>"Z182A904AD"</f>
        <v>Z182A904AD</v>
      </c>
      <c r="B284" t="str">
        <f t="shared" si="4"/>
        <v>06363391001</v>
      </c>
      <c r="C284" t="s">
        <v>16</v>
      </c>
      <c r="D284" t="s">
        <v>592</v>
      </c>
      <c r="E284" t="s">
        <v>64</v>
      </c>
      <c r="F284" s="1" t="s">
        <v>593</v>
      </c>
      <c r="G284" t="s">
        <v>594</v>
      </c>
      <c r="H284">
        <v>580</v>
      </c>
      <c r="I284" s="2">
        <v>43780</v>
      </c>
      <c r="J284" s="2">
        <v>43812</v>
      </c>
      <c r="K284">
        <v>580</v>
      </c>
    </row>
    <row r="285" spans="1:11" x14ac:dyDescent="0.25">
      <c r="A285" t="str">
        <f>"Z242903192"</f>
        <v>Z242903192</v>
      </c>
      <c r="B285" t="str">
        <f t="shared" si="4"/>
        <v>06363391001</v>
      </c>
      <c r="C285" t="s">
        <v>16</v>
      </c>
      <c r="D285" t="s">
        <v>595</v>
      </c>
      <c r="E285" t="s">
        <v>34</v>
      </c>
      <c r="F285" s="1" t="s">
        <v>596</v>
      </c>
      <c r="G285" t="s">
        <v>597</v>
      </c>
      <c r="H285">
        <v>24204.46</v>
      </c>
      <c r="I285" s="2">
        <v>43740</v>
      </c>
      <c r="J285" s="2">
        <v>43771</v>
      </c>
      <c r="K285">
        <v>24204.46</v>
      </c>
    </row>
    <row r="286" spans="1:11" x14ac:dyDescent="0.25">
      <c r="A286" t="str">
        <f>"Z672A9AA19"</f>
        <v>Z672A9AA19</v>
      </c>
      <c r="B286" t="str">
        <f t="shared" si="4"/>
        <v>06363391001</v>
      </c>
      <c r="C286" t="s">
        <v>16</v>
      </c>
      <c r="D286" t="s">
        <v>598</v>
      </c>
      <c r="E286" t="s">
        <v>64</v>
      </c>
      <c r="F286" s="1" t="s">
        <v>599</v>
      </c>
      <c r="G286" t="s">
        <v>591</v>
      </c>
      <c r="H286">
        <v>450</v>
      </c>
      <c r="I286" s="2">
        <v>43806</v>
      </c>
      <c r="J286" s="2">
        <v>43813</v>
      </c>
      <c r="K286">
        <v>450</v>
      </c>
    </row>
    <row r="287" spans="1:11" x14ac:dyDescent="0.25">
      <c r="A287" t="str">
        <f>"Z292B03E80"</f>
        <v>Z292B03E80</v>
      </c>
      <c r="B287" t="str">
        <f t="shared" si="4"/>
        <v>06363391001</v>
      </c>
      <c r="C287" t="s">
        <v>16</v>
      </c>
      <c r="D287" t="s">
        <v>600</v>
      </c>
      <c r="E287" t="s">
        <v>64</v>
      </c>
      <c r="F287" s="1" t="s">
        <v>102</v>
      </c>
      <c r="G287" t="s">
        <v>103</v>
      </c>
      <c r="H287">
        <v>2625</v>
      </c>
      <c r="I287" s="2">
        <v>43819</v>
      </c>
      <c r="J287" s="2">
        <v>43819</v>
      </c>
      <c r="K287">
        <v>2623.5</v>
      </c>
    </row>
    <row r="288" spans="1:11" x14ac:dyDescent="0.25">
      <c r="A288" t="str">
        <f>"Z672A793BE"</f>
        <v>Z672A793BE</v>
      </c>
      <c r="B288" t="str">
        <f t="shared" si="4"/>
        <v>06363391001</v>
      </c>
      <c r="C288" t="s">
        <v>16</v>
      </c>
      <c r="D288" t="s">
        <v>601</v>
      </c>
      <c r="E288" t="s">
        <v>64</v>
      </c>
      <c r="F288" s="1" t="s">
        <v>336</v>
      </c>
      <c r="G288" t="s">
        <v>337</v>
      </c>
      <c r="H288">
        <v>1500</v>
      </c>
      <c r="I288" s="2">
        <v>43808</v>
      </c>
      <c r="J288" s="2">
        <v>43808</v>
      </c>
      <c r="K288">
        <v>1499</v>
      </c>
    </row>
    <row r="289" spans="1:11" x14ac:dyDescent="0.25">
      <c r="A289" t="str">
        <f>"Z062ADD23C"</f>
        <v>Z062ADD23C</v>
      </c>
      <c r="B289" t="str">
        <f t="shared" si="4"/>
        <v>06363391001</v>
      </c>
      <c r="C289" t="s">
        <v>16</v>
      </c>
      <c r="D289" t="s">
        <v>602</v>
      </c>
      <c r="E289" t="s">
        <v>64</v>
      </c>
      <c r="F289" s="1" t="s">
        <v>475</v>
      </c>
      <c r="G289" t="s">
        <v>476</v>
      </c>
      <c r="H289">
        <v>1198.5</v>
      </c>
      <c r="I289" s="2">
        <v>43799</v>
      </c>
      <c r="J289" s="2">
        <v>43799</v>
      </c>
      <c r="K289">
        <v>1198.5</v>
      </c>
    </row>
    <row r="290" spans="1:11" x14ac:dyDescent="0.25">
      <c r="A290" t="str">
        <f>"ZF92B18FF5"</f>
        <v>ZF92B18FF5</v>
      </c>
      <c r="B290" t="str">
        <f t="shared" si="4"/>
        <v>06363391001</v>
      </c>
      <c r="C290" t="s">
        <v>16</v>
      </c>
      <c r="D290" t="s">
        <v>603</v>
      </c>
      <c r="E290" t="s">
        <v>64</v>
      </c>
      <c r="F290" s="1" t="s">
        <v>131</v>
      </c>
      <c r="G290" t="s">
        <v>132</v>
      </c>
      <c r="H290">
        <v>385</v>
      </c>
      <c r="I290" s="2">
        <v>43810</v>
      </c>
      <c r="J290" s="2">
        <v>43861</v>
      </c>
      <c r="K290">
        <v>275</v>
      </c>
    </row>
    <row r="291" spans="1:11" x14ac:dyDescent="0.25">
      <c r="A291" t="str">
        <f>"Z4F25C6F57"</f>
        <v>Z4F25C6F57</v>
      </c>
      <c r="B291" t="str">
        <f t="shared" si="4"/>
        <v>06363391001</v>
      </c>
      <c r="C291" t="s">
        <v>16</v>
      </c>
      <c r="D291" t="s">
        <v>604</v>
      </c>
      <c r="E291" t="s">
        <v>34</v>
      </c>
      <c r="F291" s="1" t="s">
        <v>605</v>
      </c>
      <c r="G291" t="s">
        <v>606</v>
      </c>
      <c r="H291">
        <v>2462.84</v>
      </c>
      <c r="I291" s="2">
        <v>43472</v>
      </c>
      <c r="J291" s="2">
        <v>43503</v>
      </c>
      <c r="K291">
        <v>2462.84</v>
      </c>
    </row>
    <row r="292" spans="1:11" x14ac:dyDescent="0.25">
      <c r="A292" t="str">
        <f>"ZE926574AC"</f>
        <v>ZE926574AC</v>
      </c>
      <c r="B292" t="str">
        <f t="shared" si="4"/>
        <v>06363391001</v>
      </c>
      <c r="C292" t="s">
        <v>16</v>
      </c>
      <c r="D292" t="s">
        <v>607</v>
      </c>
      <c r="E292" t="s">
        <v>34</v>
      </c>
      <c r="F292" s="1" t="s">
        <v>608</v>
      </c>
      <c r="G292" t="s">
        <v>84</v>
      </c>
      <c r="H292">
        <v>2475</v>
      </c>
      <c r="I292" s="2">
        <v>43509</v>
      </c>
      <c r="J292" s="2">
        <v>43517</v>
      </c>
      <c r="K292">
        <v>0</v>
      </c>
    </row>
    <row r="293" spans="1:11" x14ac:dyDescent="0.25">
      <c r="A293" t="str">
        <f>"Z722737782"</f>
        <v>Z722737782</v>
      </c>
      <c r="B293" t="str">
        <f t="shared" si="4"/>
        <v>06363391001</v>
      </c>
      <c r="C293" t="s">
        <v>16</v>
      </c>
      <c r="D293" t="s">
        <v>609</v>
      </c>
      <c r="E293" t="s">
        <v>64</v>
      </c>
      <c r="F293" s="1" t="s">
        <v>610</v>
      </c>
      <c r="G293" t="s">
        <v>611</v>
      </c>
      <c r="H293">
        <v>2800</v>
      </c>
      <c r="I293" s="2">
        <v>43518</v>
      </c>
      <c r="J293" s="2">
        <v>43553</v>
      </c>
      <c r="K293">
        <v>2800</v>
      </c>
    </row>
    <row r="294" spans="1:11" x14ac:dyDescent="0.25">
      <c r="A294" t="str">
        <f>"Z7827551B6"</f>
        <v>Z7827551B6</v>
      </c>
      <c r="B294" t="str">
        <f t="shared" si="4"/>
        <v>06363391001</v>
      </c>
      <c r="C294" t="s">
        <v>16</v>
      </c>
      <c r="D294" t="s">
        <v>612</v>
      </c>
      <c r="E294" t="s">
        <v>34</v>
      </c>
      <c r="F294" s="1" t="s">
        <v>613</v>
      </c>
      <c r="G294" t="s">
        <v>614</v>
      </c>
      <c r="H294">
        <v>3022</v>
      </c>
      <c r="I294" s="2">
        <v>43605</v>
      </c>
      <c r="J294" s="2">
        <v>43636</v>
      </c>
      <c r="K294">
        <v>3022</v>
      </c>
    </row>
    <row r="295" spans="1:11" x14ac:dyDescent="0.25">
      <c r="A295" t="str">
        <f>"77202686B1"</f>
        <v>77202686B1</v>
      </c>
      <c r="B295" t="str">
        <f t="shared" si="4"/>
        <v>06363391001</v>
      </c>
      <c r="C295" t="s">
        <v>16</v>
      </c>
      <c r="D295" t="s">
        <v>615</v>
      </c>
      <c r="E295" t="s">
        <v>34</v>
      </c>
      <c r="F295" s="1" t="s">
        <v>616</v>
      </c>
      <c r="G295" t="s">
        <v>617</v>
      </c>
      <c r="H295">
        <v>47781.27</v>
      </c>
      <c r="I295" s="2">
        <v>43605</v>
      </c>
      <c r="J295" s="2">
        <v>43670</v>
      </c>
      <c r="K295">
        <v>46678.77</v>
      </c>
    </row>
    <row r="296" spans="1:11" x14ac:dyDescent="0.25">
      <c r="A296" t="str">
        <f>"ZE426EFDAC"</f>
        <v>ZE426EFDAC</v>
      </c>
      <c r="B296" t="str">
        <f t="shared" si="4"/>
        <v>06363391001</v>
      </c>
      <c r="C296" t="s">
        <v>16</v>
      </c>
      <c r="D296" t="s">
        <v>618</v>
      </c>
      <c r="E296" t="s">
        <v>34</v>
      </c>
      <c r="F296" s="1" t="s">
        <v>619</v>
      </c>
      <c r="G296" t="s">
        <v>620</v>
      </c>
      <c r="H296">
        <v>2950</v>
      </c>
      <c r="I296" s="2">
        <v>43538</v>
      </c>
      <c r="J296" s="2">
        <v>43569</v>
      </c>
      <c r="K296">
        <v>2950</v>
      </c>
    </row>
    <row r="297" spans="1:11" x14ac:dyDescent="0.25">
      <c r="A297" t="str">
        <f>"7859554523"</f>
        <v>7859554523</v>
      </c>
      <c r="B297" t="str">
        <f t="shared" si="4"/>
        <v>06363391001</v>
      </c>
      <c r="C297" t="s">
        <v>16</v>
      </c>
      <c r="D297" t="s">
        <v>621</v>
      </c>
      <c r="E297" t="s">
        <v>18</v>
      </c>
      <c r="F297" s="1" t="s">
        <v>622</v>
      </c>
      <c r="G297" t="s">
        <v>623</v>
      </c>
      <c r="H297">
        <v>0</v>
      </c>
      <c r="I297" s="2">
        <v>43617</v>
      </c>
      <c r="J297" s="2">
        <v>43982</v>
      </c>
      <c r="K297">
        <v>551370.05000000005</v>
      </c>
    </row>
    <row r="298" spans="1:11" x14ac:dyDescent="0.25">
      <c r="A298" t="str">
        <f>"Z9A2953B51"</f>
        <v>Z9A2953B51</v>
      </c>
      <c r="B298" t="str">
        <f t="shared" si="4"/>
        <v>06363391001</v>
      </c>
      <c r="C298" t="s">
        <v>16</v>
      </c>
      <c r="D298" t="s">
        <v>624</v>
      </c>
      <c r="E298" t="s">
        <v>64</v>
      </c>
      <c r="F298" s="1" t="s">
        <v>215</v>
      </c>
      <c r="G298" t="s">
        <v>216</v>
      </c>
      <c r="H298">
        <v>864</v>
      </c>
      <c r="I298" s="2">
        <v>43669</v>
      </c>
      <c r="J298" s="2">
        <v>43677</v>
      </c>
      <c r="K298">
        <v>864</v>
      </c>
    </row>
    <row r="299" spans="1:11" x14ac:dyDescent="0.25">
      <c r="A299" t="str">
        <f>"Z3928EE3FD"</f>
        <v>Z3928EE3FD</v>
      </c>
      <c r="B299" t="str">
        <f t="shared" si="4"/>
        <v>06363391001</v>
      </c>
      <c r="C299" t="s">
        <v>16</v>
      </c>
      <c r="D299" t="s">
        <v>625</v>
      </c>
      <c r="E299" t="s">
        <v>34</v>
      </c>
      <c r="F299" s="1" t="s">
        <v>626</v>
      </c>
      <c r="G299" t="s">
        <v>627</v>
      </c>
      <c r="H299">
        <v>2492</v>
      </c>
      <c r="I299" s="2">
        <v>43676</v>
      </c>
      <c r="J299" s="2">
        <v>43707</v>
      </c>
      <c r="K299">
        <v>0</v>
      </c>
    </row>
    <row r="300" spans="1:11" x14ac:dyDescent="0.25">
      <c r="A300" t="str">
        <f>"Z8228EE40E"</f>
        <v>Z8228EE40E</v>
      </c>
      <c r="B300" t="str">
        <f t="shared" si="4"/>
        <v>06363391001</v>
      </c>
      <c r="C300" t="s">
        <v>16</v>
      </c>
      <c r="D300" t="s">
        <v>628</v>
      </c>
      <c r="E300" t="s">
        <v>34</v>
      </c>
      <c r="F300" s="1" t="s">
        <v>629</v>
      </c>
      <c r="G300" t="s">
        <v>630</v>
      </c>
      <c r="H300">
        <v>1698.18</v>
      </c>
      <c r="I300" s="2">
        <v>43676</v>
      </c>
      <c r="J300" s="2">
        <v>43707</v>
      </c>
      <c r="K300">
        <v>0</v>
      </c>
    </row>
    <row r="301" spans="1:11" x14ac:dyDescent="0.25">
      <c r="A301" t="str">
        <f>"Z69299CC8E"</f>
        <v>Z69299CC8E</v>
      </c>
      <c r="B301" t="str">
        <f t="shared" si="4"/>
        <v>06363391001</v>
      </c>
      <c r="C301" t="s">
        <v>16</v>
      </c>
      <c r="D301" t="s">
        <v>631</v>
      </c>
      <c r="E301" t="s">
        <v>64</v>
      </c>
      <c r="F301" s="1" t="s">
        <v>65</v>
      </c>
      <c r="G301" t="s">
        <v>66</v>
      </c>
      <c r="H301">
        <v>1441</v>
      </c>
      <c r="I301" s="2">
        <v>43733</v>
      </c>
      <c r="J301" s="2">
        <v>43747</v>
      </c>
      <c r="K301">
        <v>1170</v>
      </c>
    </row>
    <row r="302" spans="1:11" x14ac:dyDescent="0.25">
      <c r="A302" t="str">
        <f>"Z7A283451E"</f>
        <v>Z7A283451E</v>
      </c>
      <c r="B302" t="str">
        <f t="shared" si="4"/>
        <v>06363391001</v>
      </c>
      <c r="C302" t="s">
        <v>16</v>
      </c>
      <c r="D302" t="s">
        <v>632</v>
      </c>
      <c r="E302" t="s">
        <v>34</v>
      </c>
      <c r="F302" s="1" t="s">
        <v>633</v>
      </c>
      <c r="G302" t="s">
        <v>634</v>
      </c>
      <c r="H302">
        <v>34784.44</v>
      </c>
      <c r="I302" s="2">
        <v>43738</v>
      </c>
      <c r="J302" s="2">
        <v>43768</v>
      </c>
      <c r="K302">
        <v>0</v>
      </c>
    </row>
    <row r="303" spans="1:11" x14ac:dyDescent="0.25">
      <c r="A303" t="str">
        <f>"Z4129E76C5"</f>
        <v>Z4129E76C5</v>
      </c>
      <c r="B303" t="str">
        <f t="shared" si="4"/>
        <v>06363391001</v>
      </c>
      <c r="C303" t="s">
        <v>16</v>
      </c>
      <c r="D303" t="s">
        <v>635</v>
      </c>
      <c r="E303" t="s">
        <v>34</v>
      </c>
      <c r="F303" s="1" t="s">
        <v>636</v>
      </c>
      <c r="G303" t="s">
        <v>637</v>
      </c>
      <c r="H303">
        <v>3891.9</v>
      </c>
      <c r="I303" s="2">
        <v>43768</v>
      </c>
      <c r="J303" s="2">
        <v>43799</v>
      </c>
      <c r="K303">
        <v>3891.9</v>
      </c>
    </row>
    <row r="304" spans="1:11" x14ac:dyDescent="0.25">
      <c r="A304" t="str">
        <f>"Z722A94FEB"</f>
        <v>Z722A94FEB</v>
      </c>
      <c r="B304" t="str">
        <f t="shared" si="4"/>
        <v>06363391001</v>
      </c>
      <c r="C304" t="s">
        <v>16</v>
      </c>
      <c r="D304" t="s">
        <v>638</v>
      </c>
      <c r="E304" t="s">
        <v>64</v>
      </c>
      <c r="F304" s="1" t="s">
        <v>639</v>
      </c>
      <c r="G304" t="s">
        <v>640</v>
      </c>
      <c r="H304">
        <v>2100</v>
      </c>
      <c r="I304" s="2">
        <v>43789</v>
      </c>
      <c r="J304" s="2">
        <v>43789</v>
      </c>
      <c r="K304">
        <v>2100</v>
      </c>
    </row>
    <row r="305" spans="1:11" x14ac:dyDescent="0.25">
      <c r="A305" t="str">
        <f>"ZA02B03C42"</f>
        <v>ZA02B03C42</v>
      </c>
      <c r="B305" t="str">
        <f t="shared" si="4"/>
        <v>06363391001</v>
      </c>
      <c r="C305" t="s">
        <v>16</v>
      </c>
      <c r="D305" t="s">
        <v>641</v>
      </c>
      <c r="E305" t="s">
        <v>64</v>
      </c>
      <c r="F305" s="1" t="s">
        <v>215</v>
      </c>
      <c r="G305" t="s">
        <v>216</v>
      </c>
      <c r="H305">
        <v>250</v>
      </c>
      <c r="I305" s="2">
        <v>43804</v>
      </c>
      <c r="J305" s="2">
        <v>43830</v>
      </c>
      <c r="K305">
        <v>250</v>
      </c>
    </row>
    <row r="306" spans="1:11" x14ac:dyDescent="0.25">
      <c r="A306" t="str">
        <f>"Z792B03C88"</f>
        <v>Z792B03C88</v>
      </c>
      <c r="B306" t="str">
        <f t="shared" si="4"/>
        <v>06363391001</v>
      </c>
      <c r="C306" t="s">
        <v>16</v>
      </c>
      <c r="D306" t="s">
        <v>642</v>
      </c>
      <c r="E306" t="s">
        <v>64</v>
      </c>
      <c r="F306" s="1" t="s">
        <v>215</v>
      </c>
      <c r="G306" t="s">
        <v>216</v>
      </c>
      <c r="H306">
        <v>324</v>
      </c>
      <c r="I306" s="2">
        <v>43804</v>
      </c>
      <c r="J306" s="2">
        <v>43830</v>
      </c>
      <c r="K306">
        <v>324</v>
      </c>
    </row>
    <row r="307" spans="1:11" x14ac:dyDescent="0.25">
      <c r="A307" t="str">
        <f>"Z4E2AF826B"</f>
        <v>Z4E2AF826B</v>
      </c>
      <c r="B307" t="str">
        <f t="shared" si="4"/>
        <v>06363391001</v>
      </c>
      <c r="C307" t="s">
        <v>16</v>
      </c>
      <c r="D307" t="s">
        <v>643</v>
      </c>
      <c r="E307" t="s">
        <v>64</v>
      </c>
      <c r="F307" s="1" t="s">
        <v>644</v>
      </c>
      <c r="G307" t="s">
        <v>645</v>
      </c>
      <c r="H307">
        <v>4420</v>
      </c>
      <c r="I307" s="2">
        <v>43770</v>
      </c>
      <c r="J307" s="2">
        <v>43830</v>
      </c>
      <c r="K307">
        <v>0</v>
      </c>
    </row>
    <row r="308" spans="1:11" x14ac:dyDescent="0.25">
      <c r="A308" t="str">
        <f>"Z5829E9771"</f>
        <v>Z5829E9771</v>
      </c>
      <c r="B308" t="str">
        <f t="shared" si="4"/>
        <v>06363391001</v>
      </c>
      <c r="C308" t="s">
        <v>16</v>
      </c>
      <c r="D308" t="s">
        <v>646</v>
      </c>
      <c r="E308" t="s">
        <v>64</v>
      </c>
      <c r="F308" s="1" t="s">
        <v>644</v>
      </c>
      <c r="G308" t="s">
        <v>645</v>
      </c>
      <c r="H308">
        <v>628.29</v>
      </c>
      <c r="I308" s="2">
        <v>43752</v>
      </c>
      <c r="J308" s="2">
        <v>43752</v>
      </c>
      <c r="K308">
        <v>628.29</v>
      </c>
    </row>
    <row r="309" spans="1:11" x14ac:dyDescent="0.25">
      <c r="A309" t="str">
        <f>"Z412A51505"</f>
        <v>Z412A51505</v>
      </c>
      <c r="B309" t="str">
        <f t="shared" si="4"/>
        <v>06363391001</v>
      </c>
      <c r="C309" t="s">
        <v>16</v>
      </c>
      <c r="D309" t="s">
        <v>647</v>
      </c>
      <c r="E309" t="s">
        <v>64</v>
      </c>
      <c r="F309" s="1" t="s">
        <v>96</v>
      </c>
      <c r="G309" t="s">
        <v>97</v>
      </c>
      <c r="H309">
        <v>2790.2</v>
      </c>
      <c r="I309" s="2">
        <v>43791</v>
      </c>
      <c r="J309" s="2">
        <v>43791</v>
      </c>
      <c r="K309">
        <v>2478.56</v>
      </c>
    </row>
    <row r="310" spans="1:11" x14ac:dyDescent="0.25">
      <c r="A310" t="str">
        <f>"8030179956"</f>
        <v>8030179956</v>
      </c>
      <c r="B310" t="str">
        <f t="shared" si="4"/>
        <v>06363391001</v>
      </c>
      <c r="C310" t="s">
        <v>16</v>
      </c>
      <c r="D310" t="s">
        <v>648</v>
      </c>
      <c r="E310" t="s">
        <v>34</v>
      </c>
      <c r="F310" s="1" t="s">
        <v>649</v>
      </c>
      <c r="G310" t="s">
        <v>650</v>
      </c>
      <c r="H310">
        <v>82810</v>
      </c>
      <c r="I310" s="2">
        <v>43768</v>
      </c>
      <c r="J310" s="2">
        <v>43799</v>
      </c>
      <c r="K310">
        <v>82809.509999999995</v>
      </c>
    </row>
    <row r="311" spans="1:11" x14ac:dyDescent="0.25">
      <c r="A311" t="str">
        <f>"Z3E269FF80"</f>
        <v>Z3E269FF80</v>
      </c>
      <c r="B311" t="str">
        <f t="shared" si="4"/>
        <v>06363391001</v>
      </c>
      <c r="C311" t="s">
        <v>16</v>
      </c>
      <c r="D311" t="s">
        <v>651</v>
      </c>
      <c r="E311" t="s">
        <v>64</v>
      </c>
      <c r="F311" s="1" t="s">
        <v>106</v>
      </c>
      <c r="G311" t="s">
        <v>107</v>
      </c>
      <c r="H311">
        <v>500</v>
      </c>
      <c r="I311" s="2">
        <v>43508</v>
      </c>
      <c r="J311" s="2">
        <v>43539</v>
      </c>
      <c r="K311">
        <v>499</v>
      </c>
    </row>
    <row r="312" spans="1:11" x14ac:dyDescent="0.25">
      <c r="A312" t="str">
        <f>"ZCD26E599E"</f>
        <v>ZCD26E599E</v>
      </c>
      <c r="B312" t="str">
        <f t="shared" si="4"/>
        <v>06363391001</v>
      </c>
      <c r="C312" t="s">
        <v>16</v>
      </c>
      <c r="D312" t="s">
        <v>652</v>
      </c>
      <c r="E312" t="s">
        <v>64</v>
      </c>
      <c r="F312" s="1" t="s">
        <v>74</v>
      </c>
      <c r="G312" t="s">
        <v>75</v>
      </c>
      <c r="H312">
        <v>295.5</v>
      </c>
      <c r="I312" s="2">
        <v>43508</v>
      </c>
      <c r="J312" s="2">
        <v>43536</v>
      </c>
      <c r="K312">
        <v>295.5</v>
      </c>
    </row>
    <row r="313" spans="1:11" x14ac:dyDescent="0.25">
      <c r="A313" t="str">
        <f>"ZAA26A002D"</f>
        <v>ZAA26A002D</v>
      </c>
      <c r="B313" t="str">
        <f t="shared" si="4"/>
        <v>06363391001</v>
      </c>
      <c r="C313" t="s">
        <v>16</v>
      </c>
      <c r="D313" t="s">
        <v>653</v>
      </c>
      <c r="E313" t="s">
        <v>64</v>
      </c>
      <c r="F313" s="1" t="s">
        <v>106</v>
      </c>
      <c r="G313" t="s">
        <v>107</v>
      </c>
      <c r="H313">
        <v>1250</v>
      </c>
      <c r="I313" s="2">
        <v>43508</v>
      </c>
      <c r="J313" s="2">
        <v>43539</v>
      </c>
      <c r="K313">
        <v>1249</v>
      </c>
    </row>
    <row r="314" spans="1:11" x14ac:dyDescent="0.25">
      <c r="A314" t="str">
        <f>"Z2C2736D77"</f>
        <v>Z2C2736D77</v>
      </c>
      <c r="B314" t="str">
        <f t="shared" si="4"/>
        <v>06363391001</v>
      </c>
      <c r="C314" t="s">
        <v>16</v>
      </c>
      <c r="D314" t="s">
        <v>654</v>
      </c>
      <c r="E314" t="s">
        <v>64</v>
      </c>
      <c r="F314" s="1" t="s">
        <v>655</v>
      </c>
      <c r="G314" t="s">
        <v>656</v>
      </c>
      <c r="H314">
        <v>409.83</v>
      </c>
      <c r="I314" s="2">
        <v>43531</v>
      </c>
      <c r="J314" s="2">
        <v>43553</v>
      </c>
      <c r="K314">
        <v>409.83</v>
      </c>
    </row>
    <row r="315" spans="1:11" x14ac:dyDescent="0.25">
      <c r="A315" t="str">
        <f>"Z60279A413"</f>
        <v>Z60279A413</v>
      </c>
      <c r="B315" t="str">
        <f t="shared" si="4"/>
        <v>06363391001</v>
      </c>
      <c r="C315" t="s">
        <v>16</v>
      </c>
      <c r="D315" t="s">
        <v>657</v>
      </c>
      <c r="E315" t="s">
        <v>64</v>
      </c>
      <c r="F315" s="1" t="s">
        <v>71</v>
      </c>
      <c r="G315" t="s">
        <v>72</v>
      </c>
      <c r="H315">
        <v>4500</v>
      </c>
      <c r="I315" s="2">
        <v>43545</v>
      </c>
      <c r="J315" s="2">
        <v>43585</v>
      </c>
      <c r="K315">
        <v>4500</v>
      </c>
    </row>
    <row r="316" spans="1:11" x14ac:dyDescent="0.25">
      <c r="A316" t="str">
        <f>"Z04279584B"</f>
        <v>Z04279584B</v>
      </c>
      <c r="B316" t="str">
        <f t="shared" si="4"/>
        <v>06363391001</v>
      </c>
      <c r="C316" t="s">
        <v>16</v>
      </c>
      <c r="D316" t="s">
        <v>658</v>
      </c>
      <c r="E316" t="s">
        <v>64</v>
      </c>
      <c r="F316" s="1" t="s">
        <v>74</v>
      </c>
      <c r="G316" t="s">
        <v>75</v>
      </c>
      <c r="H316">
        <v>870.2</v>
      </c>
      <c r="I316" s="2">
        <v>43542</v>
      </c>
      <c r="J316" s="2">
        <v>43573</v>
      </c>
      <c r="K316">
        <v>870.2</v>
      </c>
    </row>
    <row r="317" spans="1:11" x14ac:dyDescent="0.25">
      <c r="A317" t="str">
        <f>"ZCB27958FC"</f>
        <v>ZCB27958FC</v>
      </c>
      <c r="B317" t="str">
        <f t="shared" si="4"/>
        <v>06363391001</v>
      </c>
      <c r="C317" t="s">
        <v>16</v>
      </c>
      <c r="D317" t="s">
        <v>659</v>
      </c>
      <c r="E317" t="s">
        <v>64</v>
      </c>
      <c r="F317" s="1" t="s">
        <v>106</v>
      </c>
      <c r="G317" t="s">
        <v>107</v>
      </c>
      <c r="H317">
        <v>500</v>
      </c>
      <c r="I317" s="2">
        <v>43542</v>
      </c>
      <c r="J317" s="2">
        <v>43573</v>
      </c>
      <c r="K317">
        <v>500</v>
      </c>
    </row>
    <row r="318" spans="1:11" x14ac:dyDescent="0.25">
      <c r="A318" t="str">
        <f>"ZAD2791CEF"</f>
        <v>ZAD2791CEF</v>
      </c>
      <c r="B318" t="str">
        <f t="shared" si="4"/>
        <v>06363391001</v>
      </c>
      <c r="C318" t="s">
        <v>16</v>
      </c>
      <c r="D318" t="s">
        <v>660</v>
      </c>
      <c r="E318" t="s">
        <v>64</v>
      </c>
      <c r="F318" s="1" t="s">
        <v>106</v>
      </c>
      <c r="G318" t="s">
        <v>107</v>
      </c>
      <c r="H318">
        <v>720</v>
      </c>
      <c r="I318" s="2">
        <v>43539</v>
      </c>
      <c r="J318" s="2">
        <v>43553</v>
      </c>
      <c r="K318">
        <v>720</v>
      </c>
    </row>
    <row r="319" spans="1:11" x14ac:dyDescent="0.25">
      <c r="A319" t="str">
        <f>"Z4627EDA59"</f>
        <v>Z4627EDA59</v>
      </c>
      <c r="B319" t="str">
        <f t="shared" si="4"/>
        <v>06363391001</v>
      </c>
      <c r="C319" t="s">
        <v>16</v>
      </c>
      <c r="D319" t="s">
        <v>661</v>
      </c>
      <c r="E319" t="s">
        <v>64</v>
      </c>
      <c r="F319" s="1" t="s">
        <v>71</v>
      </c>
      <c r="G319" t="s">
        <v>72</v>
      </c>
      <c r="H319">
        <v>1330</v>
      </c>
      <c r="I319" s="2">
        <v>43571</v>
      </c>
      <c r="J319" s="2">
        <v>43585</v>
      </c>
      <c r="K319">
        <v>1330</v>
      </c>
    </row>
    <row r="320" spans="1:11" x14ac:dyDescent="0.25">
      <c r="A320" t="str">
        <f>"ZB227CC992"</f>
        <v>ZB227CC992</v>
      </c>
      <c r="B320" t="str">
        <f t="shared" si="4"/>
        <v>06363391001</v>
      </c>
      <c r="C320" t="s">
        <v>16</v>
      </c>
      <c r="D320" t="s">
        <v>662</v>
      </c>
      <c r="E320" t="s">
        <v>64</v>
      </c>
      <c r="F320" s="1" t="s">
        <v>458</v>
      </c>
      <c r="G320" t="s">
        <v>459</v>
      </c>
      <c r="H320">
        <v>798</v>
      </c>
      <c r="I320" s="2">
        <v>43571</v>
      </c>
      <c r="J320" s="2">
        <v>43585</v>
      </c>
      <c r="K320">
        <v>798</v>
      </c>
    </row>
    <row r="321" spans="1:11" x14ac:dyDescent="0.25">
      <c r="A321" t="str">
        <f>"Z4D27E4152"</f>
        <v>Z4D27E4152</v>
      </c>
      <c r="B321" t="str">
        <f t="shared" si="4"/>
        <v>06363391001</v>
      </c>
      <c r="C321" t="s">
        <v>16</v>
      </c>
      <c r="D321" t="s">
        <v>663</v>
      </c>
      <c r="E321" t="s">
        <v>64</v>
      </c>
      <c r="F321" s="1" t="s">
        <v>71</v>
      </c>
      <c r="G321" t="s">
        <v>72</v>
      </c>
      <c r="H321">
        <v>1330</v>
      </c>
      <c r="I321" s="2">
        <v>43563</v>
      </c>
      <c r="J321" s="2">
        <v>43585</v>
      </c>
      <c r="K321">
        <v>1330</v>
      </c>
    </row>
    <row r="322" spans="1:11" x14ac:dyDescent="0.25">
      <c r="A322" t="str">
        <f>"Z3927ED8CE"</f>
        <v>Z3927ED8CE</v>
      </c>
      <c r="B322" t="str">
        <f t="shared" si="4"/>
        <v>06363391001</v>
      </c>
      <c r="C322" t="s">
        <v>16</v>
      </c>
      <c r="D322" t="s">
        <v>664</v>
      </c>
      <c r="E322" t="s">
        <v>64</v>
      </c>
      <c r="F322" s="1" t="s">
        <v>665</v>
      </c>
      <c r="G322" t="s">
        <v>462</v>
      </c>
      <c r="H322">
        <v>180</v>
      </c>
      <c r="I322" s="2">
        <v>43571</v>
      </c>
      <c r="J322" s="2">
        <v>43616</v>
      </c>
      <c r="K322">
        <v>180</v>
      </c>
    </row>
    <row r="323" spans="1:11" x14ac:dyDescent="0.25">
      <c r="A323" t="str">
        <f>"ZF82813545"</f>
        <v>ZF82813545</v>
      </c>
      <c r="B323" t="str">
        <f t="shared" ref="B323:B386" si="5">"06363391001"</f>
        <v>06363391001</v>
      </c>
      <c r="C323" t="s">
        <v>16</v>
      </c>
      <c r="D323" t="s">
        <v>666</v>
      </c>
      <c r="E323" t="s">
        <v>64</v>
      </c>
      <c r="F323" s="1" t="s">
        <v>205</v>
      </c>
      <c r="G323" t="s">
        <v>206</v>
      </c>
      <c r="H323">
        <v>1750</v>
      </c>
      <c r="I323" s="2">
        <v>43574</v>
      </c>
      <c r="J323" s="2">
        <v>43616</v>
      </c>
      <c r="K323">
        <v>1740</v>
      </c>
    </row>
    <row r="324" spans="1:11" x14ac:dyDescent="0.25">
      <c r="A324" t="str">
        <f>"Z1827ED9B7"</f>
        <v>Z1827ED9B7</v>
      </c>
      <c r="B324" t="str">
        <f t="shared" si="5"/>
        <v>06363391001</v>
      </c>
      <c r="C324" t="s">
        <v>16</v>
      </c>
      <c r="D324" t="s">
        <v>667</v>
      </c>
      <c r="E324" t="s">
        <v>64</v>
      </c>
      <c r="F324" s="1" t="s">
        <v>93</v>
      </c>
      <c r="G324" t="s">
        <v>94</v>
      </c>
      <c r="H324">
        <v>240</v>
      </c>
      <c r="I324" s="2">
        <v>43571</v>
      </c>
      <c r="J324" s="2">
        <v>43616</v>
      </c>
      <c r="K324">
        <v>240</v>
      </c>
    </row>
    <row r="325" spans="1:11" x14ac:dyDescent="0.25">
      <c r="A325" t="str">
        <f>"Z8527CC644"</f>
        <v>Z8527CC644</v>
      </c>
      <c r="B325" t="str">
        <f t="shared" si="5"/>
        <v>06363391001</v>
      </c>
      <c r="C325" t="s">
        <v>16</v>
      </c>
      <c r="D325" t="s">
        <v>668</v>
      </c>
      <c r="E325" t="s">
        <v>64</v>
      </c>
      <c r="F325" s="1" t="s">
        <v>669</v>
      </c>
      <c r="G325" t="s">
        <v>670</v>
      </c>
      <c r="H325">
        <v>350</v>
      </c>
      <c r="I325" s="2">
        <v>43571</v>
      </c>
      <c r="J325" s="2">
        <v>43616</v>
      </c>
      <c r="K325">
        <v>330</v>
      </c>
    </row>
    <row r="326" spans="1:11" x14ac:dyDescent="0.25">
      <c r="A326" t="str">
        <f>"Z3B27FD167"</f>
        <v>Z3B27FD167</v>
      </c>
      <c r="B326" t="str">
        <f t="shared" si="5"/>
        <v>06363391001</v>
      </c>
      <c r="C326" t="s">
        <v>16</v>
      </c>
      <c r="D326" t="s">
        <v>671</v>
      </c>
      <c r="E326" t="s">
        <v>64</v>
      </c>
      <c r="F326" s="1" t="s">
        <v>80</v>
      </c>
      <c r="G326" t="s">
        <v>81</v>
      </c>
      <c r="H326">
        <v>728.73</v>
      </c>
      <c r="I326" s="2">
        <v>43571</v>
      </c>
      <c r="J326" s="2">
        <v>43585</v>
      </c>
      <c r="K326">
        <v>720</v>
      </c>
    </row>
    <row r="327" spans="1:11" x14ac:dyDescent="0.25">
      <c r="A327" t="str">
        <f>"ZA72822B1B"</f>
        <v>ZA72822B1B</v>
      </c>
      <c r="B327" t="str">
        <f t="shared" si="5"/>
        <v>06363391001</v>
      </c>
      <c r="C327" t="s">
        <v>16</v>
      </c>
      <c r="D327" t="s">
        <v>348</v>
      </c>
      <c r="E327" t="s">
        <v>64</v>
      </c>
      <c r="F327" s="1" t="s">
        <v>672</v>
      </c>
      <c r="G327" t="s">
        <v>673</v>
      </c>
      <c r="H327">
        <v>10163.9</v>
      </c>
      <c r="I327" s="2">
        <v>43595</v>
      </c>
      <c r="J327" s="2">
        <v>43598</v>
      </c>
      <c r="K327">
        <v>10163</v>
      </c>
    </row>
    <row r="328" spans="1:11" x14ac:dyDescent="0.25">
      <c r="A328" t="str">
        <f>"Z1E2814DDA"</f>
        <v>Z1E2814DDA</v>
      </c>
      <c r="B328" t="str">
        <f t="shared" si="5"/>
        <v>06363391001</v>
      </c>
      <c r="C328" t="s">
        <v>16</v>
      </c>
      <c r="D328" t="s">
        <v>674</v>
      </c>
      <c r="E328" t="s">
        <v>64</v>
      </c>
      <c r="F328" s="1" t="s">
        <v>536</v>
      </c>
      <c r="G328" t="s">
        <v>537</v>
      </c>
      <c r="H328">
        <v>240</v>
      </c>
      <c r="I328" s="2">
        <v>43599</v>
      </c>
      <c r="J328" s="2">
        <v>43616</v>
      </c>
      <c r="K328">
        <v>0</v>
      </c>
    </row>
    <row r="329" spans="1:11" x14ac:dyDescent="0.25">
      <c r="A329" t="str">
        <f>"ZD52857FC4"</f>
        <v>ZD52857FC4</v>
      </c>
      <c r="B329" t="str">
        <f t="shared" si="5"/>
        <v>06363391001</v>
      </c>
      <c r="C329" t="s">
        <v>16</v>
      </c>
      <c r="D329" t="s">
        <v>675</v>
      </c>
      <c r="E329" t="s">
        <v>64</v>
      </c>
      <c r="F329" s="1" t="s">
        <v>89</v>
      </c>
      <c r="G329" t="s">
        <v>90</v>
      </c>
      <c r="H329">
        <v>900</v>
      </c>
      <c r="I329" s="2">
        <v>43599</v>
      </c>
      <c r="J329" s="2">
        <v>43616</v>
      </c>
      <c r="K329">
        <v>900</v>
      </c>
    </row>
    <row r="330" spans="1:11" x14ac:dyDescent="0.25">
      <c r="A330" t="str">
        <f>"Z0528BEDCC"</f>
        <v>Z0528BEDCC</v>
      </c>
      <c r="B330" t="str">
        <f t="shared" si="5"/>
        <v>06363391001</v>
      </c>
      <c r="C330" t="s">
        <v>16</v>
      </c>
      <c r="D330" t="s">
        <v>676</v>
      </c>
      <c r="E330" t="s">
        <v>64</v>
      </c>
      <c r="F330" s="1" t="s">
        <v>677</v>
      </c>
      <c r="G330" t="s">
        <v>678</v>
      </c>
      <c r="H330">
        <v>1400</v>
      </c>
      <c r="I330" s="2">
        <v>43634</v>
      </c>
      <c r="J330" s="2">
        <v>43644</v>
      </c>
      <c r="K330">
        <v>1400</v>
      </c>
    </row>
    <row r="331" spans="1:11" x14ac:dyDescent="0.25">
      <c r="A331" t="str">
        <f>"ZBC287CC2C"</f>
        <v>ZBC287CC2C</v>
      </c>
      <c r="B331" t="str">
        <f t="shared" si="5"/>
        <v>06363391001</v>
      </c>
      <c r="C331" t="s">
        <v>16</v>
      </c>
      <c r="D331" t="s">
        <v>679</v>
      </c>
      <c r="E331" t="s">
        <v>64</v>
      </c>
      <c r="F331" s="1" t="s">
        <v>655</v>
      </c>
      <c r="G331" t="s">
        <v>656</v>
      </c>
      <c r="H331">
        <v>609.79999999999995</v>
      </c>
      <c r="I331" s="2">
        <v>43621</v>
      </c>
      <c r="J331" s="2">
        <v>43644</v>
      </c>
      <c r="K331">
        <v>609.79999999999995</v>
      </c>
    </row>
    <row r="332" spans="1:11" x14ac:dyDescent="0.25">
      <c r="A332" t="str">
        <f>"Z772891C81"</f>
        <v>Z772891C81</v>
      </c>
      <c r="B332" t="str">
        <f t="shared" si="5"/>
        <v>06363391001</v>
      </c>
      <c r="C332" t="s">
        <v>16</v>
      </c>
      <c r="D332" t="s">
        <v>680</v>
      </c>
      <c r="E332" t="s">
        <v>64</v>
      </c>
      <c r="F332" s="1" t="s">
        <v>65</v>
      </c>
      <c r="G332" t="s">
        <v>66</v>
      </c>
      <c r="H332">
        <v>550</v>
      </c>
      <c r="I332" s="2">
        <v>43621</v>
      </c>
      <c r="J332" s="2">
        <v>43644</v>
      </c>
      <c r="K332">
        <v>550</v>
      </c>
    </row>
    <row r="333" spans="1:11" x14ac:dyDescent="0.25">
      <c r="A333" t="str">
        <f>"ZD528B2DCD"</f>
        <v>ZD528B2DCD</v>
      </c>
      <c r="B333" t="str">
        <f t="shared" si="5"/>
        <v>06363391001</v>
      </c>
      <c r="C333" t="s">
        <v>16</v>
      </c>
      <c r="D333" t="s">
        <v>681</v>
      </c>
      <c r="E333" t="s">
        <v>64</v>
      </c>
      <c r="F333" s="1" t="s">
        <v>71</v>
      </c>
      <c r="G333" t="s">
        <v>72</v>
      </c>
      <c r="H333">
        <v>1000</v>
      </c>
      <c r="I333" s="2">
        <v>43626</v>
      </c>
      <c r="J333" s="2">
        <v>43644</v>
      </c>
      <c r="K333">
        <v>1000</v>
      </c>
    </row>
    <row r="334" spans="1:11" x14ac:dyDescent="0.25">
      <c r="A334" t="str">
        <f>"ZEF28FBCB4"</f>
        <v>ZEF28FBCB4</v>
      </c>
      <c r="B334" t="str">
        <f t="shared" si="5"/>
        <v>06363391001</v>
      </c>
      <c r="C334" t="s">
        <v>16</v>
      </c>
      <c r="D334" t="s">
        <v>682</v>
      </c>
      <c r="E334" t="s">
        <v>64</v>
      </c>
      <c r="F334" s="1" t="s">
        <v>683</v>
      </c>
      <c r="G334" t="s">
        <v>684</v>
      </c>
      <c r="H334">
        <v>105</v>
      </c>
      <c r="I334" s="2">
        <v>43661</v>
      </c>
      <c r="J334" s="2">
        <v>43707</v>
      </c>
      <c r="K334">
        <v>1105</v>
      </c>
    </row>
    <row r="335" spans="1:11" x14ac:dyDescent="0.25">
      <c r="A335" t="str">
        <f>"ZDD291A602"</f>
        <v>ZDD291A602</v>
      </c>
      <c r="B335" t="str">
        <f t="shared" si="5"/>
        <v>06363391001</v>
      </c>
      <c r="C335" t="s">
        <v>16</v>
      </c>
      <c r="D335" t="s">
        <v>685</v>
      </c>
      <c r="E335" t="s">
        <v>64</v>
      </c>
      <c r="F335" s="1" t="s">
        <v>686</v>
      </c>
      <c r="G335" t="s">
        <v>687</v>
      </c>
      <c r="H335">
        <v>2100</v>
      </c>
      <c r="I335" s="2">
        <v>43658</v>
      </c>
      <c r="J335" s="2">
        <v>43707</v>
      </c>
      <c r="K335">
        <v>2100</v>
      </c>
    </row>
    <row r="336" spans="1:11" x14ac:dyDescent="0.25">
      <c r="A336" t="str">
        <f>"ZE829177F3"</f>
        <v>ZE829177F3</v>
      </c>
      <c r="B336" t="str">
        <f t="shared" si="5"/>
        <v>06363391001</v>
      </c>
      <c r="C336" t="s">
        <v>16</v>
      </c>
      <c r="D336" t="s">
        <v>688</v>
      </c>
      <c r="E336" t="s">
        <v>64</v>
      </c>
      <c r="F336" s="1" t="s">
        <v>689</v>
      </c>
      <c r="G336" t="s">
        <v>690</v>
      </c>
      <c r="H336">
        <v>280</v>
      </c>
      <c r="I336" s="2">
        <v>43661</v>
      </c>
      <c r="J336" s="2">
        <v>43677</v>
      </c>
      <c r="K336">
        <v>280</v>
      </c>
    </row>
    <row r="337" spans="1:11" x14ac:dyDescent="0.25">
      <c r="A337" t="str">
        <f>"Z4028D9B75"</f>
        <v>Z4028D9B75</v>
      </c>
      <c r="B337" t="str">
        <f t="shared" si="5"/>
        <v>06363391001</v>
      </c>
      <c r="C337" t="s">
        <v>16</v>
      </c>
      <c r="D337" t="s">
        <v>691</v>
      </c>
      <c r="E337" t="s">
        <v>64</v>
      </c>
      <c r="F337" s="1" t="s">
        <v>183</v>
      </c>
      <c r="G337" t="s">
        <v>184</v>
      </c>
      <c r="H337">
        <v>4994</v>
      </c>
      <c r="I337" s="2">
        <v>43637</v>
      </c>
      <c r="J337" s="2">
        <v>43677</v>
      </c>
      <c r="K337">
        <v>4993</v>
      </c>
    </row>
    <row r="338" spans="1:11" x14ac:dyDescent="0.25">
      <c r="A338" t="str">
        <f>"Z4429177DE"</f>
        <v>Z4429177DE</v>
      </c>
      <c r="B338" t="str">
        <f t="shared" si="5"/>
        <v>06363391001</v>
      </c>
      <c r="C338" t="s">
        <v>16</v>
      </c>
      <c r="D338" t="s">
        <v>692</v>
      </c>
      <c r="E338" t="s">
        <v>64</v>
      </c>
      <c r="F338" s="1" t="s">
        <v>261</v>
      </c>
      <c r="G338" t="s">
        <v>262</v>
      </c>
      <c r="H338">
        <v>1490</v>
      </c>
      <c r="I338" s="2">
        <v>43661</v>
      </c>
      <c r="J338" s="2">
        <v>43677</v>
      </c>
      <c r="K338">
        <v>1490</v>
      </c>
    </row>
    <row r="339" spans="1:11" x14ac:dyDescent="0.25">
      <c r="A339" t="str">
        <f>"Z6C2941877"</f>
        <v>Z6C2941877</v>
      </c>
      <c r="B339" t="str">
        <f t="shared" si="5"/>
        <v>06363391001</v>
      </c>
      <c r="C339" t="s">
        <v>16</v>
      </c>
      <c r="D339" t="s">
        <v>693</v>
      </c>
      <c r="E339" t="s">
        <v>64</v>
      </c>
      <c r="F339" s="1" t="s">
        <v>89</v>
      </c>
      <c r="G339" t="s">
        <v>90</v>
      </c>
      <c r="H339">
        <v>400</v>
      </c>
      <c r="I339" s="2">
        <v>43669</v>
      </c>
      <c r="J339" s="2">
        <v>43707</v>
      </c>
      <c r="K339">
        <v>400</v>
      </c>
    </row>
    <row r="340" spans="1:11" x14ac:dyDescent="0.25">
      <c r="A340" t="str">
        <f>"ZD029417F7"</f>
        <v>ZD029417F7</v>
      </c>
      <c r="B340" t="str">
        <f t="shared" si="5"/>
        <v>06363391001</v>
      </c>
      <c r="C340" t="s">
        <v>16</v>
      </c>
      <c r="D340" t="s">
        <v>694</v>
      </c>
      <c r="E340" t="s">
        <v>64</v>
      </c>
      <c r="F340" s="1" t="s">
        <v>695</v>
      </c>
      <c r="G340" t="s">
        <v>696</v>
      </c>
      <c r="H340">
        <v>2500</v>
      </c>
      <c r="I340" s="2">
        <v>43705</v>
      </c>
      <c r="J340" s="2">
        <v>43738</v>
      </c>
      <c r="K340">
        <v>0</v>
      </c>
    </row>
    <row r="341" spans="1:11" x14ac:dyDescent="0.25">
      <c r="A341" t="str">
        <f>"Z352964D19"</f>
        <v>Z352964D19</v>
      </c>
      <c r="B341" t="str">
        <f t="shared" si="5"/>
        <v>06363391001</v>
      </c>
      <c r="C341" t="s">
        <v>16</v>
      </c>
      <c r="D341" t="s">
        <v>697</v>
      </c>
      <c r="E341" t="s">
        <v>64</v>
      </c>
      <c r="F341" s="1" t="s">
        <v>698</v>
      </c>
      <c r="G341" t="s">
        <v>699</v>
      </c>
      <c r="H341">
        <v>1495</v>
      </c>
      <c r="I341" s="2">
        <v>43718</v>
      </c>
      <c r="J341" s="2">
        <v>43738</v>
      </c>
      <c r="K341">
        <v>1494</v>
      </c>
    </row>
    <row r="342" spans="1:11" x14ac:dyDescent="0.25">
      <c r="A342" t="str">
        <f>"ZCB2964A63"</f>
        <v>ZCB2964A63</v>
      </c>
      <c r="B342" t="str">
        <f t="shared" si="5"/>
        <v>06363391001</v>
      </c>
      <c r="C342" t="s">
        <v>16</v>
      </c>
      <c r="D342" t="s">
        <v>700</v>
      </c>
      <c r="E342" t="s">
        <v>64</v>
      </c>
      <c r="F342" s="1" t="s">
        <v>466</v>
      </c>
      <c r="G342" t="s">
        <v>467</v>
      </c>
      <c r="H342">
        <v>280</v>
      </c>
      <c r="I342" s="2">
        <v>43705</v>
      </c>
      <c r="J342" s="2">
        <v>43738</v>
      </c>
      <c r="K342">
        <v>0</v>
      </c>
    </row>
    <row r="343" spans="1:11" x14ac:dyDescent="0.25">
      <c r="A343" t="str">
        <f>"ZAC2964BD6"</f>
        <v>ZAC2964BD6</v>
      </c>
      <c r="B343" t="str">
        <f t="shared" si="5"/>
        <v>06363391001</v>
      </c>
      <c r="C343" t="s">
        <v>16</v>
      </c>
      <c r="D343" t="s">
        <v>701</v>
      </c>
      <c r="E343" t="s">
        <v>64</v>
      </c>
      <c r="F343" s="1" t="s">
        <v>80</v>
      </c>
      <c r="G343" t="s">
        <v>81</v>
      </c>
      <c r="H343">
        <v>449</v>
      </c>
      <c r="I343" s="2">
        <v>43705</v>
      </c>
      <c r="J343" s="2">
        <v>43738</v>
      </c>
      <c r="K343">
        <v>449</v>
      </c>
    </row>
    <row r="344" spans="1:11" x14ac:dyDescent="0.25">
      <c r="A344" t="str">
        <f>"Z662963702"</f>
        <v>Z662963702</v>
      </c>
      <c r="B344" t="str">
        <f t="shared" si="5"/>
        <v>06363391001</v>
      </c>
      <c r="C344" t="s">
        <v>16</v>
      </c>
      <c r="D344" t="s">
        <v>702</v>
      </c>
      <c r="E344" t="s">
        <v>64</v>
      </c>
      <c r="F344" s="1" t="s">
        <v>644</v>
      </c>
      <c r="G344" t="s">
        <v>645</v>
      </c>
      <c r="H344">
        <v>1107.8399999999999</v>
      </c>
      <c r="I344" s="2">
        <v>43705</v>
      </c>
      <c r="J344" s="2">
        <v>43738</v>
      </c>
      <c r="K344">
        <v>1107.8399999999999</v>
      </c>
    </row>
    <row r="345" spans="1:11" x14ac:dyDescent="0.25">
      <c r="A345" t="str">
        <f>"Z8829EA752"</f>
        <v>Z8829EA752</v>
      </c>
      <c r="B345" t="str">
        <f t="shared" si="5"/>
        <v>06363391001</v>
      </c>
      <c r="C345" t="s">
        <v>16</v>
      </c>
      <c r="D345" t="s">
        <v>703</v>
      </c>
      <c r="E345" t="s">
        <v>64</v>
      </c>
      <c r="F345" s="1" t="s">
        <v>567</v>
      </c>
      <c r="G345" t="s">
        <v>568</v>
      </c>
      <c r="H345">
        <v>350</v>
      </c>
      <c r="I345" s="2">
        <v>43746</v>
      </c>
      <c r="J345" s="2">
        <v>43769</v>
      </c>
      <c r="K345">
        <v>350</v>
      </c>
    </row>
    <row r="346" spans="1:11" x14ac:dyDescent="0.25">
      <c r="A346" t="str">
        <f>"Z6529E310E"</f>
        <v>Z6529E310E</v>
      </c>
      <c r="B346" t="str">
        <f t="shared" si="5"/>
        <v>06363391001</v>
      </c>
      <c r="C346" t="s">
        <v>16</v>
      </c>
      <c r="D346" t="s">
        <v>704</v>
      </c>
      <c r="E346" t="s">
        <v>64</v>
      </c>
      <c r="F346" s="1" t="s">
        <v>336</v>
      </c>
      <c r="G346" t="s">
        <v>337</v>
      </c>
      <c r="H346">
        <v>739</v>
      </c>
      <c r="I346" s="2">
        <v>43747</v>
      </c>
      <c r="J346" s="2">
        <v>43769</v>
      </c>
      <c r="K346">
        <v>739</v>
      </c>
    </row>
    <row r="347" spans="1:11" x14ac:dyDescent="0.25">
      <c r="A347" t="str">
        <f>"Z162A012BE"</f>
        <v>Z162A012BE</v>
      </c>
      <c r="B347" t="str">
        <f t="shared" si="5"/>
        <v>06363391001</v>
      </c>
      <c r="C347" t="s">
        <v>16</v>
      </c>
      <c r="D347" t="s">
        <v>705</v>
      </c>
      <c r="E347" t="s">
        <v>64</v>
      </c>
      <c r="F347" s="1" t="s">
        <v>706</v>
      </c>
      <c r="G347" t="s">
        <v>707</v>
      </c>
      <c r="H347">
        <v>1400</v>
      </c>
      <c r="I347" s="2">
        <v>43747</v>
      </c>
      <c r="J347" s="2">
        <v>43769</v>
      </c>
      <c r="K347">
        <v>1400</v>
      </c>
    </row>
    <row r="348" spans="1:11" x14ac:dyDescent="0.25">
      <c r="A348" t="str">
        <f>"ZE529E3042"</f>
        <v>ZE529E3042</v>
      </c>
      <c r="B348" t="str">
        <f t="shared" si="5"/>
        <v>06363391001</v>
      </c>
      <c r="C348" t="s">
        <v>16</v>
      </c>
      <c r="D348" t="s">
        <v>708</v>
      </c>
      <c r="E348" t="s">
        <v>64</v>
      </c>
      <c r="F348" s="1" t="s">
        <v>372</v>
      </c>
      <c r="G348" t="s">
        <v>373</v>
      </c>
      <c r="H348">
        <v>5000</v>
      </c>
      <c r="I348" s="2">
        <v>43747</v>
      </c>
      <c r="J348" s="2">
        <v>43769</v>
      </c>
      <c r="K348">
        <v>5200</v>
      </c>
    </row>
    <row r="349" spans="1:11" x14ac:dyDescent="0.25">
      <c r="A349" t="str">
        <f>"ZE6299CBEE"</f>
        <v>ZE6299CBEE</v>
      </c>
      <c r="B349" t="str">
        <f t="shared" si="5"/>
        <v>06363391001</v>
      </c>
      <c r="C349" t="s">
        <v>16</v>
      </c>
      <c r="D349" t="s">
        <v>709</v>
      </c>
      <c r="E349" t="s">
        <v>64</v>
      </c>
      <c r="F349" s="1" t="s">
        <v>372</v>
      </c>
      <c r="G349" t="s">
        <v>373</v>
      </c>
      <c r="H349">
        <v>410</v>
      </c>
      <c r="I349" s="2">
        <v>43733</v>
      </c>
      <c r="J349" s="2">
        <v>43769</v>
      </c>
      <c r="K349">
        <v>410</v>
      </c>
    </row>
    <row r="350" spans="1:11" x14ac:dyDescent="0.25">
      <c r="A350" t="str">
        <f>"Z5F2A136FD"</f>
        <v>Z5F2A136FD</v>
      </c>
      <c r="B350" t="str">
        <f t="shared" si="5"/>
        <v>06363391001</v>
      </c>
      <c r="C350" t="s">
        <v>16</v>
      </c>
      <c r="D350" t="s">
        <v>710</v>
      </c>
      <c r="E350" t="s">
        <v>64</v>
      </c>
      <c r="F350" s="1" t="s">
        <v>711</v>
      </c>
      <c r="G350" t="s">
        <v>712</v>
      </c>
      <c r="H350">
        <v>2000</v>
      </c>
      <c r="I350" s="2">
        <v>43762</v>
      </c>
      <c r="J350" s="2">
        <v>43830</v>
      </c>
      <c r="K350">
        <v>2000</v>
      </c>
    </row>
    <row r="351" spans="1:11" x14ac:dyDescent="0.25">
      <c r="A351" t="str">
        <f>"Z802A7C0B8"</f>
        <v>Z802A7C0B8</v>
      </c>
      <c r="B351" t="str">
        <f t="shared" si="5"/>
        <v>06363391001</v>
      </c>
      <c r="C351" t="s">
        <v>16</v>
      </c>
      <c r="D351" t="s">
        <v>713</v>
      </c>
      <c r="E351" t="s">
        <v>64</v>
      </c>
      <c r="F351" s="1" t="s">
        <v>65</v>
      </c>
      <c r="G351" t="s">
        <v>66</v>
      </c>
      <c r="H351">
        <v>1500</v>
      </c>
      <c r="I351" s="2">
        <v>43789</v>
      </c>
      <c r="J351" s="2">
        <v>43830</v>
      </c>
      <c r="K351">
        <v>1500</v>
      </c>
    </row>
    <row r="352" spans="1:11" x14ac:dyDescent="0.25">
      <c r="A352" t="str">
        <f>"Z252A13806"</f>
        <v>Z252A13806</v>
      </c>
      <c r="B352" t="str">
        <f t="shared" si="5"/>
        <v>06363391001</v>
      </c>
      <c r="C352" t="s">
        <v>16</v>
      </c>
      <c r="D352" t="s">
        <v>714</v>
      </c>
      <c r="E352" t="s">
        <v>64</v>
      </c>
      <c r="F352" s="1" t="s">
        <v>183</v>
      </c>
      <c r="G352" t="s">
        <v>184</v>
      </c>
      <c r="H352">
        <v>861</v>
      </c>
      <c r="I352" s="2">
        <v>43752</v>
      </c>
      <c r="J352" s="2">
        <v>43829</v>
      </c>
      <c r="K352">
        <v>0</v>
      </c>
    </row>
    <row r="353" spans="1:11" x14ac:dyDescent="0.25">
      <c r="A353" t="str">
        <f>"Z4A2A94EF1"</f>
        <v>Z4A2A94EF1</v>
      </c>
      <c r="B353" t="str">
        <f t="shared" si="5"/>
        <v>06363391001</v>
      </c>
      <c r="C353" t="s">
        <v>16</v>
      </c>
      <c r="D353" t="s">
        <v>715</v>
      </c>
      <c r="E353" t="s">
        <v>64</v>
      </c>
      <c r="F353" s="1" t="s">
        <v>183</v>
      </c>
      <c r="G353" t="s">
        <v>184</v>
      </c>
      <c r="H353">
        <v>4954</v>
      </c>
      <c r="I353" s="2">
        <v>43789</v>
      </c>
      <c r="J353" s="2">
        <v>43830</v>
      </c>
      <c r="K353">
        <v>4954</v>
      </c>
    </row>
    <row r="354" spans="1:11" x14ac:dyDescent="0.25">
      <c r="A354" t="str">
        <f>"Z582A9ABF0"</f>
        <v>Z582A9ABF0</v>
      </c>
      <c r="B354" t="str">
        <f t="shared" si="5"/>
        <v>06363391001</v>
      </c>
      <c r="C354" t="s">
        <v>16</v>
      </c>
      <c r="D354" t="s">
        <v>716</v>
      </c>
      <c r="E354" t="s">
        <v>64</v>
      </c>
      <c r="F354" s="1" t="s">
        <v>183</v>
      </c>
      <c r="G354" t="s">
        <v>184</v>
      </c>
      <c r="H354">
        <v>927</v>
      </c>
      <c r="I354" s="2">
        <v>43789</v>
      </c>
      <c r="J354" s="2">
        <v>43798</v>
      </c>
      <c r="K354">
        <v>927</v>
      </c>
    </row>
    <row r="355" spans="1:11" x14ac:dyDescent="0.25">
      <c r="A355" t="str">
        <f>"Z232B18F25"</f>
        <v>Z232B18F25</v>
      </c>
      <c r="B355" t="str">
        <f t="shared" si="5"/>
        <v>06363391001</v>
      </c>
      <c r="C355" t="s">
        <v>16</v>
      </c>
      <c r="D355" t="s">
        <v>717</v>
      </c>
      <c r="E355" t="s">
        <v>64</v>
      </c>
      <c r="F355" s="1" t="s">
        <v>711</v>
      </c>
      <c r="G355" t="s">
        <v>712</v>
      </c>
      <c r="H355">
        <v>440</v>
      </c>
      <c r="I355" s="2">
        <v>43811</v>
      </c>
      <c r="J355" s="2">
        <v>43830</v>
      </c>
      <c r="K355">
        <v>0</v>
      </c>
    </row>
    <row r="356" spans="1:11" x14ac:dyDescent="0.25">
      <c r="A356" t="str">
        <f>"Z872B07D18"</f>
        <v>Z872B07D18</v>
      </c>
      <c r="B356" t="str">
        <f t="shared" si="5"/>
        <v>06363391001</v>
      </c>
      <c r="C356" t="s">
        <v>16</v>
      </c>
      <c r="D356" t="s">
        <v>718</v>
      </c>
      <c r="E356" t="s">
        <v>64</v>
      </c>
      <c r="F356" s="1" t="s">
        <v>719</v>
      </c>
      <c r="G356" t="s">
        <v>720</v>
      </c>
      <c r="H356">
        <v>850</v>
      </c>
      <c r="I356" s="2">
        <v>43811</v>
      </c>
      <c r="J356" s="2">
        <v>43861</v>
      </c>
      <c r="K356">
        <v>0</v>
      </c>
    </row>
    <row r="357" spans="1:11" x14ac:dyDescent="0.25">
      <c r="A357" t="str">
        <f>"Z282B07A0A"</f>
        <v>Z282B07A0A</v>
      </c>
      <c r="B357" t="str">
        <f t="shared" si="5"/>
        <v>06363391001</v>
      </c>
      <c r="C357" t="s">
        <v>16</v>
      </c>
      <c r="D357" t="s">
        <v>721</v>
      </c>
      <c r="E357" t="s">
        <v>64</v>
      </c>
      <c r="F357" s="1" t="s">
        <v>74</v>
      </c>
      <c r="G357" t="s">
        <v>75</v>
      </c>
      <c r="H357">
        <v>600</v>
      </c>
      <c r="I357" s="2">
        <v>43811</v>
      </c>
      <c r="J357" s="2">
        <v>43861</v>
      </c>
      <c r="K357">
        <v>0</v>
      </c>
    </row>
    <row r="358" spans="1:11" x14ac:dyDescent="0.25">
      <c r="A358" t="str">
        <f>"Z102ADCF0C"</f>
        <v>Z102ADCF0C</v>
      </c>
      <c r="B358" t="str">
        <f t="shared" si="5"/>
        <v>06363391001</v>
      </c>
      <c r="C358" t="s">
        <v>16</v>
      </c>
      <c r="D358" t="s">
        <v>722</v>
      </c>
      <c r="E358" t="s">
        <v>64</v>
      </c>
      <c r="F358" s="1" t="s">
        <v>336</v>
      </c>
      <c r="G358" t="s">
        <v>337</v>
      </c>
      <c r="H358">
        <v>744</v>
      </c>
      <c r="I358" s="2">
        <v>43811</v>
      </c>
      <c r="J358" s="2">
        <v>43861</v>
      </c>
      <c r="K358">
        <v>744</v>
      </c>
    </row>
    <row r="359" spans="1:11" x14ac:dyDescent="0.25">
      <c r="A359" t="str">
        <f>"Z4A2ABF377"</f>
        <v>Z4A2ABF377</v>
      </c>
      <c r="B359" t="str">
        <f t="shared" si="5"/>
        <v>06363391001</v>
      </c>
      <c r="C359" t="s">
        <v>16</v>
      </c>
      <c r="D359" t="s">
        <v>723</v>
      </c>
      <c r="E359" t="s">
        <v>64</v>
      </c>
      <c r="F359" s="1" t="s">
        <v>77</v>
      </c>
      <c r="G359" t="s">
        <v>78</v>
      </c>
      <c r="H359">
        <v>1800</v>
      </c>
      <c r="I359" s="2">
        <v>43802</v>
      </c>
      <c r="J359" s="2">
        <v>43861</v>
      </c>
      <c r="K359">
        <v>0</v>
      </c>
    </row>
    <row r="360" spans="1:11" x14ac:dyDescent="0.25">
      <c r="A360" t="str">
        <f>"ZAE2ADCD83"</f>
        <v>ZAE2ADCD83</v>
      </c>
      <c r="B360" t="str">
        <f t="shared" si="5"/>
        <v>06363391001</v>
      </c>
      <c r="C360" t="s">
        <v>16</v>
      </c>
      <c r="D360" t="s">
        <v>724</v>
      </c>
      <c r="E360" t="s">
        <v>64</v>
      </c>
      <c r="F360" s="1" t="s">
        <v>80</v>
      </c>
      <c r="G360" t="s">
        <v>81</v>
      </c>
      <c r="H360">
        <v>3929</v>
      </c>
      <c r="I360" s="2">
        <v>43811</v>
      </c>
      <c r="J360" s="2">
        <v>43830</v>
      </c>
      <c r="K360">
        <v>0</v>
      </c>
    </row>
    <row r="361" spans="1:11" x14ac:dyDescent="0.25">
      <c r="A361" t="str">
        <f>"Z8A2B18D7E"</f>
        <v>Z8A2B18D7E</v>
      </c>
      <c r="B361" t="str">
        <f t="shared" si="5"/>
        <v>06363391001</v>
      </c>
      <c r="C361" t="s">
        <v>16</v>
      </c>
      <c r="D361" t="s">
        <v>725</v>
      </c>
      <c r="E361" t="s">
        <v>64</v>
      </c>
      <c r="F361" s="1" t="s">
        <v>372</v>
      </c>
      <c r="G361" t="s">
        <v>373</v>
      </c>
      <c r="H361">
        <v>840</v>
      </c>
      <c r="I361" s="2">
        <v>43811</v>
      </c>
      <c r="J361" s="2">
        <v>43861</v>
      </c>
      <c r="K361">
        <v>0</v>
      </c>
    </row>
    <row r="362" spans="1:11" x14ac:dyDescent="0.25">
      <c r="A362" t="str">
        <f>"Z6A2ADCFC6"</f>
        <v>Z6A2ADCFC6</v>
      </c>
      <c r="B362" t="str">
        <f t="shared" si="5"/>
        <v>06363391001</v>
      </c>
      <c r="C362" t="s">
        <v>16</v>
      </c>
      <c r="D362" t="s">
        <v>726</v>
      </c>
      <c r="E362" t="s">
        <v>64</v>
      </c>
      <c r="F362" s="1" t="s">
        <v>183</v>
      </c>
      <c r="G362" t="s">
        <v>184</v>
      </c>
      <c r="H362">
        <v>1799</v>
      </c>
      <c r="I362" s="2">
        <v>43802</v>
      </c>
      <c r="J362" s="2">
        <v>43830</v>
      </c>
      <c r="K362">
        <v>1799</v>
      </c>
    </row>
    <row r="363" spans="1:11" x14ac:dyDescent="0.25">
      <c r="A363" t="str">
        <f>"ZD02B07C2E"</f>
        <v>ZD02B07C2E</v>
      </c>
      <c r="B363" t="str">
        <f t="shared" si="5"/>
        <v>06363391001</v>
      </c>
      <c r="C363" t="s">
        <v>16</v>
      </c>
      <c r="D363" t="s">
        <v>727</v>
      </c>
      <c r="E363" t="s">
        <v>64</v>
      </c>
      <c r="F363" s="1" t="s">
        <v>183</v>
      </c>
      <c r="G363" t="s">
        <v>184</v>
      </c>
      <c r="H363">
        <v>899</v>
      </c>
      <c r="I363" s="2">
        <v>43811</v>
      </c>
      <c r="J363" s="2">
        <v>43830</v>
      </c>
      <c r="K363">
        <v>899</v>
      </c>
    </row>
    <row r="364" spans="1:11" x14ac:dyDescent="0.25">
      <c r="A364" t="str">
        <f>"Z5C2B4645E"</f>
        <v>Z5C2B4645E</v>
      </c>
      <c r="B364" t="str">
        <f t="shared" si="5"/>
        <v>06363391001</v>
      </c>
      <c r="C364" t="s">
        <v>16</v>
      </c>
      <c r="D364" t="s">
        <v>728</v>
      </c>
      <c r="E364" t="s">
        <v>18</v>
      </c>
      <c r="F364" s="1" t="s">
        <v>150</v>
      </c>
      <c r="G364" t="s">
        <v>151</v>
      </c>
      <c r="H364">
        <v>10000</v>
      </c>
      <c r="I364" s="2">
        <v>43829</v>
      </c>
      <c r="J364" s="2">
        <v>43906</v>
      </c>
      <c r="K364">
        <v>2815.12</v>
      </c>
    </row>
    <row r="365" spans="1:11" x14ac:dyDescent="0.25">
      <c r="A365" t="str">
        <f>"8012135EF3"</f>
        <v>8012135EF3</v>
      </c>
      <c r="B365" t="str">
        <f t="shared" si="5"/>
        <v>06363391001</v>
      </c>
      <c r="C365" t="s">
        <v>16</v>
      </c>
      <c r="D365" t="s">
        <v>729</v>
      </c>
      <c r="E365" t="s">
        <v>18</v>
      </c>
      <c r="F365" s="1" t="s">
        <v>730</v>
      </c>
      <c r="G365" t="s">
        <v>731</v>
      </c>
      <c r="H365">
        <v>0</v>
      </c>
      <c r="I365" s="2">
        <v>43703</v>
      </c>
      <c r="J365" s="2">
        <v>44068</v>
      </c>
      <c r="K365">
        <v>3913.82</v>
      </c>
    </row>
    <row r="366" spans="1:11" x14ac:dyDescent="0.25">
      <c r="A366" t="str">
        <f>"Z8A2B4B952"</f>
        <v>Z8A2B4B952</v>
      </c>
      <c r="B366" t="str">
        <f t="shared" si="5"/>
        <v>06363391001</v>
      </c>
      <c r="C366" t="s">
        <v>16</v>
      </c>
      <c r="D366" t="s">
        <v>732</v>
      </c>
      <c r="E366" t="s">
        <v>64</v>
      </c>
      <c r="F366" s="1" t="s">
        <v>183</v>
      </c>
      <c r="G366" t="s">
        <v>184</v>
      </c>
      <c r="H366">
        <v>4000</v>
      </c>
      <c r="I366" s="2">
        <v>43800</v>
      </c>
      <c r="J366" s="2">
        <v>43861</v>
      </c>
      <c r="K366">
        <v>0</v>
      </c>
    </row>
    <row r="367" spans="1:11" x14ac:dyDescent="0.25">
      <c r="A367" t="str">
        <f>"ZBE292EEEF"</f>
        <v>ZBE292EEEF</v>
      </c>
      <c r="B367" t="str">
        <f t="shared" si="5"/>
        <v>06363391001</v>
      </c>
      <c r="C367" t="s">
        <v>16</v>
      </c>
      <c r="D367" t="s">
        <v>733</v>
      </c>
      <c r="E367" t="s">
        <v>64</v>
      </c>
      <c r="F367" s="1" t="s">
        <v>734</v>
      </c>
      <c r="G367" t="s">
        <v>735</v>
      </c>
      <c r="H367">
        <v>540</v>
      </c>
      <c r="I367" s="2">
        <v>43670</v>
      </c>
      <c r="J367" s="2">
        <v>43913</v>
      </c>
      <c r="K367">
        <v>0</v>
      </c>
    </row>
    <row r="368" spans="1:11" x14ac:dyDescent="0.25">
      <c r="A368" t="str">
        <f>"ZD72808E85"</f>
        <v>ZD72808E85</v>
      </c>
      <c r="B368" t="str">
        <f t="shared" si="5"/>
        <v>06363391001</v>
      </c>
      <c r="C368" t="s">
        <v>16</v>
      </c>
      <c r="D368" t="s">
        <v>736</v>
      </c>
      <c r="E368" t="s">
        <v>64</v>
      </c>
      <c r="F368" s="1" t="s">
        <v>734</v>
      </c>
      <c r="G368" t="s">
        <v>735</v>
      </c>
      <c r="H368">
        <v>1000</v>
      </c>
      <c r="I368" s="2">
        <v>43641</v>
      </c>
      <c r="J368" s="2">
        <v>43809</v>
      </c>
      <c r="K368">
        <v>0</v>
      </c>
    </row>
    <row r="369" spans="1:11" x14ac:dyDescent="0.25">
      <c r="A369" t="str">
        <f>"Z6A2B19298"</f>
        <v>Z6A2B19298</v>
      </c>
      <c r="B369" t="str">
        <f t="shared" si="5"/>
        <v>06363391001</v>
      </c>
      <c r="C369" t="s">
        <v>16</v>
      </c>
      <c r="D369" t="s">
        <v>737</v>
      </c>
      <c r="E369" t="s">
        <v>64</v>
      </c>
      <c r="F369" s="1" t="s">
        <v>232</v>
      </c>
      <c r="G369" t="s">
        <v>233</v>
      </c>
      <c r="H369">
        <v>2150</v>
      </c>
      <c r="I369" s="2">
        <v>43815</v>
      </c>
      <c r="J369" s="2">
        <v>43817</v>
      </c>
      <c r="K369">
        <v>2150</v>
      </c>
    </row>
    <row r="370" spans="1:11" x14ac:dyDescent="0.25">
      <c r="A370" t="str">
        <f>"Z502B4BB56"</f>
        <v>Z502B4BB56</v>
      </c>
      <c r="B370" t="str">
        <f t="shared" si="5"/>
        <v>06363391001</v>
      </c>
      <c r="C370" t="s">
        <v>16</v>
      </c>
      <c r="D370" t="s">
        <v>738</v>
      </c>
      <c r="E370" t="s">
        <v>64</v>
      </c>
      <c r="F370" s="1" t="s">
        <v>74</v>
      </c>
      <c r="G370" t="s">
        <v>75</v>
      </c>
      <c r="H370">
        <v>964</v>
      </c>
      <c r="I370" s="2">
        <v>43833</v>
      </c>
      <c r="J370" s="2">
        <v>43833</v>
      </c>
      <c r="K370">
        <v>0</v>
      </c>
    </row>
    <row r="371" spans="1:11" x14ac:dyDescent="0.25">
      <c r="A371" t="str">
        <f>"ZAB2ADD296"</f>
        <v>ZAB2ADD296</v>
      </c>
      <c r="B371" t="str">
        <f t="shared" si="5"/>
        <v>06363391001</v>
      </c>
      <c r="C371" t="s">
        <v>16</v>
      </c>
      <c r="D371" t="s">
        <v>739</v>
      </c>
      <c r="E371" t="s">
        <v>64</v>
      </c>
      <c r="F371" s="1" t="s">
        <v>740</v>
      </c>
      <c r="G371" t="s">
        <v>741</v>
      </c>
      <c r="H371">
        <v>2350</v>
      </c>
      <c r="I371" s="2">
        <v>43846</v>
      </c>
      <c r="J371" s="2">
        <v>43850</v>
      </c>
      <c r="K371">
        <v>0</v>
      </c>
    </row>
    <row r="372" spans="1:11" x14ac:dyDescent="0.25">
      <c r="A372" t="str">
        <f>"Z732AE5690"</f>
        <v>Z732AE5690</v>
      </c>
      <c r="B372" t="str">
        <f t="shared" si="5"/>
        <v>06363391001</v>
      </c>
      <c r="C372" t="s">
        <v>16</v>
      </c>
      <c r="D372" t="s">
        <v>742</v>
      </c>
      <c r="E372" t="s">
        <v>64</v>
      </c>
      <c r="F372" s="1" t="s">
        <v>372</v>
      </c>
      <c r="G372" t="s">
        <v>373</v>
      </c>
      <c r="H372">
        <v>1870</v>
      </c>
      <c r="I372" s="2">
        <v>43836</v>
      </c>
      <c r="J372" s="2">
        <v>43837</v>
      </c>
      <c r="K372">
        <v>0</v>
      </c>
    </row>
    <row r="373" spans="1:11" x14ac:dyDescent="0.25">
      <c r="A373" t="str">
        <f>"Z6F2B4B9E3"</f>
        <v>Z6F2B4B9E3</v>
      </c>
      <c r="B373" t="str">
        <f t="shared" si="5"/>
        <v>06363391001</v>
      </c>
      <c r="C373" t="s">
        <v>16</v>
      </c>
      <c r="D373" t="s">
        <v>743</v>
      </c>
      <c r="E373" t="s">
        <v>64</v>
      </c>
      <c r="F373" s="1" t="s">
        <v>548</v>
      </c>
      <c r="G373" t="s">
        <v>549</v>
      </c>
      <c r="H373">
        <v>1200</v>
      </c>
      <c r="I373" s="2">
        <v>43844</v>
      </c>
      <c r="J373" s="2">
        <v>43909</v>
      </c>
      <c r="K373">
        <v>0</v>
      </c>
    </row>
    <row r="374" spans="1:11" x14ac:dyDescent="0.25">
      <c r="A374" t="str">
        <f>"Z2426DC714"</f>
        <v>Z2426DC714</v>
      </c>
      <c r="B374" t="str">
        <f t="shared" si="5"/>
        <v>06363391001</v>
      </c>
      <c r="C374" t="s">
        <v>16</v>
      </c>
      <c r="D374" t="s">
        <v>744</v>
      </c>
      <c r="E374" t="s">
        <v>34</v>
      </c>
      <c r="F374" s="1" t="s">
        <v>745</v>
      </c>
      <c r="G374" t="s">
        <v>568</v>
      </c>
      <c r="H374">
        <v>24846.959999999999</v>
      </c>
      <c r="I374" s="2">
        <v>43713</v>
      </c>
      <c r="J374" s="2">
        <v>43775</v>
      </c>
      <c r="K374">
        <v>24719.54</v>
      </c>
    </row>
    <row r="375" spans="1:11" x14ac:dyDescent="0.25">
      <c r="A375" t="str">
        <f>"Z052A791D7"</f>
        <v>Z052A791D7</v>
      </c>
      <c r="B375" t="str">
        <f t="shared" si="5"/>
        <v>06363391001</v>
      </c>
      <c r="C375" t="s">
        <v>16</v>
      </c>
      <c r="D375" t="s">
        <v>746</v>
      </c>
      <c r="E375" t="s">
        <v>64</v>
      </c>
      <c r="F375" s="1" t="s">
        <v>548</v>
      </c>
      <c r="G375" t="s">
        <v>549</v>
      </c>
      <c r="H375">
        <v>1050</v>
      </c>
      <c r="I375" s="2">
        <v>43788</v>
      </c>
      <c r="J375" s="2">
        <v>43796</v>
      </c>
      <c r="K375">
        <v>1050</v>
      </c>
    </row>
    <row r="376" spans="1:11" x14ac:dyDescent="0.25">
      <c r="A376" t="str">
        <f>"Z2B2B85AB1"</f>
        <v>Z2B2B85AB1</v>
      </c>
      <c r="B376" t="str">
        <f t="shared" si="5"/>
        <v>06363391001</v>
      </c>
      <c r="C376" t="s">
        <v>16</v>
      </c>
      <c r="D376" t="s">
        <v>747</v>
      </c>
      <c r="E376" t="s">
        <v>64</v>
      </c>
      <c r="F376" s="1" t="s">
        <v>74</v>
      </c>
      <c r="G376" t="s">
        <v>75</v>
      </c>
      <c r="H376">
        <v>1775</v>
      </c>
      <c r="I376" s="2">
        <v>43850</v>
      </c>
      <c r="J376" s="2">
        <v>43861</v>
      </c>
      <c r="K376">
        <v>0</v>
      </c>
    </row>
    <row r="377" spans="1:11" x14ac:dyDescent="0.25">
      <c r="A377" t="str">
        <f>"Z592974704"</f>
        <v>Z592974704</v>
      </c>
      <c r="B377" t="str">
        <f t="shared" si="5"/>
        <v>06363391001</v>
      </c>
      <c r="C377" t="s">
        <v>16</v>
      </c>
      <c r="D377" t="s">
        <v>748</v>
      </c>
      <c r="E377" t="s">
        <v>64</v>
      </c>
      <c r="F377" s="1" t="s">
        <v>749</v>
      </c>
      <c r="G377" t="s">
        <v>750</v>
      </c>
      <c r="H377">
        <v>1500</v>
      </c>
      <c r="I377" s="2">
        <v>43706</v>
      </c>
      <c r="J377" s="2">
        <v>43706</v>
      </c>
      <c r="K377">
        <v>0</v>
      </c>
    </row>
    <row r="378" spans="1:11" x14ac:dyDescent="0.25">
      <c r="A378" t="str">
        <f>"Z67286D7AD"</f>
        <v>Z67286D7AD</v>
      </c>
      <c r="B378" t="str">
        <f t="shared" si="5"/>
        <v>06363391001</v>
      </c>
      <c r="C378" t="s">
        <v>16</v>
      </c>
      <c r="D378" t="s">
        <v>751</v>
      </c>
      <c r="E378" t="s">
        <v>64</v>
      </c>
      <c r="F378" s="1" t="s">
        <v>365</v>
      </c>
      <c r="G378" t="s">
        <v>366</v>
      </c>
      <c r="H378">
        <v>336</v>
      </c>
      <c r="I378" s="2">
        <v>43607</v>
      </c>
      <c r="J378" s="2">
        <v>43607</v>
      </c>
      <c r="K378">
        <v>0</v>
      </c>
    </row>
    <row r="379" spans="1:11" x14ac:dyDescent="0.25">
      <c r="A379" t="str">
        <f>"Z372AA0808"</f>
        <v>Z372AA0808</v>
      </c>
      <c r="B379" t="str">
        <f t="shared" si="5"/>
        <v>06363391001</v>
      </c>
      <c r="C379" t="s">
        <v>16</v>
      </c>
      <c r="D379" t="s">
        <v>752</v>
      </c>
      <c r="E379" t="s">
        <v>64</v>
      </c>
      <c r="F379" s="1" t="s">
        <v>86</v>
      </c>
      <c r="G379" t="s">
        <v>87</v>
      </c>
      <c r="H379">
        <v>2490</v>
      </c>
      <c r="I379" s="2">
        <v>43838</v>
      </c>
      <c r="J379" s="2">
        <v>43844</v>
      </c>
      <c r="K379">
        <v>0</v>
      </c>
    </row>
    <row r="380" spans="1:11" x14ac:dyDescent="0.25">
      <c r="A380" t="str">
        <f>"ZCE27EDABA"</f>
        <v>ZCE27EDABA</v>
      </c>
      <c r="B380" t="str">
        <f t="shared" si="5"/>
        <v>06363391001</v>
      </c>
      <c r="C380" t="s">
        <v>16</v>
      </c>
      <c r="D380" t="s">
        <v>753</v>
      </c>
      <c r="E380" t="s">
        <v>64</v>
      </c>
      <c r="F380" s="1" t="s">
        <v>570</v>
      </c>
      <c r="G380" t="s">
        <v>571</v>
      </c>
      <c r="H380">
        <v>1400</v>
      </c>
      <c r="I380" s="2">
        <v>43607</v>
      </c>
      <c r="J380" s="2">
        <v>43607</v>
      </c>
      <c r="K380">
        <v>0</v>
      </c>
    </row>
    <row r="381" spans="1:11" x14ac:dyDescent="0.25">
      <c r="A381" t="str">
        <f>"Z7A29BE297"</f>
        <v>Z7A29BE297</v>
      </c>
      <c r="B381" t="str">
        <f t="shared" si="5"/>
        <v>06363391001</v>
      </c>
      <c r="C381" t="s">
        <v>16</v>
      </c>
      <c r="D381" t="s">
        <v>754</v>
      </c>
      <c r="E381" t="s">
        <v>64</v>
      </c>
      <c r="F381" s="1" t="s">
        <v>434</v>
      </c>
      <c r="G381" t="s">
        <v>138</v>
      </c>
      <c r="H381">
        <v>1380</v>
      </c>
      <c r="I381" s="2">
        <v>43733</v>
      </c>
      <c r="J381" s="2">
        <v>43734</v>
      </c>
      <c r="K381">
        <v>0</v>
      </c>
    </row>
    <row r="382" spans="1:11" x14ac:dyDescent="0.25">
      <c r="A382" t="str">
        <f>"Z9A2ADD1ED"</f>
        <v>Z9A2ADD1ED</v>
      </c>
      <c r="B382" t="str">
        <f t="shared" si="5"/>
        <v>06363391001</v>
      </c>
      <c r="C382" t="s">
        <v>16</v>
      </c>
      <c r="D382" t="s">
        <v>755</v>
      </c>
      <c r="E382" t="s">
        <v>64</v>
      </c>
      <c r="F382" s="1" t="s">
        <v>502</v>
      </c>
      <c r="G382" t="s">
        <v>503</v>
      </c>
      <c r="H382">
        <v>800</v>
      </c>
      <c r="I382" s="2">
        <v>43851</v>
      </c>
      <c r="J382" s="2">
        <v>43851</v>
      </c>
      <c r="K382">
        <v>0</v>
      </c>
    </row>
    <row r="383" spans="1:11" x14ac:dyDescent="0.25">
      <c r="A383" t="str">
        <f>"ZCF2B03F1F"</f>
        <v>ZCF2B03F1F</v>
      </c>
      <c r="B383" t="str">
        <f t="shared" si="5"/>
        <v>06363391001</v>
      </c>
      <c r="C383" t="s">
        <v>16</v>
      </c>
      <c r="D383" t="s">
        <v>756</v>
      </c>
      <c r="E383" t="s">
        <v>64</v>
      </c>
      <c r="F383" s="1" t="s">
        <v>757</v>
      </c>
      <c r="G383" t="s">
        <v>758</v>
      </c>
      <c r="H383">
        <v>2500</v>
      </c>
      <c r="I383" s="2">
        <v>43837</v>
      </c>
      <c r="J383" s="2">
        <v>43857</v>
      </c>
      <c r="K383">
        <v>0</v>
      </c>
    </row>
    <row r="384" spans="1:11" x14ac:dyDescent="0.25">
      <c r="A384" t="str">
        <f>"ZEB291A1F0"</f>
        <v>ZEB291A1F0</v>
      </c>
      <c r="B384" t="str">
        <f t="shared" si="5"/>
        <v>06363391001</v>
      </c>
      <c r="C384" t="s">
        <v>16</v>
      </c>
      <c r="D384" t="s">
        <v>759</v>
      </c>
      <c r="E384" t="s">
        <v>64</v>
      </c>
      <c r="F384" s="1" t="s">
        <v>760</v>
      </c>
      <c r="G384" t="s">
        <v>761</v>
      </c>
      <c r="H384">
        <v>120</v>
      </c>
      <c r="I384" s="2">
        <v>43685</v>
      </c>
      <c r="J384" s="2">
        <v>43685</v>
      </c>
      <c r="K384">
        <v>0</v>
      </c>
    </row>
    <row r="385" spans="1:11" x14ac:dyDescent="0.25">
      <c r="A385" t="str">
        <f>"Z812A01130"</f>
        <v>Z812A01130</v>
      </c>
      <c r="B385" t="str">
        <f t="shared" si="5"/>
        <v>06363391001</v>
      </c>
      <c r="C385" t="s">
        <v>16</v>
      </c>
      <c r="D385" t="s">
        <v>762</v>
      </c>
      <c r="E385" t="s">
        <v>64</v>
      </c>
      <c r="F385" s="1" t="s">
        <v>261</v>
      </c>
      <c r="G385" t="s">
        <v>262</v>
      </c>
      <c r="H385">
        <v>200</v>
      </c>
      <c r="I385" s="2">
        <v>43761</v>
      </c>
      <c r="J385" s="2">
        <v>43761</v>
      </c>
      <c r="K385">
        <v>0</v>
      </c>
    </row>
    <row r="386" spans="1:11" x14ac:dyDescent="0.25">
      <c r="A386" t="str">
        <f>"ZBA2B79DC4"</f>
        <v>ZBA2B79DC4</v>
      </c>
      <c r="B386" t="str">
        <f t="shared" si="5"/>
        <v>06363391001</v>
      </c>
      <c r="C386" t="s">
        <v>16</v>
      </c>
      <c r="D386" t="s">
        <v>763</v>
      </c>
      <c r="E386" t="s">
        <v>64</v>
      </c>
      <c r="F386" s="1" t="s">
        <v>764</v>
      </c>
      <c r="G386" t="s">
        <v>765</v>
      </c>
      <c r="H386">
        <v>1905</v>
      </c>
      <c r="I386" s="2">
        <v>43852</v>
      </c>
      <c r="J386" s="2">
        <v>43885</v>
      </c>
      <c r="K386">
        <v>0</v>
      </c>
    </row>
    <row r="387" spans="1:11" x14ac:dyDescent="0.25">
      <c r="A387" t="str">
        <f>"Z892BA3DE8"</f>
        <v>Z892BA3DE8</v>
      </c>
      <c r="B387" t="str">
        <f t="shared" ref="B387:B427" si="6">"06363391001"</f>
        <v>06363391001</v>
      </c>
      <c r="C387" t="s">
        <v>16</v>
      </c>
      <c r="D387" t="s">
        <v>766</v>
      </c>
      <c r="E387" t="s">
        <v>64</v>
      </c>
      <c r="F387" s="1" t="s">
        <v>183</v>
      </c>
      <c r="G387" t="s">
        <v>184</v>
      </c>
      <c r="H387">
        <v>209.25</v>
      </c>
      <c r="I387" s="2">
        <v>43854</v>
      </c>
      <c r="J387" s="2">
        <v>43889</v>
      </c>
      <c r="K387">
        <v>0</v>
      </c>
    </row>
    <row r="388" spans="1:11" x14ac:dyDescent="0.25">
      <c r="A388" t="str">
        <f>"Z512B4BAA0"</f>
        <v>Z512B4BAA0</v>
      </c>
      <c r="B388" t="str">
        <f t="shared" si="6"/>
        <v>06363391001</v>
      </c>
      <c r="C388" t="s">
        <v>16</v>
      </c>
      <c r="D388" t="s">
        <v>767</v>
      </c>
      <c r="E388" t="s">
        <v>64</v>
      </c>
      <c r="F388" s="1" t="s">
        <v>768</v>
      </c>
      <c r="G388" t="s">
        <v>769</v>
      </c>
      <c r="H388">
        <v>5606.8</v>
      </c>
      <c r="I388" s="2">
        <v>43823</v>
      </c>
      <c r="J388" s="2">
        <v>43880</v>
      </c>
      <c r="K388">
        <v>0</v>
      </c>
    </row>
    <row r="389" spans="1:11" x14ac:dyDescent="0.25">
      <c r="A389" t="str">
        <f>"Z492B84753"</f>
        <v>Z492B84753</v>
      </c>
      <c r="B389" t="str">
        <f t="shared" si="6"/>
        <v>06363391001</v>
      </c>
      <c r="C389" t="s">
        <v>16</v>
      </c>
      <c r="D389" t="s">
        <v>770</v>
      </c>
      <c r="E389" t="s">
        <v>64</v>
      </c>
      <c r="F389" s="1" t="s">
        <v>71</v>
      </c>
      <c r="G389" t="s">
        <v>72</v>
      </c>
      <c r="H389">
        <v>3970</v>
      </c>
      <c r="I389" s="2">
        <v>43847</v>
      </c>
      <c r="J389" s="2">
        <v>43861</v>
      </c>
      <c r="K389">
        <v>0</v>
      </c>
    </row>
    <row r="390" spans="1:11" x14ac:dyDescent="0.25">
      <c r="A390" t="str">
        <f>"Z902A32696"</f>
        <v>Z902A32696</v>
      </c>
      <c r="B390" t="str">
        <f t="shared" si="6"/>
        <v>06363391001</v>
      </c>
      <c r="C390" t="s">
        <v>16</v>
      </c>
      <c r="D390" t="s">
        <v>771</v>
      </c>
      <c r="E390" t="s">
        <v>64</v>
      </c>
      <c r="F390" s="1" t="s">
        <v>772</v>
      </c>
      <c r="G390" t="s">
        <v>773</v>
      </c>
      <c r="H390">
        <v>1560</v>
      </c>
      <c r="I390" s="2">
        <v>43759</v>
      </c>
      <c r="J390" s="2">
        <v>43790</v>
      </c>
      <c r="K390">
        <v>0</v>
      </c>
    </row>
    <row r="391" spans="1:11" x14ac:dyDescent="0.25">
      <c r="A391" t="str">
        <f>"Z672A90175"</f>
        <v>Z672A90175</v>
      </c>
      <c r="B391" t="str">
        <f t="shared" si="6"/>
        <v>06363391001</v>
      </c>
      <c r="C391" t="s">
        <v>16</v>
      </c>
      <c r="D391" t="s">
        <v>774</v>
      </c>
      <c r="E391" t="s">
        <v>64</v>
      </c>
      <c r="F391" s="1" t="s">
        <v>229</v>
      </c>
      <c r="G391" t="s">
        <v>42</v>
      </c>
      <c r="H391">
        <v>4985</v>
      </c>
      <c r="I391" s="2">
        <v>43796</v>
      </c>
      <c r="J391" s="2">
        <v>43798</v>
      </c>
      <c r="K391">
        <v>0</v>
      </c>
    </row>
    <row r="392" spans="1:11" x14ac:dyDescent="0.25">
      <c r="A392" t="str">
        <f>"Z122ADCE9B"</f>
        <v>Z122ADCE9B</v>
      </c>
      <c r="B392" t="str">
        <f t="shared" si="6"/>
        <v>06363391001</v>
      </c>
      <c r="C392" t="s">
        <v>16</v>
      </c>
      <c r="D392" t="s">
        <v>465</v>
      </c>
      <c r="E392" t="s">
        <v>64</v>
      </c>
      <c r="F392" s="1" t="s">
        <v>775</v>
      </c>
      <c r="G392" t="s">
        <v>634</v>
      </c>
      <c r="H392">
        <v>560</v>
      </c>
      <c r="I392" s="2">
        <v>43850</v>
      </c>
      <c r="J392" s="2">
        <v>43861</v>
      </c>
      <c r="K392">
        <v>0</v>
      </c>
    </row>
    <row r="393" spans="1:11" x14ac:dyDescent="0.25">
      <c r="A393" t="str">
        <f>"ZC22B79CFB"</f>
        <v>ZC22B79CFB</v>
      </c>
      <c r="B393" t="str">
        <f t="shared" si="6"/>
        <v>06363391001</v>
      </c>
      <c r="C393" t="s">
        <v>16</v>
      </c>
      <c r="D393" t="s">
        <v>776</v>
      </c>
      <c r="E393" t="s">
        <v>64</v>
      </c>
      <c r="F393" s="1" t="s">
        <v>253</v>
      </c>
      <c r="G393" t="s">
        <v>254</v>
      </c>
      <c r="H393">
        <v>1500</v>
      </c>
      <c r="I393" s="2">
        <v>43851</v>
      </c>
      <c r="J393" s="2">
        <v>43889</v>
      </c>
      <c r="K393">
        <v>0</v>
      </c>
    </row>
    <row r="394" spans="1:11" x14ac:dyDescent="0.25">
      <c r="A394" t="str">
        <f>"ZF22A517A0"</f>
        <v>ZF22A517A0</v>
      </c>
      <c r="B394" t="str">
        <f t="shared" si="6"/>
        <v>06363391001</v>
      </c>
      <c r="C394" t="s">
        <v>16</v>
      </c>
      <c r="D394" t="s">
        <v>777</v>
      </c>
      <c r="E394" t="s">
        <v>64</v>
      </c>
      <c r="F394" s="1" t="s">
        <v>253</v>
      </c>
      <c r="G394" t="s">
        <v>254</v>
      </c>
      <c r="H394">
        <v>1800</v>
      </c>
      <c r="I394" s="2">
        <v>43789</v>
      </c>
      <c r="J394" s="2">
        <v>43838</v>
      </c>
      <c r="K394">
        <v>0</v>
      </c>
    </row>
    <row r="395" spans="1:11" x14ac:dyDescent="0.25">
      <c r="A395" t="str">
        <f>"ZB829F95C4"</f>
        <v>ZB829F95C4</v>
      </c>
      <c r="B395" t="str">
        <f t="shared" si="6"/>
        <v>06363391001</v>
      </c>
      <c r="C395" t="s">
        <v>16</v>
      </c>
      <c r="D395" t="s">
        <v>778</v>
      </c>
      <c r="E395" t="s">
        <v>64</v>
      </c>
      <c r="F395" s="1" t="s">
        <v>279</v>
      </c>
      <c r="G395" t="s">
        <v>36</v>
      </c>
      <c r="H395">
        <v>1299</v>
      </c>
      <c r="I395" s="2">
        <v>43773</v>
      </c>
      <c r="J395" s="2">
        <v>43787</v>
      </c>
      <c r="K395">
        <v>0</v>
      </c>
    </row>
    <row r="396" spans="1:11" x14ac:dyDescent="0.25">
      <c r="A396" t="str">
        <f>"Z162BBD81F"</f>
        <v>Z162BBD81F</v>
      </c>
      <c r="B396" t="str">
        <f t="shared" si="6"/>
        <v>06363391001</v>
      </c>
      <c r="C396" t="s">
        <v>16</v>
      </c>
      <c r="D396" t="s">
        <v>779</v>
      </c>
      <c r="E396" t="s">
        <v>64</v>
      </c>
      <c r="F396" s="1" t="s">
        <v>780</v>
      </c>
      <c r="G396" t="s">
        <v>781</v>
      </c>
      <c r="H396">
        <v>477</v>
      </c>
      <c r="I396" s="2">
        <v>43847</v>
      </c>
      <c r="J396" s="2">
        <v>43848</v>
      </c>
      <c r="K396">
        <v>0</v>
      </c>
    </row>
    <row r="397" spans="1:11" x14ac:dyDescent="0.25">
      <c r="A397" t="str">
        <f>"ZAD29E30DA"</f>
        <v>ZAD29E30DA</v>
      </c>
      <c r="B397" t="str">
        <f t="shared" si="6"/>
        <v>06363391001</v>
      </c>
      <c r="C397" t="s">
        <v>16</v>
      </c>
      <c r="D397" t="s">
        <v>208</v>
      </c>
      <c r="E397" t="s">
        <v>64</v>
      </c>
      <c r="F397" s="1" t="s">
        <v>99</v>
      </c>
      <c r="G397" t="s">
        <v>100</v>
      </c>
      <c r="H397">
        <v>362.65</v>
      </c>
      <c r="I397" s="2">
        <v>43747</v>
      </c>
      <c r="J397" s="2">
        <v>43830</v>
      </c>
      <c r="K397">
        <v>362.65</v>
      </c>
    </row>
    <row r="398" spans="1:11" x14ac:dyDescent="0.25">
      <c r="A398" t="str">
        <f>"8098066F74"</f>
        <v>8098066F74</v>
      </c>
      <c r="B398" t="str">
        <f t="shared" si="6"/>
        <v>06363391001</v>
      </c>
      <c r="C398" t="s">
        <v>16</v>
      </c>
      <c r="D398" t="s">
        <v>782</v>
      </c>
      <c r="E398" t="s">
        <v>34</v>
      </c>
      <c r="F398" s="1" t="s">
        <v>783</v>
      </c>
      <c r="H398">
        <v>0</v>
      </c>
      <c r="K398">
        <v>0</v>
      </c>
    </row>
    <row r="399" spans="1:11" x14ac:dyDescent="0.25">
      <c r="A399" t="str">
        <f>"81347808D0"</f>
        <v>81347808D0</v>
      </c>
      <c r="B399" t="str">
        <f t="shared" si="6"/>
        <v>06363391001</v>
      </c>
      <c r="C399" t="s">
        <v>16</v>
      </c>
      <c r="D399" t="s">
        <v>784</v>
      </c>
      <c r="E399" t="s">
        <v>34</v>
      </c>
      <c r="F399" s="1" t="s">
        <v>785</v>
      </c>
      <c r="H399">
        <v>0</v>
      </c>
      <c r="K399">
        <v>0</v>
      </c>
    </row>
    <row r="400" spans="1:11" x14ac:dyDescent="0.25">
      <c r="A400" t="str">
        <f>"Z0F2A42413"</f>
        <v>Z0F2A42413</v>
      </c>
      <c r="B400" t="str">
        <f t="shared" si="6"/>
        <v>06363391001</v>
      </c>
      <c r="C400" t="s">
        <v>16</v>
      </c>
      <c r="D400" t="s">
        <v>786</v>
      </c>
      <c r="E400" t="s">
        <v>34</v>
      </c>
      <c r="F400" s="1" t="s">
        <v>787</v>
      </c>
      <c r="H400">
        <v>0</v>
      </c>
      <c r="K400">
        <v>0</v>
      </c>
    </row>
    <row r="401" spans="1:11" x14ac:dyDescent="0.25">
      <c r="A401" t="str">
        <f>"809375169D"</f>
        <v>809375169D</v>
      </c>
      <c r="B401" t="str">
        <f t="shared" si="6"/>
        <v>06363391001</v>
      </c>
      <c r="C401" t="s">
        <v>16</v>
      </c>
      <c r="D401" t="s">
        <v>788</v>
      </c>
      <c r="E401" t="s">
        <v>34</v>
      </c>
      <c r="F401" s="1" t="s">
        <v>789</v>
      </c>
      <c r="H401">
        <v>0</v>
      </c>
      <c r="K401">
        <v>0</v>
      </c>
    </row>
    <row r="402" spans="1:11" x14ac:dyDescent="0.25">
      <c r="A402" t="str">
        <f>"Z552A1C953"</f>
        <v>Z552A1C953</v>
      </c>
      <c r="B402" t="str">
        <f t="shared" si="6"/>
        <v>06363391001</v>
      </c>
      <c r="C402" t="s">
        <v>16</v>
      </c>
      <c r="D402" t="s">
        <v>790</v>
      </c>
      <c r="E402" t="s">
        <v>64</v>
      </c>
      <c r="F402" s="1" t="s">
        <v>65</v>
      </c>
      <c r="G402" t="s">
        <v>66</v>
      </c>
      <c r="H402">
        <v>1000</v>
      </c>
      <c r="I402" s="2">
        <v>43762</v>
      </c>
      <c r="J402" s="2">
        <v>43762</v>
      </c>
      <c r="K402">
        <v>1000</v>
      </c>
    </row>
    <row r="403" spans="1:11" x14ac:dyDescent="0.25">
      <c r="A403" t="str">
        <f>"Z3B2B2FB7C"</f>
        <v>Z3B2B2FB7C</v>
      </c>
      <c r="B403" t="str">
        <f t="shared" si="6"/>
        <v>06363391001</v>
      </c>
      <c r="C403" t="s">
        <v>16</v>
      </c>
      <c r="D403" t="s">
        <v>791</v>
      </c>
      <c r="E403" t="s">
        <v>34</v>
      </c>
      <c r="F403" s="1" t="s">
        <v>792</v>
      </c>
      <c r="H403">
        <v>0</v>
      </c>
      <c r="K403">
        <v>0</v>
      </c>
    </row>
    <row r="404" spans="1:11" x14ac:dyDescent="0.25">
      <c r="A404" t="str">
        <f>"7869922116"</f>
        <v>7869922116</v>
      </c>
      <c r="B404" t="str">
        <f t="shared" si="6"/>
        <v>06363391001</v>
      </c>
      <c r="C404" t="s">
        <v>16</v>
      </c>
      <c r="D404" t="s">
        <v>793</v>
      </c>
      <c r="E404" t="s">
        <v>34</v>
      </c>
      <c r="F404" s="1" t="s">
        <v>794</v>
      </c>
      <c r="H404">
        <v>0</v>
      </c>
      <c r="K404">
        <v>0</v>
      </c>
    </row>
    <row r="405" spans="1:11" x14ac:dyDescent="0.25">
      <c r="A405" t="str">
        <f>"7991803477"</f>
        <v>7991803477</v>
      </c>
      <c r="B405" t="str">
        <f t="shared" si="6"/>
        <v>06363391001</v>
      </c>
      <c r="C405" t="s">
        <v>16</v>
      </c>
      <c r="D405" t="s">
        <v>795</v>
      </c>
      <c r="E405" t="s">
        <v>34</v>
      </c>
      <c r="F405" s="1" t="s">
        <v>796</v>
      </c>
      <c r="H405">
        <v>0</v>
      </c>
      <c r="K405">
        <v>0</v>
      </c>
    </row>
    <row r="406" spans="1:11" x14ac:dyDescent="0.25">
      <c r="A406" t="str">
        <f>"80909406E7"</f>
        <v>80909406E7</v>
      </c>
      <c r="B406" t="str">
        <f t="shared" si="6"/>
        <v>06363391001</v>
      </c>
      <c r="C406" t="s">
        <v>16</v>
      </c>
      <c r="D406" t="s">
        <v>797</v>
      </c>
      <c r="E406" t="s">
        <v>34</v>
      </c>
      <c r="F406" s="1" t="s">
        <v>798</v>
      </c>
      <c r="H406">
        <v>0</v>
      </c>
      <c r="K406">
        <v>0</v>
      </c>
    </row>
    <row r="407" spans="1:11" x14ac:dyDescent="0.25">
      <c r="A407" t="str">
        <f>"7869959F9A"</f>
        <v>7869959F9A</v>
      </c>
      <c r="B407" t="str">
        <f t="shared" si="6"/>
        <v>06363391001</v>
      </c>
      <c r="C407" t="s">
        <v>16</v>
      </c>
      <c r="D407" t="s">
        <v>799</v>
      </c>
      <c r="E407" t="s">
        <v>34</v>
      </c>
      <c r="F407" s="1" t="s">
        <v>800</v>
      </c>
      <c r="H407">
        <v>0</v>
      </c>
      <c r="K407">
        <v>0</v>
      </c>
    </row>
    <row r="408" spans="1:11" x14ac:dyDescent="0.25">
      <c r="A408" t="str">
        <f>"8074173A55"</f>
        <v>8074173A55</v>
      </c>
      <c r="B408" t="str">
        <f t="shared" si="6"/>
        <v>06363391001</v>
      </c>
      <c r="C408" t="s">
        <v>16</v>
      </c>
      <c r="D408" t="s">
        <v>801</v>
      </c>
      <c r="E408" t="s">
        <v>34</v>
      </c>
      <c r="F408" s="1" t="s">
        <v>802</v>
      </c>
      <c r="H408">
        <v>0</v>
      </c>
      <c r="K408">
        <v>0</v>
      </c>
    </row>
    <row r="409" spans="1:11" x14ac:dyDescent="0.25">
      <c r="A409" t="str">
        <f>"Z21271146A"</f>
        <v>Z21271146A</v>
      </c>
      <c r="B409" t="str">
        <f t="shared" si="6"/>
        <v>06363391001</v>
      </c>
      <c r="C409" t="s">
        <v>16</v>
      </c>
      <c r="D409" t="s">
        <v>803</v>
      </c>
      <c r="E409" t="s">
        <v>34</v>
      </c>
      <c r="F409" s="1" t="s">
        <v>804</v>
      </c>
      <c r="H409">
        <v>0</v>
      </c>
      <c r="K409">
        <v>0</v>
      </c>
    </row>
    <row r="410" spans="1:11" x14ac:dyDescent="0.25">
      <c r="A410" t="str">
        <f>"Z4929E76F7"</f>
        <v>Z4929E76F7</v>
      </c>
      <c r="B410" t="str">
        <f t="shared" si="6"/>
        <v>06363391001</v>
      </c>
      <c r="C410" t="s">
        <v>16</v>
      </c>
      <c r="D410" t="s">
        <v>805</v>
      </c>
      <c r="E410" t="s">
        <v>34</v>
      </c>
      <c r="F410" s="1" t="s">
        <v>806</v>
      </c>
      <c r="H410">
        <v>0</v>
      </c>
      <c r="K410">
        <v>0</v>
      </c>
    </row>
    <row r="411" spans="1:11" x14ac:dyDescent="0.25">
      <c r="A411" t="str">
        <f>"Z8329B7152"</f>
        <v>Z8329B7152</v>
      </c>
      <c r="B411" t="str">
        <f t="shared" si="6"/>
        <v>06363391001</v>
      </c>
      <c r="C411" t="s">
        <v>16</v>
      </c>
      <c r="D411" t="s">
        <v>807</v>
      </c>
      <c r="E411" t="s">
        <v>34</v>
      </c>
      <c r="F411" s="1" t="s">
        <v>808</v>
      </c>
      <c r="H411">
        <v>0</v>
      </c>
      <c r="K411">
        <v>0</v>
      </c>
    </row>
    <row r="412" spans="1:11" x14ac:dyDescent="0.25">
      <c r="A412" t="str">
        <f>"Z952711549"</f>
        <v>Z952711549</v>
      </c>
      <c r="B412" t="str">
        <f t="shared" si="6"/>
        <v>06363391001</v>
      </c>
      <c r="C412" t="s">
        <v>16</v>
      </c>
      <c r="D412" t="s">
        <v>809</v>
      </c>
      <c r="E412" t="s">
        <v>34</v>
      </c>
      <c r="F412" s="1" t="s">
        <v>810</v>
      </c>
      <c r="H412">
        <v>0</v>
      </c>
      <c r="K412">
        <v>0</v>
      </c>
    </row>
    <row r="413" spans="1:11" x14ac:dyDescent="0.25">
      <c r="A413" t="str">
        <f>"Z9629B718A"</f>
        <v>Z9629B718A</v>
      </c>
      <c r="B413" t="str">
        <f t="shared" si="6"/>
        <v>06363391001</v>
      </c>
      <c r="C413" t="s">
        <v>16</v>
      </c>
      <c r="D413" t="s">
        <v>811</v>
      </c>
      <c r="E413" t="s">
        <v>34</v>
      </c>
      <c r="F413" s="1" t="s">
        <v>812</v>
      </c>
      <c r="H413">
        <v>0</v>
      </c>
      <c r="K413">
        <v>0</v>
      </c>
    </row>
    <row r="414" spans="1:11" x14ac:dyDescent="0.25">
      <c r="A414" t="str">
        <f>"ZA32834467"</f>
        <v>ZA32834467</v>
      </c>
      <c r="B414" t="str">
        <f t="shared" si="6"/>
        <v>06363391001</v>
      </c>
      <c r="C414" t="s">
        <v>16</v>
      </c>
      <c r="D414" t="s">
        <v>813</v>
      </c>
      <c r="E414" t="s">
        <v>34</v>
      </c>
      <c r="F414" s="1" t="s">
        <v>814</v>
      </c>
      <c r="H414">
        <v>0</v>
      </c>
      <c r="K414">
        <v>0</v>
      </c>
    </row>
    <row r="415" spans="1:11" x14ac:dyDescent="0.25">
      <c r="A415" t="str">
        <f>"ZA928D9A58"</f>
        <v>ZA928D9A58</v>
      </c>
      <c r="B415" t="str">
        <f t="shared" si="6"/>
        <v>06363391001</v>
      </c>
      <c r="C415" t="s">
        <v>16</v>
      </c>
      <c r="D415" t="s">
        <v>815</v>
      </c>
      <c r="E415" t="s">
        <v>34</v>
      </c>
      <c r="F415" s="1" t="s">
        <v>816</v>
      </c>
      <c r="H415">
        <v>0</v>
      </c>
      <c r="K415">
        <v>0</v>
      </c>
    </row>
    <row r="416" spans="1:11" x14ac:dyDescent="0.25">
      <c r="A416" t="str">
        <f>"ZBF2834611"</f>
        <v>ZBF2834611</v>
      </c>
      <c r="B416" t="str">
        <f t="shared" si="6"/>
        <v>06363391001</v>
      </c>
      <c r="C416" t="s">
        <v>16</v>
      </c>
      <c r="D416" t="s">
        <v>817</v>
      </c>
      <c r="E416" t="s">
        <v>34</v>
      </c>
      <c r="F416" s="1" t="s">
        <v>818</v>
      </c>
      <c r="H416">
        <v>0</v>
      </c>
      <c r="K416">
        <v>0</v>
      </c>
    </row>
    <row r="417" spans="1:11" x14ac:dyDescent="0.25">
      <c r="A417" t="str">
        <f>"ZC029F61FF"</f>
        <v>ZC029F61FF</v>
      </c>
      <c r="B417" t="str">
        <f t="shared" si="6"/>
        <v>06363391001</v>
      </c>
      <c r="C417" t="s">
        <v>16</v>
      </c>
      <c r="D417" t="s">
        <v>819</v>
      </c>
      <c r="E417" t="s">
        <v>34</v>
      </c>
      <c r="F417" s="1" t="s">
        <v>820</v>
      </c>
      <c r="H417">
        <v>0</v>
      </c>
      <c r="K417">
        <v>0</v>
      </c>
    </row>
    <row r="418" spans="1:11" x14ac:dyDescent="0.25">
      <c r="A418" t="str">
        <f>"ZE727114D6"</f>
        <v>ZE727114D6</v>
      </c>
      <c r="B418" t="str">
        <f t="shared" si="6"/>
        <v>06363391001</v>
      </c>
      <c r="C418" t="s">
        <v>16</v>
      </c>
      <c r="D418" t="s">
        <v>821</v>
      </c>
      <c r="E418" t="s">
        <v>34</v>
      </c>
      <c r="F418" s="1" t="s">
        <v>822</v>
      </c>
      <c r="H418">
        <v>0</v>
      </c>
      <c r="K418">
        <v>0</v>
      </c>
    </row>
    <row r="419" spans="1:11" x14ac:dyDescent="0.25">
      <c r="A419" t="str">
        <f>"7920398731"</f>
        <v>7920398731</v>
      </c>
      <c r="B419" t="str">
        <f t="shared" si="6"/>
        <v>06363391001</v>
      </c>
      <c r="C419" t="s">
        <v>16</v>
      </c>
      <c r="D419" t="s">
        <v>823</v>
      </c>
      <c r="E419" t="s">
        <v>34</v>
      </c>
      <c r="F419" s="1" t="s">
        <v>824</v>
      </c>
      <c r="H419">
        <v>0</v>
      </c>
      <c r="K419">
        <v>0</v>
      </c>
    </row>
    <row r="420" spans="1:11" x14ac:dyDescent="0.25">
      <c r="A420" t="str">
        <f>"ZCE2A61C88"</f>
        <v>ZCE2A61C88</v>
      </c>
      <c r="B420" t="str">
        <f t="shared" si="6"/>
        <v>06363391001</v>
      </c>
      <c r="C420" t="s">
        <v>16</v>
      </c>
      <c r="D420" t="s">
        <v>825</v>
      </c>
      <c r="E420" t="s">
        <v>34</v>
      </c>
      <c r="F420" s="1" t="s">
        <v>826</v>
      </c>
      <c r="H420">
        <v>0</v>
      </c>
      <c r="K420">
        <v>0</v>
      </c>
    </row>
    <row r="421" spans="1:11" x14ac:dyDescent="0.25">
      <c r="A421" t="str">
        <f>"7920386D48"</f>
        <v>7920386D48</v>
      </c>
      <c r="B421" t="str">
        <f t="shared" si="6"/>
        <v>06363391001</v>
      </c>
      <c r="C421" t="s">
        <v>16</v>
      </c>
      <c r="D421" t="s">
        <v>827</v>
      </c>
      <c r="E421" t="s">
        <v>34</v>
      </c>
      <c r="F421" s="1" t="s">
        <v>828</v>
      </c>
      <c r="H421">
        <v>0</v>
      </c>
      <c r="K421">
        <v>0</v>
      </c>
    </row>
    <row r="422" spans="1:11" x14ac:dyDescent="0.25">
      <c r="A422" t="str">
        <f>"ZCE2B79C4B"</f>
        <v>ZCE2B79C4B</v>
      </c>
      <c r="B422" t="str">
        <f t="shared" si="6"/>
        <v>06363391001</v>
      </c>
      <c r="C422" t="s">
        <v>16</v>
      </c>
      <c r="D422" t="s">
        <v>829</v>
      </c>
      <c r="E422" t="s">
        <v>64</v>
      </c>
      <c r="F422" s="1" t="s">
        <v>65</v>
      </c>
      <c r="G422" t="s">
        <v>66</v>
      </c>
      <c r="H422">
        <v>1800</v>
      </c>
      <c r="I422" s="2">
        <v>43851</v>
      </c>
      <c r="J422" s="2">
        <v>43889</v>
      </c>
      <c r="K422">
        <v>0</v>
      </c>
    </row>
    <row r="423" spans="1:11" x14ac:dyDescent="0.25">
      <c r="A423" t="str">
        <f>"Z962BA7756"</f>
        <v>Z962BA7756</v>
      </c>
      <c r="B423" t="str">
        <f t="shared" si="6"/>
        <v>06363391001</v>
      </c>
      <c r="C423" t="s">
        <v>16</v>
      </c>
      <c r="D423" t="s">
        <v>830</v>
      </c>
      <c r="E423" t="s">
        <v>64</v>
      </c>
      <c r="F423" s="1" t="s">
        <v>74</v>
      </c>
      <c r="G423" t="s">
        <v>75</v>
      </c>
      <c r="H423">
        <v>320</v>
      </c>
      <c r="I423" s="2">
        <v>43852</v>
      </c>
      <c r="J423" s="2">
        <v>43853</v>
      </c>
      <c r="K423">
        <v>0</v>
      </c>
    </row>
    <row r="424" spans="1:11" x14ac:dyDescent="0.25">
      <c r="A424" t="str">
        <f>"707212020C"</f>
        <v>707212020C</v>
      </c>
      <c r="B424" t="str">
        <f t="shared" si="6"/>
        <v>06363391001</v>
      </c>
      <c r="C424" t="s">
        <v>16</v>
      </c>
      <c r="D424" t="s">
        <v>831</v>
      </c>
      <c r="E424" t="s">
        <v>34</v>
      </c>
      <c r="F424" s="1" t="s">
        <v>832</v>
      </c>
      <c r="G424" t="s">
        <v>81</v>
      </c>
      <c r="H424">
        <v>191107.91</v>
      </c>
      <c r="I424" s="2">
        <v>43070</v>
      </c>
      <c r="J424" s="2">
        <v>43496</v>
      </c>
      <c r="K424">
        <v>209648.17</v>
      </c>
    </row>
    <row r="425" spans="1:11" x14ac:dyDescent="0.25">
      <c r="A425" t="str">
        <f>"7072307C5A"</f>
        <v>7072307C5A</v>
      </c>
      <c r="B425" t="str">
        <f t="shared" si="6"/>
        <v>06363391001</v>
      </c>
      <c r="C425" t="s">
        <v>16</v>
      </c>
      <c r="D425" t="s">
        <v>833</v>
      </c>
      <c r="E425" t="s">
        <v>34</v>
      </c>
      <c r="F425" s="1" t="s">
        <v>834</v>
      </c>
      <c r="G425" t="s">
        <v>645</v>
      </c>
      <c r="H425">
        <v>93842.1</v>
      </c>
      <c r="I425" s="2">
        <v>43160</v>
      </c>
      <c r="J425" s="2">
        <v>43769</v>
      </c>
      <c r="K425">
        <v>44702.36</v>
      </c>
    </row>
    <row r="426" spans="1:11" x14ac:dyDescent="0.25">
      <c r="A426" t="str">
        <f>"7072240512"</f>
        <v>7072240512</v>
      </c>
      <c r="B426" t="str">
        <f t="shared" si="6"/>
        <v>06363391001</v>
      </c>
      <c r="C426" t="s">
        <v>16</v>
      </c>
      <c r="D426" t="s">
        <v>835</v>
      </c>
      <c r="E426" t="s">
        <v>34</v>
      </c>
      <c r="F426" s="1" t="s">
        <v>836</v>
      </c>
      <c r="G426" t="s">
        <v>184</v>
      </c>
      <c r="H426">
        <v>81046.94</v>
      </c>
      <c r="I426" s="2">
        <v>43070</v>
      </c>
      <c r="J426" s="2">
        <v>43799</v>
      </c>
      <c r="K426">
        <v>79089.88</v>
      </c>
    </row>
    <row r="427" spans="1:11" x14ac:dyDescent="0.25">
      <c r="A427" t="str">
        <f>"7920386D48"</f>
        <v>7920386D48</v>
      </c>
      <c r="B427" t="str">
        <f t="shared" si="6"/>
        <v>06363391001</v>
      </c>
      <c r="C427" t="s">
        <v>16</v>
      </c>
      <c r="D427" t="s">
        <v>837</v>
      </c>
      <c r="E427" t="s">
        <v>34</v>
      </c>
      <c r="F427" s="1" t="s">
        <v>838</v>
      </c>
      <c r="G427" t="s">
        <v>839</v>
      </c>
      <c r="H427">
        <v>93621.71</v>
      </c>
      <c r="I427" s="2">
        <v>43862</v>
      </c>
      <c r="J427" s="2">
        <v>44227</v>
      </c>
      <c r="K4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sicilia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2020-01-31T13:49:05Z</dcterms:created>
  <dcterms:modified xsi:type="dcterms:W3CDTF">2020-01-31T13:49:05Z</dcterms:modified>
</cp:coreProperties>
</file>