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tosca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</calcChain>
</file>

<file path=xl/sharedStrings.xml><?xml version="1.0" encoding="utf-8"?>
<sst xmlns="http://schemas.openxmlformats.org/spreadsheetml/2006/main" count="1019" uniqueCount="484">
  <si>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</si>
  <si>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</si>
  <si>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</si>
  <si>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</si>
  <si>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</si>
  <si>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</si>
  <si>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</si>
  <si>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</si>
  <si>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</si>
  <si>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</si>
  <si>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</si>
  <si>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</si>
  <si>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</si>
  <si>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</si>
  <si>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</si>
  <si>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</si>
  <si>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Toscana</t>
  </si>
  <si>
    <t>NOLEGGIO FOTOCOPIATRICI</t>
  </si>
  <si>
    <t>26-AFFIDAMENTO DIRETTO IN ADESIONE AD ACCORDO QUADRO/CONVENZIONE</t>
  </si>
  <si>
    <t xml:space="preserve">OLIVETTI SPA (CF: 02298700010)
</t>
  </si>
  <si>
    <t>OLIVETTI SPA (CF: 02298700010)</t>
  </si>
  <si>
    <t xml:space="preserve">KYOCERA DOCUMENT SOLUTION ITALIA SPA (CF: 01788080156)
</t>
  </si>
  <si>
    <t>KYOCERA DOCUMENT SOLUTION ITALIA SPA (CF: 01788080156)</t>
  </si>
  <si>
    <t>NOLEGGIO FOTOCOPIATRICE UP AREZZO</t>
  </si>
  <si>
    <t>Lavori di piccola manutenzione e riparazione degli immobili dell'Agenzia</t>
  </si>
  <si>
    <t>08-AFFIDAMENTO IN ECONOMIA - COTTIMO FIDUCIARIO</t>
  </si>
  <si>
    <t xml:space="preserve">Cooperativa LA VICTOR Scral (CF: 00236280459)
L'OROLOGIO SOC.COOPERATIVA (CF: 03142960487)
Lorenzetti Service srl (CF: 00970610523)
MIGLIORATI GIAN LUCA (CF: MGLGLC74A21C800I)
Torzini Costruzioni Generali srl (CF: 02100600515)
</t>
  </si>
  <si>
    <t>Torzini Costruzioni Generali srl (CF: 02100600515)</t>
  </si>
  <si>
    <t>NOLEGGIO FOTOCOPIATRICI UP FI, AULLA, PONTEDERA</t>
  </si>
  <si>
    <t>Corsi di formazione e aggiornamento Sicurezza LL.LL</t>
  </si>
  <si>
    <t xml:space="preserve">COM METODI SPA (CF: 10317360153)
</t>
  </si>
  <si>
    <t>COM METODI SPA (CF: 10317360153)</t>
  </si>
  <si>
    <t>NOLEGGIO FOTOCOPIATRICE</t>
  </si>
  <si>
    <t xml:space="preserve">XEROX spa (CF: 00747880151)
</t>
  </si>
  <si>
    <t>XEROX spa (CF: 00747880151)</t>
  </si>
  <si>
    <t>Servizio di pulizia per le sedi della Toscana</t>
  </si>
  <si>
    <t xml:space="preserve">C.R. APPALTI SRL (CF: 04622851006)
</t>
  </si>
  <si>
    <t>C.R. APPALTI SRL (CF: 04622851006)</t>
  </si>
  <si>
    <t>Noleggio fotoriproduttori</t>
  </si>
  <si>
    <t>Noleggio di armadi compattati per UTP Pisa</t>
  </si>
  <si>
    <t>03-PROCEDURA NEGOZIATA PREVIA PUBBLICAZIONE DEL BANDO</t>
  </si>
  <si>
    <t xml:space="preserve">EUROPA GESTIONI IMMOBILIARI S.P.A. (CF: 03027410152)
FERRETTO GROUP S.P.A. (CF: 00149440240)
ICAM Srl (CF: 03685780722)
LA FORTEZZA SPA (CF: 04038330371)
LA TECNICA DI PRETI GIANCARLO E F.LLI (CF: 00331540229)
ROSSS SPA (CF: 01813140488)
</t>
  </si>
  <si>
    <t>EUROPA GESTIONI IMMOBILIARI S.P.A. (CF: 03027410152)</t>
  </si>
  <si>
    <t>Noleggio fotocopiatorie UPT Pistoia</t>
  </si>
  <si>
    <t>Corsi Formazione e Aggiornamento Sicurezza luoghi lavoro</t>
  </si>
  <si>
    <t>NOLEGGIO N. 1 FOTOCOPIATRICE PER UPT LUCCA</t>
  </si>
  <si>
    <t>Corsi Formazione uso defibrillatori DP Firenze</t>
  </si>
  <si>
    <t>SERVIZIO DI SORVEGLIANZA SANITARIA TOSCANA</t>
  </si>
  <si>
    <t>Noleggio fotocopiatrici per n. 6 Uffici dell'Agenzia</t>
  </si>
  <si>
    <t>affidamento dei servizi di ritiro e smaltimento materiali di scarto</t>
  </si>
  <si>
    <t>23-AFFIDAMENTO IN ECONOMIA - AFFIDAMENTO DIRETTO</t>
  </si>
  <si>
    <t xml:space="preserve">COMPAGNIA MAGAZZINI GENERALI (CF: 06544750489)
</t>
  </si>
  <si>
    <t>COMPAGNIA MAGAZZINI GENERALI (CF: 06544750489)</t>
  </si>
  <si>
    <t>Corsi Formazione primo soccorso base e aggiornamento</t>
  </si>
  <si>
    <t>Gara per il servizio di spurgo presso le sedi degli Uffici dellâ€™Agenzia delle Entrate della regione Toscana.</t>
  </si>
  <si>
    <t>22-PROCEDURA NEGOZIATA DERIVANTE DA AVVISI CON CUI SI INDICE LA GARA</t>
  </si>
  <si>
    <t xml:space="preserve">AUTOSPURGO 90 (CF: 04221880489)
ECO AMBIENTE SRL - ITALIA SPURGHI (CF: 00854630522)
LIPPI S.R.L. (CF: 01251350508)
SE.T.T. (CF: 01591950470)
SPURGO MAREMMA SRL (CF: 01328640535)
</t>
  </si>
  <si>
    <t>AUTOSPURGO 90 (CF: 04221880489)</t>
  </si>
  <si>
    <t>Pulizia parti comuni DP Grosseto</t>
  </si>
  <si>
    <t>CONTRATTO ESECUTIVO RITIRO VALORI</t>
  </si>
  <si>
    <t xml:space="preserve">BANCA NAZIONALE DEL LAVORO SPA (CF: 09339391006)
</t>
  </si>
  <si>
    <t>BANCA NAZIONALE DEL LAVORO SPA (CF: 09339391006)</t>
  </si>
  <si>
    <t>Servizio di portierato presso la sede della Direzione regionale della Toscana</t>
  </si>
  <si>
    <t xml:space="preserve">I.V.R.I.- Istituto di vigilanza  (CF: 03169660150)
ISTITUTO DI VIGILANZA ARGO (CF: 01338851007)
italpol group spa  (CF: 02750060309)
ITALPOLPOLICE ISTITUTUO DI VIGILANZA (CF: 01981730839)
ITALSERVIZI 2007 S.R.L (CF: 09322791006)
</t>
  </si>
  <si>
    <t>ITALPOLPOLICE ISTITUTUO DI VIGILANZA (CF: 01981730839)</t>
  </si>
  <si>
    <t>Manutenzione impianti elettrici</t>
  </si>
  <si>
    <t xml:space="preserve">akab srl (CF: 02891090835)
artech srl (CF: 02285830465)
artigiana elettrika srl (CF: 01476820434)
cos.in. srl (CF: 06645990729)
Poliservizi srl (CF: 04526100484)
</t>
  </si>
  <si>
    <t>Poliservizi srl (CF: 04526100484)</t>
  </si>
  <si>
    <t>Servizio di manutenzione impianti di sollevamento Uffici dell'Agenzia</t>
  </si>
  <si>
    <t xml:space="preserve">ALBIONASCENSORI SRL (CF: 01817250465)
ASCENSORI ROSSINI SRL (CF: 00999260045)
CAMA DI GIANNINI ANTONIO (CF: GNNNTN55P08B036S)
MAM ASCENSORI (CF: 00529490310)
OTIS SERVIZI SRL (CF: 01729590032)
</t>
  </si>
  <si>
    <t>OTIS SERVIZI SRL (CF: 01729590032)</t>
  </si>
  <si>
    <t>Servizio manutenzione impianti antincendio</t>
  </si>
  <si>
    <t xml:space="preserve">FAUL ANTINFORTUNISTICA (CF: 01978160560)
FIORINI IMPIANTI (CF: 01800640466)
INTEC SERVICE Srl (CF: 02820290647)
L'OPEROSA IMPIANTI S.R.L. (CF: 04269490266)
LATTANZI GROUP SRL (CF: 01647950508)
</t>
  </si>
  <si>
    <t>L'OPEROSA IMPIANTI S.R.L. (CF: 04269490266)</t>
  </si>
  <si>
    <t>Servizio di rilegatura e restauro per gli Uffici della DR Toscana</t>
  </si>
  <si>
    <t xml:space="preserve">PALLOTTO PAOLO (CF: PLLPLA73H07E783X)
</t>
  </si>
  <si>
    <t>PALLOTTO PAOLO (CF: PLLPLA73H07E783X)</t>
  </si>
  <si>
    <t>Fonitura Corsi uso defibrillatori DP Firenze</t>
  </si>
  <si>
    <t xml:space="preserve">Noleggio fotocopiatrici </t>
  </si>
  <si>
    <t>Noleggio scaffalature archivio UPT Siena</t>
  </si>
  <si>
    <t xml:space="preserve">EDILIZIA FUTURA SRL (CF: 00884110529)
</t>
  </si>
  <si>
    <t>EDILIZIA FUTURA SRL (CF: 00884110529)</t>
  </si>
  <si>
    <t>Adesione Convenzione Consip Buoni Pasto elettronici</t>
  </si>
  <si>
    <t xml:space="preserve">EDENRED ITALIA srl (CF: 01014660417)
</t>
  </si>
  <si>
    <t>EDENRED ITALIA srl (CF: 01014660417)</t>
  </si>
  <si>
    <t>Fornitura Corsi formazione e aggiornamento primo soccorso</t>
  </si>
  <si>
    <t xml:space="preserve">COM Metodi spa  (CF: 07120730150)
</t>
  </si>
  <si>
    <t>COM Metodi spa  (CF: 07120730150)</t>
  </si>
  <si>
    <t>Acquisto abbonamento italpos a servizio smartnet</t>
  </si>
  <si>
    <t xml:space="preserve">Leica Geosystems SpA (CF: 12090330155)
</t>
  </si>
  <si>
    <t>Leica Geosystems SpA (CF: 12090330155)</t>
  </si>
  <si>
    <t>Adesione Convenzione Gas Naturale 10 - Lotto 4</t>
  </si>
  <si>
    <t xml:space="preserve">ESTRA ENERGIE SRL (CF: 01219980529)
</t>
  </si>
  <si>
    <t>ESTRA ENERGIE SRL (CF: 01219980529)</t>
  </si>
  <si>
    <t>Acquisto corsi formazione PS e ASPP  (Convenzione Consip)</t>
  </si>
  <si>
    <t>Contratto esecutivo carta lotto 7 (Accordo quadro)</t>
  </si>
  <si>
    <t xml:space="preserve">LYRECO ITALIA S.P.A. (CF: 11582010150)
</t>
  </si>
  <si>
    <t>LYRECO ITALIA S.P.A. (CF: 11582010150)</t>
  </si>
  <si>
    <t>Noleggio fotocopiatrici</t>
  </si>
  <si>
    <t>Adesione convenzione Consip Energia Elettrica 15 Lotto 8 - AdE Toscana</t>
  </si>
  <si>
    <t xml:space="preserve">ENEL ENERGIA SPA (CF: 06655971007)
</t>
  </si>
  <si>
    <t>ENEL ENERGIA SPA (CF: 06655971007)</t>
  </si>
  <si>
    <t>Fornitura toner uffici della DR Toscana</t>
  </si>
  <si>
    <t xml:space="preserve">ALL SOLUTIONS (CF: 07781481002)
DANCOM S.R.L.  (CF: 06518141210)
JOLLY TONER S.R.L (CF: 03299120547)
TECNO TRADE SRL (CF: 04433130723)
Toner Italia srl (CF: 01433030705)
</t>
  </si>
  <si>
    <t>Toner Italia srl (CF: 01433030705)</t>
  </si>
  <si>
    <t xml:space="preserve">noleggio n. 3 fotocopiatrici multifunzione A4 </t>
  </si>
  <si>
    <t>noleggio n. 1 fotocopiatrice monocromatica</t>
  </si>
  <si>
    <t>SERVIZIO DI PORTIERATO, GIARDINAGGIO, MANUT. IMPIANTI</t>
  </si>
  <si>
    <t xml:space="preserve">REKEEP SPA (giÃ  MANUTENCOOP FACILITY MANAGEMENT SPA) (CF: 02402671206)
</t>
  </si>
  <si>
    <t>REKEEP SPA (giÃ  MANUTENCOOP FACILITY MANAGEMENT SPA) (CF: 02402671206)</t>
  </si>
  <si>
    <t>Adesione convenzione Consip noleggio 14 fotocopiatrici</t>
  </si>
  <si>
    <t>Servizio abbattimento n. 2 palme affette da fitopatologia DP Grosseto</t>
  </si>
  <si>
    <t xml:space="preserve">FAVILLI RINALDO SRL (CF: 01423710530)
</t>
  </si>
  <si>
    <t>FAVILLI RINALDO SRL (CF: 01423710530)</t>
  </si>
  <si>
    <t>Sostituzione vetro e ripristino guide archivio compattato UPT Lucca</t>
  </si>
  <si>
    <t xml:space="preserve">Lomcer srl (CF: 00132120460)
</t>
  </si>
  <si>
    <t>Lomcer srl (CF: 00132120460)</t>
  </si>
  <si>
    <t>Fornitura pezzi mobili anno 2019</t>
  </si>
  <si>
    <t xml:space="preserve">Istituto Poligrafico e Zecca dello Stato  (CF: 00399810589)
</t>
  </si>
  <si>
    <t>Istituto Poligrafico e Zecca dello Stato  (CF: 00399810589)</t>
  </si>
  <si>
    <t>lavori di adeguamento funzionale dellâ€™Ufficio sede della Direzione Provinciale e dellâ€™Ufficio Territoriale di Prato</t>
  </si>
  <si>
    <t xml:space="preserve">ASSO COSTRUZIONI (CF: 01710960509)
MI.PA. (CF: 03606320616)
SPOTO SRLS (CF: 05527150873)
</t>
  </si>
  <si>
    <t>ASSO COSTRUZIONI (CF: 01710960509)</t>
  </si>
  <si>
    <t>Servizio di portierato e vigilanza non armata presso DRE</t>
  </si>
  <si>
    <t xml:space="preserve">CORPO VIGILI GIURATI SPA  (CF: 03182700488)
IL GLOBO VIGILANZA S.R.L. (CF: 01065300475)
italpol group spa  (CF: 02750060309)
JOB SOLUTION SOC. COOP. (CF: 02085880561)
SICURITALIA SERVIZI FIDUCIARI SOC. COOP. (CF: 02950480133)
</t>
  </si>
  <si>
    <t>SICURITALIA SERVIZI FIDUCIARI SOC. COOP. (CF: 02950480133)</t>
  </si>
  <si>
    <t>Fornitura materiale elettrico impianto antincendio UPT Firenze</t>
  </si>
  <si>
    <t xml:space="preserve">MARINI-PANDOLFI SPA (CF: 00623440492)
</t>
  </si>
  <si>
    <t>MARINI-PANDOLFI SPA (CF: 00623440492)</t>
  </si>
  <si>
    <t xml:space="preserve">Fornitura di n.80 termoventilatori </t>
  </si>
  <si>
    <t>Servizio di facchinaggio trasporto e trasloco a ridotto impatto ambientale per le sedi degli Uffici dell'Agenzia delle Entrate della Regione Toscana</t>
  </si>
  <si>
    <t xml:space="preserve">CONSORZIO STABILE EURO GLOBAL SERVICE GRANDI APPALTI  (CF: 07422281001)
COOPER PUL SCPA  (CF: 00302570650)
COOPERATIVA LAVORI GENERALI (CF: 06484741217)
COOPSERVICE S.COOP.P.A.  (CF: 00310180351)
MARA SOCIETA' COOPERATIVA SPA (CF: 13226021007)
</t>
  </si>
  <si>
    <t>CONSORZIO STABILE EURO GLOBAL SERVICE GRANDI APPALTI  (CF: 07422281001)</t>
  </si>
  <si>
    <t>affidamento fornitura biennale di articoli di cancelleria per Uffici Agen.Entrate Reg. Toscana</t>
  </si>
  <si>
    <t xml:space="preserve">ECO LASER INFORMATICA SRL  (CF: 04427081007)
ERREBIAN SPA (CF: 08397890586)
RL3 SRL (CF: 09653091000)
SICILIANA FORNITURE SRL  (CF: 01786610897)
SUD COMPUTER.IT (CF: LTMNNA69R50F284J)
</t>
  </si>
  <si>
    <t>ERREBIAN SPA (CF: 08397890586)</t>
  </si>
  <si>
    <t>Modifica arredi UPT Firenze</t>
  </si>
  <si>
    <t xml:space="preserve">Aston srl (CF: 03984970487)
</t>
  </si>
  <si>
    <t>Aston srl (CF: 03984970487)</t>
  </si>
  <si>
    <t>PULIZIA PARTI COMUNI UPT PISTOIA</t>
  </si>
  <si>
    <t>Fornitura e posa tende - DP Prato</t>
  </si>
  <si>
    <t xml:space="preserve">LOGOS Forniture Srl (CF: 01132210475)
</t>
  </si>
  <si>
    <t>LOGOS Forniture Srl (CF: 01132210475)</t>
  </si>
  <si>
    <t>fornitura e posa in opera pellicole satinate</t>
  </si>
  <si>
    <t xml:space="preserve">TECNOSOLAR FILM.SRL (CF: 02272090487)
</t>
  </si>
  <si>
    <t>TECNOSOLAR FILM.SRL (CF: 02272090487)</t>
  </si>
  <si>
    <t>Fornitura n. 2 lampade per videoproiettore DRE</t>
  </si>
  <si>
    <t xml:space="preserve">NICOLIS INFORMATICA &amp; SERVIZI SRL  (CF: 03100270234)
</t>
  </si>
  <si>
    <t>NICOLIS INFORMATICA &amp; SERVIZI SRL  (CF: 03100270234)</t>
  </si>
  <si>
    <t>Fornitura cartelli stradali UPT Siena</t>
  </si>
  <si>
    <t xml:space="preserve">Fusi &amp; Fusi Snc (CF: 00995990520)
</t>
  </si>
  <si>
    <t>Fusi &amp; Fusi Snc (CF: 00995990520)</t>
  </si>
  <si>
    <t>Interventi manutentivi opere da fabbro</t>
  </si>
  <si>
    <t xml:space="preserve">ZANGARELLI S.R.L. (CF: 05242780483)
</t>
  </si>
  <si>
    <t>ZANGARELLI S.R.L. (CF: 05242780483)</t>
  </si>
  <si>
    <t>Noleggio n. 18 fotocopiatrici</t>
  </si>
  <si>
    <t>Fornitura deumidificatori per archivio UPT Arezzo</t>
  </si>
  <si>
    <t xml:space="preserve">MR SERVICE SRL (CF: 12479491008)
</t>
  </si>
  <si>
    <t>MR SERVICE SRL (CF: 12479491008)</t>
  </si>
  <si>
    <t>Fornitura abbonamento Italposs UPT Massa</t>
  </si>
  <si>
    <t>Corso aggiornamento prevenzione incendi</t>
  </si>
  <si>
    <t xml:space="preserve">Ordine degli Ingegneri della provincia di Firenze (CF: 80027250481)
</t>
  </si>
  <si>
    <t>Ordine degli Ingegneri della provincia di Firenze (CF: 80027250481)</t>
  </si>
  <si>
    <t>Organizzazione riunione del 12 dicembre 2018</t>
  </si>
  <si>
    <t xml:space="preserve">L'Invito di Chegai Pietro&amp; C. s.a.s. (CF: 06305320480)
</t>
  </si>
  <si>
    <t>L'Invito di Chegai Pietro&amp; C. s.a.s. (CF: 06305320480)</t>
  </si>
  <si>
    <t>SERVIZIO RIPARAZIONE IMPIANTO TERMOIDRAULICO PORTOFERRAIO</t>
  </si>
  <si>
    <t xml:space="preserve">PGS IMPIANTI (CF: 00863770491)
</t>
  </si>
  <si>
    <t>PGS IMPIANTI (CF: 00863770491)</t>
  </si>
  <si>
    <t>Fornitura e posa valvola impianto di riscaldamento UT Poggibonsi</t>
  </si>
  <si>
    <t xml:space="preserve">MeB Service Srl (CF: 01038680524)
</t>
  </si>
  <si>
    <t>MeB Service Srl (CF: 01038680524)</t>
  </si>
  <si>
    <t>affidamento servizio riparazione unita' esterna impianto VRF della DRToscana</t>
  </si>
  <si>
    <t xml:space="preserve">DAIKIN AIR CONDIZIONING ITALY SPA (CF: 03667970283)
</t>
  </si>
  <si>
    <t>DAIKIN AIR CONDIZIONING ITALY SPA (CF: 03667970283)</t>
  </si>
  <si>
    <t>Realizzazione tunnel di protezione per l'accesso alla pompa di calore- UT Portoferraio</t>
  </si>
  <si>
    <t xml:space="preserve">Costruzioni Ferrini Srl (CF: 00997200498)
</t>
  </si>
  <si>
    <t>Costruzioni Ferrini Srl (CF: 00997200498)</t>
  </si>
  <si>
    <t>Manutenzione straordinaria impianto antincendi DP Grosseto</t>
  </si>
  <si>
    <t xml:space="preserve">A.F. SISTEMI Srl (CF: 02263250488)
</t>
  </si>
  <si>
    <t>A.F. SISTEMI Srl (CF: 02263250488)</t>
  </si>
  <si>
    <t>Lavori di restauro per gli infissi esterni nella sede dell'UPT di Arezzo</t>
  </si>
  <si>
    <t xml:space="preserve">akab srl (CF: 02891090835)
CETA SPA (CF: 03172560165)
CLAF SUD PORTE E FINESTRE DI CAPASSO FRANCESCO  (CF: CPSFNC83S30B963C)
Edilnec S.r.l. (CF: 03951330616)
PICARDI PORTE E FINESTRE (CF: 03619791217)
</t>
  </si>
  <si>
    <t>Edilnec S.r.l. (CF: 03951330616)</t>
  </si>
  <si>
    <t>Servizio di portierato e vigilanza non armata</t>
  </si>
  <si>
    <t xml:space="preserve">IL GLOBO VIGILANZA S.R.L. (CF: 01065300475)
</t>
  </si>
  <si>
    <t>IL GLOBO VIGILANZA S.R.L. (CF: 01065300475)</t>
  </si>
  <si>
    <t>Realizzazione e posa adesivi e vetrofanie UPT Firenze</t>
  </si>
  <si>
    <t xml:space="preserve">SIDICOPY SRL (CF: 05079720487)
</t>
  </si>
  <si>
    <t>SIDICOPY SRL (CF: 05079720487)</t>
  </si>
  <si>
    <t>Fornitura di sedie a norma e mobili contenitori per l'Agenzia delle Entrate della Toscana</t>
  </si>
  <si>
    <t xml:space="preserve">CORRIDI S.R.L. (CF: 00402140586)
ERREBIAN SPA (CF: 08397890586)
EUROTEC PISA (CF: 01111940506)
LORETI ARREDAMENTI SNC (CF: 03140210547)
VAGHI SRL (CF: 00679880153)
</t>
  </si>
  <si>
    <t>LORETI ARREDAMENTI SNC (CF: 03140210547)</t>
  </si>
  <si>
    <t>fornitura e posa montascale a pedana upt Siena</t>
  </si>
  <si>
    <t xml:space="preserve">KONE SPA (CF: 05069070158)
</t>
  </si>
  <si>
    <t>KONE SPA (CF: 05069070158)</t>
  </si>
  <si>
    <t>affidamento fornitura, sostituzione e smaltimento vetri DP e DRT FI</t>
  </si>
  <si>
    <t xml:space="preserve">Vetreria Attilio MICELI (CF: MCLTTL78C19D612O)
</t>
  </si>
  <si>
    <t>Vetreria Attilio MICELI (CF: MCLTTL78C19D612O)</t>
  </si>
  <si>
    <t>fornitura libri AdE Toscana materia fiscale - Lotto 2</t>
  </si>
  <si>
    <t xml:space="preserve">Cacucci Editore sas (CF: 06249000727)
LIBRERIA GIURIDICADI A. TERENGHI E D. CERIOLI (CF: 03747760100)
LIBRERIA SCIENTIFICA DR. LUCIO DE BIASIO (CF: DBSLCU42E06F205K)
LIBRERIE FELTRINELLI SRL (CF: 04628790969)
WOLTERS KLUWER ITALIA SRL (CF: 10209790152)
</t>
  </si>
  <si>
    <t>WOLTERS KLUWER ITALIA SRL (CF: 10209790152)</t>
  </si>
  <si>
    <t>incarico progettazione CPI centrale termica sede DRT</t>
  </si>
  <si>
    <t xml:space="preserve">SICURING S.R.L. (CF: 05423200483)
</t>
  </si>
  <si>
    <t>SICURING S.R.L. (CF: 05423200483)</t>
  </si>
  <si>
    <t>FORNITURA ARREDI E SEDUTE A NORMA PER UP TERRITORIO MASSA CARRARA</t>
  </si>
  <si>
    <t xml:space="preserve">ARREDAMENTI GOTI DI GOTI NATALE &amp; C. (CF: 01208150472)
CORRIDI S.R.L. (CF: 00402140586)
MAVI (CF: 06326551212)
MYO S.r.l. (CF: 03222970406)
TECHNARREDI SRL (CF: 10316580157)
</t>
  </si>
  <si>
    <t>ARREDAMENTI GOTI DI GOTI NATALE &amp; C. (CF: 01208150472)</t>
  </si>
  <si>
    <t>Manutenzione aree verdi</t>
  </si>
  <si>
    <t xml:space="preserve">EUROAMBIENTE Srl (CF: 00410600472)
</t>
  </si>
  <si>
    <t>EUROAMBIENTE Srl (CF: 00410600472)</t>
  </si>
  <si>
    <t>Verifiche ambientali DP Grosseto</t>
  </si>
  <si>
    <t xml:space="preserve">ECOGAM (CF: 01352990533)
</t>
  </si>
  <si>
    <t>ECOGAM (CF: 01352990533)</t>
  </si>
  <si>
    <t>Corsi di aggiornamento Primo soccorso</t>
  </si>
  <si>
    <t xml:space="preserve">QUALITA' &amp; SICUREZZA  (CF: 04668470489)
</t>
  </si>
  <si>
    <t>QUALITA' &amp; SICUREZZA  (CF: 04668470489)</t>
  </si>
  <si>
    <t>Servizio di revisione e collaudo bombole caricate ad argon DP Grosseto</t>
  </si>
  <si>
    <t xml:space="preserve">Antincendi Marche (CF: 01186110423)
ANTINCENDIO ANTINFORTUNISTICA TUVERI (CF: 00565580958)
ANTINCENDIO OPLONTI SaS (CF: 03288741212)
CM IMPIANTI SRL (CF: 01642530768)
GHIORI S.A.S. dfi Marco e Claudio Ghiori &amp; c. (CF: 05133380484)
</t>
  </si>
  <si>
    <t>ANTINCENDIO OPLONTI SaS (CF: 03288741212)</t>
  </si>
  <si>
    <t>sostituzione pompe e ripristino impianti</t>
  </si>
  <si>
    <t xml:space="preserve">M.D.S. SRL (CF: 01104490451)
</t>
  </si>
  <si>
    <t>M.D.S. SRL (CF: 01104490451)</t>
  </si>
  <si>
    <t>Fornitura e posa in opera cristallo e spingiporta DP Siena</t>
  </si>
  <si>
    <t xml:space="preserve">CALDERAI Srl (CF: 00654740521)
</t>
  </si>
  <si>
    <t>CALDERAI Srl (CF: 00654740521)</t>
  </si>
  <si>
    <t>servizio di riparazione ascensore stabile di Piombino</t>
  </si>
  <si>
    <t xml:space="preserve">BIAGI SRL (CF: 00487780496)
</t>
  </si>
  <si>
    <t>BIAGI SRL (CF: 00487780496)</t>
  </si>
  <si>
    <t>Fornitura e posa tende veneziane DP Prato</t>
  </si>
  <si>
    <t xml:space="preserve">Modus Interni di Spagna Graziano (CF: spggzn63c03f892w)
</t>
  </si>
  <si>
    <t>Modus Interni di Spagna Graziano (CF: spggzn63c03f892w)</t>
  </si>
  <si>
    <t>Fornitura e posa gruppo frigo - DP Arezzo</t>
  </si>
  <si>
    <t xml:space="preserve">GEICO LENDER SPA (CF: 11205571000)
</t>
  </si>
  <si>
    <t>GEICO LENDER SPA (CF: 11205571000)</t>
  </si>
  <si>
    <t>Manutenzione impianti termoidraulici</t>
  </si>
  <si>
    <t xml:space="preserve">GHIORI S.A.S. dfi Marco e Claudio Ghiori &amp; c. (CF: 05133380484)
HITRAC ENGINERIING GROUP S.R.L. (CF: 05617631006)
L'OPEROSA IMPIANTI S.R.L. (CF: 04269490266)
Sitema srl (CF: 03071641207)
TERMOSERVICE (CF: 01417900212)
THESIS IMPIANTI SPA (CF: 01597941002)
</t>
  </si>
  <si>
    <t>THESIS IMPIANTI SPA (CF: 01597941002)</t>
  </si>
  <si>
    <t>Fornitura n. 1 bollatrice registri UT Poggibonsi</t>
  </si>
  <si>
    <t xml:space="preserve">FATTORI SAFEST S.R.L. (CF: 10416260155)
</t>
  </si>
  <si>
    <t>FATTORI SAFEST S.R.L. (CF: 10416260155)</t>
  </si>
  <si>
    <t>Fornitura e posa retrofitting e mini-lan Uffici vari</t>
  </si>
  <si>
    <t xml:space="preserve">SIGMA S.P.A. (CF: 01590580443)
</t>
  </si>
  <si>
    <t>SIGMA S.P.A. (CF: 01590580443)</t>
  </si>
  <si>
    <t xml:space="preserve">incarico ausiliario  consulenza CTP </t>
  </si>
  <si>
    <t xml:space="preserve">Di Priamo Carlo (CF: DPRCRL72R09C632U)
</t>
  </si>
  <si>
    <t>Di Priamo Carlo (CF: DPRCRL72R09C632U)</t>
  </si>
  <si>
    <t>Fornitura n.2 monitor eliminacode DP Firenze</t>
  </si>
  <si>
    <t xml:space="preserve">SIGMA SPA (CF: 01590680443)
</t>
  </si>
  <si>
    <t>SIGMA SPA (CF: 01590680443)</t>
  </si>
  <si>
    <t>Servizio di presidio antincendio presso conservatoria Pisa</t>
  </si>
  <si>
    <t xml:space="preserve">I.V.R.I.- Istituto di vigilanza  (CF: 03169660150)
</t>
  </si>
  <si>
    <t>I.V.R.I.- Istituto di vigilanza  (CF: 03169660150)</t>
  </si>
  <si>
    <t>Fornitura materiale HW - DR Toscana</t>
  </si>
  <si>
    <t xml:space="preserve">INTERSYSTEM SRL (CF: 01203550353)
</t>
  </si>
  <si>
    <t>INTERSYSTEM SRL (CF: 01203550353)</t>
  </si>
  <si>
    <t>Fornitura e posa in opera telai, maniglie e riparazione infissi DP e UT MS UT Viareggio</t>
  </si>
  <si>
    <t>conferimento incarico CTP</t>
  </si>
  <si>
    <t xml:space="preserve">Andrea Gennai (CF: GNNNDR60L13D612G)
</t>
  </si>
  <si>
    <t>Andrea Gennai (CF: GNNNDR60L13D612G)</t>
  </si>
  <si>
    <t>affidamento del servizio di manutenzione degli impianti</t>
  </si>
  <si>
    <t>affidamento fornitura n.2 servizi di retrofitting ORFEO e n. 3 dispositivi ARGO MINI LAN</t>
  </si>
  <si>
    <t>riparazione caldaia dp Firenze</t>
  </si>
  <si>
    <t xml:space="preserve">bencistÃ  Giuseppe sas (CF: 05162440480)
</t>
  </si>
  <si>
    <t>bencistÃ  Giuseppe sas (CF: 05162440480)</t>
  </si>
  <si>
    <t>Riparazione tornelli DR Toscana</t>
  </si>
  <si>
    <t xml:space="preserve">SAIMA Sicurezza SpA (CF: 01979730510)
</t>
  </si>
  <si>
    <t>SAIMA Sicurezza SpA (CF: 01979730510)</t>
  </si>
  <si>
    <t>Disinfestazione  DR Toscana</t>
  </si>
  <si>
    <t xml:space="preserve">S.I.D.D.A. Disimpest Srl (CF: 00753140482)
</t>
  </si>
  <si>
    <t>S.I.D.D.A. Disimpest Srl (CF: 00753140482)</t>
  </si>
  <si>
    <t>Gara fornitura libri AdE Toscana materia giuridica - Lotto 1</t>
  </si>
  <si>
    <t xml:space="preserve">Cacucci Editore sas (CF: 06249000727)
LIBRERIA GIURIDICADI A. TERENGHI E D. CERIOLI (CF: 03747760100)
LIBRERIA SCIENTIFICA DR. LUCIO DE BIASIO (CF: DBSLCU42E06F205K)
Neldiritto Editore Srl (CF: 09596541004)
WOLTERS KLUWER ITALIA SRL (CF: 10209790152)
</t>
  </si>
  <si>
    <t>Cacucci Editore sas (CF: 06249000727)</t>
  </si>
  <si>
    <t>Lavori di sostituzione tapparelle pericolanti presso DP Grosseto</t>
  </si>
  <si>
    <t xml:space="preserve">3p Costruzioni Generali Srl (CF: 03548530611)
A&amp;V Srl (CF: 02537760841)
AL.MA  PROJECT Srls (CF: 01994910386)
D&amp;G  COSTRUZIONI Srl (CF: 09608871001)
Eurocostruzioni Group  (CF: 03212940781)
</t>
  </si>
  <si>
    <t>A&amp;V Srl (CF: 02537760841)</t>
  </si>
  <si>
    <t>Corso antincendio UPT Lucca</t>
  </si>
  <si>
    <t xml:space="preserve">Comando Vigili del Fuoco di Lucca (CF: 80005250461)
</t>
  </si>
  <si>
    <t>Comando Vigili del Fuoco di Lucca (CF: 80005250461)</t>
  </si>
  <si>
    <t>fornitura corsi aggiornamento BLS-D</t>
  </si>
  <si>
    <t xml:space="preserve">PR.A.IT Soc Coop (CF: 01815730542)
</t>
  </si>
  <si>
    <t>PR.A.IT Soc Coop (CF: 01815730542)</t>
  </si>
  <si>
    <t>CORSO DI FORMAZIONE</t>
  </si>
  <si>
    <t xml:space="preserve">ANCI TOSCANA (CF: 01710310978)
</t>
  </si>
  <si>
    <t>ANCI TOSCANA (CF: 01710310978)</t>
  </si>
  <si>
    <t>affidamento servizio straordinario di piantonamento stabile Campo di Marte ad arezzo</t>
  </si>
  <si>
    <t>Fornitura abbonamento Italpos UPT vari della AdE Toscana</t>
  </si>
  <si>
    <t>Fornitura rotoli elimnacode UT Portoferraio e Argo mini-lan DP Arezzo</t>
  </si>
  <si>
    <t>Servizio LIS corso base sicurezza lavoratori - DR Toscana</t>
  </si>
  <si>
    <t xml:space="preserve">Cooperativa Sociale Elfo ONLUS soc.coop.soc. (CF: 04902970484)
</t>
  </si>
  <si>
    <t>Cooperativa Sociale Elfo ONLUS soc.coop.soc. (CF: 04902970484)</t>
  </si>
  <si>
    <t>Fornitura sistema controllo accessi DP Lucca e UT Borgo SL</t>
  </si>
  <si>
    <t xml:space="preserve">SOLARI DI UDINE S.P.A. (CF: 01847860309)
</t>
  </si>
  <si>
    <t>SOLARI DI UDINE S.P.A. (CF: 01847860309)</t>
  </si>
  <si>
    <t>Fornitura, posa in opera e installazione materiali al gruppo frigo DP Firenze</t>
  </si>
  <si>
    <t>Servizio LIS - DR Toscana</t>
  </si>
  <si>
    <t>Fornitura bacheche e cassette segnalazioni</t>
  </si>
  <si>
    <t xml:space="preserve">2 EMME SRL (CF: 03678060488)
2 H SRL (CF: 02773110305)
3G SRL (CF: 07324090724)
Orange Displays Srl (CF: 02626290304)
TREGI (CF: 12294771006)
</t>
  </si>
  <si>
    <t>Orange Displays Srl (CF: 02626290304)</t>
  </si>
  <si>
    <t>Servizio di manutenzione impianti elettrici e speciali</t>
  </si>
  <si>
    <t xml:space="preserve">CM IMPIANTI SRL (CF: 01642530768)
GEICO LENDER SPA (CF: 11205571000)
GHIORI S.A.S. dfi Marco e Claudio Ghiori &amp; c. (CF: 05133380484)
L'OPEROSA IMPIANTI S.R.L. (CF: 04269490266)
THESIS IMPIANTI SPA (CF: 01597941002)
</t>
  </si>
  <si>
    <t>corsi formazione bls-d</t>
  </si>
  <si>
    <t xml:space="preserve">Fornitura energia elettrica 16 Lotto 8 </t>
  </si>
  <si>
    <t xml:space="preserve">AGSM Energia SpA (CF: 02968430237)
</t>
  </si>
  <si>
    <t>AGSM Energia SpA (CF: 02968430237)</t>
  </si>
  <si>
    <t xml:space="preserve">Fornitura Gas naturale 11 Lotto 5 - AdE Toscana </t>
  </si>
  <si>
    <t>Sostituzione di un infisso DP Prato</t>
  </si>
  <si>
    <t xml:space="preserve">D.B.G. di DI BARTOLO GIUSEPPE (CF: DBRGPP66R14F892N)
</t>
  </si>
  <si>
    <t>D.B.G. di DI BARTOLO GIUSEPPE (CF: DBRGPP66R14F892N)</t>
  </si>
  <si>
    <t xml:space="preserve">Fornitura abbonamento Italpos UPT Firenze </t>
  </si>
  <si>
    <t>Acquisto monitor   pc per ipovedenti</t>
  </si>
  <si>
    <t xml:space="preserve">NUVOLAPOINT di Flajs Alessandro (CF: FLJLSN84S03L483C)
</t>
  </si>
  <si>
    <t>NUVOLAPOINT di Flajs Alessandro (CF: FLJLSN84S03L483C)</t>
  </si>
  <si>
    <t>Fornitura piedini SNG per pavimento galleggiante DP Prato</t>
  </si>
  <si>
    <t xml:space="preserve">SADI Srl (CF: 05147710288)
</t>
  </si>
  <si>
    <t>SADI Srl (CF: 05147710288)</t>
  </si>
  <si>
    <t>Servizio finanziario di pagamento con carta di credito</t>
  </si>
  <si>
    <t xml:space="preserve">NEXI PAYMENTS S.P.A. (giÃ  CARTASI SPA) (CF: 04107060966)
</t>
  </si>
  <si>
    <t>NEXI PAYMENTS S.P.A. (giÃ  CARTASI SPA) (CF: 04107060966)</t>
  </si>
  <si>
    <t>Fornitura apriporta ad 1 testina - UPT Arezzo</t>
  </si>
  <si>
    <t>fornitura e posa in opera infissi esterni DP Prato</t>
  </si>
  <si>
    <t xml:space="preserve">Sicurserramenti srl (CF: 01809400979)
</t>
  </si>
  <si>
    <t>Sicurserramenti srl (CF: 01809400979)</t>
  </si>
  <si>
    <t>Noleggio n. 3 fotocopiatrici multifunzione a colori</t>
  </si>
  <si>
    <t>Noleggio n. 7 fotocopiatrici multifunzione monocromatiche</t>
  </si>
  <si>
    <t>Servizio verifiche biennali impianti di messa a terra (dpr 462/01)</t>
  </si>
  <si>
    <t xml:space="preserve">CENPI SCRL (CF: 05817621005)
CERVINO (CF: 01339900993)
G&amp;R ORGANISMO DI CERTIFICAZIONE  SRL (CF: GRCVPS72E10D643I)
ICOVER srl (CF: 02860290788)
OMNIA SRL (CF: 01217400538)
</t>
  </si>
  <si>
    <t>CENPI SCRL (CF: 05817621005)</t>
  </si>
  <si>
    <t xml:space="preserve">A.F. SISTEMI Srl (CF: 02263250488)
C.R.B. SRL (CF: 08674911006)
Costruzioni Impianti Tecnologici (CF: 01837060852)
GHIORI S.A.S. dfi Marco e Claudio Ghiori &amp; c. (CF: 05133380484)
Manutenzioni srl (CF: 05641980726)
</t>
  </si>
  <si>
    <t>Manutenzioni srl (CF: 05641980726)</t>
  </si>
  <si>
    <t>Fornitura e posa in opera infissi presso nuova sede Ufficio B.S.L.</t>
  </si>
  <si>
    <t xml:space="preserve">METALLICA S.N.C. DI D'AMICO CRISTIANO&amp; C. (CF: 02282830971)
</t>
  </si>
  <si>
    <t>METALLICA S.N.C. DI D'AMICO CRISTIANO&amp; C. (CF: 02282830971)</t>
  </si>
  <si>
    <t>affidamento biennale del servizio di vigilanza armata sedi Agenzia Entrate Toscana 1 lotto</t>
  </si>
  <si>
    <t xml:space="preserve">EUROPEAN SECURITY SRL (CF: 03034600548)
FIDELITAS SPA (CF: 02084640164)
I.V.R.I.- Istituto di vigilanza  (CF: 03169660150)
IL GLOBO VIGILANZA S.R.L. (CF: 01065300475)
RANGERS S.R.L. (CF: 00864080247)
</t>
  </si>
  <si>
    <t>affidamento biennale del servizio di vigilanza armata sedi Agenzia Entrate Toscana 2 lotto</t>
  </si>
  <si>
    <t xml:space="preserve">FIDELITAS SPA (CF: 02084640164)
FUTURA SERVICE S.R.L. (CF: 04011651009)
I.V.R.I.- Istituto di vigilanza  (CF: 03169660150)
IL GLOBO VIGILANZA S.R.L. (CF: 01065300475)
INTERNATIONAL SECURITY SERVICE VIGILANZA SPA (CF: 10169951000)
</t>
  </si>
  <si>
    <t>affidamento biennale del servizio di vigilanza armata sedi Agenzia Entrate Toscana 3 lotto</t>
  </si>
  <si>
    <t xml:space="preserve">EUROPEAN SECURITY SRL (CF: 03034600548)
FUTURA SERVICE S.R.L. (CF: 04011651009)
I.V.R.I.- Istituto di vigilanza  (CF: 03169660150)
IL GLOBO VIGILANZA S.R.L. (CF: 01065300475)
RANGERS S.R.L. (CF: 00864080247)
</t>
  </si>
  <si>
    <t>affidamento biennale del servizio di vigilanza armata sedi Agenzia Entrate Toscana 4 lotto</t>
  </si>
  <si>
    <t xml:space="preserve">I.V.R.I.- Istituto di vigilanza  (CF: 03169660150)
IL GLOBO VIGILANZA S.R.L. (CF: 01065300475)
RANGERS S.R.L. (CF: 00864080247)
SICURITALIA S.P.A (CF: 07897711003)
Vigilantes Group s.r.l. (CF: 01674300676)
</t>
  </si>
  <si>
    <t>Servizio di verifica periodica impianti elevatori DPR 162/99</t>
  </si>
  <si>
    <t xml:space="preserve">EUCERT (CF: 04991600489)
G&amp;R ORGANISMO DI CERTIFICAZIONE  SRL (CF: GRCVPS72E10D643I)
O.M.N.I.A. S.r.l. (CF: 01541850531)
SocietÃ  Rina Services Spa (CF: 03487840104)
vericert (CF: 03507060402)
</t>
  </si>
  <si>
    <t>G&amp;R ORGANISMO DI CERTIFICAZIONE  SRL (CF: GRCVPS72E10D643I)</t>
  </si>
  <si>
    <t>Fornitura Tipi Mobili anno 2020 - DR Toscana</t>
  </si>
  <si>
    <t>Fornitura in noleggio di n. 8 fotocopiatrici</t>
  </si>
  <si>
    <t>noleggio n. 2 fotocopiatrici UTP Prato</t>
  </si>
  <si>
    <t>Fornitura distanziometro -Massa</t>
  </si>
  <si>
    <t xml:space="preserve">FARAD SRL (CF: 01577710518)
</t>
  </si>
  <si>
    <t>FARAD SRL (CF: 01577710518)</t>
  </si>
  <si>
    <t>Fornitura prezzari - DR Toscana</t>
  </si>
  <si>
    <t xml:space="preserve">DEI Srl (CF: 04083101008)
</t>
  </si>
  <si>
    <t>DEI Srl (CF: 04083101008)</t>
  </si>
  <si>
    <t>Lavori edili adeguamento locali nuovo Ufficio di Borgo San Lorenzo- Nuovo affidamento</t>
  </si>
  <si>
    <t xml:space="preserve">Edilizia San Giorgio Srl (CF: 04883450480)
</t>
  </si>
  <si>
    <t>Edilizia San Giorgio Srl (CF: 04883450480)</t>
  </si>
  <si>
    <t>Fornitura e posa n.2 ringhiere DP Arezzo</t>
  </si>
  <si>
    <t xml:space="preserve">G.R.M. di Juljan Brahimaj (CF: BRHJJN88D19Z100D)
</t>
  </si>
  <si>
    <t>G.R.M. di Juljan Brahimaj (CF: BRHJJN88D19Z100D)</t>
  </si>
  <si>
    <t>fornitura di arredi a norma per ufficio scrivanie cassettiere</t>
  </si>
  <si>
    <t xml:space="preserve">AGF S.R.L. (CF: 05618931009)
ARREDAMENTI EMMEBI S.R.L. (CF: 01484840564)
ARREDAMENTI GOTI DI GOTI NATALE &amp; C. (CF: 01208150472)
ASSO COSTRUZIONI (CF: 01710960509)
BELARDI ARREDAMENTI SRL  (CF: 01693330506)
</t>
  </si>
  <si>
    <t>AGF S.R.L. (CF: 05618931009)</t>
  </si>
  <si>
    <t>Ripristino lucernaio DP Arezzo</t>
  </si>
  <si>
    <t xml:space="preserve">Serramenti Crulli e Rossi srl (CF: 01749140511)
</t>
  </si>
  <si>
    <t>Serramenti Crulli e Rossi srl (CF: 01749140511)</t>
  </si>
  <si>
    <t>Servizio di interpretariato in LIS triennale presso la Direzione Regionale della Toscana</t>
  </si>
  <si>
    <t>Fornitura, posa in opera e programmazione scheda madre impianto antintrusione Dp Grosseto</t>
  </si>
  <si>
    <t xml:space="preserve">RAL ELETTRONICA (CF: RSSPLA58E25D612W)
</t>
  </si>
  <si>
    <t>RAL ELETTRONICA (CF: RSSPLA58E25D612W)</t>
  </si>
  <si>
    <t>Smaltimento materiale vario DP Lucca</t>
  </si>
  <si>
    <t xml:space="preserve">ASCIT SERVIZI AMBIENTALI SPA (CF: 01052230461)
</t>
  </si>
  <si>
    <t>ASCIT SERVIZI AMBIENTALI SPA (CF: 01052230461)</t>
  </si>
  <si>
    <t>Fornitura e posa cinghie tapparelle UT Aulla</t>
  </si>
  <si>
    <t xml:space="preserve">A.C.P. Falegnameria Snc (CF: 01054270457)
</t>
  </si>
  <si>
    <t>A.C.P. Falegnameria Snc (CF: 01054270457)</t>
  </si>
  <si>
    <t xml:space="preserve">lavori di riorganizzazione locali DP di Arezzo da adibire ad uso ufficio </t>
  </si>
  <si>
    <t xml:space="preserve">ACMM (CF: 08532341008)
CEITECNO S.R.L. (CF: 07532191215)
EDILCAP SRL (CF: 05028450871)
EUROIMPRESA EDILE (CF: 13477340155)
seitec srl  (CF: 02367450596)
</t>
  </si>
  <si>
    <t>seitec srl  (CF: 02367450596)</t>
  </si>
  <si>
    <t>Servizio di trasporto rifiuti ingombranti - DP Arezzo</t>
  </si>
  <si>
    <t xml:space="preserve">Servizi ecologici integrati Toscana srl (CF: 01349420529)
</t>
  </si>
  <si>
    <t>Servizi ecologici integrati Toscana srl (CF: 01349420529)</t>
  </si>
  <si>
    <t>Fornitura "Prezzi Tipologie Edilizie"</t>
  </si>
  <si>
    <t>Fornitura comando ausiliario per servoscala UPT Siena</t>
  </si>
  <si>
    <t>lavori incapsulamento amianto e linee guida tetto UPT Firenze</t>
  </si>
  <si>
    <t xml:space="preserve">DE.C.A.B. STRUTTURE SRL (CF: 08380541212)
ECOTETI SRL (CF: 01479740530)
NICEDI PONTORIERO BIANCA ROSA (CF: PNTBCR73S50I982D)
R.B. RECUPERI 2000 SRL (CF: 02468200544)
SIR srl (CF: 02097540740)
</t>
  </si>
  <si>
    <t>ECOTETI SRL (CF: 01479740530)</t>
  </si>
  <si>
    <t>Fornitura carta eliminacode uffici vari AdE Toscana</t>
  </si>
  <si>
    <t>fornitura e posa in opera di tre tende a rullo UPT Arezzo</t>
  </si>
  <si>
    <t xml:space="preserve">Casa della Mantovana SNC (CF: 01026310514)
</t>
  </si>
  <si>
    <t>Casa della Mantovana SNC (CF: 01026310514)</t>
  </si>
  <si>
    <t>Lavori edili urgenti UT Siena - Sport. Decentr.</t>
  </si>
  <si>
    <t xml:space="preserve">Voltolini Mario (CF: VLTMRA42L04C227B)
</t>
  </si>
  <si>
    <t>Voltolini Mario (CF: VLTMRA42L04C227B)</t>
  </si>
  <si>
    <t>Fornitura segnaletica DP Arezzo</t>
  </si>
  <si>
    <t>Rifacimento manto terrazze UT di Pescia</t>
  </si>
  <si>
    <t xml:space="preserve">CINELLI COSTRUZIONI SRL (CF: 01840580474)
EDILCAP SRL (CF: 05028450871)
GRUPPO LE MURA SRLS (CF: 01824600470)
LORENZINI SRL (CF: 01105350472)
TRE COSTRUZIONI SRL (CF: 01551880477)
</t>
  </si>
  <si>
    <t>GRUPPO LE MURA SRLS (CF: 01824600470)</t>
  </si>
  <si>
    <t>Fornitura energia elettrica in salvaguardia - sportello di Cecina</t>
  </si>
  <si>
    <t xml:space="preserve">A2A ENERGIA (CF: 12883420155)
</t>
  </si>
  <si>
    <t>A2A ENERGIA (CF: 12883420155)</t>
  </si>
  <si>
    <t>Fornitura adesivi fisco scuola - DR Toscana</t>
  </si>
  <si>
    <t xml:space="preserve">Tipolitografia Contini Srl (CF: 04748180488)
</t>
  </si>
  <si>
    <t>Tipolitografia Contini Srl (CF: 04748180488)</t>
  </si>
  <si>
    <t>Servizio Manutenzione aree verdi presso alcuni Uffici dell'Agenzia</t>
  </si>
  <si>
    <t xml:space="preserve">AGRICOLA BERNARDO S.A.S. DI BERNARDO LINO &amp; C. (CF: 03443750280)
Biemme Srl (CF: 02162390609)
C.R. APPALTI SRL (CF: 04622851006)
C.R. Verde Srl (CF: 06818701218)
Cooperativa Sociale I.S.A. (CF: 07958741212)
</t>
  </si>
  <si>
    <t>Biemme Srl (CF: 02162390609)</t>
  </si>
  <si>
    <t xml:space="preserve">Fornitura carta per stampa e copie </t>
  </si>
  <si>
    <t xml:space="preserve">APAPER SRL (CF: 03432931206)
CAPRIOLI SOLUTIONS S.R.L. (CF: 10892451005)
ERREBIAN SPA (CF: 08397890586)
PEREGO CARTA (CF: 00775550486)
STILGRAFIX ITALIANA S.P.A. (CF: 03103490482)
</t>
  </si>
  <si>
    <t>Lavori edili presso nuova sede Ufficio di Borgo San Lorenzo</t>
  </si>
  <si>
    <t xml:space="preserve">Color Florence di Checcucci Gianni (CF: chcgnn80l11d612a)
</t>
  </si>
  <si>
    <t>Color Florence di Checcucci Gianni (CF: chcgnn80l11d612a)</t>
  </si>
  <si>
    <t>Noleggio n. 4 fotocopiatrici a colore</t>
  </si>
  <si>
    <t>Noleggio n. 27 apparecchiature multifunzione</t>
  </si>
  <si>
    <t>servizi manutenzione impianti termoidraulici della Toscana</t>
  </si>
  <si>
    <t xml:space="preserve">3A COSTRUZIONI S.R.L. (CF: 08654491003)
AG&amp;CO SRL (CF: 03863830281)
ALBERTI COSTRUZIONI SRL (CF: 02674230830)
L'OPEROSA IMPIANTI S.R.L. (CF: 04269490266)
PROGET IMPIANTI SRL (CF: 05005090484)
</t>
  </si>
  <si>
    <t>PROGET IMPIANTI SRL (CF: 05005090484)</t>
  </si>
  <si>
    <t>Fornitura rilevatori gas UPT Lucca</t>
  </si>
  <si>
    <t xml:space="preserve">Dispositivi Protezione Individuale D.P.I. Srl (CF: 10783780157)
</t>
  </si>
  <si>
    <t>Dispositivi Protezione Individuale D.P.I. Srl (CF: 10783780157)</t>
  </si>
  <si>
    <t>lavori piccola manutenzione opere da fabbro - LOTTO 1</t>
  </si>
  <si>
    <t xml:space="preserve">3C SRL (CF: 05578620873)
AFEP SRL (CF: 08420120969)
AIRCOM SR (CF: 01951040847)
akab srl (CF: 02891090835)
IMPRECOS SRL (CF: 03107590618)
</t>
  </si>
  <si>
    <t>lavori piccola manutenzione opere da fabbro - LOTTO 3</t>
  </si>
  <si>
    <t>lavori piccola manutenzione opere da fabbro - LOTTO 5</t>
  </si>
  <si>
    <t>lavori piccola manutenzione opere da fabbro - LOTTO 2</t>
  </si>
  <si>
    <t>lavori piccola manutenzione opere da fabbro - LOTTO 4</t>
  </si>
  <si>
    <t xml:space="preserve">3c (CF: 03671541005)
AFEP SRL (CF: 08420120969)
AIRCOM SR (CF: 01951040847)
akab srl (CF: 02891090835)
IMPRECOS SRL (CF: 03107590618)
</t>
  </si>
  <si>
    <t>lavori piccola manutenzione opere da fabbro - LOTTO 6</t>
  </si>
  <si>
    <t>lavori di piccola manutenzione e riparazione assimilabili a opere edili - LOTTO 1</t>
  </si>
  <si>
    <t xml:space="preserve">23 ENERGIE SRL (CF: 03827640719)
ABOZZI SRL (CF: 02424080907)
ACOS SRL (CF: 02278850595)
AEFFE (CF: 07853981210)
AGROGREEN SRL (CF: 05947090014)
</t>
  </si>
  <si>
    <t>lavori di piccola manutenzione e riparazione assimilabili a opere edili - LOTTO 2</t>
  </si>
  <si>
    <t>lavori di piccola manutenzione e riparazione assimilabili a opere edili - LOTTO 3</t>
  </si>
  <si>
    <t xml:space="preserve">23 ENERGIE SRL (CF: 03827640719)
ABOZZI SRL (CF: 02424080907)
ACOS SRL (CF: 02278850595)
AEFFE (CF: 07853981210)
</t>
  </si>
  <si>
    <t>lavori di piccola manutenzione e riparazione assimilabili a opere edili - LOTTO  4</t>
  </si>
  <si>
    <t>lavori di piccola manutenzione e riparazione assimilabili a opere edili - LOTTO 5</t>
  </si>
  <si>
    <t>lavori di piccola manutenzione e riparazione assimilabili a opere edili - LOTTO 6</t>
  </si>
  <si>
    <t xml:space="preserve">ABOZZI SRL (CF: 02424080907)
ACOS SRL (CF: 02278850595)
AEFFE (CF: 07853981210)
AGROGREEN SRL (CF: 05947090014)
</t>
  </si>
  <si>
    <t>Smaltimento materiale vario DP Massa</t>
  </si>
  <si>
    <t xml:space="preserve">ASMIU-Azienda Speciale Municipalizzata Igiene Urbana (CF: 00660130451)
</t>
  </si>
  <si>
    <t>ASMIU-Azienda Speciale Municipalizzata Igiene Urbana (CF: 00660130451)</t>
  </si>
  <si>
    <t>Fornitura toner</t>
  </si>
  <si>
    <t xml:space="preserve">  CORRAO FELICE ROBERTO (CF: 01898390818)
CENTRO COMPUTER SRL (CF: 01103580195)
CORRIDI S.R.L. (CF: 00402140586)
DANCOM S.R.L.  (CF: 06518141210)
DEL MONTE UFFICIO SRL (CF: 01401360464)
</t>
  </si>
  <si>
    <t>DANCOM S.R.L.  (CF: 06518141210)</t>
  </si>
  <si>
    <t>SERVIZIO BIENNALE MANUTENZIONE IMPIANTI ELEVATORI</t>
  </si>
  <si>
    <t xml:space="preserve">CIAM Ascensori e Servizi Srl (CF: 12216121009)
CM IMPIANTI SRL (CF: 01642530768)
FERRARI &amp; C srl (CF: 00489490581)
KONE SPA (CF: 05069070158)
MOVI.MAT S.R.L. (CF: 00790760557)
</t>
  </si>
  <si>
    <t>Fornitura abbonamento Italpos - UPT Massa e Lucca</t>
  </si>
  <si>
    <t>fornitura e posa linea vita dp Arezzo</t>
  </si>
  <si>
    <t xml:space="preserve">valdarno coperture srl (CF: 01734610510)
</t>
  </si>
  <si>
    <t>valdarno coperture srl (CF: 01734610510)</t>
  </si>
  <si>
    <t>Fornitura rotoli eliminacode DR Toscana</t>
  </si>
  <si>
    <t>Fornitura bollatrice</t>
  </si>
  <si>
    <t>intervento taglio pedane scorrimento archivio upt Lucca</t>
  </si>
  <si>
    <t xml:space="preserve">IDEAFERRO di Gambini Fabio (CF: GMBFBA70D27E715G)
</t>
  </si>
  <si>
    <t>IDEAFERRO di Gambini Fabio (CF: GMBFBA70D27E715G)</t>
  </si>
  <si>
    <t>Spese ex D.Lgs. 81-08 Oneri di Gestione - Uffici vari</t>
  </si>
  <si>
    <t xml:space="preserve">S.F.A.P. SRL (CF: 00716000583)
</t>
  </si>
  <si>
    <t>S.F.A.P. SRL (CF: 00716000583)</t>
  </si>
  <si>
    <t>Stasatura bagni DP Massa</t>
  </si>
  <si>
    <t xml:space="preserve">Giannarelli Luciano &amp; C. snc (CF: 01507560462)
</t>
  </si>
  <si>
    <t>Giannarelli Luciano &amp; C. snc (CF: 01507560462)</t>
  </si>
  <si>
    <t>prove di carico ed indagine georadar sede  UT Portoferraio</t>
  </si>
  <si>
    <t xml:space="preserve">TL INGEGNERIA DI ING. TIZIANO LUCCA (CF: LCCTZN52A11G224B)
</t>
  </si>
  <si>
    <t>TL INGEGNERIA DI ING. TIZIANO LUCCA (CF: LCCTZN52A11G224B)</t>
  </si>
  <si>
    <t>Lavori di piccola manutenzione edile DP Arezzo</t>
  </si>
  <si>
    <t xml:space="preserve">EDIL MONTAGGI (CF: NCNMCL63R10F628J)
</t>
  </si>
  <si>
    <t>EDIL MONTAGGI (CF: NCNMCL63R10F628J)</t>
  </si>
  <si>
    <t>corso aggiornamento coordinatore sicurezza in fase di progettazione ed esecuzione</t>
  </si>
  <si>
    <t xml:space="preserve">CIEFFE SAS DI FRANZESE CRISTIAN (CF: 02718340785)
</t>
  </si>
  <si>
    <t>CIEFFE SAS DI FRANZESE CRISTIAN (CF: 02718340785)</t>
  </si>
  <si>
    <t>Manutenzione fornitura e posa in opera di infissi DRE Toscana</t>
  </si>
  <si>
    <t xml:space="preserve">SG LAVORAZIONI IN FERRO di Grasso Simone (CF: GRSSMN82T17G713V)
</t>
  </si>
  <si>
    <t>SG LAVORAZIONI IN FERRO di Grasso Simone (CF: GRSSMN82T17G713V)</t>
  </si>
  <si>
    <t>Fornitura targhe esterne UT San Miniato e Volterra</t>
  </si>
  <si>
    <t xml:space="preserve">Nobili PubblicitÃ  di Nobili Mauro &amp; C. (CF: 00307530493)
</t>
  </si>
  <si>
    <t>Nobili PubblicitÃ  di Nobili Mauro &amp; C. (CF: 00307530493)</t>
  </si>
  <si>
    <t>servizio manutenzione termoidraulico presso UT Portoferraio</t>
  </si>
  <si>
    <t xml:space="preserve">ALBERTO BASTRERI S.R.L. (CF: 13172961008)
PGS IMPIANTI (CF: 00863770491)
VELASCO ROBERTO IMPIANTI  (CF: 01219310495)
</t>
  </si>
  <si>
    <t>Adesione convenzione Consip noleggio n. 1 fotocopiatrice</t>
  </si>
  <si>
    <t>fornitura di un lavabo per i locali ad uso refettorio, per la sede della Direzione Provinciale di Arezzo</t>
  </si>
  <si>
    <t xml:space="preserve">Italsteel srl (CF: 01648720975)
</t>
  </si>
  <si>
    <t>Italsteel srl (CF: 01648720975)</t>
  </si>
  <si>
    <t>Affidamento della concessione del servizio di bar e ristoro presso la Direzione Provinciale di Siena</t>
  </si>
  <si>
    <t xml:space="preserve">GI.VI. Srl (CF: 01366370524)
</t>
  </si>
  <si>
    <t>GI.VI. Srl (CF: 01366370524)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</si>
</sst>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"XC510902B5"</f>
        <v>XC510902B5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13329.12</v>
      </c>
      <c r="I3" s="2">
        <v>42103</v>
      </c>
      <c r="J3" s="2">
        <v>43563</v>
      </c>
      <c r="K3">
        <v>10754.98</v>
      </c>
    </row>
    <row r="4" spans="1:11" x14ac:dyDescent="0.25">
      <c r="A4" t="str">
        <f>"6309961889"</f>
        <v>6309961889</v>
      </c>
      <c r="B4" t="str">
        <f t="shared" si="0"/>
        <v>06363391001</v>
      </c>
      <c r="C4" t="s">
        <v>16</v>
      </c>
      <c r="D4" t="s">
        <v>17</v>
      </c>
      <c r="E4" t="s">
        <v>18</v>
      </c>
      <c r="F4" s="1" t="s">
        <v>21</v>
      </c>
      <c r="G4" t="s">
        <v>22</v>
      </c>
      <c r="H4">
        <v>9344.64</v>
      </c>
      <c r="I4" s="2">
        <v>42188</v>
      </c>
      <c r="J4" s="2">
        <v>43648</v>
      </c>
      <c r="K4">
        <v>13318.41</v>
      </c>
    </row>
    <row r="5" spans="1:11" x14ac:dyDescent="0.25">
      <c r="A5" t="str">
        <f>"630132738A"</f>
        <v>630132738A</v>
      </c>
      <c r="B5" t="str">
        <f t="shared" si="0"/>
        <v>06363391001</v>
      </c>
      <c r="C5" t="s">
        <v>16</v>
      </c>
      <c r="D5" t="s">
        <v>17</v>
      </c>
      <c r="E5" t="s">
        <v>18</v>
      </c>
      <c r="F5" s="1" t="s">
        <v>21</v>
      </c>
      <c r="G5" t="s">
        <v>22</v>
      </c>
      <c r="H5">
        <v>43276.800000000003</v>
      </c>
      <c r="I5" s="2">
        <v>42188</v>
      </c>
      <c r="J5" s="2">
        <v>43707</v>
      </c>
      <c r="K5">
        <v>40567.660000000003</v>
      </c>
    </row>
    <row r="6" spans="1:11" x14ac:dyDescent="0.25">
      <c r="A6" t="str">
        <f>"ZCF173148B"</f>
        <v>ZCF173148B</v>
      </c>
      <c r="B6" t="str">
        <f t="shared" si="0"/>
        <v>06363391001</v>
      </c>
      <c r="C6" t="s">
        <v>16</v>
      </c>
      <c r="D6" t="s">
        <v>23</v>
      </c>
      <c r="E6" t="s">
        <v>18</v>
      </c>
      <c r="F6" s="1" t="s">
        <v>21</v>
      </c>
      <c r="G6" t="s">
        <v>22</v>
      </c>
      <c r="H6">
        <v>2438.88</v>
      </c>
      <c r="I6" s="2">
        <v>42366</v>
      </c>
      <c r="J6" s="2">
        <v>43826</v>
      </c>
      <c r="K6">
        <v>2286.6</v>
      </c>
    </row>
    <row r="7" spans="1:11" x14ac:dyDescent="0.25">
      <c r="A7" t="str">
        <f>"64885844E7"</f>
        <v>64885844E7</v>
      </c>
      <c r="B7" t="str">
        <f t="shared" si="0"/>
        <v>06363391001</v>
      </c>
      <c r="C7" t="s">
        <v>16</v>
      </c>
      <c r="D7" t="s">
        <v>24</v>
      </c>
      <c r="E7" t="s">
        <v>25</v>
      </c>
      <c r="F7" s="1" t="s">
        <v>26</v>
      </c>
      <c r="G7" t="s">
        <v>27</v>
      </c>
      <c r="H7">
        <v>145000</v>
      </c>
      <c r="I7" s="2">
        <v>42520</v>
      </c>
      <c r="J7" s="2">
        <v>43597</v>
      </c>
      <c r="K7">
        <v>143592.9</v>
      </c>
    </row>
    <row r="8" spans="1:11" x14ac:dyDescent="0.25">
      <c r="A8" t="str">
        <f>"ZB3190C27E"</f>
        <v>ZB3190C27E</v>
      </c>
      <c r="B8" t="str">
        <f t="shared" si="0"/>
        <v>06363391001</v>
      </c>
      <c r="C8" t="s">
        <v>16</v>
      </c>
      <c r="D8" t="s">
        <v>17</v>
      </c>
      <c r="E8" t="s">
        <v>18</v>
      </c>
      <c r="F8" s="1" t="s">
        <v>19</v>
      </c>
      <c r="G8" t="s">
        <v>20</v>
      </c>
      <c r="H8">
        <v>2560</v>
      </c>
      <c r="I8" s="2">
        <v>42464</v>
      </c>
      <c r="J8" s="2">
        <v>43924</v>
      </c>
      <c r="K8">
        <v>1746.19</v>
      </c>
    </row>
    <row r="9" spans="1:11" x14ac:dyDescent="0.25">
      <c r="A9" t="str">
        <f>"ZD2173145F"</f>
        <v>ZD2173145F</v>
      </c>
      <c r="B9" t="str">
        <f t="shared" si="0"/>
        <v>06363391001</v>
      </c>
      <c r="C9" t="s">
        <v>16</v>
      </c>
      <c r="D9" t="s">
        <v>17</v>
      </c>
      <c r="E9" t="s">
        <v>18</v>
      </c>
      <c r="F9" s="1" t="s">
        <v>19</v>
      </c>
      <c r="G9" t="s">
        <v>20</v>
      </c>
      <c r="H9">
        <v>7408.8</v>
      </c>
      <c r="I9" s="2">
        <v>42536</v>
      </c>
      <c r="J9" s="2">
        <v>44026</v>
      </c>
      <c r="K9">
        <v>4712.42</v>
      </c>
    </row>
    <row r="10" spans="1:11" x14ac:dyDescent="0.25">
      <c r="A10" t="str">
        <f>"Z79187B2C2"</f>
        <v>Z79187B2C2</v>
      </c>
      <c r="B10" t="str">
        <f t="shared" si="0"/>
        <v>06363391001</v>
      </c>
      <c r="C10" t="s">
        <v>16</v>
      </c>
      <c r="D10" t="s">
        <v>17</v>
      </c>
      <c r="E10" t="s">
        <v>18</v>
      </c>
      <c r="F10" s="1" t="s">
        <v>21</v>
      </c>
      <c r="G10" t="s">
        <v>22</v>
      </c>
      <c r="H10">
        <v>3091.2</v>
      </c>
      <c r="I10" s="2">
        <v>42481</v>
      </c>
      <c r="J10" s="2">
        <v>43941</v>
      </c>
      <c r="K10">
        <v>2704.52</v>
      </c>
    </row>
    <row r="11" spans="1:11" x14ac:dyDescent="0.25">
      <c r="A11" t="str">
        <f>"ZCB1973244"</f>
        <v>ZCB1973244</v>
      </c>
      <c r="B11" t="str">
        <f t="shared" si="0"/>
        <v>06363391001</v>
      </c>
      <c r="C11" t="s">
        <v>16</v>
      </c>
      <c r="D11" t="s">
        <v>28</v>
      </c>
      <c r="E11" t="s">
        <v>18</v>
      </c>
      <c r="F11" s="1" t="s">
        <v>19</v>
      </c>
      <c r="G11" t="s">
        <v>20</v>
      </c>
      <c r="H11">
        <v>24251.200000000001</v>
      </c>
      <c r="I11" s="2">
        <v>42537</v>
      </c>
      <c r="J11" s="2">
        <v>43997</v>
      </c>
      <c r="K11">
        <v>21367.35</v>
      </c>
    </row>
    <row r="12" spans="1:11" x14ac:dyDescent="0.25">
      <c r="A12" t="str">
        <f>"Z091A3A768"</f>
        <v>Z091A3A768</v>
      </c>
      <c r="B12" t="str">
        <f t="shared" si="0"/>
        <v>06363391001</v>
      </c>
      <c r="C12" t="s">
        <v>16</v>
      </c>
      <c r="D12" t="s">
        <v>29</v>
      </c>
      <c r="E12" t="s">
        <v>18</v>
      </c>
      <c r="F12" s="1" t="s">
        <v>30</v>
      </c>
      <c r="G12" t="s">
        <v>31</v>
      </c>
      <c r="H12">
        <v>13910</v>
      </c>
      <c r="I12" s="2">
        <v>42614</v>
      </c>
      <c r="J12" s="2">
        <v>43708</v>
      </c>
      <c r="K12">
        <v>13910</v>
      </c>
    </row>
    <row r="13" spans="1:11" x14ac:dyDescent="0.25">
      <c r="A13" t="str">
        <f>"Z831A5F241"</f>
        <v>Z831A5F241</v>
      </c>
      <c r="B13" t="str">
        <f t="shared" si="0"/>
        <v>06363391001</v>
      </c>
      <c r="C13" t="s">
        <v>16</v>
      </c>
      <c r="D13" t="s">
        <v>17</v>
      </c>
      <c r="E13" t="s">
        <v>18</v>
      </c>
      <c r="F13" s="1" t="s">
        <v>19</v>
      </c>
      <c r="G13" t="s">
        <v>20</v>
      </c>
      <c r="H13">
        <v>30971.200000000001</v>
      </c>
      <c r="I13" s="2">
        <v>42673</v>
      </c>
      <c r="J13" s="2">
        <v>44103</v>
      </c>
      <c r="K13">
        <v>17357.439999999999</v>
      </c>
    </row>
    <row r="14" spans="1:11" x14ac:dyDescent="0.25">
      <c r="A14" t="str">
        <f>"Z571973260"</f>
        <v>Z571973260</v>
      </c>
      <c r="B14" t="str">
        <f t="shared" si="0"/>
        <v>06363391001</v>
      </c>
      <c r="C14" t="s">
        <v>16</v>
      </c>
      <c r="D14" t="s">
        <v>32</v>
      </c>
      <c r="E14" t="s">
        <v>18</v>
      </c>
      <c r="F14" s="1" t="s">
        <v>33</v>
      </c>
      <c r="G14" t="s">
        <v>34</v>
      </c>
      <c r="H14">
        <v>8275.84</v>
      </c>
      <c r="I14" s="2">
        <v>42552</v>
      </c>
      <c r="J14" s="2">
        <v>44012</v>
      </c>
      <c r="K14">
        <v>4655.16</v>
      </c>
    </row>
    <row r="15" spans="1:11" x14ac:dyDescent="0.25">
      <c r="A15" t="str">
        <f>"6647537910"</f>
        <v>6647537910</v>
      </c>
      <c r="B15" t="str">
        <f t="shared" si="0"/>
        <v>06363391001</v>
      </c>
      <c r="C15" t="s">
        <v>16</v>
      </c>
      <c r="D15" t="s">
        <v>35</v>
      </c>
      <c r="E15" t="s">
        <v>18</v>
      </c>
      <c r="F15" s="1" t="s">
        <v>36</v>
      </c>
      <c r="G15" t="s">
        <v>37</v>
      </c>
      <c r="H15">
        <v>5847729.0700000003</v>
      </c>
      <c r="I15" s="2">
        <v>42522</v>
      </c>
      <c r="J15" s="2">
        <v>43852</v>
      </c>
      <c r="K15">
        <v>2453396.44</v>
      </c>
    </row>
    <row r="16" spans="1:11" x14ac:dyDescent="0.25">
      <c r="A16" t="str">
        <f>"Z231C11B5B"</f>
        <v>Z231C11B5B</v>
      </c>
      <c r="B16" t="str">
        <f t="shared" si="0"/>
        <v>06363391001</v>
      </c>
      <c r="C16" t="s">
        <v>16</v>
      </c>
      <c r="D16" t="s">
        <v>38</v>
      </c>
      <c r="E16" t="s">
        <v>18</v>
      </c>
      <c r="F16" s="1" t="s">
        <v>21</v>
      </c>
      <c r="G16" t="s">
        <v>22</v>
      </c>
      <c r="H16">
        <v>15446.88</v>
      </c>
      <c r="I16" s="2">
        <v>42697</v>
      </c>
      <c r="J16" s="2">
        <v>44165</v>
      </c>
      <c r="K16">
        <v>6757.94</v>
      </c>
    </row>
    <row r="17" spans="1:11" x14ac:dyDescent="0.25">
      <c r="A17" t="str">
        <f>"Z9B1B01B0B"</f>
        <v>Z9B1B01B0B</v>
      </c>
      <c r="B17" t="str">
        <f t="shared" si="0"/>
        <v>06363391001</v>
      </c>
      <c r="C17" t="s">
        <v>16</v>
      </c>
      <c r="D17" t="s">
        <v>38</v>
      </c>
      <c r="E17" t="s">
        <v>18</v>
      </c>
      <c r="F17" s="1" t="s">
        <v>19</v>
      </c>
      <c r="G17" t="s">
        <v>20</v>
      </c>
      <c r="H17">
        <v>8318.4</v>
      </c>
      <c r="I17" s="2">
        <v>42646</v>
      </c>
      <c r="J17" s="2">
        <v>44106</v>
      </c>
      <c r="K17">
        <v>6570.17</v>
      </c>
    </row>
    <row r="18" spans="1:11" x14ac:dyDescent="0.25">
      <c r="A18" t="str">
        <f>"6765326B9E"</f>
        <v>6765326B9E</v>
      </c>
      <c r="B18" t="str">
        <f t="shared" si="0"/>
        <v>06363391001</v>
      </c>
      <c r="C18" t="s">
        <v>16</v>
      </c>
      <c r="D18" t="s">
        <v>39</v>
      </c>
      <c r="E18" t="s">
        <v>40</v>
      </c>
      <c r="F18" s="1" t="s">
        <v>41</v>
      </c>
      <c r="G18" t="s">
        <v>42</v>
      </c>
      <c r="H18">
        <v>91686</v>
      </c>
      <c r="I18" s="2">
        <v>42856</v>
      </c>
      <c r="J18" s="2">
        <v>45046</v>
      </c>
      <c r="K18">
        <v>30562.02</v>
      </c>
    </row>
    <row r="19" spans="1:11" x14ac:dyDescent="0.25">
      <c r="A19" t="str">
        <f>"Z051D0ED6E"</f>
        <v>Z051D0ED6E</v>
      </c>
      <c r="B19" t="str">
        <f t="shared" si="0"/>
        <v>06363391001</v>
      </c>
      <c r="C19" t="s">
        <v>16</v>
      </c>
      <c r="D19" t="s">
        <v>43</v>
      </c>
      <c r="E19" t="s">
        <v>18</v>
      </c>
      <c r="F19" s="1" t="s">
        <v>21</v>
      </c>
      <c r="G19" t="s">
        <v>22</v>
      </c>
      <c r="H19">
        <v>1716.32</v>
      </c>
      <c r="I19" s="2">
        <v>42760</v>
      </c>
      <c r="J19" s="2">
        <v>44341</v>
      </c>
      <c r="K19">
        <v>643.62</v>
      </c>
    </row>
    <row r="20" spans="1:11" x14ac:dyDescent="0.25">
      <c r="A20" t="str">
        <f>"Z7B1DD2689"</f>
        <v>Z7B1DD2689</v>
      </c>
      <c r="B20" t="str">
        <f t="shared" si="0"/>
        <v>06363391001</v>
      </c>
      <c r="C20" t="s">
        <v>16</v>
      </c>
      <c r="D20" t="s">
        <v>44</v>
      </c>
      <c r="E20" t="s">
        <v>18</v>
      </c>
      <c r="F20" s="1" t="s">
        <v>30</v>
      </c>
      <c r="G20" t="s">
        <v>31</v>
      </c>
      <c r="H20">
        <v>2992</v>
      </c>
      <c r="I20" s="2">
        <v>42809</v>
      </c>
      <c r="J20" s="2">
        <v>43708</v>
      </c>
      <c r="K20">
        <v>2901</v>
      </c>
    </row>
    <row r="21" spans="1:11" x14ac:dyDescent="0.25">
      <c r="A21" t="str">
        <f>"Z8D1E24850"</f>
        <v>Z8D1E24850</v>
      </c>
      <c r="B21" t="str">
        <f t="shared" si="0"/>
        <v>06363391001</v>
      </c>
      <c r="C21" t="s">
        <v>16</v>
      </c>
      <c r="D21" t="s">
        <v>45</v>
      </c>
      <c r="E21" t="s">
        <v>18</v>
      </c>
      <c r="F21" s="1" t="s">
        <v>21</v>
      </c>
      <c r="G21" t="s">
        <v>22</v>
      </c>
      <c r="H21">
        <v>1716.32</v>
      </c>
      <c r="I21" s="2">
        <v>42832</v>
      </c>
      <c r="J21" s="2">
        <v>44292</v>
      </c>
      <c r="K21">
        <v>1072.7</v>
      </c>
    </row>
    <row r="22" spans="1:11" x14ac:dyDescent="0.25">
      <c r="A22" t="str">
        <f>"ZBE1CBF4A4"</f>
        <v>ZBE1CBF4A4</v>
      </c>
      <c r="B22" t="str">
        <f t="shared" si="0"/>
        <v>06363391001</v>
      </c>
      <c r="C22" t="s">
        <v>16</v>
      </c>
      <c r="D22" t="s">
        <v>46</v>
      </c>
      <c r="E22" t="s">
        <v>18</v>
      </c>
      <c r="F22" s="1" t="s">
        <v>30</v>
      </c>
      <c r="G22" t="s">
        <v>31</v>
      </c>
      <c r="H22">
        <v>4680</v>
      </c>
      <c r="I22" s="2">
        <v>42744</v>
      </c>
      <c r="J22" s="2">
        <v>43838</v>
      </c>
      <c r="K22">
        <v>3900</v>
      </c>
    </row>
    <row r="23" spans="1:11" x14ac:dyDescent="0.25">
      <c r="A23" t="str">
        <f>"69417018E0"</f>
        <v>69417018E0</v>
      </c>
      <c r="B23" t="str">
        <f t="shared" si="0"/>
        <v>06363391001</v>
      </c>
      <c r="C23" t="s">
        <v>16</v>
      </c>
      <c r="D23" t="s">
        <v>47</v>
      </c>
      <c r="E23" t="s">
        <v>18</v>
      </c>
      <c r="F23" s="1" t="s">
        <v>30</v>
      </c>
      <c r="G23" t="s">
        <v>31</v>
      </c>
      <c r="H23">
        <v>236767.76</v>
      </c>
      <c r="I23" s="2">
        <v>42767</v>
      </c>
      <c r="J23" s="2">
        <v>43861</v>
      </c>
      <c r="K23">
        <v>201326.62</v>
      </c>
    </row>
    <row r="24" spans="1:11" x14ac:dyDescent="0.25">
      <c r="A24" t="str">
        <f>"ZF21D6AF39"</f>
        <v>ZF21D6AF39</v>
      </c>
      <c r="B24" t="str">
        <f t="shared" si="0"/>
        <v>06363391001</v>
      </c>
      <c r="C24" t="s">
        <v>16</v>
      </c>
      <c r="D24" t="s">
        <v>48</v>
      </c>
      <c r="E24" t="s">
        <v>18</v>
      </c>
      <c r="F24" s="1" t="s">
        <v>21</v>
      </c>
      <c r="G24" t="s">
        <v>22</v>
      </c>
      <c r="H24">
        <v>13730.56</v>
      </c>
      <c r="I24" s="2">
        <v>42793</v>
      </c>
      <c r="J24" s="2">
        <v>44253</v>
      </c>
      <c r="K24">
        <v>5148.96</v>
      </c>
    </row>
    <row r="25" spans="1:11" x14ac:dyDescent="0.25">
      <c r="A25" t="str">
        <f>"Z771E0C014"</f>
        <v>Z771E0C014</v>
      </c>
      <c r="B25" t="str">
        <f t="shared" si="0"/>
        <v>06363391001</v>
      </c>
      <c r="C25" t="s">
        <v>16</v>
      </c>
      <c r="D25" t="s">
        <v>49</v>
      </c>
      <c r="E25" t="s">
        <v>50</v>
      </c>
      <c r="F25" s="1" t="s">
        <v>51</v>
      </c>
      <c r="G25" t="s">
        <v>52</v>
      </c>
      <c r="H25">
        <v>20000</v>
      </c>
      <c r="I25" s="2">
        <v>42825</v>
      </c>
      <c r="J25" s="2">
        <v>43921</v>
      </c>
      <c r="K25">
        <v>10796</v>
      </c>
    </row>
    <row r="26" spans="1:11" x14ac:dyDescent="0.25">
      <c r="A26" t="str">
        <f>"ZD41E5505F"</f>
        <v>ZD41E5505F</v>
      </c>
      <c r="B26" t="str">
        <f t="shared" si="0"/>
        <v>06363391001</v>
      </c>
      <c r="C26" t="s">
        <v>16</v>
      </c>
      <c r="D26" t="s">
        <v>53</v>
      </c>
      <c r="E26" t="s">
        <v>18</v>
      </c>
      <c r="F26" s="1" t="s">
        <v>30</v>
      </c>
      <c r="G26" t="s">
        <v>31</v>
      </c>
      <c r="H26">
        <v>8866</v>
      </c>
      <c r="I26" s="2">
        <v>42863</v>
      </c>
      <c r="J26" s="2">
        <v>43708</v>
      </c>
      <c r="K26">
        <v>8866</v>
      </c>
    </row>
    <row r="27" spans="1:11" x14ac:dyDescent="0.25">
      <c r="A27" t="str">
        <f>"ZD41DD1E2B"</f>
        <v>ZD41DD1E2B</v>
      </c>
      <c r="B27" t="str">
        <f t="shared" si="0"/>
        <v>06363391001</v>
      </c>
      <c r="C27" t="s">
        <v>16</v>
      </c>
      <c r="D27" t="s">
        <v>54</v>
      </c>
      <c r="E27" t="s">
        <v>55</v>
      </c>
      <c r="F27" s="1" t="s">
        <v>56</v>
      </c>
      <c r="G27" t="s">
        <v>57</v>
      </c>
      <c r="H27">
        <v>20000</v>
      </c>
      <c r="I27" s="2">
        <v>42866</v>
      </c>
      <c r="J27" s="2">
        <v>44326</v>
      </c>
      <c r="K27">
        <v>9854.6200000000008</v>
      </c>
    </row>
    <row r="28" spans="1:11" x14ac:dyDescent="0.25">
      <c r="A28" t="str">
        <f>"ZDA1E96B17"</f>
        <v>ZDA1E96B17</v>
      </c>
      <c r="B28" t="str">
        <f t="shared" si="0"/>
        <v>06363391001</v>
      </c>
      <c r="C28" t="s">
        <v>16</v>
      </c>
      <c r="D28" t="s">
        <v>58</v>
      </c>
      <c r="E28" t="s">
        <v>50</v>
      </c>
      <c r="F28" s="1" t="s">
        <v>36</v>
      </c>
      <c r="G28" t="s">
        <v>37</v>
      </c>
      <c r="H28">
        <v>14787.98</v>
      </c>
      <c r="I28" s="2">
        <v>42877</v>
      </c>
      <c r="J28" s="2">
        <v>43852</v>
      </c>
      <c r="K28">
        <v>0</v>
      </c>
    </row>
    <row r="29" spans="1:11" x14ac:dyDescent="0.25">
      <c r="A29" t="str">
        <f>"6691124A31"</f>
        <v>6691124A31</v>
      </c>
      <c r="B29" t="str">
        <f t="shared" si="0"/>
        <v>06363391001</v>
      </c>
      <c r="C29" t="s">
        <v>16</v>
      </c>
      <c r="D29" t="s">
        <v>59</v>
      </c>
      <c r="E29" t="s">
        <v>18</v>
      </c>
      <c r="F29" s="1" t="s">
        <v>60</v>
      </c>
      <c r="G29" t="s">
        <v>61</v>
      </c>
      <c r="H29">
        <v>1206672.3999999999</v>
      </c>
      <c r="I29" s="2">
        <v>42522</v>
      </c>
      <c r="J29" s="2">
        <v>43863</v>
      </c>
      <c r="K29">
        <v>415855.74</v>
      </c>
    </row>
    <row r="30" spans="1:11" x14ac:dyDescent="0.25">
      <c r="A30" t="str">
        <f>"71092670B9"</f>
        <v>71092670B9</v>
      </c>
      <c r="B30" t="str">
        <f t="shared" si="0"/>
        <v>06363391001</v>
      </c>
      <c r="C30" t="s">
        <v>16</v>
      </c>
      <c r="D30" t="s">
        <v>62</v>
      </c>
      <c r="E30" t="s">
        <v>55</v>
      </c>
      <c r="F30" s="1" t="s">
        <v>63</v>
      </c>
      <c r="G30" t="s">
        <v>64</v>
      </c>
      <c r="H30">
        <v>98000</v>
      </c>
      <c r="I30" s="2">
        <v>43101</v>
      </c>
      <c r="J30" s="2">
        <v>43830</v>
      </c>
      <c r="K30">
        <v>6192.72</v>
      </c>
    </row>
    <row r="31" spans="1:11" x14ac:dyDescent="0.25">
      <c r="A31" t="str">
        <f>"705781552F"</f>
        <v>705781552F</v>
      </c>
      <c r="B31" t="str">
        <f t="shared" si="0"/>
        <v>06363391001</v>
      </c>
      <c r="C31" t="s">
        <v>16</v>
      </c>
      <c r="D31" t="s">
        <v>65</v>
      </c>
      <c r="E31" t="s">
        <v>55</v>
      </c>
      <c r="F31" s="1" t="s">
        <v>66</v>
      </c>
      <c r="G31" t="s">
        <v>67</v>
      </c>
      <c r="H31">
        <v>187243.1</v>
      </c>
      <c r="I31" s="2">
        <v>43009</v>
      </c>
      <c r="J31" s="2">
        <v>43555</v>
      </c>
      <c r="K31">
        <v>161550.59</v>
      </c>
    </row>
    <row r="32" spans="1:11" x14ac:dyDescent="0.25">
      <c r="A32" t="str">
        <f>"7059988666"</f>
        <v>7059988666</v>
      </c>
      <c r="B32" t="str">
        <f t="shared" si="0"/>
        <v>06363391001</v>
      </c>
      <c r="C32" t="s">
        <v>16</v>
      </c>
      <c r="D32" t="s">
        <v>68</v>
      </c>
      <c r="E32" t="s">
        <v>55</v>
      </c>
      <c r="F32" s="1" t="s">
        <v>69</v>
      </c>
      <c r="G32" t="s">
        <v>70</v>
      </c>
      <c r="H32">
        <v>184732.29</v>
      </c>
      <c r="I32" s="2">
        <v>43009</v>
      </c>
      <c r="J32" s="2">
        <v>43738</v>
      </c>
      <c r="K32">
        <v>100429.29</v>
      </c>
    </row>
    <row r="33" spans="1:11" x14ac:dyDescent="0.25">
      <c r="A33" t="str">
        <f>"709581214E"</f>
        <v>709581214E</v>
      </c>
      <c r="B33" t="str">
        <f t="shared" si="0"/>
        <v>06363391001</v>
      </c>
      <c r="C33" t="s">
        <v>16</v>
      </c>
      <c r="D33" t="s">
        <v>71</v>
      </c>
      <c r="E33" t="s">
        <v>55</v>
      </c>
      <c r="F33" s="1" t="s">
        <v>72</v>
      </c>
      <c r="G33" t="s">
        <v>73</v>
      </c>
      <c r="H33">
        <v>157198.14000000001</v>
      </c>
      <c r="I33" s="2">
        <v>43009</v>
      </c>
      <c r="J33" s="2">
        <v>43738</v>
      </c>
      <c r="K33">
        <v>80131.95</v>
      </c>
    </row>
    <row r="34" spans="1:11" x14ac:dyDescent="0.25">
      <c r="A34" t="str">
        <f>"6942145747"</f>
        <v>6942145747</v>
      </c>
      <c r="B34" t="str">
        <f t="shared" si="0"/>
        <v>06363391001</v>
      </c>
      <c r="C34" t="s">
        <v>16</v>
      </c>
      <c r="D34" t="s">
        <v>74</v>
      </c>
      <c r="E34" t="s">
        <v>18</v>
      </c>
      <c r="F34" s="1" t="s">
        <v>75</v>
      </c>
      <c r="G34" t="s">
        <v>76</v>
      </c>
      <c r="H34">
        <v>206952.41</v>
      </c>
      <c r="I34" s="2">
        <v>42751</v>
      </c>
      <c r="J34" s="2">
        <v>43845</v>
      </c>
      <c r="K34">
        <v>115553.5</v>
      </c>
    </row>
    <row r="35" spans="1:11" x14ac:dyDescent="0.25">
      <c r="A35" t="str">
        <f>"Z8F2150A06"</f>
        <v>Z8F2150A06</v>
      </c>
      <c r="B35" t="str">
        <f t="shared" si="0"/>
        <v>06363391001</v>
      </c>
      <c r="C35" t="s">
        <v>16</v>
      </c>
      <c r="D35" t="s">
        <v>77</v>
      </c>
      <c r="E35" t="s">
        <v>18</v>
      </c>
      <c r="F35" s="1" t="s">
        <v>30</v>
      </c>
      <c r="G35" t="s">
        <v>31</v>
      </c>
      <c r="H35">
        <v>2106</v>
      </c>
      <c r="I35" s="2">
        <v>43097</v>
      </c>
      <c r="J35" s="2">
        <v>43708</v>
      </c>
      <c r="K35">
        <v>2106</v>
      </c>
    </row>
    <row r="36" spans="1:11" x14ac:dyDescent="0.25">
      <c r="A36" t="str">
        <f>"ZDA212B09F"</f>
        <v>ZDA212B09F</v>
      </c>
      <c r="B36" t="str">
        <f t="shared" si="0"/>
        <v>06363391001</v>
      </c>
      <c r="C36" t="s">
        <v>16</v>
      </c>
      <c r="D36" t="s">
        <v>78</v>
      </c>
      <c r="E36" t="s">
        <v>18</v>
      </c>
      <c r="F36" s="1" t="s">
        <v>19</v>
      </c>
      <c r="G36" t="s">
        <v>20</v>
      </c>
      <c r="H36">
        <v>19200</v>
      </c>
      <c r="I36" s="2">
        <v>43137</v>
      </c>
      <c r="J36" s="2">
        <v>44598</v>
      </c>
      <c r="K36">
        <v>9758.85</v>
      </c>
    </row>
    <row r="37" spans="1:11" x14ac:dyDescent="0.25">
      <c r="A37" t="str">
        <f>"Z841FA0D9E"</f>
        <v>Z841FA0D9E</v>
      </c>
      <c r="B37" t="str">
        <f t="shared" si="0"/>
        <v>06363391001</v>
      </c>
      <c r="C37" t="s">
        <v>16</v>
      </c>
      <c r="D37" t="s">
        <v>79</v>
      </c>
      <c r="E37" t="s">
        <v>50</v>
      </c>
      <c r="F37" s="1" t="s">
        <v>80</v>
      </c>
      <c r="G37" t="s">
        <v>81</v>
      </c>
      <c r="H37">
        <v>22000</v>
      </c>
      <c r="I37" s="2">
        <v>43109</v>
      </c>
      <c r="J37" s="2">
        <v>43838</v>
      </c>
      <c r="K37">
        <v>22000</v>
      </c>
    </row>
    <row r="38" spans="1:11" x14ac:dyDescent="0.25">
      <c r="A38" t="str">
        <f>"73456069D3"</f>
        <v>73456069D3</v>
      </c>
      <c r="B38" t="str">
        <f t="shared" si="0"/>
        <v>06363391001</v>
      </c>
      <c r="C38" t="s">
        <v>16</v>
      </c>
      <c r="D38" t="s">
        <v>82</v>
      </c>
      <c r="E38" t="s">
        <v>18</v>
      </c>
      <c r="F38" s="1" t="s">
        <v>83</v>
      </c>
      <c r="G38" t="s">
        <v>84</v>
      </c>
      <c r="H38">
        <v>4807994</v>
      </c>
      <c r="I38" s="2">
        <v>43126</v>
      </c>
      <c r="J38" s="2">
        <v>44221</v>
      </c>
      <c r="K38">
        <v>2780134.51</v>
      </c>
    </row>
    <row r="39" spans="1:11" x14ac:dyDescent="0.25">
      <c r="A39" t="str">
        <f>"ZCC220E459"</f>
        <v>ZCC220E459</v>
      </c>
      <c r="B39" t="str">
        <f t="shared" si="0"/>
        <v>06363391001</v>
      </c>
      <c r="C39" t="s">
        <v>16</v>
      </c>
      <c r="D39" t="s">
        <v>85</v>
      </c>
      <c r="E39" t="s">
        <v>18</v>
      </c>
      <c r="F39" s="1" t="s">
        <v>86</v>
      </c>
      <c r="G39" t="s">
        <v>87</v>
      </c>
      <c r="H39">
        <v>7832.5</v>
      </c>
      <c r="I39" s="2">
        <v>43150</v>
      </c>
      <c r="J39" s="2">
        <v>43708</v>
      </c>
      <c r="K39">
        <v>7514</v>
      </c>
    </row>
    <row r="40" spans="1:11" x14ac:dyDescent="0.25">
      <c r="A40" t="str">
        <f>"Z0522E03B9"</f>
        <v>Z0522E03B9</v>
      </c>
      <c r="B40" t="str">
        <f t="shared" si="0"/>
        <v>06363391001</v>
      </c>
      <c r="C40" t="s">
        <v>16</v>
      </c>
      <c r="D40" t="s">
        <v>88</v>
      </c>
      <c r="E40" t="s">
        <v>50</v>
      </c>
      <c r="F40" s="1" t="s">
        <v>89</v>
      </c>
      <c r="G40" t="s">
        <v>90</v>
      </c>
      <c r="H40">
        <v>150</v>
      </c>
      <c r="I40" s="2">
        <v>43194</v>
      </c>
      <c r="J40" s="2">
        <v>43559</v>
      </c>
      <c r="K40">
        <v>130</v>
      </c>
    </row>
    <row r="41" spans="1:11" x14ac:dyDescent="0.25">
      <c r="A41" t="str">
        <f>"7415590275"</f>
        <v>7415590275</v>
      </c>
      <c r="B41" t="str">
        <f t="shared" si="0"/>
        <v>06363391001</v>
      </c>
      <c r="C41" t="s">
        <v>16</v>
      </c>
      <c r="D41" t="s">
        <v>91</v>
      </c>
      <c r="E41" t="s">
        <v>18</v>
      </c>
      <c r="F41" s="1" t="s">
        <v>92</v>
      </c>
      <c r="G41" t="s">
        <v>93</v>
      </c>
      <c r="H41">
        <v>0</v>
      </c>
      <c r="I41" s="2">
        <v>43221</v>
      </c>
      <c r="J41" s="2">
        <v>43585</v>
      </c>
      <c r="K41">
        <v>40173.42</v>
      </c>
    </row>
    <row r="42" spans="1:11" x14ac:dyDescent="0.25">
      <c r="A42" t="str">
        <f>"ZD02357495"</f>
        <v>ZD02357495</v>
      </c>
      <c r="B42" t="str">
        <f t="shared" si="0"/>
        <v>06363391001</v>
      </c>
      <c r="C42" t="s">
        <v>16</v>
      </c>
      <c r="D42" t="s">
        <v>94</v>
      </c>
      <c r="E42" t="s">
        <v>18</v>
      </c>
      <c r="F42" s="1" t="s">
        <v>30</v>
      </c>
      <c r="G42" t="s">
        <v>31</v>
      </c>
      <c r="H42">
        <v>3578</v>
      </c>
      <c r="I42" s="2">
        <v>43234</v>
      </c>
      <c r="J42" s="2">
        <v>44074</v>
      </c>
      <c r="K42">
        <v>3441</v>
      </c>
    </row>
    <row r="43" spans="1:11" x14ac:dyDescent="0.25">
      <c r="A43" t="str">
        <f>"7483058ECC"</f>
        <v>7483058ECC</v>
      </c>
      <c r="B43" t="str">
        <f t="shared" si="0"/>
        <v>06363391001</v>
      </c>
      <c r="C43" t="s">
        <v>16</v>
      </c>
      <c r="D43" t="s">
        <v>95</v>
      </c>
      <c r="E43" t="s">
        <v>18</v>
      </c>
      <c r="F43" s="1" t="s">
        <v>96</v>
      </c>
      <c r="G43" t="s">
        <v>97</v>
      </c>
      <c r="H43">
        <v>125372</v>
      </c>
      <c r="I43" s="2">
        <v>43234</v>
      </c>
      <c r="J43" s="2">
        <v>43565</v>
      </c>
      <c r="K43">
        <v>62809.62</v>
      </c>
    </row>
    <row r="44" spans="1:11" x14ac:dyDescent="0.25">
      <c r="A44" t="str">
        <f>"Z0023DD7A2"</f>
        <v>Z0023DD7A2</v>
      </c>
      <c r="B44" t="str">
        <f t="shared" si="0"/>
        <v>06363391001</v>
      </c>
      <c r="C44" t="s">
        <v>16</v>
      </c>
      <c r="D44" t="s">
        <v>98</v>
      </c>
      <c r="E44" t="s">
        <v>18</v>
      </c>
      <c r="F44" s="1" t="s">
        <v>21</v>
      </c>
      <c r="G44" t="s">
        <v>22</v>
      </c>
      <c r="H44">
        <v>32837.760000000002</v>
      </c>
      <c r="I44" s="2">
        <v>43313</v>
      </c>
      <c r="J44" s="2">
        <v>44773</v>
      </c>
      <c r="K44">
        <v>2052.38</v>
      </c>
    </row>
    <row r="45" spans="1:11" x14ac:dyDescent="0.25">
      <c r="A45" t="str">
        <f>"7399781C72"</f>
        <v>7399781C72</v>
      </c>
      <c r="B45" t="str">
        <f t="shared" si="0"/>
        <v>06363391001</v>
      </c>
      <c r="C45" t="s">
        <v>16</v>
      </c>
      <c r="D45" t="s">
        <v>99</v>
      </c>
      <c r="E45" t="s">
        <v>18</v>
      </c>
      <c r="F45" s="1" t="s">
        <v>100</v>
      </c>
      <c r="G45" t="s">
        <v>101</v>
      </c>
      <c r="H45">
        <v>0</v>
      </c>
      <c r="I45" s="2">
        <v>43159</v>
      </c>
      <c r="J45" s="2">
        <v>43586</v>
      </c>
      <c r="K45">
        <v>399979.65</v>
      </c>
    </row>
    <row r="46" spans="1:11" x14ac:dyDescent="0.25">
      <c r="A46" t="str">
        <f>"7115760EE6"</f>
        <v>7115760EE6</v>
      </c>
      <c r="B46" t="str">
        <f t="shared" si="0"/>
        <v>06363391001</v>
      </c>
      <c r="C46" t="s">
        <v>16</v>
      </c>
      <c r="D46" t="s">
        <v>102</v>
      </c>
      <c r="E46" t="s">
        <v>55</v>
      </c>
      <c r="F46" s="1" t="s">
        <v>103</v>
      </c>
      <c r="G46" t="s">
        <v>104</v>
      </c>
      <c r="H46">
        <v>200000</v>
      </c>
      <c r="I46" s="2">
        <v>42975</v>
      </c>
      <c r="J46" s="2">
        <v>43705</v>
      </c>
      <c r="K46">
        <v>134330.92000000001</v>
      </c>
    </row>
    <row r="47" spans="1:11" x14ac:dyDescent="0.25">
      <c r="A47" t="str">
        <f>"Z752302A8A"</f>
        <v>Z752302A8A</v>
      </c>
      <c r="B47" t="str">
        <f t="shared" si="0"/>
        <v>06363391001</v>
      </c>
      <c r="C47" t="s">
        <v>16</v>
      </c>
      <c r="D47" t="s">
        <v>105</v>
      </c>
      <c r="E47" t="s">
        <v>18</v>
      </c>
      <c r="F47" s="1" t="s">
        <v>21</v>
      </c>
      <c r="G47" t="s">
        <v>22</v>
      </c>
      <c r="H47">
        <v>5943.36</v>
      </c>
      <c r="I47" s="2">
        <v>43243</v>
      </c>
      <c r="J47" s="2">
        <v>44703</v>
      </c>
      <c r="K47">
        <v>2228.7600000000002</v>
      </c>
    </row>
    <row r="48" spans="1:11" x14ac:dyDescent="0.25">
      <c r="A48" t="str">
        <f>"Z8B22D62C4"</f>
        <v>Z8B22D62C4</v>
      </c>
      <c r="B48" t="str">
        <f t="shared" si="0"/>
        <v>06363391001</v>
      </c>
      <c r="C48" t="s">
        <v>16</v>
      </c>
      <c r="D48" t="s">
        <v>106</v>
      </c>
      <c r="E48" t="s">
        <v>18</v>
      </c>
      <c r="F48" s="1" t="s">
        <v>21</v>
      </c>
      <c r="G48" t="s">
        <v>22</v>
      </c>
      <c r="H48">
        <v>1824.32</v>
      </c>
      <c r="I48" s="2">
        <v>43279</v>
      </c>
      <c r="J48" s="2">
        <v>44739</v>
      </c>
      <c r="K48">
        <v>684.12</v>
      </c>
    </row>
    <row r="49" spans="1:11" x14ac:dyDescent="0.25">
      <c r="A49" t="str">
        <f>"5104210F53"</f>
        <v>5104210F53</v>
      </c>
      <c r="B49" t="str">
        <f t="shared" si="0"/>
        <v>06363391001</v>
      </c>
      <c r="C49" t="s">
        <v>16</v>
      </c>
      <c r="D49" t="s">
        <v>107</v>
      </c>
      <c r="E49" t="s">
        <v>18</v>
      </c>
      <c r="F49" s="1" t="s">
        <v>108</v>
      </c>
      <c r="G49" t="s">
        <v>109</v>
      </c>
      <c r="H49">
        <v>293012.40000000002</v>
      </c>
      <c r="I49" s="2">
        <v>41345</v>
      </c>
      <c r="J49" s="2">
        <v>43555</v>
      </c>
      <c r="K49">
        <v>0</v>
      </c>
    </row>
    <row r="50" spans="1:11" x14ac:dyDescent="0.25">
      <c r="A50" t="str">
        <f>"Z3C248FD48"</f>
        <v>Z3C248FD48</v>
      </c>
      <c r="B50" t="str">
        <f t="shared" si="0"/>
        <v>06363391001</v>
      </c>
      <c r="C50" t="s">
        <v>16</v>
      </c>
      <c r="D50" t="s">
        <v>110</v>
      </c>
      <c r="E50" t="s">
        <v>18</v>
      </c>
      <c r="F50" s="1" t="s">
        <v>21</v>
      </c>
      <c r="G50" t="s">
        <v>22</v>
      </c>
      <c r="H50">
        <v>25540.48</v>
      </c>
      <c r="I50" s="2">
        <v>43341</v>
      </c>
      <c r="J50" s="2">
        <v>44801</v>
      </c>
      <c r="K50">
        <v>7981.4</v>
      </c>
    </row>
    <row r="51" spans="1:11" x14ac:dyDescent="0.25">
      <c r="A51" t="str">
        <f>"Z0B258A304"</f>
        <v>Z0B258A304</v>
      </c>
      <c r="B51" t="str">
        <f t="shared" si="0"/>
        <v>06363391001</v>
      </c>
      <c r="C51" t="s">
        <v>16</v>
      </c>
      <c r="D51" t="s">
        <v>111</v>
      </c>
      <c r="E51" t="s">
        <v>50</v>
      </c>
      <c r="F51" s="1" t="s">
        <v>112</v>
      </c>
      <c r="G51" t="s">
        <v>113</v>
      </c>
      <c r="H51">
        <v>1500</v>
      </c>
      <c r="I51" s="2">
        <v>43410</v>
      </c>
      <c r="J51" s="2">
        <v>43414</v>
      </c>
      <c r="K51">
        <v>1500</v>
      </c>
    </row>
    <row r="52" spans="1:11" x14ac:dyDescent="0.25">
      <c r="A52" t="str">
        <f>"ZA22581072"</f>
        <v>ZA22581072</v>
      </c>
      <c r="B52" t="str">
        <f t="shared" si="0"/>
        <v>06363391001</v>
      </c>
      <c r="C52" t="s">
        <v>16</v>
      </c>
      <c r="D52" t="s">
        <v>114</v>
      </c>
      <c r="E52" t="s">
        <v>50</v>
      </c>
      <c r="F52" s="1" t="s">
        <v>115</v>
      </c>
      <c r="G52" t="s">
        <v>116</v>
      </c>
      <c r="H52">
        <v>1370</v>
      </c>
      <c r="I52" s="2">
        <v>43411</v>
      </c>
      <c r="J52" s="2">
        <v>43502</v>
      </c>
      <c r="K52">
        <v>1370</v>
      </c>
    </row>
    <row r="53" spans="1:11" x14ac:dyDescent="0.25">
      <c r="A53" t="str">
        <f>"0000000000"</f>
        <v>0000000000</v>
      </c>
      <c r="B53" t="str">
        <f t="shared" si="0"/>
        <v>06363391001</v>
      </c>
      <c r="C53" t="s">
        <v>16</v>
      </c>
      <c r="D53" t="s">
        <v>117</v>
      </c>
      <c r="E53" t="s">
        <v>50</v>
      </c>
      <c r="F53" s="1" t="s">
        <v>118</v>
      </c>
      <c r="G53" t="s">
        <v>119</v>
      </c>
      <c r="H53">
        <v>640.4</v>
      </c>
      <c r="I53" s="2">
        <v>43427</v>
      </c>
      <c r="J53" s="2">
        <v>43487</v>
      </c>
      <c r="K53">
        <v>640.39</v>
      </c>
    </row>
    <row r="54" spans="1:11" x14ac:dyDescent="0.25">
      <c r="A54" t="str">
        <f>"Z51249F22D"</f>
        <v>Z51249F22D</v>
      </c>
      <c r="B54" t="str">
        <f t="shared" si="0"/>
        <v>06363391001</v>
      </c>
      <c r="C54" t="s">
        <v>16</v>
      </c>
      <c r="D54" t="s">
        <v>120</v>
      </c>
      <c r="E54" t="s">
        <v>55</v>
      </c>
      <c r="F54" s="1" t="s">
        <v>121</v>
      </c>
      <c r="G54" t="s">
        <v>122</v>
      </c>
      <c r="H54">
        <v>4989.79</v>
      </c>
      <c r="I54" s="2">
        <v>43432</v>
      </c>
      <c r="J54" s="2">
        <v>43524</v>
      </c>
      <c r="K54">
        <v>4989.72</v>
      </c>
    </row>
    <row r="55" spans="1:11" x14ac:dyDescent="0.25">
      <c r="A55" t="str">
        <f>"7529472CD8"</f>
        <v>7529472CD8</v>
      </c>
      <c r="B55" t="str">
        <f t="shared" si="0"/>
        <v>06363391001</v>
      </c>
      <c r="C55" t="s">
        <v>16</v>
      </c>
      <c r="D55" t="s">
        <v>123</v>
      </c>
      <c r="E55" t="s">
        <v>55</v>
      </c>
      <c r="F55" s="1" t="s">
        <v>124</v>
      </c>
      <c r="G55" t="s">
        <v>125</v>
      </c>
      <c r="H55">
        <v>113040</v>
      </c>
      <c r="I55" s="2">
        <v>43435</v>
      </c>
      <c r="J55" s="2">
        <v>44530</v>
      </c>
      <c r="K55">
        <v>33582.9</v>
      </c>
    </row>
    <row r="56" spans="1:11" x14ac:dyDescent="0.25">
      <c r="A56" t="str">
        <f>"ZA5262CB8C"</f>
        <v>ZA5262CB8C</v>
      </c>
      <c r="B56" t="str">
        <f t="shared" si="0"/>
        <v>06363391001</v>
      </c>
      <c r="C56" t="s">
        <v>16</v>
      </c>
      <c r="D56" t="s">
        <v>126</v>
      </c>
      <c r="E56" t="s">
        <v>50</v>
      </c>
      <c r="F56" s="1" t="s">
        <v>127</v>
      </c>
      <c r="G56" t="s">
        <v>128</v>
      </c>
      <c r="H56">
        <v>874.7</v>
      </c>
      <c r="I56" s="2">
        <v>43441</v>
      </c>
      <c r="J56" s="2">
        <v>43472</v>
      </c>
      <c r="K56">
        <v>874.7</v>
      </c>
    </row>
    <row r="57" spans="1:11" x14ac:dyDescent="0.25">
      <c r="A57" t="str">
        <f>"Z94265E02A"</f>
        <v>Z94265E02A</v>
      </c>
      <c r="B57" t="str">
        <f t="shared" si="0"/>
        <v>06363391001</v>
      </c>
      <c r="C57" t="s">
        <v>16</v>
      </c>
      <c r="D57" t="s">
        <v>129</v>
      </c>
      <c r="E57" t="s">
        <v>50</v>
      </c>
      <c r="F57" s="1" t="s">
        <v>127</v>
      </c>
      <c r="G57" t="s">
        <v>128</v>
      </c>
      <c r="H57">
        <v>5541.29</v>
      </c>
      <c r="I57" s="2">
        <v>43452</v>
      </c>
      <c r="J57" s="2">
        <v>43482</v>
      </c>
      <c r="K57">
        <v>5541.22</v>
      </c>
    </row>
    <row r="58" spans="1:11" x14ac:dyDescent="0.25">
      <c r="A58" t="str">
        <f>"7448364869"</f>
        <v>7448364869</v>
      </c>
      <c r="B58" t="str">
        <f t="shared" si="0"/>
        <v>06363391001</v>
      </c>
      <c r="C58" t="s">
        <v>16</v>
      </c>
      <c r="D58" t="s">
        <v>130</v>
      </c>
      <c r="E58" t="s">
        <v>55</v>
      </c>
      <c r="F58" s="1" t="s">
        <v>131</v>
      </c>
      <c r="G58" t="s">
        <v>132</v>
      </c>
      <c r="H58">
        <v>200000</v>
      </c>
      <c r="I58" s="2">
        <v>43365</v>
      </c>
      <c r="J58" s="2">
        <v>44095</v>
      </c>
      <c r="K58">
        <v>124456.83</v>
      </c>
    </row>
    <row r="59" spans="1:11" x14ac:dyDescent="0.25">
      <c r="A59" t="str">
        <f>"751591379C"</f>
        <v>751591379C</v>
      </c>
      <c r="B59" t="str">
        <f t="shared" si="0"/>
        <v>06363391001</v>
      </c>
      <c r="C59" t="s">
        <v>16</v>
      </c>
      <c r="D59" t="s">
        <v>133</v>
      </c>
      <c r="E59" t="s">
        <v>55</v>
      </c>
      <c r="F59" s="1" t="s">
        <v>134</v>
      </c>
      <c r="G59" t="s">
        <v>135</v>
      </c>
      <c r="H59">
        <v>145000</v>
      </c>
      <c r="I59" s="2">
        <v>43343</v>
      </c>
      <c r="J59" s="2">
        <v>44075</v>
      </c>
      <c r="K59">
        <v>69368.33</v>
      </c>
    </row>
    <row r="60" spans="1:11" x14ac:dyDescent="0.25">
      <c r="A60" t="str">
        <f>"Z8F25A3B2C"</f>
        <v>Z8F25A3B2C</v>
      </c>
      <c r="B60" t="str">
        <f t="shared" si="0"/>
        <v>06363391001</v>
      </c>
      <c r="C60" t="s">
        <v>16</v>
      </c>
      <c r="D60" t="s">
        <v>136</v>
      </c>
      <c r="E60" t="s">
        <v>50</v>
      </c>
      <c r="F60" s="1" t="s">
        <v>137</v>
      </c>
      <c r="G60" t="s">
        <v>138</v>
      </c>
      <c r="H60">
        <v>6580</v>
      </c>
      <c r="I60" s="2">
        <v>43417</v>
      </c>
      <c r="J60" s="2">
        <v>43478</v>
      </c>
      <c r="K60">
        <v>6580</v>
      </c>
    </row>
    <row r="61" spans="1:11" x14ac:dyDescent="0.25">
      <c r="A61" t="str">
        <f>"Z582410C79"</f>
        <v>Z582410C79</v>
      </c>
      <c r="B61" t="str">
        <f t="shared" si="0"/>
        <v>06363391001</v>
      </c>
      <c r="C61" t="s">
        <v>16</v>
      </c>
      <c r="D61" t="s">
        <v>139</v>
      </c>
      <c r="E61" t="s">
        <v>50</v>
      </c>
      <c r="F61" s="1" t="s">
        <v>36</v>
      </c>
      <c r="G61" t="s">
        <v>37</v>
      </c>
      <c r="H61">
        <v>4183</v>
      </c>
      <c r="I61" s="2">
        <v>43346</v>
      </c>
      <c r="J61" s="2">
        <v>43850</v>
      </c>
      <c r="K61">
        <v>3586.3</v>
      </c>
    </row>
    <row r="62" spans="1:11" x14ac:dyDescent="0.25">
      <c r="A62" t="str">
        <f>"Z8B24C6A86"</f>
        <v>Z8B24C6A86</v>
      </c>
      <c r="B62" t="str">
        <f t="shared" si="0"/>
        <v>06363391001</v>
      </c>
      <c r="C62" t="s">
        <v>16</v>
      </c>
      <c r="D62" t="s">
        <v>140</v>
      </c>
      <c r="E62" t="s">
        <v>50</v>
      </c>
      <c r="F62" s="1" t="s">
        <v>141</v>
      </c>
      <c r="G62" t="s">
        <v>142</v>
      </c>
      <c r="H62">
        <v>3928.5</v>
      </c>
      <c r="I62" s="2">
        <v>43354</v>
      </c>
      <c r="J62" s="2">
        <v>43384</v>
      </c>
      <c r="K62">
        <v>3928.5</v>
      </c>
    </row>
    <row r="63" spans="1:11" x14ac:dyDescent="0.25">
      <c r="A63" t="str">
        <f>"Z9B24E7777"</f>
        <v>Z9B24E7777</v>
      </c>
      <c r="B63" t="str">
        <f t="shared" si="0"/>
        <v>06363391001</v>
      </c>
      <c r="C63" t="s">
        <v>16</v>
      </c>
      <c r="D63" t="s">
        <v>143</v>
      </c>
      <c r="E63" t="s">
        <v>50</v>
      </c>
      <c r="F63" s="1" t="s">
        <v>144</v>
      </c>
      <c r="G63" t="s">
        <v>145</v>
      </c>
      <c r="H63">
        <v>148</v>
      </c>
      <c r="I63" s="2">
        <v>43367</v>
      </c>
      <c r="J63" s="2">
        <v>43367</v>
      </c>
      <c r="K63">
        <v>148</v>
      </c>
    </row>
    <row r="64" spans="1:11" x14ac:dyDescent="0.25">
      <c r="A64" t="str">
        <f>"ZA124FEDA9"</f>
        <v>ZA124FEDA9</v>
      </c>
      <c r="B64" t="str">
        <f t="shared" si="0"/>
        <v>06363391001</v>
      </c>
      <c r="C64" t="s">
        <v>16</v>
      </c>
      <c r="D64" t="s">
        <v>146</v>
      </c>
      <c r="E64" t="s">
        <v>50</v>
      </c>
      <c r="F64" s="1" t="s">
        <v>147</v>
      </c>
      <c r="G64" t="s">
        <v>148</v>
      </c>
      <c r="H64">
        <v>219</v>
      </c>
      <c r="I64" s="2">
        <v>43367</v>
      </c>
      <c r="J64" s="2">
        <v>43397</v>
      </c>
      <c r="K64">
        <v>0</v>
      </c>
    </row>
    <row r="65" spans="1:11" x14ac:dyDescent="0.25">
      <c r="A65" t="str">
        <f>"Z12250CDE2"</f>
        <v>Z12250CDE2</v>
      </c>
      <c r="B65" t="str">
        <f t="shared" si="0"/>
        <v>06363391001</v>
      </c>
      <c r="C65" t="s">
        <v>16</v>
      </c>
      <c r="D65" t="s">
        <v>149</v>
      </c>
      <c r="E65" t="s">
        <v>50</v>
      </c>
      <c r="F65" s="1" t="s">
        <v>150</v>
      </c>
      <c r="G65" t="s">
        <v>151</v>
      </c>
      <c r="H65">
        <v>685</v>
      </c>
      <c r="I65" s="2">
        <v>43369</v>
      </c>
      <c r="J65" s="2">
        <v>43427</v>
      </c>
      <c r="K65">
        <v>685</v>
      </c>
    </row>
    <row r="66" spans="1:11" x14ac:dyDescent="0.25">
      <c r="A66" t="str">
        <f>"Z67255B152"</f>
        <v>Z67255B152</v>
      </c>
      <c r="B66" t="str">
        <f t="shared" si="0"/>
        <v>06363391001</v>
      </c>
      <c r="C66" t="s">
        <v>16</v>
      </c>
      <c r="D66" t="s">
        <v>152</v>
      </c>
      <c r="E66" t="s">
        <v>50</v>
      </c>
      <c r="F66" s="1" t="s">
        <v>153</v>
      </c>
      <c r="G66" t="s">
        <v>154</v>
      </c>
      <c r="H66">
        <v>1840</v>
      </c>
      <c r="I66" s="2">
        <v>43397</v>
      </c>
      <c r="J66" s="2">
        <v>43416</v>
      </c>
      <c r="K66">
        <v>1800</v>
      </c>
    </row>
    <row r="67" spans="1:11" x14ac:dyDescent="0.25">
      <c r="A67" t="str">
        <f>"Z51255B241"</f>
        <v>Z51255B241</v>
      </c>
      <c r="B67" t="str">
        <f t="shared" ref="B67:B130" si="1">"06363391001"</f>
        <v>06363391001</v>
      </c>
      <c r="C67" t="s">
        <v>16</v>
      </c>
      <c r="D67" t="s">
        <v>155</v>
      </c>
      <c r="E67" t="s">
        <v>18</v>
      </c>
      <c r="F67" s="1" t="s">
        <v>21</v>
      </c>
      <c r="G67" t="s">
        <v>22</v>
      </c>
      <c r="H67">
        <v>32837.760000000002</v>
      </c>
      <c r="I67" s="2">
        <v>43392</v>
      </c>
      <c r="J67" s="2">
        <v>44895</v>
      </c>
      <c r="K67">
        <v>8209.56</v>
      </c>
    </row>
    <row r="68" spans="1:11" x14ac:dyDescent="0.25">
      <c r="A68" t="str">
        <f>"ZF625517B1"</f>
        <v>ZF625517B1</v>
      </c>
      <c r="B68" t="str">
        <f t="shared" si="1"/>
        <v>06363391001</v>
      </c>
      <c r="C68" t="s">
        <v>16</v>
      </c>
      <c r="D68" t="s">
        <v>156</v>
      </c>
      <c r="E68" t="s">
        <v>50</v>
      </c>
      <c r="F68" s="1" t="s">
        <v>157</v>
      </c>
      <c r="G68" t="s">
        <v>158</v>
      </c>
      <c r="H68">
        <v>1750</v>
      </c>
      <c r="I68" s="2">
        <v>43391</v>
      </c>
      <c r="J68" s="2">
        <v>43404</v>
      </c>
      <c r="K68">
        <v>1743.26</v>
      </c>
    </row>
    <row r="69" spans="1:11" x14ac:dyDescent="0.25">
      <c r="A69" t="str">
        <f>"Z24257B88F"</f>
        <v>Z24257B88F</v>
      </c>
      <c r="B69" t="str">
        <f t="shared" si="1"/>
        <v>06363391001</v>
      </c>
      <c r="C69" t="s">
        <v>16</v>
      </c>
      <c r="D69" t="s">
        <v>159</v>
      </c>
      <c r="E69" t="s">
        <v>50</v>
      </c>
      <c r="F69" s="1" t="s">
        <v>89</v>
      </c>
      <c r="G69" t="s">
        <v>90</v>
      </c>
      <c r="H69">
        <v>150</v>
      </c>
      <c r="I69" s="2">
        <v>43398</v>
      </c>
      <c r="J69" s="2">
        <v>43430</v>
      </c>
      <c r="K69">
        <v>150</v>
      </c>
    </row>
    <row r="70" spans="1:11" x14ac:dyDescent="0.25">
      <c r="A70" t="str">
        <f>"Z4E2594E07"</f>
        <v>Z4E2594E07</v>
      </c>
      <c r="B70" t="str">
        <f t="shared" si="1"/>
        <v>06363391001</v>
      </c>
      <c r="C70" t="s">
        <v>16</v>
      </c>
      <c r="D70" t="s">
        <v>160</v>
      </c>
      <c r="E70" t="s">
        <v>50</v>
      </c>
      <c r="F70" s="1" t="s">
        <v>161</v>
      </c>
      <c r="G70" t="s">
        <v>162</v>
      </c>
      <c r="H70">
        <v>30</v>
      </c>
      <c r="I70" s="2">
        <v>43413</v>
      </c>
      <c r="J70" s="2">
        <v>43413</v>
      </c>
      <c r="K70">
        <v>30</v>
      </c>
    </row>
    <row r="71" spans="1:11" x14ac:dyDescent="0.25">
      <c r="A71" t="str">
        <f>"ZEF2620FA2"</f>
        <v>ZEF2620FA2</v>
      </c>
      <c r="B71" t="str">
        <f t="shared" si="1"/>
        <v>06363391001</v>
      </c>
      <c r="C71" t="s">
        <v>16</v>
      </c>
      <c r="D71" t="s">
        <v>163</v>
      </c>
      <c r="E71" t="s">
        <v>50</v>
      </c>
      <c r="F71" s="1" t="s">
        <v>164</v>
      </c>
      <c r="G71" t="s">
        <v>165</v>
      </c>
      <c r="H71">
        <v>640</v>
      </c>
      <c r="I71" s="2">
        <v>43446</v>
      </c>
      <c r="J71" s="2">
        <v>43446</v>
      </c>
      <c r="K71">
        <v>640</v>
      </c>
    </row>
    <row r="72" spans="1:11" x14ac:dyDescent="0.25">
      <c r="A72" t="str">
        <f>"ZA02621F99"</f>
        <v>ZA02621F99</v>
      </c>
      <c r="B72" t="str">
        <f t="shared" si="1"/>
        <v>06363391001</v>
      </c>
      <c r="C72" t="s">
        <v>16</v>
      </c>
      <c r="D72" t="s">
        <v>166</v>
      </c>
      <c r="E72" t="s">
        <v>50</v>
      </c>
      <c r="F72" s="1" t="s">
        <v>167</v>
      </c>
      <c r="G72" t="s">
        <v>168</v>
      </c>
      <c r="H72">
        <v>1750</v>
      </c>
      <c r="I72" s="2">
        <v>43441</v>
      </c>
      <c r="J72" s="2">
        <v>43465</v>
      </c>
      <c r="K72">
        <v>1750</v>
      </c>
    </row>
    <row r="73" spans="1:11" x14ac:dyDescent="0.25">
      <c r="A73" t="str">
        <f>"ZF7262CC14"</f>
        <v>ZF7262CC14</v>
      </c>
      <c r="B73" t="str">
        <f t="shared" si="1"/>
        <v>06363391001</v>
      </c>
      <c r="C73" t="s">
        <v>16</v>
      </c>
      <c r="D73" t="s">
        <v>169</v>
      </c>
      <c r="E73" t="s">
        <v>50</v>
      </c>
      <c r="F73" s="1" t="s">
        <v>170</v>
      </c>
      <c r="G73" t="s">
        <v>171</v>
      </c>
      <c r="H73">
        <v>812</v>
      </c>
      <c r="I73" s="2">
        <v>43441</v>
      </c>
      <c r="J73" s="2">
        <v>43474</v>
      </c>
      <c r="K73">
        <v>0</v>
      </c>
    </row>
    <row r="74" spans="1:11" x14ac:dyDescent="0.25">
      <c r="A74" t="str">
        <f>"ZD526457D9"</f>
        <v>ZD526457D9</v>
      </c>
      <c r="B74" t="str">
        <f t="shared" si="1"/>
        <v>06363391001</v>
      </c>
      <c r="C74" t="s">
        <v>16</v>
      </c>
      <c r="D74" t="s">
        <v>172</v>
      </c>
      <c r="E74" t="s">
        <v>50</v>
      </c>
      <c r="F74" s="1" t="s">
        <v>173</v>
      </c>
      <c r="G74" t="s">
        <v>174</v>
      </c>
      <c r="H74">
        <v>3977</v>
      </c>
      <c r="I74" s="2">
        <v>43474</v>
      </c>
      <c r="J74" s="2">
        <v>43533</v>
      </c>
      <c r="K74">
        <v>3960</v>
      </c>
    </row>
    <row r="75" spans="1:11" x14ac:dyDescent="0.25">
      <c r="A75" t="str">
        <f>"Z1425B6F39"</f>
        <v>Z1425B6F39</v>
      </c>
      <c r="B75" t="str">
        <f t="shared" si="1"/>
        <v>06363391001</v>
      </c>
      <c r="C75" t="s">
        <v>16</v>
      </c>
      <c r="D75" t="s">
        <v>175</v>
      </c>
      <c r="E75" t="s">
        <v>50</v>
      </c>
      <c r="F75" s="1" t="s">
        <v>176</v>
      </c>
      <c r="G75" t="s">
        <v>177</v>
      </c>
      <c r="H75">
        <v>1375</v>
      </c>
      <c r="I75" s="2">
        <v>43426</v>
      </c>
      <c r="J75" s="2">
        <v>43455</v>
      </c>
      <c r="K75">
        <v>1375</v>
      </c>
    </row>
    <row r="76" spans="1:11" x14ac:dyDescent="0.25">
      <c r="A76" t="str">
        <f>"ZBB249A9C2"</f>
        <v>ZBB249A9C2</v>
      </c>
      <c r="B76" t="str">
        <f t="shared" si="1"/>
        <v>06363391001</v>
      </c>
      <c r="C76" t="s">
        <v>16</v>
      </c>
      <c r="D76" t="s">
        <v>178</v>
      </c>
      <c r="E76" t="s">
        <v>50</v>
      </c>
      <c r="F76" s="1" t="s">
        <v>179</v>
      </c>
      <c r="G76" t="s">
        <v>180</v>
      </c>
      <c r="H76">
        <v>18435</v>
      </c>
      <c r="I76" s="2">
        <v>43346</v>
      </c>
      <c r="J76" s="2">
        <v>43357</v>
      </c>
      <c r="K76">
        <v>18432.009999999998</v>
      </c>
    </row>
    <row r="77" spans="1:11" x14ac:dyDescent="0.25">
      <c r="A77" t="str">
        <f>"7085121ACD"</f>
        <v>7085121ACD</v>
      </c>
      <c r="B77" t="str">
        <f t="shared" si="1"/>
        <v>06363391001</v>
      </c>
      <c r="C77" t="s">
        <v>16</v>
      </c>
      <c r="D77" t="s">
        <v>181</v>
      </c>
      <c r="E77" t="s">
        <v>55</v>
      </c>
      <c r="F77" s="1" t="s">
        <v>182</v>
      </c>
      <c r="G77" t="s">
        <v>183</v>
      </c>
      <c r="H77">
        <v>65064.2</v>
      </c>
      <c r="I77" s="2">
        <v>42989</v>
      </c>
      <c r="J77" s="2">
        <v>43143</v>
      </c>
      <c r="K77">
        <v>65064.2</v>
      </c>
    </row>
    <row r="78" spans="1:11" x14ac:dyDescent="0.25">
      <c r="A78" t="str">
        <f>"Z7F23178A2"</f>
        <v>Z7F23178A2</v>
      </c>
      <c r="B78" t="str">
        <f t="shared" si="1"/>
        <v>06363391001</v>
      </c>
      <c r="C78" t="s">
        <v>16</v>
      </c>
      <c r="D78" t="s">
        <v>184</v>
      </c>
      <c r="E78" t="s">
        <v>50</v>
      </c>
      <c r="F78" s="1" t="s">
        <v>185</v>
      </c>
      <c r="G78" t="s">
        <v>186</v>
      </c>
      <c r="H78">
        <v>30000</v>
      </c>
      <c r="I78" s="2">
        <v>43200</v>
      </c>
      <c r="J78" s="2">
        <v>43465</v>
      </c>
      <c r="K78">
        <v>25835.63</v>
      </c>
    </row>
    <row r="79" spans="1:11" x14ac:dyDescent="0.25">
      <c r="A79" t="str">
        <f>"Z2E26AFA1C"</f>
        <v>Z2E26AFA1C</v>
      </c>
      <c r="B79" t="str">
        <f t="shared" si="1"/>
        <v>06363391001</v>
      </c>
      <c r="C79" t="s">
        <v>16</v>
      </c>
      <c r="D79" t="s">
        <v>187</v>
      </c>
      <c r="E79" t="s">
        <v>50</v>
      </c>
      <c r="F79" s="1" t="s">
        <v>188</v>
      </c>
      <c r="G79" t="s">
        <v>189</v>
      </c>
      <c r="H79">
        <v>669</v>
      </c>
      <c r="I79" s="2">
        <v>43486</v>
      </c>
      <c r="J79" s="2">
        <v>43544</v>
      </c>
      <c r="K79">
        <v>649</v>
      </c>
    </row>
    <row r="80" spans="1:11" x14ac:dyDescent="0.25">
      <c r="A80" t="str">
        <f>"727089438A"</f>
        <v>727089438A</v>
      </c>
      <c r="B80" t="str">
        <f t="shared" si="1"/>
        <v>06363391001</v>
      </c>
      <c r="C80" t="s">
        <v>16</v>
      </c>
      <c r="D80" t="s">
        <v>190</v>
      </c>
      <c r="E80" t="s">
        <v>55</v>
      </c>
      <c r="F80" s="1" t="s">
        <v>191</v>
      </c>
      <c r="G80" t="s">
        <v>192</v>
      </c>
      <c r="H80">
        <v>150000</v>
      </c>
      <c r="I80" s="2">
        <v>43107</v>
      </c>
      <c r="J80" s="2">
        <v>43847</v>
      </c>
      <c r="K80">
        <v>142324</v>
      </c>
    </row>
    <row r="81" spans="1:11" x14ac:dyDescent="0.25">
      <c r="A81" t="str">
        <f>"Z3B2634BDA"</f>
        <v>Z3B2634BDA</v>
      </c>
      <c r="B81" t="str">
        <f t="shared" si="1"/>
        <v>06363391001</v>
      </c>
      <c r="C81" t="s">
        <v>16</v>
      </c>
      <c r="D81" t="s">
        <v>193</v>
      </c>
      <c r="E81" t="s">
        <v>50</v>
      </c>
      <c r="F81" s="1" t="s">
        <v>194</v>
      </c>
      <c r="G81" t="s">
        <v>195</v>
      </c>
      <c r="H81">
        <v>6670</v>
      </c>
      <c r="I81" s="2">
        <v>43452</v>
      </c>
      <c r="J81" s="2">
        <v>43524</v>
      </c>
      <c r="K81">
        <v>6570</v>
      </c>
    </row>
    <row r="82" spans="1:11" x14ac:dyDescent="0.25">
      <c r="A82" t="str">
        <f>"Z532634D6B"</f>
        <v>Z532634D6B</v>
      </c>
      <c r="B82" t="str">
        <f t="shared" si="1"/>
        <v>06363391001</v>
      </c>
      <c r="C82" t="s">
        <v>16</v>
      </c>
      <c r="D82" t="s">
        <v>196</v>
      </c>
      <c r="E82" t="s">
        <v>50</v>
      </c>
      <c r="F82" s="1" t="s">
        <v>197</v>
      </c>
      <c r="G82" t="s">
        <v>198</v>
      </c>
      <c r="H82">
        <v>990</v>
      </c>
      <c r="I82" s="2">
        <v>43446</v>
      </c>
      <c r="J82" s="2">
        <v>43487</v>
      </c>
      <c r="K82">
        <v>990</v>
      </c>
    </row>
    <row r="83" spans="1:11" x14ac:dyDescent="0.25">
      <c r="A83" t="str">
        <f>"Z0F24CD64A"</f>
        <v>Z0F24CD64A</v>
      </c>
      <c r="B83" t="str">
        <f t="shared" si="1"/>
        <v>06363391001</v>
      </c>
      <c r="C83" t="s">
        <v>16</v>
      </c>
      <c r="D83" t="s">
        <v>199</v>
      </c>
      <c r="E83" t="s">
        <v>55</v>
      </c>
      <c r="F83" s="1" t="s">
        <v>200</v>
      </c>
      <c r="G83" t="s">
        <v>201</v>
      </c>
      <c r="H83">
        <v>15000</v>
      </c>
      <c r="I83" s="2">
        <v>43445</v>
      </c>
      <c r="J83" s="2">
        <v>44905</v>
      </c>
      <c r="K83">
        <v>0</v>
      </c>
    </row>
    <row r="84" spans="1:11" x14ac:dyDescent="0.25">
      <c r="A84" t="str">
        <f>"Z722463068"</f>
        <v>Z722463068</v>
      </c>
      <c r="B84" t="str">
        <f t="shared" si="1"/>
        <v>06363391001</v>
      </c>
      <c r="C84" t="s">
        <v>16</v>
      </c>
      <c r="D84" t="s">
        <v>202</v>
      </c>
      <c r="E84" t="s">
        <v>50</v>
      </c>
      <c r="F84" s="1" t="s">
        <v>203</v>
      </c>
      <c r="G84" t="s">
        <v>204</v>
      </c>
      <c r="H84">
        <v>1000</v>
      </c>
      <c r="I84" s="2">
        <v>43305</v>
      </c>
      <c r="J84" s="2">
        <v>43320</v>
      </c>
      <c r="K84">
        <v>0</v>
      </c>
    </row>
    <row r="85" spans="1:11" x14ac:dyDescent="0.25">
      <c r="A85" t="str">
        <f>"6427794F65"</f>
        <v>6427794F65</v>
      </c>
      <c r="B85" t="str">
        <f t="shared" si="1"/>
        <v>06363391001</v>
      </c>
      <c r="C85" t="s">
        <v>16</v>
      </c>
      <c r="D85" t="s">
        <v>205</v>
      </c>
      <c r="E85" t="s">
        <v>55</v>
      </c>
      <c r="F85" s="1" t="s">
        <v>206</v>
      </c>
      <c r="G85" t="s">
        <v>207</v>
      </c>
      <c r="H85">
        <v>64460</v>
      </c>
      <c r="I85" s="2">
        <v>42335</v>
      </c>
      <c r="J85" s="2">
        <v>42400</v>
      </c>
      <c r="K85">
        <v>56272.13</v>
      </c>
    </row>
    <row r="86" spans="1:11" x14ac:dyDescent="0.25">
      <c r="A86" t="str">
        <f>"Z412323AB9"</f>
        <v>Z412323AB9</v>
      </c>
      <c r="B86" t="str">
        <f t="shared" si="1"/>
        <v>06363391001</v>
      </c>
      <c r="C86" t="s">
        <v>16</v>
      </c>
      <c r="D86" t="s">
        <v>208</v>
      </c>
      <c r="E86" t="s">
        <v>50</v>
      </c>
      <c r="F86" s="1" t="s">
        <v>209</v>
      </c>
      <c r="G86" t="s">
        <v>210</v>
      </c>
      <c r="H86">
        <v>695</v>
      </c>
      <c r="I86" s="2">
        <v>43207</v>
      </c>
      <c r="J86" s="2">
        <v>43269</v>
      </c>
      <c r="K86">
        <v>625</v>
      </c>
    </row>
    <row r="87" spans="1:11" x14ac:dyDescent="0.25">
      <c r="A87" t="str">
        <f>"Z6526046CC"</f>
        <v>Z6526046CC</v>
      </c>
      <c r="B87" t="str">
        <f t="shared" si="1"/>
        <v>06363391001</v>
      </c>
      <c r="C87" t="s">
        <v>16</v>
      </c>
      <c r="D87" t="s">
        <v>211</v>
      </c>
      <c r="E87" t="s">
        <v>50</v>
      </c>
      <c r="F87" s="1" t="s">
        <v>212</v>
      </c>
      <c r="G87" t="s">
        <v>213</v>
      </c>
      <c r="H87">
        <v>2000</v>
      </c>
      <c r="I87" s="2">
        <v>43439</v>
      </c>
      <c r="J87" s="2">
        <v>43496</v>
      </c>
      <c r="K87">
        <v>1980</v>
      </c>
    </row>
    <row r="88" spans="1:11" x14ac:dyDescent="0.25">
      <c r="A88" t="str">
        <f>"Z4426CD2BE"</f>
        <v>Z4426CD2BE</v>
      </c>
      <c r="B88" t="str">
        <f t="shared" si="1"/>
        <v>06363391001</v>
      </c>
      <c r="C88" t="s">
        <v>16</v>
      </c>
      <c r="D88" t="s">
        <v>214</v>
      </c>
      <c r="E88" t="s">
        <v>50</v>
      </c>
      <c r="F88" s="1" t="s">
        <v>215</v>
      </c>
      <c r="G88" t="s">
        <v>216</v>
      </c>
      <c r="H88">
        <v>4140</v>
      </c>
      <c r="I88" s="2">
        <v>43497</v>
      </c>
      <c r="J88" s="2">
        <v>43552</v>
      </c>
      <c r="K88">
        <v>4140</v>
      </c>
    </row>
    <row r="89" spans="1:11" x14ac:dyDescent="0.25">
      <c r="A89" t="str">
        <f>"Z1A255B128"</f>
        <v>Z1A255B128</v>
      </c>
      <c r="B89" t="str">
        <f t="shared" si="1"/>
        <v>06363391001</v>
      </c>
      <c r="C89" t="s">
        <v>16</v>
      </c>
      <c r="D89" t="s">
        <v>217</v>
      </c>
      <c r="E89" t="s">
        <v>55</v>
      </c>
      <c r="F89" s="1" t="s">
        <v>218</v>
      </c>
      <c r="G89" t="s">
        <v>219</v>
      </c>
      <c r="H89">
        <v>9533.33</v>
      </c>
      <c r="I89" s="2">
        <v>43525</v>
      </c>
      <c r="J89" s="2">
        <v>43585</v>
      </c>
      <c r="K89">
        <v>6293.17</v>
      </c>
    </row>
    <row r="90" spans="1:11" x14ac:dyDescent="0.25">
      <c r="A90" t="str">
        <f>"ZB526CB564"</f>
        <v>ZB526CB564</v>
      </c>
      <c r="B90" t="str">
        <f t="shared" si="1"/>
        <v>06363391001</v>
      </c>
      <c r="C90" t="s">
        <v>16</v>
      </c>
      <c r="D90" t="s">
        <v>220</v>
      </c>
      <c r="E90" t="s">
        <v>50</v>
      </c>
      <c r="F90" s="1" t="s">
        <v>221</v>
      </c>
      <c r="G90" t="s">
        <v>222</v>
      </c>
      <c r="H90">
        <v>4473</v>
      </c>
      <c r="I90" s="2">
        <v>43488</v>
      </c>
      <c r="J90" s="2">
        <v>43519</v>
      </c>
      <c r="K90">
        <v>4473</v>
      </c>
    </row>
    <row r="91" spans="1:11" x14ac:dyDescent="0.25">
      <c r="A91" t="str">
        <f>"Z462736D9C"</f>
        <v>Z462736D9C</v>
      </c>
      <c r="B91" t="str">
        <f t="shared" si="1"/>
        <v>06363391001</v>
      </c>
      <c r="C91" t="s">
        <v>16</v>
      </c>
      <c r="D91" t="s">
        <v>223</v>
      </c>
      <c r="E91" t="s">
        <v>50</v>
      </c>
      <c r="F91" s="1" t="s">
        <v>224</v>
      </c>
      <c r="G91" t="s">
        <v>225</v>
      </c>
      <c r="H91">
        <v>1550</v>
      </c>
      <c r="I91" s="2">
        <v>43521</v>
      </c>
      <c r="J91" s="2">
        <v>43521</v>
      </c>
      <c r="K91">
        <v>0</v>
      </c>
    </row>
    <row r="92" spans="1:11" x14ac:dyDescent="0.25">
      <c r="A92" t="str">
        <f>"ZDA275A403"</f>
        <v>ZDA275A403</v>
      </c>
      <c r="B92" t="str">
        <f t="shared" si="1"/>
        <v>06363391001</v>
      </c>
      <c r="C92" t="s">
        <v>16</v>
      </c>
      <c r="D92" t="s">
        <v>226</v>
      </c>
      <c r="E92" t="s">
        <v>50</v>
      </c>
      <c r="F92" s="1" t="s">
        <v>227</v>
      </c>
      <c r="G92" t="s">
        <v>228</v>
      </c>
      <c r="H92">
        <v>857</v>
      </c>
      <c r="I92" s="2">
        <v>43538</v>
      </c>
      <c r="J92" s="2">
        <v>43556</v>
      </c>
      <c r="K92">
        <v>857</v>
      </c>
    </row>
    <row r="93" spans="1:11" x14ac:dyDescent="0.25">
      <c r="A93" t="str">
        <f>"Z8A27B078A"</f>
        <v>Z8A27B078A</v>
      </c>
      <c r="B93" t="str">
        <f t="shared" si="1"/>
        <v>06363391001</v>
      </c>
      <c r="C93" t="s">
        <v>16</v>
      </c>
      <c r="D93" t="s">
        <v>229</v>
      </c>
      <c r="E93" t="s">
        <v>50</v>
      </c>
      <c r="F93" s="1" t="s">
        <v>230</v>
      </c>
      <c r="G93" t="s">
        <v>231</v>
      </c>
      <c r="H93">
        <v>2527.23</v>
      </c>
      <c r="I93" s="2">
        <v>43551</v>
      </c>
      <c r="J93" s="2">
        <v>43581</v>
      </c>
      <c r="K93">
        <v>1612.8</v>
      </c>
    </row>
    <row r="94" spans="1:11" x14ac:dyDescent="0.25">
      <c r="A94" t="str">
        <f>"Z9F27F14A7"</f>
        <v>Z9F27F14A7</v>
      </c>
      <c r="B94" t="str">
        <f t="shared" si="1"/>
        <v>06363391001</v>
      </c>
      <c r="C94" t="s">
        <v>16</v>
      </c>
      <c r="D94" t="s">
        <v>232</v>
      </c>
      <c r="E94" t="s">
        <v>50</v>
      </c>
      <c r="F94" s="1" t="s">
        <v>233</v>
      </c>
      <c r="G94" t="s">
        <v>234</v>
      </c>
      <c r="H94">
        <v>730</v>
      </c>
      <c r="I94" s="2">
        <v>43564</v>
      </c>
      <c r="J94" s="2">
        <v>43564</v>
      </c>
      <c r="K94">
        <v>730</v>
      </c>
    </row>
    <row r="95" spans="1:11" x14ac:dyDescent="0.25">
      <c r="A95" t="str">
        <f>"7474891B2E"</f>
        <v>7474891B2E</v>
      </c>
      <c r="B95" t="str">
        <f t="shared" si="1"/>
        <v>06363391001</v>
      </c>
      <c r="C95" t="s">
        <v>16</v>
      </c>
      <c r="D95" t="s">
        <v>235</v>
      </c>
      <c r="E95" t="s">
        <v>55</v>
      </c>
      <c r="F95" s="1" t="s">
        <v>236</v>
      </c>
      <c r="G95" t="s">
        <v>237</v>
      </c>
      <c r="H95">
        <v>170780</v>
      </c>
      <c r="I95" s="2">
        <v>43479</v>
      </c>
      <c r="J95" s="2">
        <v>43844</v>
      </c>
      <c r="K95">
        <v>104408.77</v>
      </c>
    </row>
    <row r="96" spans="1:11" x14ac:dyDescent="0.25">
      <c r="A96" t="str">
        <f>"Z2F27F7201"</f>
        <v>Z2F27F7201</v>
      </c>
      <c r="B96" t="str">
        <f t="shared" si="1"/>
        <v>06363391001</v>
      </c>
      <c r="C96" t="s">
        <v>16</v>
      </c>
      <c r="D96" t="s">
        <v>238</v>
      </c>
      <c r="E96" t="s">
        <v>50</v>
      </c>
      <c r="F96" s="1" t="s">
        <v>239</v>
      </c>
      <c r="G96" t="s">
        <v>240</v>
      </c>
      <c r="H96">
        <v>2815</v>
      </c>
      <c r="I96" s="2">
        <v>43567</v>
      </c>
      <c r="J96" s="2">
        <v>43598</v>
      </c>
      <c r="K96">
        <v>2815</v>
      </c>
    </row>
    <row r="97" spans="1:11" x14ac:dyDescent="0.25">
      <c r="A97" t="str">
        <f>"Z0927FCACA"</f>
        <v>Z0927FCACA</v>
      </c>
      <c r="B97" t="str">
        <f t="shared" si="1"/>
        <v>06363391001</v>
      </c>
      <c r="C97" t="s">
        <v>16</v>
      </c>
      <c r="D97" t="s">
        <v>241</v>
      </c>
      <c r="E97" t="s">
        <v>50</v>
      </c>
      <c r="F97" s="1" t="s">
        <v>242</v>
      </c>
      <c r="G97" t="s">
        <v>243</v>
      </c>
      <c r="H97">
        <v>11395</v>
      </c>
      <c r="I97" s="2">
        <v>43581</v>
      </c>
      <c r="J97" s="2">
        <v>43641</v>
      </c>
      <c r="K97">
        <v>0</v>
      </c>
    </row>
    <row r="98" spans="1:11" x14ac:dyDescent="0.25">
      <c r="A98" t="str">
        <f>"Z452734815"</f>
        <v>Z452734815</v>
      </c>
      <c r="B98" t="str">
        <f t="shared" si="1"/>
        <v>06363391001</v>
      </c>
      <c r="C98" t="s">
        <v>16</v>
      </c>
      <c r="D98" t="s">
        <v>244</v>
      </c>
      <c r="E98" t="s">
        <v>50</v>
      </c>
      <c r="F98" s="1" t="s">
        <v>245</v>
      </c>
      <c r="G98" t="s">
        <v>246</v>
      </c>
      <c r="H98">
        <v>300</v>
      </c>
      <c r="I98" s="2">
        <v>43516</v>
      </c>
      <c r="J98" s="2">
        <v>43830</v>
      </c>
      <c r="K98">
        <v>0</v>
      </c>
    </row>
    <row r="99" spans="1:11" x14ac:dyDescent="0.25">
      <c r="A99" t="str">
        <f>"Z53284BFDA"</f>
        <v>Z53284BFDA</v>
      </c>
      <c r="B99" t="str">
        <f t="shared" si="1"/>
        <v>06363391001</v>
      </c>
      <c r="C99" t="s">
        <v>16</v>
      </c>
      <c r="D99" t="s">
        <v>247</v>
      </c>
      <c r="E99" t="s">
        <v>50</v>
      </c>
      <c r="F99" s="1" t="s">
        <v>248</v>
      </c>
      <c r="G99" t="s">
        <v>249</v>
      </c>
      <c r="H99">
        <v>2500</v>
      </c>
      <c r="I99" s="2">
        <v>43593</v>
      </c>
      <c r="J99" s="2">
        <v>43654</v>
      </c>
      <c r="K99">
        <v>2500</v>
      </c>
    </row>
    <row r="100" spans="1:11" x14ac:dyDescent="0.25">
      <c r="A100" t="str">
        <f>"ZF3286D72C"</f>
        <v>ZF3286D72C</v>
      </c>
      <c r="B100" t="str">
        <f t="shared" si="1"/>
        <v>06363391001</v>
      </c>
      <c r="C100" t="s">
        <v>16</v>
      </c>
      <c r="D100" t="s">
        <v>250</v>
      </c>
      <c r="E100" t="s">
        <v>50</v>
      </c>
      <c r="F100" s="1" t="s">
        <v>251</v>
      </c>
      <c r="G100" t="s">
        <v>252</v>
      </c>
      <c r="H100">
        <v>855</v>
      </c>
      <c r="I100" s="2">
        <v>43605</v>
      </c>
      <c r="J100" s="2">
        <v>43615</v>
      </c>
      <c r="K100">
        <v>569.4</v>
      </c>
    </row>
    <row r="101" spans="1:11" x14ac:dyDescent="0.25">
      <c r="A101" t="str">
        <f>"Z61275A4BC"</f>
        <v>Z61275A4BC</v>
      </c>
      <c r="B101" t="str">
        <f t="shared" si="1"/>
        <v>06363391001</v>
      </c>
      <c r="C101" t="s">
        <v>16</v>
      </c>
      <c r="D101" t="s">
        <v>253</v>
      </c>
      <c r="E101" t="s">
        <v>50</v>
      </c>
      <c r="F101" s="1" t="s">
        <v>254</v>
      </c>
      <c r="G101" t="s">
        <v>255</v>
      </c>
      <c r="H101">
        <v>469.64</v>
      </c>
      <c r="I101" s="2">
        <v>43524</v>
      </c>
      <c r="J101" s="2">
        <v>43581</v>
      </c>
      <c r="K101">
        <v>469.64</v>
      </c>
    </row>
    <row r="102" spans="1:11" x14ac:dyDescent="0.25">
      <c r="A102" t="str">
        <f>"Z3E286B904"</f>
        <v>Z3E286B904</v>
      </c>
      <c r="B102" t="str">
        <f t="shared" si="1"/>
        <v>06363391001</v>
      </c>
      <c r="C102" t="s">
        <v>16</v>
      </c>
      <c r="D102" t="s">
        <v>256</v>
      </c>
      <c r="E102" t="s">
        <v>50</v>
      </c>
      <c r="F102" s="1" t="s">
        <v>115</v>
      </c>
      <c r="G102" t="s">
        <v>116</v>
      </c>
      <c r="H102">
        <v>2059</v>
      </c>
      <c r="I102" s="2">
        <v>43606</v>
      </c>
      <c r="J102" s="2">
        <v>43677</v>
      </c>
      <c r="K102">
        <v>2056.58</v>
      </c>
    </row>
    <row r="103" spans="1:11" x14ac:dyDescent="0.25">
      <c r="A103" t="str">
        <f>"Z432621442"</f>
        <v>Z432621442</v>
      </c>
      <c r="B103" t="str">
        <f t="shared" si="1"/>
        <v>06363391001</v>
      </c>
      <c r="C103" t="s">
        <v>16</v>
      </c>
      <c r="D103" t="s">
        <v>257</v>
      </c>
      <c r="E103" t="s">
        <v>50</v>
      </c>
      <c r="F103" s="1" t="s">
        <v>258</v>
      </c>
      <c r="G103" t="s">
        <v>259</v>
      </c>
      <c r="H103">
        <v>300</v>
      </c>
      <c r="I103" s="2">
        <v>43444</v>
      </c>
      <c r="J103" s="2">
        <v>43830</v>
      </c>
      <c r="K103">
        <v>0</v>
      </c>
    </row>
    <row r="104" spans="1:11" x14ac:dyDescent="0.25">
      <c r="A104" t="str">
        <f>"Z64265C871"</f>
        <v>Z64265C871</v>
      </c>
      <c r="B104" t="str">
        <f t="shared" si="1"/>
        <v>06363391001</v>
      </c>
      <c r="C104" t="s">
        <v>16</v>
      </c>
      <c r="D104" t="s">
        <v>260</v>
      </c>
      <c r="E104" t="s">
        <v>50</v>
      </c>
      <c r="F104" s="1" t="s">
        <v>167</v>
      </c>
      <c r="G104" t="s">
        <v>168</v>
      </c>
      <c r="H104">
        <v>6545</v>
      </c>
      <c r="I104" s="2">
        <v>43486</v>
      </c>
      <c r="J104" s="2">
        <v>43759</v>
      </c>
      <c r="K104">
        <v>0</v>
      </c>
    </row>
    <row r="105" spans="1:11" x14ac:dyDescent="0.25">
      <c r="A105" t="str">
        <f>"ZD126AF7F6"</f>
        <v>ZD126AF7F6</v>
      </c>
      <c r="B105" t="str">
        <f t="shared" si="1"/>
        <v>06363391001</v>
      </c>
      <c r="C105" t="s">
        <v>16</v>
      </c>
      <c r="D105" t="s">
        <v>261</v>
      </c>
      <c r="E105" t="s">
        <v>50</v>
      </c>
      <c r="F105" s="1" t="s">
        <v>242</v>
      </c>
      <c r="G105" t="s">
        <v>243</v>
      </c>
      <c r="H105">
        <v>3185</v>
      </c>
      <c r="I105" s="2">
        <v>43486</v>
      </c>
      <c r="J105" s="2">
        <v>43545</v>
      </c>
      <c r="K105">
        <v>0</v>
      </c>
    </row>
    <row r="106" spans="1:11" x14ac:dyDescent="0.25">
      <c r="A106" t="str">
        <f>"Z2026CFC06"</f>
        <v>Z2026CFC06</v>
      </c>
      <c r="B106" t="str">
        <f t="shared" si="1"/>
        <v>06363391001</v>
      </c>
      <c r="C106" t="s">
        <v>16</v>
      </c>
      <c r="D106" t="s">
        <v>262</v>
      </c>
      <c r="E106" t="s">
        <v>50</v>
      </c>
      <c r="F106" s="1" t="s">
        <v>263</v>
      </c>
      <c r="G106" t="s">
        <v>264</v>
      </c>
      <c r="H106">
        <v>436</v>
      </c>
      <c r="I106" s="2">
        <v>43489</v>
      </c>
      <c r="J106" s="2">
        <v>43489</v>
      </c>
      <c r="K106">
        <v>436</v>
      </c>
    </row>
    <row r="107" spans="1:11" x14ac:dyDescent="0.25">
      <c r="A107" t="str">
        <f>"ZC7274EE68"</f>
        <v>ZC7274EE68</v>
      </c>
      <c r="B107" t="str">
        <f t="shared" si="1"/>
        <v>06363391001</v>
      </c>
      <c r="C107" t="s">
        <v>16</v>
      </c>
      <c r="D107" t="s">
        <v>265</v>
      </c>
      <c r="E107" t="s">
        <v>50</v>
      </c>
      <c r="F107" s="1" t="s">
        <v>266</v>
      </c>
      <c r="G107" t="s">
        <v>267</v>
      </c>
      <c r="H107">
        <v>129</v>
      </c>
      <c r="I107" s="2">
        <v>43521</v>
      </c>
      <c r="J107" s="2">
        <v>43521</v>
      </c>
      <c r="K107">
        <v>129</v>
      </c>
    </row>
    <row r="108" spans="1:11" x14ac:dyDescent="0.25">
      <c r="A108" t="str">
        <f>"ZC8289AEDB"</f>
        <v>ZC8289AEDB</v>
      </c>
      <c r="B108" t="str">
        <f t="shared" si="1"/>
        <v>06363391001</v>
      </c>
      <c r="C108" t="s">
        <v>16</v>
      </c>
      <c r="D108" t="s">
        <v>268</v>
      </c>
      <c r="E108" t="s">
        <v>50</v>
      </c>
      <c r="F108" s="1" t="s">
        <v>269</v>
      </c>
      <c r="G108" t="s">
        <v>270</v>
      </c>
      <c r="H108">
        <v>2200</v>
      </c>
      <c r="I108" s="2">
        <v>43621</v>
      </c>
      <c r="J108" s="2">
        <v>43708</v>
      </c>
      <c r="K108">
        <v>2200</v>
      </c>
    </row>
    <row r="109" spans="1:11" x14ac:dyDescent="0.25">
      <c r="A109" t="str">
        <f>"Z7124CD540"</f>
        <v>Z7124CD540</v>
      </c>
      <c r="B109" t="str">
        <f t="shared" si="1"/>
        <v>06363391001</v>
      </c>
      <c r="C109" t="s">
        <v>16</v>
      </c>
      <c r="D109" t="s">
        <v>271</v>
      </c>
      <c r="E109" t="s">
        <v>55</v>
      </c>
      <c r="F109" s="1" t="s">
        <v>272</v>
      </c>
      <c r="G109" t="s">
        <v>273</v>
      </c>
      <c r="H109">
        <v>15000</v>
      </c>
      <c r="I109" s="2">
        <v>43536</v>
      </c>
      <c r="J109" s="2">
        <v>44996</v>
      </c>
      <c r="K109">
        <v>961.5</v>
      </c>
    </row>
    <row r="110" spans="1:11" x14ac:dyDescent="0.25">
      <c r="A110" t="str">
        <f>"Z0524DECFD"</f>
        <v>Z0524DECFD</v>
      </c>
      <c r="B110" t="str">
        <f t="shared" si="1"/>
        <v>06363391001</v>
      </c>
      <c r="C110" t="s">
        <v>16</v>
      </c>
      <c r="D110" t="s">
        <v>274</v>
      </c>
      <c r="E110" t="s">
        <v>55</v>
      </c>
      <c r="F110" s="1" t="s">
        <v>275</v>
      </c>
      <c r="G110" t="s">
        <v>276</v>
      </c>
      <c r="H110">
        <v>15404</v>
      </c>
      <c r="I110" s="2">
        <v>43523</v>
      </c>
      <c r="J110" s="2">
        <v>43585</v>
      </c>
      <c r="K110">
        <v>14980.3</v>
      </c>
    </row>
    <row r="111" spans="1:11" x14ac:dyDescent="0.25">
      <c r="A111" t="str">
        <f>"ZD128DABFD"</f>
        <v>ZD128DABFD</v>
      </c>
      <c r="B111" t="str">
        <f t="shared" si="1"/>
        <v>06363391001</v>
      </c>
      <c r="C111" t="s">
        <v>16</v>
      </c>
      <c r="D111" t="s">
        <v>277</v>
      </c>
      <c r="E111" t="s">
        <v>50</v>
      </c>
      <c r="F111" s="1" t="s">
        <v>278</v>
      </c>
      <c r="G111" t="s">
        <v>279</v>
      </c>
      <c r="H111">
        <v>3048</v>
      </c>
      <c r="I111" s="2">
        <v>43633</v>
      </c>
      <c r="J111" s="2">
        <v>43693</v>
      </c>
      <c r="K111">
        <v>0</v>
      </c>
    </row>
    <row r="112" spans="1:11" x14ac:dyDescent="0.25">
      <c r="A112" t="str">
        <f>"ZC1275F67F"</f>
        <v>ZC1275F67F</v>
      </c>
      <c r="B112" t="str">
        <f t="shared" si="1"/>
        <v>06363391001</v>
      </c>
      <c r="C112" t="s">
        <v>16</v>
      </c>
      <c r="D112" t="s">
        <v>280</v>
      </c>
      <c r="E112" t="s">
        <v>50</v>
      </c>
      <c r="F112" s="1" t="s">
        <v>281</v>
      </c>
      <c r="G112" t="s">
        <v>282</v>
      </c>
      <c r="H112">
        <v>1740</v>
      </c>
      <c r="I112" s="2">
        <v>43528</v>
      </c>
      <c r="J112" s="2">
        <v>43555</v>
      </c>
      <c r="K112">
        <v>0</v>
      </c>
    </row>
    <row r="113" spans="1:11" x14ac:dyDescent="0.25">
      <c r="A113" t="str">
        <f>"Z4D28AC774"</f>
        <v>Z4D28AC774</v>
      </c>
      <c r="B113" t="str">
        <f t="shared" si="1"/>
        <v>06363391001</v>
      </c>
      <c r="C113" t="s">
        <v>16</v>
      </c>
      <c r="D113" t="s">
        <v>283</v>
      </c>
      <c r="E113" t="s">
        <v>50</v>
      </c>
      <c r="F113" s="1" t="s">
        <v>284</v>
      </c>
      <c r="G113" t="s">
        <v>285</v>
      </c>
      <c r="H113">
        <v>82</v>
      </c>
      <c r="I113" s="2">
        <v>43620</v>
      </c>
      <c r="J113" s="2">
        <v>43622</v>
      </c>
      <c r="K113">
        <v>82</v>
      </c>
    </row>
    <row r="114" spans="1:11" x14ac:dyDescent="0.25">
      <c r="A114" t="str">
        <f>"ZF2291A6C4"</f>
        <v>ZF2291A6C4</v>
      </c>
      <c r="B114" t="str">
        <f t="shared" si="1"/>
        <v>06363391001</v>
      </c>
      <c r="C114" t="s">
        <v>16</v>
      </c>
      <c r="D114" t="s">
        <v>286</v>
      </c>
      <c r="E114" t="s">
        <v>50</v>
      </c>
      <c r="F114" s="1" t="s">
        <v>185</v>
      </c>
      <c r="G114" t="s">
        <v>186</v>
      </c>
      <c r="H114">
        <v>10560</v>
      </c>
      <c r="I114" s="2">
        <v>43654</v>
      </c>
      <c r="J114" s="2">
        <v>43677</v>
      </c>
      <c r="K114">
        <v>11219.78</v>
      </c>
    </row>
    <row r="115" spans="1:11" x14ac:dyDescent="0.25">
      <c r="A115" t="str">
        <f>"Z7B28F6A74"</f>
        <v>Z7B28F6A74</v>
      </c>
      <c r="B115" t="str">
        <f t="shared" si="1"/>
        <v>06363391001</v>
      </c>
      <c r="C115" t="s">
        <v>16</v>
      </c>
      <c r="D115" t="s">
        <v>287</v>
      </c>
      <c r="E115" t="s">
        <v>50</v>
      </c>
      <c r="F115" s="1" t="s">
        <v>89</v>
      </c>
      <c r="G115" t="s">
        <v>90</v>
      </c>
      <c r="H115">
        <v>1650</v>
      </c>
      <c r="I115" s="2">
        <v>43657</v>
      </c>
      <c r="J115" s="2">
        <v>44022</v>
      </c>
      <c r="K115">
        <v>1650</v>
      </c>
    </row>
    <row r="116" spans="1:11" x14ac:dyDescent="0.25">
      <c r="A116" t="str">
        <f>"Z0A291EF8A"</f>
        <v>Z0A291EF8A</v>
      </c>
      <c r="B116" t="str">
        <f t="shared" si="1"/>
        <v>06363391001</v>
      </c>
      <c r="C116" t="s">
        <v>16</v>
      </c>
      <c r="D116" t="s">
        <v>288</v>
      </c>
      <c r="E116" t="s">
        <v>50</v>
      </c>
      <c r="F116" s="1" t="s">
        <v>248</v>
      </c>
      <c r="G116" t="s">
        <v>249</v>
      </c>
      <c r="H116">
        <v>1005</v>
      </c>
      <c r="I116" s="2">
        <v>43655</v>
      </c>
      <c r="J116" s="2">
        <v>43717</v>
      </c>
      <c r="K116">
        <v>1005</v>
      </c>
    </row>
    <row r="117" spans="1:11" x14ac:dyDescent="0.25">
      <c r="A117" t="str">
        <f>"ZFA293245D"</f>
        <v>ZFA293245D</v>
      </c>
      <c r="B117" t="str">
        <f t="shared" si="1"/>
        <v>06363391001</v>
      </c>
      <c r="C117" t="s">
        <v>16</v>
      </c>
      <c r="D117" t="s">
        <v>289</v>
      </c>
      <c r="E117" t="s">
        <v>50</v>
      </c>
      <c r="F117" s="1" t="s">
        <v>290</v>
      </c>
      <c r="G117" t="s">
        <v>291</v>
      </c>
      <c r="H117">
        <v>750</v>
      </c>
      <c r="I117" s="2">
        <v>43661</v>
      </c>
      <c r="J117" s="2">
        <v>43691</v>
      </c>
      <c r="K117">
        <v>550</v>
      </c>
    </row>
    <row r="118" spans="1:11" x14ac:dyDescent="0.25">
      <c r="A118" t="str">
        <f>"Z63293A353"</f>
        <v>Z63293A353</v>
      </c>
      <c r="B118" t="str">
        <f t="shared" si="1"/>
        <v>06363391001</v>
      </c>
      <c r="C118" t="s">
        <v>16</v>
      </c>
      <c r="D118" t="s">
        <v>292</v>
      </c>
      <c r="E118" t="s">
        <v>50</v>
      </c>
      <c r="F118" s="1" t="s">
        <v>293</v>
      </c>
      <c r="G118" t="s">
        <v>294</v>
      </c>
      <c r="H118">
        <v>2340</v>
      </c>
      <c r="I118" s="2">
        <v>43663</v>
      </c>
      <c r="J118" s="2">
        <v>43754</v>
      </c>
      <c r="K118">
        <v>0</v>
      </c>
    </row>
    <row r="119" spans="1:11" x14ac:dyDescent="0.25">
      <c r="A119" t="str">
        <f>"Z0027BB03E"</f>
        <v>Z0027BB03E</v>
      </c>
      <c r="B119" t="str">
        <f t="shared" si="1"/>
        <v>06363391001</v>
      </c>
      <c r="C119" t="s">
        <v>16</v>
      </c>
      <c r="D119" t="s">
        <v>295</v>
      </c>
      <c r="E119" t="s">
        <v>50</v>
      </c>
      <c r="F119" s="1" t="s">
        <v>221</v>
      </c>
      <c r="G119" t="s">
        <v>222</v>
      </c>
      <c r="H119">
        <v>18632.099999999999</v>
      </c>
      <c r="I119" s="2">
        <v>43570</v>
      </c>
      <c r="J119" s="2">
        <v>43600</v>
      </c>
      <c r="K119">
        <v>0</v>
      </c>
    </row>
    <row r="120" spans="1:11" x14ac:dyDescent="0.25">
      <c r="A120" t="str">
        <f>"ZB927D47FA"</f>
        <v>ZB927D47FA</v>
      </c>
      <c r="B120" t="str">
        <f t="shared" si="1"/>
        <v>06363391001</v>
      </c>
      <c r="C120" t="s">
        <v>16</v>
      </c>
      <c r="D120" t="s">
        <v>296</v>
      </c>
      <c r="E120" t="s">
        <v>50</v>
      </c>
      <c r="F120" s="1" t="s">
        <v>290</v>
      </c>
      <c r="G120" t="s">
        <v>291</v>
      </c>
      <c r="H120">
        <v>150</v>
      </c>
      <c r="I120" s="2">
        <v>43559</v>
      </c>
      <c r="J120" s="2">
        <v>43559</v>
      </c>
      <c r="K120">
        <v>150</v>
      </c>
    </row>
    <row r="121" spans="1:11" x14ac:dyDescent="0.25">
      <c r="A121" t="str">
        <f>"ZBC2323A8A"</f>
        <v>ZBC2323A8A</v>
      </c>
      <c r="B121" t="str">
        <f t="shared" si="1"/>
        <v>06363391001</v>
      </c>
      <c r="C121" t="s">
        <v>16</v>
      </c>
      <c r="D121" t="s">
        <v>297</v>
      </c>
      <c r="E121" t="s">
        <v>55</v>
      </c>
      <c r="F121" s="1" t="s">
        <v>298</v>
      </c>
      <c r="G121" t="s">
        <v>299</v>
      </c>
      <c r="H121">
        <v>10397</v>
      </c>
      <c r="I121" s="2">
        <v>43563</v>
      </c>
      <c r="J121" s="2">
        <v>44293</v>
      </c>
      <c r="K121">
        <v>10397</v>
      </c>
    </row>
    <row r="122" spans="1:11" x14ac:dyDescent="0.25">
      <c r="A122" t="str">
        <f>"76439979DE"</f>
        <v>76439979DE</v>
      </c>
      <c r="B122" t="str">
        <f t="shared" si="1"/>
        <v>06363391001</v>
      </c>
      <c r="C122" t="s">
        <v>16</v>
      </c>
      <c r="D122" t="s">
        <v>300</v>
      </c>
      <c r="E122" t="s">
        <v>55</v>
      </c>
      <c r="F122" s="1" t="s">
        <v>301</v>
      </c>
      <c r="G122" t="s">
        <v>73</v>
      </c>
      <c r="H122">
        <v>170940</v>
      </c>
      <c r="I122" s="2">
        <v>43556</v>
      </c>
      <c r="J122" s="2">
        <v>44287</v>
      </c>
      <c r="K122">
        <v>20014.669999999998</v>
      </c>
    </row>
    <row r="123" spans="1:11" x14ac:dyDescent="0.25">
      <c r="A123" t="str">
        <f>"Z7727930B2"</f>
        <v>Z7727930B2</v>
      </c>
      <c r="B123" t="str">
        <f t="shared" si="1"/>
        <v>06363391001</v>
      </c>
      <c r="C123" t="s">
        <v>16</v>
      </c>
      <c r="D123" t="s">
        <v>302</v>
      </c>
      <c r="E123" t="s">
        <v>50</v>
      </c>
      <c r="F123" s="1" t="s">
        <v>281</v>
      </c>
      <c r="G123" t="s">
        <v>282</v>
      </c>
      <c r="H123">
        <v>2320</v>
      </c>
      <c r="I123" s="2">
        <v>43539</v>
      </c>
      <c r="J123" s="2">
        <v>43600</v>
      </c>
      <c r="K123">
        <v>2240</v>
      </c>
    </row>
    <row r="124" spans="1:11" x14ac:dyDescent="0.25">
      <c r="A124" t="str">
        <f>"783136787C"</f>
        <v>783136787C</v>
      </c>
      <c r="B124" t="str">
        <f t="shared" si="1"/>
        <v>06363391001</v>
      </c>
      <c r="C124" t="s">
        <v>16</v>
      </c>
      <c r="D124" t="s">
        <v>303</v>
      </c>
      <c r="E124" t="s">
        <v>18</v>
      </c>
      <c r="F124" s="1" t="s">
        <v>304</v>
      </c>
      <c r="G124" t="s">
        <v>305</v>
      </c>
      <c r="H124">
        <v>0</v>
      </c>
      <c r="I124" s="2">
        <v>43617</v>
      </c>
      <c r="J124" s="2">
        <v>43982</v>
      </c>
      <c r="K124">
        <v>465530.1</v>
      </c>
    </row>
    <row r="125" spans="1:11" x14ac:dyDescent="0.25">
      <c r="A125" t="str">
        <f>"7831391C49"</f>
        <v>7831391C49</v>
      </c>
      <c r="B125" t="str">
        <f t="shared" si="1"/>
        <v>06363391001</v>
      </c>
      <c r="C125" t="s">
        <v>16</v>
      </c>
      <c r="D125" t="s">
        <v>306</v>
      </c>
      <c r="E125" t="s">
        <v>18</v>
      </c>
      <c r="F125" s="1" t="s">
        <v>92</v>
      </c>
      <c r="G125" t="s">
        <v>93</v>
      </c>
      <c r="H125">
        <v>0</v>
      </c>
      <c r="I125" s="2">
        <v>43617</v>
      </c>
      <c r="J125" s="2">
        <v>43982</v>
      </c>
      <c r="K125">
        <v>26916.73</v>
      </c>
    </row>
    <row r="126" spans="1:11" x14ac:dyDescent="0.25">
      <c r="A126" t="str">
        <f>"Z8627B51F5"</f>
        <v>Z8627B51F5</v>
      </c>
      <c r="B126" t="str">
        <f t="shared" si="1"/>
        <v>06363391001</v>
      </c>
      <c r="C126" t="s">
        <v>16</v>
      </c>
      <c r="D126" t="s">
        <v>307</v>
      </c>
      <c r="E126" t="s">
        <v>50</v>
      </c>
      <c r="F126" s="1" t="s">
        <v>308</v>
      </c>
      <c r="G126" t="s">
        <v>309</v>
      </c>
      <c r="H126">
        <v>1900</v>
      </c>
      <c r="I126" s="2">
        <v>43550</v>
      </c>
      <c r="J126" s="2">
        <v>43567</v>
      </c>
      <c r="K126">
        <v>1900</v>
      </c>
    </row>
    <row r="127" spans="1:11" x14ac:dyDescent="0.25">
      <c r="A127" t="str">
        <f>"Z5527D768F"</f>
        <v>Z5527D768F</v>
      </c>
      <c r="B127" t="str">
        <f t="shared" si="1"/>
        <v>06363391001</v>
      </c>
      <c r="C127" t="s">
        <v>16</v>
      </c>
      <c r="D127" t="s">
        <v>310</v>
      </c>
      <c r="E127" t="s">
        <v>50</v>
      </c>
      <c r="F127" s="1" t="s">
        <v>89</v>
      </c>
      <c r="G127" t="s">
        <v>90</v>
      </c>
      <c r="H127">
        <v>150</v>
      </c>
      <c r="I127" s="2">
        <v>43556</v>
      </c>
      <c r="J127" s="2">
        <v>43922</v>
      </c>
      <c r="K127">
        <v>150</v>
      </c>
    </row>
    <row r="128" spans="1:11" x14ac:dyDescent="0.25">
      <c r="A128" t="str">
        <f>"ZC727D76E4"</f>
        <v>ZC727D76E4</v>
      </c>
      <c r="B128" t="str">
        <f t="shared" si="1"/>
        <v>06363391001</v>
      </c>
      <c r="C128" t="s">
        <v>16</v>
      </c>
      <c r="D128" t="s">
        <v>311</v>
      </c>
      <c r="E128" t="s">
        <v>50</v>
      </c>
      <c r="F128" s="1" t="s">
        <v>312</v>
      </c>
      <c r="G128" t="s">
        <v>313</v>
      </c>
      <c r="H128">
        <v>202.08</v>
      </c>
      <c r="I128" s="2">
        <v>43566</v>
      </c>
      <c r="J128" s="2">
        <v>43577</v>
      </c>
      <c r="K128">
        <v>202.08</v>
      </c>
    </row>
    <row r="129" spans="1:11" x14ac:dyDescent="0.25">
      <c r="A129" t="str">
        <f>"ZCE27A28AC"</f>
        <v>ZCE27A28AC</v>
      </c>
      <c r="B129" t="str">
        <f t="shared" si="1"/>
        <v>06363391001</v>
      </c>
      <c r="C129" t="s">
        <v>16</v>
      </c>
      <c r="D129" t="s">
        <v>314</v>
      </c>
      <c r="E129" t="s">
        <v>50</v>
      </c>
      <c r="F129" s="1" t="s">
        <v>315</v>
      </c>
      <c r="G129" t="s">
        <v>316</v>
      </c>
      <c r="H129">
        <v>440</v>
      </c>
      <c r="I129" s="2">
        <v>43545</v>
      </c>
      <c r="J129" s="2">
        <v>43605</v>
      </c>
      <c r="K129">
        <v>440</v>
      </c>
    </row>
    <row r="130" spans="1:11" x14ac:dyDescent="0.25">
      <c r="A130" t="str">
        <f>"ZDC27FFEC2"</f>
        <v>ZDC27FFEC2</v>
      </c>
      <c r="B130" t="str">
        <f t="shared" si="1"/>
        <v>06363391001</v>
      </c>
      <c r="C130" t="s">
        <v>16</v>
      </c>
      <c r="D130" t="s">
        <v>317</v>
      </c>
      <c r="E130" t="s">
        <v>18</v>
      </c>
      <c r="F130" s="1" t="s">
        <v>318</v>
      </c>
      <c r="G130" t="s">
        <v>319</v>
      </c>
      <c r="H130">
        <v>0</v>
      </c>
      <c r="I130" s="2">
        <v>43578</v>
      </c>
      <c r="J130" s="2">
        <v>44673</v>
      </c>
      <c r="K130">
        <v>0</v>
      </c>
    </row>
    <row r="131" spans="1:11" x14ac:dyDescent="0.25">
      <c r="A131" t="str">
        <f>"Z68284BFA1"</f>
        <v>Z68284BFA1</v>
      </c>
      <c r="B131" t="str">
        <f t="shared" ref="B131:B194" si="2">"06363391001"</f>
        <v>06363391001</v>
      </c>
      <c r="C131" t="s">
        <v>16</v>
      </c>
      <c r="D131" t="s">
        <v>320</v>
      </c>
      <c r="E131" t="s">
        <v>50</v>
      </c>
      <c r="F131" s="1" t="s">
        <v>293</v>
      </c>
      <c r="G131" t="s">
        <v>294</v>
      </c>
      <c r="H131">
        <v>3120</v>
      </c>
      <c r="I131" s="2">
        <v>43594</v>
      </c>
      <c r="J131" s="2">
        <v>43654</v>
      </c>
      <c r="K131">
        <v>3120</v>
      </c>
    </row>
    <row r="132" spans="1:11" x14ac:dyDescent="0.25">
      <c r="A132" t="str">
        <f>"ZA8295CB4C"</f>
        <v>ZA8295CB4C</v>
      </c>
      <c r="B132" t="str">
        <f t="shared" si="2"/>
        <v>06363391001</v>
      </c>
      <c r="C132" t="s">
        <v>16</v>
      </c>
      <c r="D132" t="s">
        <v>321</v>
      </c>
      <c r="E132" t="s">
        <v>50</v>
      </c>
      <c r="F132" s="1" t="s">
        <v>322</v>
      </c>
      <c r="G132" t="s">
        <v>323</v>
      </c>
      <c r="H132">
        <v>8324</v>
      </c>
      <c r="I132" s="2">
        <v>43679</v>
      </c>
      <c r="J132" s="2">
        <v>43740</v>
      </c>
      <c r="K132">
        <v>8324</v>
      </c>
    </row>
    <row r="133" spans="1:11" x14ac:dyDescent="0.25">
      <c r="A133" t="str">
        <f>"Z932758FE5"</f>
        <v>Z932758FE5</v>
      </c>
      <c r="B133" t="str">
        <f t="shared" si="2"/>
        <v>06363391001</v>
      </c>
      <c r="C133" t="s">
        <v>16</v>
      </c>
      <c r="D133" t="s">
        <v>324</v>
      </c>
      <c r="E133" t="s">
        <v>18</v>
      </c>
      <c r="F133" s="1" t="s">
        <v>21</v>
      </c>
      <c r="G133" t="s">
        <v>22</v>
      </c>
      <c r="H133">
        <v>7196.64</v>
      </c>
      <c r="I133" s="2">
        <v>43545</v>
      </c>
      <c r="J133" s="2">
        <v>45005</v>
      </c>
      <c r="K133">
        <v>1349.4</v>
      </c>
    </row>
    <row r="134" spans="1:11" x14ac:dyDescent="0.25">
      <c r="A134" t="str">
        <f>"Z9B2768149"</f>
        <v>Z9B2768149</v>
      </c>
      <c r="B134" t="str">
        <f t="shared" si="2"/>
        <v>06363391001</v>
      </c>
      <c r="C134" t="s">
        <v>16</v>
      </c>
      <c r="D134" t="s">
        <v>325</v>
      </c>
      <c r="E134" t="s">
        <v>18</v>
      </c>
      <c r="F134" s="1" t="s">
        <v>19</v>
      </c>
      <c r="G134" t="s">
        <v>20</v>
      </c>
      <c r="H134">
        <v>15898.4</v>
      </c>
      <c r="I134" s="2">
        <v>43595</v>
      </c>
      <c r="J134" s="2">
        <v>45055</v>
      </c>
      <c r="K134">
        <v>0</v>
      </c>
    </row>
    <row r="135" spans="1:11" x14ac:dyDescent="0.25">
      <c r="A135" t="str">
        <f>"Z8923BDF57"</f>
        <v>Z8923BDF57</v>
      </c>
      <c r="B135" t="str">
        <f t="shared" si="2"/>
        <v>06363391001</v>
      </c>
      <c r="C135" t="s">
        <v>16</v>
      </c>
      <c r="D135" t="s">
        <v>326</v>
      </c>
      <c r="E135" t="s">
        <v>55</v>
      </c>
      <c r="F135" s="1" t="s">
        <v>327</v>
      </c>
      <c r="G135" t="s">
        <v>328</v>
      </c>
      <c r="H135">
        <v>34980</v>
      </c>
      <c r="I135" s="2">
        <v>43381</v>
      </c>
      <c r="J135" s="2">
        <v>44196</v>
      </c>
      <c r="K135">
        <v>0</v>
      </c>
    </row>
    <row r="136" spans="1:11" x14ac:dyDescent="0.25">
      <c r="A136" t="str">
        <f>"79230725D9"</f>
        <v>79230725D9</v>
      </c>
      <c r="B136" t="str">
        <f t="shared" si="2"/>
        <v>06363391001</v>
      </c>
      <c r="C136" t="s">
        <v>16</v>
      </c>
      <c r="D136" t="s">
        <v>71</v>
      </c>
      <c r="E136" t="s">
        <v>55</v>
      </c>
      <c r="F136" s="1" t="s">
        <v>329</v>
      </c>
      <c r="G136" t="s">
        <v>330</v>
      </c>
      <c r="H136">
        <v>110578</v>
      </c>
      <c r="I136" s="2">
        <v>43739</v>
      </c>
      <c r="J136" s="2">
        <v>44469</v>
      </c>
      <c r="K136">
        <v>0</v>
      </c>
    </row>
    <row r="137" spans="1:11" x14ac:dyDescent="0.25">
      <c r="A137" t="str">
        <f>"Z162988E15"</f>
        <v>Z162988E15</v>
      </c>
      <c r="B137" t="str">
        <f t="shared" si="2"/>
        <v>06363391001</v>
      </c>
      <c r="C137" t="s">
        <v>16</v>
      </c>
      <c r="D137" t="s">
        <v>331</v>
      </c>
      <c r="E137" t="s">
        <v>50</v>
      </c>
      <c r="F137" s="1" t="s">
        <v>332</v>
      </c>
      <c r="G137" t="s">
        <v>333</v>
      </c>
      <c r="H137">
        <v>12645</v>
      </c>
      <c r="I137" s="2">
        <v>43717</v>
      </c>
      <c r="J137" s="2">
        <v>43738</v>
      </c>
      <c r="K137">
        <v>0</v>
      </c>
    </row>
    <row r="138" spans="1:11" x14ac:dyDescent="0.25">
      <c r="A138" t="str">
        <f>"7245183227"</f>
        <v>7245183227</v>
      </c>
      <c r="B138" t="str">
        <f t="shared" si="2"/>
        <v>06363391001</v>
      </c>
      <c r="C138" t="s">
        <v>16</v>
      </c>
      <c r="D138" t="s">
        <v>334</v>
      </c>
      <c r="E138" t="s">
        <v>55</v>
      </c>
      <c r="F138" s="1" t="s">
        <v>335</v>
      </c>
      <c r="G138" t="s">
        <v>186</v>
      </c>
      <c r="H138">
        <v>50000</v>
      </c>
      <c r="I138" s="2">
        <v>43112</v>
      </c>
      <c r="J138" s="2">
        <v>43891</v>
      </c>
      <c r="K138">
        <v>24637.49</v>
      </c>
    </row>
    <row r="139" spans="1:11" x14ac:dyDescent="0.25">
      <c r="A139" t="str">
        <f>"72452200B0"</f>
        <v>72452200B0</v>
      </c>
      <c r="B139" t="str">
        <f t="shared" si="2"/>
        <v>06363391001</v>
      </c>
      <c r="C139" t="s">
        <v>16</v>
      </c>
      <c r="D139" t="s">
        <v>336</v>
      </c>
      <c r="E139" t="s">
        <v>55</v>
      </c>
      <c r="F139" s="1" t="s">
        <v>337</v>
      </c>
      <c r="G139" t="s">
        <v>252</v>
      </c>
      <c r="H139">
        <v>40000</v>
      </c>
      <c r="I139" s="2">
        <v>43112</v>
      </c>
      <c r="J139" s="2">
        <v>43891</v>
      </c>
      <c r="K139">
        <v>22204.35</v>
      </c>
    </row>
    <row r="140" spans="1:11" x14ac:dyDescent="0.25">
      <c r="A140" t="str">
        <f>"7245237EB3"</f>
        <v>7245237EB3</v>
      </c>
      <c r="B140" t="str">
        <f t="shared" si="2"/>
        <v>06363391001</v>
      </c>
      <c r="C140" t="s">
        <v>16</v>
      </c>
      <c r="D140" t="s">
        <v>338</v>
      </c>
      <c r="E140" t="s">
        <v>55</v>
      </c>
      <c r="F140" s="1" t="s">
        <v>339</v>
      </c>
      <c r="G140" t="s">
        <v>186</v>
      </c>
      <c r="H140">
        <v>50000</v>
      </c>
      <c r="I140" s="2">
        <v>43112</v>
      </c>
      <c r="J140" s="2">
        <v>43891</v>
      </c>
      <c r="K140">
        <v>11385</v>
      </c>
    </row>
    <row r="141" spans="1:11" x14ac:dyDescent="0.25">
      <c r="A141" t="str">
        <f>"724525096F"</f>
        <v>724525096F</v>
      </c>
      <c r="B141" t="str">
        <f t="shared" si="2"/>
        <v>06363391001</v>
      </c>
      <c r="C141" t="s">
        <v>16</v>
      </c>
      <c r="D141" t="s">
        <v>340</v>
      </c>
      <c r="E141" t="s">
        <v>55</v>
      </c>
      <c r="F141" s="1" t="s">
        <v>341</v>
      </c>
      <c r="G141" t="s">
        <v>186</v>
      </c>
      <c r="H141">
        <v>50000</v>
      </c>
      <c r="I141" s="2">
        <v>43112</v>
      </c>
      <c r="J141" s="2">
        <v>43891</v>
      </c>
      <c r="K141">
        <v>28125</v>
      </c>
    </row>
    <row r="142" spans="1:11" x14ac:dyDescent="0.25">
      <c r="A142" t="str">
        <f>"ZF423B18B6"</f>
        <v>ZF423B18B6</v>
      </c>
      <c r="B142" t="str">
        <f t="shared" si="2"/>
        <v>06363391001</v>
      </c>
      <c r="C142" t="s">
        <v>16</v>
      </c>
      <c r="D142" t="s">
        <v>342</v>
      </c>
      <c r="E142" t="s">
        <v>55</v>
      </c>
      <c r="F142" s="1" t="s">
        <v>343</v>
      </c>
      <c r="G142" t="s">
        <v>344</v>
      </c>
      <c r="H142">
        <v>10050</v>
      </c>
      <c r="I142" s="2">
        <v>43375</v>
      </c>
      <c r="J142" s="2">
        <v>44835</v>
      </c>
      <c r="K142">
        <v>457.41</v>
      </c>
    </row>
    <row r="143" spans="1:11" x14ac:dyDescent="0.25">
      <c r="A143" t="str">
        <f>"0000000000"</f>
        <v>0000000000</v>
      </c>
      <c r="B143" t="str">
        <f t="shared" si="2"/>
        <v>06363391001</v>
      </c>
      <c r="C143" t="s">
        <v>16</v>
      </c>
      <c r="D143" t="s">
        <v>345</v>
      </c>
      <c r="E143" t="s">
        <v>50</v>
      </c>
      <c r="F143" s="1" t="s">
        <v>118</v>
      </c>
      <c r="G143" t="s">
        <v>119</v>
      </c>
      <c r="H143">
        <v>612.20000000000005</v>
      </c>
      <c r="I143" s="2">
        <v>43720</v>
      </c>
      <c r="J143" s="2">
        <v>43788</v>
      </c>
      <c r="K143">
        <v>612.17999999999995</v>
      </c>
    </row>
    <row r="144" spans="1:11" x14ac:dyDescent="0.25">
      <c r="A144" t="str">
        <f>"Z4A206C5CF"</f>
        <v>Z4A206C5CF</v>
      </c>
      <c r="B144" t="str">
        <f t="shared" si="2"/>
        <v>06363391001</v>
      </c>
      <c r="C144" t="s">
        <v>16</v>
      </c>
      <c r="D144" t="s">
        <v>346</v>
      </c>
      <c r="E144" t="s">
        <v>18</v>
      </c>
      <c r="F144" s="1" t="s">
        <v>19</v>
      </c>
      <c r="G144" t="s">
        <v>20</v>
      </c>
      <c r="H144">
        <v>19200</v>
      </c>
      <c r="I144" s="2">
        <v>43069</v>
      </c>
      <c r="J144" s="2">
        <v>44530</v>
      </c>
      <c r="K144">
        <v>4989.3900000000003</v>
      </c>
    </row>
    <row r="145" spans="1:11" x14ac:dyDescent="0.25">
      <c r="A145" t="str">
        <f>"Z391EEC0A1"</f>
        <v>Z391EEC0A1</v>
      </c>
      <c r="B145" t="str">
        <f t="shared" si="2"/>
        <v>06363391001</v>
      </c>
      <c r="C145" t="s">
        <v>16</v>
      </c>
      <c r="D145" t="s">
        <v>347</v>
      </c>
      <c r="E145" t="s">
        <v>18</v>
      </c>
      <c r="F145" s="1" t="s">
        <v>21</v>
      </c>
      <c r="G145" t="s">
        <v>22</v>
      </c>
      <c r="H145">
        <v>3432.64</v>
      </c>
      <c r="I145" s="2">
        <v>42916</v>
      </c>
      <c r="J145" s="2">
        <v>44388</v>
      </c>
      <c r="K145">
        <v>1072.7</v>
      </c>
    </row>
    <row r="146" spans="1:11" x14ac:dyDescent="0.25">
      <c r="A146" t="str">
        <f>"Z7D29DC6C5"</f>
        <v>Z7D29DC6C5</v>
      </c>
      <c r="B146" t="str">
        <f t="shared" si="2"/>
        <v>06363391001</v>
      </c>
      <c r="C146" t="s">
        <v>16</v>
      </c>
      <c r="D146" t="s">
        <v>348</v>
      </c>
      <c r="E146" t="s">
        <v>50</v>
      </c>
      <c r="F146" s="1" t="s">
        <v>349</v>
      </c>
      <c r="G146" t="s">
        <v>350</v>
      </c>
      <c r="H146">
        <v>329</v>
      </c>
      <c r="I146" s="2">
        <v>43732</v>
      </c>
      <c r="J146" s="2">
        <v>43761</v>
      </c>
      <c r="K146">
        <v>329</v>
      </c>
    </row>
    <row r="147" spans="1:11" x14ac:dyDescent="0.25">
      <c r="A147" t="str">
        <f>"ZFA29C15C2"</f>
        <v>ZFA29C15C2</v>
      </c>
      <c r="B147" t="str">
        <f t="shared" si="2"/>
        <v>06363391001</v>
      </c>
      <c r="C147" t="s">
        <v>16</v>
      </c>
      <c r="D147" t="s">
        <v>351</v>
      </c>
      <c r="E147" t="s">
        <v>50</v>
      </c>
      <c r="F147" s="1" t="s">
        <v>352</v>
      </c>
      <c r="G147" t="s">
        <v>353</v>
      </c>
      <c r="H147">
        <v>584.6</v>
      </c>
      <c r="I147" s="2">
        <v>43726</v>
      </c>
      <c r="J147" s="2">
        <v>43755</v>
      </c>
      <c r="K147">
        <v>584.6</v>
      </c>
    </row>
    <row r="148" spans="1:11" x14ac:dyDescent="0.25">
      <c r="A148" t="str">
        <f>"ZBE2A0578E"</f>
        <v>ZBE2A0578E</v>
      </c>
      <c r="B148" t="str">
        <f t="shared" si="2"/>
        <v>06363391001</v>
      </c>
      <c r="C148" t="s">
        <v>16</v>
      </c>
      <c r="D148" t="s">
        <v>354</v>
      </c>
      <c r="E148" t="s">
        <v>50</v>
      </c>
      <c r="F148" s="1" t="s">
        <v>355</v>
      </c>
      <c r="G148" t="s">
        <v>356</v>
      </c>
      <c r="H148">
        <v>5167.42</v>
      </c>
      <c r="I148" s="2">
        <v>43747</v>
      </c>
      <c r="J148" s="2">
        <v>43769</v>
      </c>
      <c r="K148">
        <v>4732.25</v>
      </c>
    </row>
    <row r="149" spans="1:11" x14ac:dyDescent="0.25">
      <c r="A149" t="str">
        <f>"Z002A336AE"</f>
        <v>Z002A336AE</v>
      </c>
      <c r="B149" t="str">
        <f t="shared" si="2"/>
        <v>06363391001</v>
      </c>
      <c r="C149" t="s">
        <v>16</v>
      </c>
      <c r="D149" t="s">
        <v>357</v>
      </c>
      <c r="E149" t="s">
        <v>50</v>
      </c>
      <c r="F149" s="1" t="s">
        <v>358</v>
      </c>
      <c r="G149" t="s">
        <v>359</v>
      </c>
      <c r="H149">
        <v>370</v>
      </c>
      <c r="I149" s="2">
        <v>43754</v>
      </c>
      <c r="J149" s="2">
        <v>43815</v>
      </c>
      <c r="K149">
        <v>370</v>
      </c>
    </row>
    <row r="150" spans="1:11" x14ac:dyDescent="0.25">
      <c r="A150" t="str">
        <f>"76800219D0"</f>
        <v>76800219D0</v>
      </c>
      <c r="B150" t="str">
        <f t="shared" si="2"/>
        <v>06363391001</v>
      </c>
      <c r="C150" t="s">
        <v>16</v>
      </c>
      <c r="D150" t="s">
        <v>360</v>
      </c>
      <c r="E150" t="s">
        <v>55</v>
      </c>
      <c r="F150" s="1" t="s">
        <v>361</v>
      </c>
      <c r="G150" t="s">
        <v>362</v>
      </c>
      <c r="H150">
        <v>115000</v>
      </c>
      <c r="I150" s="2">
        <v>43486</v>
      </c>
      <c r="J150" s="2">
        <v>44226</v>
      </c>
      <c r="K150">
        <v>61016</v>
      </c>
    </row>
    <row r="151" spans="1:11" x14ac:dyDescent="0.25">
      <c r="A151" t="str">
        <f>"ZF22A1036D"</f>
        <v>ZF22A1036D</v>
      </c>
      <c r="B151" t="str">
        <f t="shared" si="2"/>
        <v>06363391001</v>
      </c>
      <c r="C151" t="s">
        <v>16</v>
      </c>
      <c r="D151" t="s">
        <v>363</v>
      </c>
      <c r="E151" t="s">
        <v>50</v>
      </c>
      <c r="F151" s="1" t="s">
        <v>364</v>
      </c>
      <c r="G151" t="s">
        <v>365</v>
      </c>
      <c r="H151">
        <v>2350</v>
      </c>
      <c r="I151" s="2">
        <v>43746</v>
      </c>
      <c r="J151" s="2">
        <v>43805</v>
      </c>
      <c r="K151">
        <v>2350</v>
      </c>
    </row>
    <row r="152" spans="1:11" x14ac:dyDescent="0.25">
      <c r="A152" t="str">
        <f>"ZA429F2D59"</f>
        <v>ZA429F2D59</v>
      </c>
      <c r="B152" t="str">
        <f t="shared" si="2"/>
        <v>06363391001</v>
      </c>
      <c r="C152" t="s">
        <v>16</v>
      </c>
      <c r="D152" t="s">
        <v>366</v>
      </c>
      <c r="E152" t="s">
        <v>50</v>
      </c>
      <c r="F152" s="1" t="s">
        <v>290</v>
      </c>
      <c r="G152" t="s">
        <v>291</v>
      </c>
      <c r="H152">
        <v>4000</v>
      </c>
      <c r="I152" s="2">
        <v>43739</v>
      </c>
      <c r="J152" s="2">
        <v>44834</v>
      </c>
      <c r="K152">
        <v>0</v>
      </c>
    </row>
    <row r="153" spans="1:11" x14ac:dyDescent="0.25">
      <c r="A153" t="str">
        <f>"ZE82A56C31"</f>
        <v>ZE82A56C31</v>
      </c>
      <c r="B153" t="str">
        <f t="shared" si="2"/>
        <v>06363391001</v>
      </c>
      <c r="C153" t="s">
        <v>16</v>
      </c>
      <c r="D153" t="s">
        <v>367</v>
      </c>
      <c r="E153" t="s">
        <v>50</v>
      </c>
      <c r="F153" s="1" t="s">
        <v>368</v>
      </c>
      <c r="G153" t="s">
        <v>369</v>
      </c>
      <c r="H153">
        <v>540</v>
      </c>
      <c r="I153" s="2">
        <v>43766</v>
      </c>
      <c r="J153" s="2">
        <v>43775</v>
      </c>
      <c r="K153">
        <v>540</v>
      </c>
    </row>
    <row r="154" spans="1:11" x14ac:dyDescent="0.25">
      <c r="A154" t="str">
        <f>"Z842AC71E4"</f>
        <v>Z842AC71E4</v>
      </c>
      <c r="B154" t="str">
        <f t="shared" si="2"/>
        <v>06363391001</v>
      </c>
      <c r="C154" t="s">
        <v>16</v>
      </c>
      <c r="D154" t="s">
        <v>370</v>
      </c>
      <c r="E154" t="s">
        <v>50</v>
      </c>
      <c r="F154" s="1" t="s">
        <v>371</v>
      </c>
      <c r="G154" t="s">
        <v>372</v>
      </c>
      <c r="H154">
        <v>360</v>
      </c>
      <c r="I154" s="2">
        <v>43843</v>
      </c>
      <c r="J154" s="2">
        <v>43902</v>
      </c>
      <c r="K154">
        <v>0</v>
      </c>
    </row>
    <row r="155" spans="1:11" x14ac:dyDescent="0.25">
      <c r="A155" t="str">
        <f>"ZE22A82A8D"</f>
        <v>ZE22A82A8D</v>
      </c>
      <c r="B155" t="str">
        <f t="shared" si="2"/>
        <v>06363391001</v>
      </c>
      <c r="C155" t="s">
        <v>16</v>
      </c>
      <c r="D155" t="s">
        <v>373</v>
      </c>
      <c r="E155" t="s">
        <v>50</v>
      </c>
      <c r="F155" s="1" t="s">
        <v>374</v>
      </c>
      <c r="G155" t="s">
        <v>375</v>
      </c>
      <c r="H155">
        <v>200</v>
      </c>
      <c r="I155" s="2">
        <v>43780</v>
      </c>
      <c r="J155" s="2">
        <v>43805</v>
      </c>
      <c r="K155">
        <v>0</v>
      </c>
    </row>
    <row r="156" spans="1:11" x14ac:dyDescent="0.25">
      <c r="A156" t="str">
        <f>"782001615A"</f>
        <v>782001615A</v>
      </c>
      <c r="B156" t="str">
        <f t="shared" si="2"/>
        <v>06363391001</v>
      </c>
      <c r="C156" t="s">
        <v>16</v>
      </c>
      <c r="D156" t="s">
        <v>376</v>
      </c>
      <c r="E156" t="s">
        <v>55</v>
      </c>
      <c r="F156" s="1" t="s">
        <v>377</v>
      </c>
      <c r="G156" t="s">
        <v>378</v>
      </c>
      <c r="H156">
        <v>35134.36</v>
      </c>
      <c r="I156" s="2">
        <v>43780</v>
      </c>
      <c r="J156" s="2">
        <v>43810</v>
      </c>
      <c r="K156">
        <v>0</v>
      </c>
    </row>
    <row r="157" spans="1:11" x14ac:dyDescent="0.25">
      <c r="A157" t="str">
        <f>"Z372AD04CC"</f>
        <v>Z372AD04CC</v>
      </c>
      <c r="B157" t="str">
        <f t="shared" si="2"/>
        <v>06363391001</v>
      </c>
      <c r="C157" t="s">
        <v>16</v>
      </c>
      <c r="D157" t="s">
        <v>379</v>
      </c>
      <c r="E157" t="s">
        <v>50</v>
      </c>
      <c r="F157" s="1" t="s">
        <v>380</v>
      </c>
      <c r="G157" t="s">
        <v>381</v>
      </c>
      <c r="H157">
        <v>360</v>
      </c>
      <c r="I157" s="2">
        <v>43794</v>
      </c>
      <c r="J157" s="2">
        <v>43823</v>
      </c>
      <c r="K157">
        <v>0</v>
      </c>
    </row>
    <row r="158" spans="1:11" x14ac:dyDescent="0.25">
      <c r="A158" t="str">
        <f>"ZC62B3EDDE"</f>
        <v>ZC62B3EDDE</v>
      </c>
      <c r="B158" t="str">
        <f t="shared" si="2"/>
        <v>06363391001</v>
      </c>
      <c r="C158" t="s">
        <v>16</v>
      </c>
      <c r="D158" t="s">
        <v>382</v>
      </c>
      <c r="E158" t="s">
        <v>50</v>
      </c>
      <c r="F158" s="1" t="s">
        <v>352</v>
      </c>
      <c r="G158" t="s">
        <v>353</v>
      </c>
      <c r="H158">
        <v>1736</v>
      </c>
      <c r="I158" s="2">
        <v>43816</v>
      </c>
      <c r="J158" s="2">
        <v>43889</v>
      </c>
      <c r="K158">
        <v>1736</v>
      </c>
    </row>
    <row r="159" spans="1:11" x14ac:dyDescent="0.25">
      <c r="A159" t="str">
        <f>"ZEE2885C0D"</f>
        <v>ZEE2885C0D</v>
      </c>
      <c r="B159" t="str">
        <f t="shared" si="2"/>
        <v>06363391001</v>
      </c>
      <c r="C159" t="s">
        <v>16</v>
      </c>
      <c r="D159" t="s">
        <v>383</v>
      </c>
      <c r="E159" t="s">
        <v>50</v>
      </c>
      <c r="F159" s="1" t="s">
        <v>194</v>
      </c>
      <c r="G159" t="s">
        <v>195</v>
      </c>
      <c r="H159">
        <v>278.3</v>
      </c>
      <c r="I159" s="2">
        <v>43644</v>
      </c>
      <c r="J159" s="2">
        <v>43708</v>
      </c>
      <c r="K159">
        <v>0</v>
      </c>
    </row>
    <row r="160" spans="1:11" x14ac:dyDescent="0.25">
      <c r="A160" t="str">
        <f>"ZB122E0400"</f>
        <v>ZB122E0400</v>
      </c>
      <c r="B160" t="str">
        <f t="shared" si="2"/>
        <v>06363391001</v>
      </c>
      <c r="C160" t="s">
        <v>16</v>
      </c>
      <c r="D160" t="s">
        <v>384</v>
      </c>
      <c r="E160" t="s">
        <v>55</v>
      </c>
      <c r="F160" s="1" t="s">
        <v>385</v>
      </c>
      <c r="G160" t="s">
        <v>386</v>
      </c>
      <c r="H160">
        <v>12000</v>
      </c>
      <c r="I160" s="2">
        <v>43521</v>
      </c>
      <c r="J160" s="2">
        <v>43535</v>
      </c>
      <c r="K160">
        <v>12000</v>
      </c>
    </row>
    <row r="161" spans="1:11" x14ac:dyDescent="0.25">
      <c r="A161" t="str">
        <f>"Z2228AC7A1"</f>
        <v>Z2228AC7A1</v>
      </c>
      <c r="B161" t="str">
        <f t="shared" si="2"/>
        <v>06363391001</v>
      </c>
      <c r="C161" t="s">
        <v>16</v>
      </c>
      <c r="D161" t="s">
        <v>387</v>
      </c>
      <c r="E161" t="s">
        <v>50</v>
      </c>
      <c r="F161" s="1" t="s">
        <v>242</v>
      </c>
      <c r="G161" t="s">
        <v>243</v>
      </c>
      <c r="H161">
        <v>4195</v>
      </c>
      <c r="I161" s="2">
        <v>43633</v>
      </c>
      <c r="J161" s="2">
        <v>43693</v>
      </c>
      <c r="K161">
        <v>4195</v>
      </c>
    </row>
    <row r="162" spans="1:11" x14ac:dyDescent="0.25">
      <c r="A162" t="str">
        <f>"Z9128A39F7"</f>
        <v>Z9128A39F7</v>
      </c>
      <c r="B162" t="str">
        <f t="shared" si="2"/>
        <v>06363391001</v>
      </c>
      <c r="C162" t="s">
        <v>16</v>
      </c>
      <c r="D162" t="s">
        <v>388</v>
      </c>
      <c r="E162" t="s">
        <v>50</v>
      </c>
      <c r="F162" s="1" t="s">
        <v>389</v>
      </c>
      <c r="G162" t="s">
        <v>390</v>
      </c>
      <c r="H162">
        <v>5500</v>
      </c>
      <c r="I162" s="2">
        <v>43620</v>
      </c>
      <c r="J162" s="2">
        <v>43707</v>
      </c>
      <c r="K162">
        <v>5500</v>
      </c>
    </row>
    <row r="163" spans="1:11" x14ac:dyDescent="0.25">
      <c r="A163" t="str">
        <f>"Z1D28E5CFB"</f>
        <v>Z1D28E5CFB</v>
      </c>
      <c r="B163" t="str">
        <f t="shared" si="2"/>
        <v>06363391001</v>
      </c>
      <c r="C163" t="s">
        <v>16</v>
      </c>
      <c r="D163" t="s">
        <v>391</v>
      </c>
      <c r="E163" t="s">
        <v>50</v>
      </c>
      <c r="F163" s="1" t="s">
        <v>392</v>
      </c>
      <c r="G163" t="s">
        <v>393</v>
      </c>
      <c r="H163">
        <v>200</v>
      </c>
      <c r="I163" s="2">
        <v>43627</v>
      </c>
      <c r="J163" s="2">
        <v>43627</v>
      </c>
      <c r="K163">
        <v>200</v>
      </c>
    </row>
    <row r="164" spans="1:11" x14ac:dyDescent="0.25">
      <c r="A164" t="str">
        <f>"Z2528C5F55"</f>
        <v>Z2528C5F55</v>
      </c>
      <c r="B164" t="str">
        <f t="shared" si="2"/>
        <v>06363391001</v>
      </c>
      <c r="C164" t="s">
        <v>16</v>
      </c>
      <c r="D164" t="s">
        <v>394</v>
      </c>
      <c r="E164" t="s">
        <v>50</v>
      </c>
      <c r="F164" s="1" t="s">
        <v>150</v>
      </c>
      <c r="G164" t="s">
        <v>151</v>
      </c>
      <c r="H164">
        <v>10561.6</v>
      </c>
      <c r="I164" s="2">
        <v>43635</v>
      </c>
      <c r="J164" s="2">
        <v>43708</v>
      </c>
      <c r="K164">
        <v>10561.5</v>
      </c>
    </row>
    <row r="165" spans="1:11" x14ac:dyDescent="0.25">
      <c r="A165" t="str">
        <f>"ZDE276CC36"</f>
        <v>ZDE276CC36</v>
      </c>
      <c r="B165" t="str">
        <f t="shared" si="2"/>
        <v>06363391001</v>
      </c>
      <c r="C165" t="s">
        <v>16</v>
      </c>
      <c r="D165" t="s">
        <v>395</v>
      </c>
      <c r="E165" t="s">
        <v>55</v>
      </c>
      <c r="F165" s="1" t="s">
        <v>396</v>
      </c>
      <c r="G165" t="s">
        <v>397</v>
      </c>
      <c r="H165">
        <v>11400.92</v>
      </c>
      <c r="I165" s="2">
        <v>43647</v>
      </c>
      <c r="J165" s="2">
        <v>43697</v>
      </c>
      <c r="K165">
        <v>11600.92</v>
      </c>
    </row>
    <row r="166" spans="1:11" x14ac:dyDescent="0.25">
      <c r="A166" t="str">
        <f>"Z4D29871C4"</f>
        <v>Z4D29871C4</v>
      </c>
      <c r="B166" t="str">
        <f t="shared" si="2"/>
        <v>06363391001</v>
      </c>
      <c r="C166" t="s">
        <v>16</v>
      </c>
      <c r="D166" t="s">
        <v>398</v>
      </c>
      <c r="E166" t="s">
        <v>50</v>
      </c>
      <c r="F166" s="1" t="s">
        <v>399</v>
      </c>
      <c r="G166" t="s">
        <v>400</v>
      </c>
      <c r="H166">
        <v>0</v>
      </c>
      <c r="I166" s="2">
        <v>43698</v>
      </c>
      <c r="J166" s="2">
        <v>43830</v>
      </c>
      <c r="K166">
        <v>256.27</v>
      </c>
    </row>
    <row r="167" spans="1:11" x14ac:dyDescent="0.25">
      <c r="A167" t="str">
        <f>"Z4C29795DF"</f>
        <v>Z4C29795DF</v>
      </c>
      <c r="B167" t="str">
        <f t="shared" si="2"/>
        <v>06363391001</v>
      </c>
      <c r="C167" t="s">
        <v>16</v>
      </c>
      <c r="D167" t="s">
        <v>401</v>
      </c>
      <c r="E167" t="s">
        <v>50</v>
      </c>
      <c r="F167" s="1" t="s">
        <v>402</v>
      </c>
      <c r="G167" t="s">
        <v>403</v>
      </c>
      <c r="H167">
        <v>220</v>
      </c>
      <c r="I167" s="2">
        <v>43686</v>
      </c>
      <c r="J167" s="2">
        <v>43746</v>
      </c>
      <c r="K167">
        <v>220</v>
      </c>
    </row>
    <row r="168" spans="1:11" x14ac:dyDescent="0.25">
      <c r="A168" t="str">
        <f>"Z6522D634F"</f>
        <v>Z6522D634F</v>
      </c>
      <c r="B168" t="str">
        <f t="shared" si="2"/>
        <v>06363391001</v>
      </c>
      <c r="C168" t="s">
        <v>16</v>
      </c>
      <c r="D168" t="s">
        <v>404</v>
      </c>
      <c r="E168" t="s">
        <v>55</v>
      </c>
      <c r="F168" s="1" t="s">
        <v>405</v>
      </c>
      <c r="G168" t="s">
        <v>406</v>
      </c>
      <c r="H168">
        <v>38000</v>
      </c>
      <c r="I168" s="2">
        <v>43313</v>
      </c>
      <c r="J168" s="2">
        <v>44408</v>
      </c>
      <c r="K168">
        <v>4473.42</v>
      </c>
    </row>
    <row r="169" spans="1:11" x14ac:dyDescent="0.25">
      <c r="A169" t="str">
        <f>"7901693B55"</f>
        <v>7901693B55</v>
      </c>
      <c r="B169" t="str">
        <f t="shared" si="2"/>
        <v>06363391001</v>
      </c>
      <c r="C169" t="s">
        <v>16</v>
      </c>
      <c r="D169" t="s">
        <v>407</v>
      </c>
      <c r="E169" t="s">
        <v>55</v>
      </c>
      <c r="F169" s="1" t="s">
        <v>408</v>
      </c>
      <c r="G169" t="s">
        <v>135</v>
      </c>
      <c r="H169">
        <v>145000</v>
      </c>
      <c r="I169" s="2">
        <v>43661</v>
      </c>
      <c r="J169" s="2">
        <v>44026</v>
      </c>
      <c r="K169">
        <v>59606.95</v>
      </c>
    </row>
    <row r="170" spans="1:11" x14ac:dyDescent="0.25">
      <c r="A170" t="str">
        <f>"ZDF298B688"</f>
        <v>ZDF298B688</v>
      </c>
      <c r="B170" t="str">
        <f t="shared" si="2"/>
        <v>06363391001</v>
      </c>
      <c r="C170" t="s">
        <v>16</v>
      </c>
      <c r="D170" t="s">
        <v>409</v>
      </c>
      <c r="E170" t="s">
        <v>50</v>
      </c>
      <c r="F170" s="1" t="s">
        <v>410</v>
      </c>
      <c r="G170" t="s">
        <v>411</v>
      </c>
      <c r="H170">
        <v>5305</v>
      </c>
      <c r="I170" s="2">
        <v>43718</v>
      </c>
      <c r="J170" s="2">
        <v>43768</v>
      </c>
      <c r="K170">
        <v>0</v>
      </c>
    </row>
    <row r="171" spans="1:11" x14ac:dyDescent="0.25">
      <c r="A171" t="str">
        <f>"Z682932631"</f>
        <v>Z682932631</v>
      </c>
      <c r="B171" t="str">
        <f t="shared" si="2"/>
        <v>06363391001</v>
      </c>
      <c r="C171" t="s">
        <v>16</v>
      </c>
      <c r="D171" t="s">
        <v>412</v>
      </c>
      <c r="E171" t="s">
        <v>18</v>
      </c>
      <c r="F171" s="1" t="s">
        <v>21</v>
      </c>
      <c r="G171" t="s">
        <v>22</v>
      </c>
      <c r="H171">
        <v>6572.16</v>
      </c>
      <c r="I171" s="2">
        <v>43663</v>
      </c>
      <c r="J171" s="2">
        <v>45166</v>
      </c>
      <c r="K171">
        <v>0</v>
      </c>
    </row>
    <row r="172" spans="1:11" x14ac:dyDescent="0.25">
      <c r="A172" t="str">
        <f>"Z8E296E77D"</f>
        <v>Z8E296E77D</v>
      </c>
      <c r="B172" t="str">
        <f t="shared" si="2"/>
        <v>06363391001</v>
      </c>
      <c r="C172" t="s">
        <v>16</v>
      </c>
      <c r="D172" t="s">
        <v>413</v>
      </c>
      <c r="E172" t="s">
        <v>18</v>
      </c>
      <c r="F172" s="1" t="s">
        <v>21</v>
      </c>
      <c r="G172" t="s">
        <v>22</v>
      </c>
      <c r="H172">
        <v>33000.480000000003</v>
      </c>
      <c r="I172" s="2">
        <v>43698</v>
      </c>
      <c r="J172" s="2">
        <v>45195</v>
      </c>
      <c r="K172">
        <v>0</v>
      </c>
    </row>
    <row r="173" spans="1:11" x14ac:dyDescent="0.25">
      <c r="A173" t="str">
        <f>"8034411DB0"</f>
        <v>8034411DB0</v>
      </c>
      <c r="B173" t="str">
        <f t="shared" si="2"/>
        <v>06363391001</v>
      </c>
      <c r="C173" t="s">
        <v>16</v>
      </c>
      <c r="D173" t="s">
        <v>414</v>
      </c>
      <c r="E173" t="s">
        <v>55</v>
      </c>
      <c r="F173" s="1" t="s">
        <v>415</v>
      </c>
      <c r="G173" t="s">
        <v>416</v>
      </c>
      <c r="H173">
        <v>171681.9</v>
      </c>
      <c r="I173" s="2">
        <v>43838</v>
      </c>
      <c r="J173" s="2">
        <v>44210</v>
      </c>
      <c r="K173">
        <v>0</v>
      </c>
    </row>
    <row r="174" spans="1:11" x14ac:dyDescent="0.25">
      <c r="A174" t="str">
        <f>"ZD42B8D1C7"</f>
        <v>ZD42B8D1C7</v>
      </c>
      <c r="B174" t="str">
        <f t="shared" si="2"/>
        <v>06363391001</v>
      </c>
      <c r="C174" t="s">
        <v>16</v>
      </c>
      <c r="D174" t="s">
        <v>417</v>
      </c>
      <c r="E174" t="s">
        <v>50</v>
      </c>
      <c r="F174" s="1" t="s">
        <v>418</v>
      </c>
      <c r="G174" t="s">
        <v>419</v>
      </c>
      <c r="H174">
        <v>354</v>
      </c>
      <c r="I174" s="2">
        <v>43844</v>
      </c>
      <c r="J174" s="2">
        <v>43903</v>
      </c>
      <c r="K174">
        <v>0</v>
      </c>
    </row>
    <row r="175" spans="1:11" x14ac:dyDescent="0.25">
      <c r="A175" t="str">
        <f>"8042200961"</f>
        <v>8042200961</v>
      </c>
      <c r="B175" t="str">
        <f t="shared" si="2"/>
        <v>06363391001</v>
      </c>
      <c r="C175" t="s">
        <v>16</v>
      </c>
      <c r="D175" t="s">
        <v>420</v>
      </c>
      <c r="E175" t="s">
        <v>55</v>
      </c>
      <c r="F175" s="1" t="s">
        <v>421</v>
      </c>
      <c r="H175">
        <v>0</v>
      </c>
      <c r="K175">
        <v>0</v>
      </c>
    </row>
    <row r="176" spans="1:11" x14ac:dyDescent="0.25">
      <c r="A176" t="str">
        <f>"8042657284"</f>
        <v>8042657284</v>
      </c>
      <c r="B176" t="str">
        <f t="shared" si="2"/>
        <v>06363391001</v>
      </c>
      <c r="C176" t="s">
        <v>16</v>
      </c>
      <c r="D176" t="s">
        <v>422</v>
      </c>
      <c r="E176" t="s">
        <v>55</v>
      </c>
      <c r="F176" s="1" t="s">
        <v>421</v>
      </c>
      <c r="H176">
        <v>0</v>
      </c>
      <c r="K176">
        <v>0</v>
      </c>
    </row>
    <row r="177" spans="1:11" x14ac:dyDescent="0.25">
      <c r="A177" t="str">
        <f>"8042681651"</f>
        <v>8042681651</v>
      </c>
      <c r="B177" t="str">
        <f t="shared" si="2"/>
        <v>06363391001</v>
      </c>
      <c r="C177" t="s">
        <v>16</v>
      </c>
      <c r="D177" t="s">
        <v>423</v>
      </c>
      <c r="E177" t="s">
        <v>55</v>
      </c>
      <c r="F177" s="1" t="s">
        <v>421</v>
      </c>
      <c r="H177">
        <v>0</v>
      </c>
      <c r="K177">
        <v>0</v>
      </c>
    </row>
    <row r="178" spans="1:11" x14ac:dyDescent="0.25">
      <c r="A178" t="str">
        <f>"8042647A41"</f>
        <v>8042647A41</v>
      </c>
      <c r="B178" t="str">
        <f t="shared" si="2"/>
        <v>06363391001</v>
      </c>
      <c r="C178" t="s">
        <v>16</v>
      </c>
      <c r="D178" t="s">
        <v>424</v>
      </c>
      <c r="E178" t="s">
        <v>55</v>
      </c>
      <c r="F178" s="1" t="s">
        <v>421</v>
      </c>
      <c r="H178">
        <v>0</v>
      </c>
      <c r="K178">
        <v>0</v>
      </c>
    </row>
    <row r="179" spans="1:11" x14ac:dyDescent="0.25">
      <c r="A179" t="str">
        <f>"8042672EE1"</f>
        <v>8042672EE1</v>
      </c>
      <c r="B179" t="str">
        <f t="shared" si="2"/>
        <v>06363391001</v>
      </c>
      <c r="C179" t="s">
        <v>16</v>
      </c>
      <c r="D179" t="s">
        <v>425</v>
      </c>
      <c r="E179" t="s">
        <v>55</v>
      </c>
      <c r="F179" s="1" t="s">
        <v>426</v>
      </c>
      <c r="H179">
        <v>0</v>
      </c>
      <c r="K179">
        <v>0</v>
      </c>
    </row>
    <row r="180" spans="1:11" x14ac:dyDescent="0.25">
      <c r="A180" t="str">
        <f>"8042692F62"</f>
        <v>8042692F62</v>
      </c>
      <c r="B180" t="str">
        <f t="shared" si="2"/>
        <v>06363391001</v>
      </c>
      <c r="C180" t="s">
        <v>16</v>
      </c>
      <c r="D180" t="s">
        <v>427</v>
      </c>
      <c r="E180" t="s">
        <v>55</v>
      </c>
      <c r="F180" s="1" t="s">
        <v>421</v>
      </c>
      <c r="H180">
        <v>0</v>
      </c>
      <c r="K180">
        <v>0</v>
      </c>
    </row>
    <row r="181" spans="1:11" x14ac:dyDescent="0.25">
      <c r="A181" t="str">
        <f>"8050716D00"</f>
        <v>8050716D00</v>
      </c>
      <c r="B181" t="str">
        <f t="shared" si="2"/>
        <v>06363391001</v>
      </c>
      <c r="C181" t="s">
        <v>16</v>
      </c>
      <c r="D181" t="s">
        <v>428</v>
      </c>
      <c r="E181" t="s">
        <v>55</v>
      </c>
      <c r="F181" s="1" t="s">
        <v>429</v>
      </c>
      <c r="H181">
        <v>0</v>
      </c>
      <c r="K181">
        <v>0</v>
      </c>
    </row>
    <row r="182" spans="1:11" x14ac:dyDescent="0.25">
      <c r="A182" t="str">
        <f>"805072439D"</f>
        <v>805072439D</v>
      </c>
      <c r="B182" t="str">
        <f t="shared" si="2"/>
        <v>06363391001</v>
      </c>
      <c r="C182" t="s">
        <v>16</v>
      </c>
      <c r="D182" t="s">
        <v>430</v>
      </c>
      <c r="E182" t="s">
        <v>55</v>
      </c>
      <c r="F182" s="1" t="s">
        <v>429</v>
      </c>
      <c r="H182">
        <v>0</v>
      </c>
      <c r="K182">
        <v>0</v>
      </c>
    </row>
    <row r="183" spans="1:11" x14ac:dyDescent="0.25">
      <c r="A183" t="str">
        <f>"8050727616"</f>
        <v>8050727616</v>
      </c>
      <c r="B183" t="str">
        <f t="shared" si="2"/>
        <v>06363391001</v>
      </c>
      <c r="C183" t="s">
        <v>16</v>
      </c>
      <c r="D183" t="s">
        <v>431</v>
      </c>
      <c r="E183" t="s">
        <v>55</v>
      </c>
      <c r="F183" s="1" t="s">
        <v>432</v>
      </c>
      <c r="H183">
        <v>0</v>
      </c>
      <c r="K183">
        <v>0</v>
      </c>
    </row>
    <row r="184" spans="1:11" x14ac:dyDescent="0.25">
      <c r="A184" t="str">
        <f>"8050731962"</f>
        <v>8050731962</v>
      </c>
      <c r="B184" t="str">
        <f t="shared" si="2"/>
        <v>06363391001</v>
      </c>
      <c r="C184" t="s">
        <v>16</v>
      </c>
      <c r="D184" t="s">
        <v>433</v>
      </c>
      <c r="E184" t="s">
        <v>55</v>
      </c>
      <c r="F184" s="1" t="s">
        <v>429</v>
      </c>
      <c r="H184">
        <v>0</v>
      </c>
      <c r="K184">
        <v>0</v>
      </c>
    </row>
    <row r="185" spans="1:11" x14ac:dyDescent="0.25">
      <c r="A185" t="str">
        <f>"8050736D81"</f>
        <v>8050736D81</v>
      </c>
      <c r="B185" t="str">
        <f t="shared" si="2"/>
        <v>06363391001</v>
      </c>
      <c r="C185" t="s">
        <v>16</v>
      </c>
      <c r="D185" t="s">
        <v>434</v>
      </c>
      <c r="E185" t="s">
        <v>55</v>
      </c>
      <c r="F185" s="1" t="s">
        <v>429</v>
      </c>
      <c r="H185">
        <v>0</v>
      </c>
      <c r="K185">
        <v>0</v>
      </c>
    </row>
    <row r="186" spans="1:11" x14ac:dyDescent="0.25">
      <c r="A186" t="str">
        <f>"80507400D2"</f>
        <v>80507400D2</v>
      </c>
      <c r="B186" t="str">
        <f t="shared" si="2"/>
        <v>06363391001</v>
      </c>
      <c r="C186" t="s">
        <v>16</v>
      </c>
      <c r="D186" t="s">
        <v>435</v>
      </c>
      <c r="E186" t="s">
        <v>55</v>
      </c>
      <c r="F186" s="1" t="s">
        <v>436</v>
      </c>
      <c r="H186">
        <v>0</v>
      </c>
      <c r="K186">
        <v>0</v>
      </c>
    </row>
    <row r="187" spans="1:11" x14ac:dyDescent="0.25">
      <c r="A187" t="str">
        <f>"Z7C2B9378F"</f>
        <v>Z7C2B9378F</v>
      </c>
      <c r="B187" t="str">
        <f t="shared" si="2"/>
        <v>06363391001</v>
      </c>
      <c r="C187" t="s">
        <v>16</v>
      </c>
      <c r="D187" t="s">
        <v>437</v>
      </c>
      <c r="E187" t="s">
        <v>50</v>
      </c>
      <c r="F187" s="1" t="s">
        <v>438</v>
      </c>
      <c r="G187" t="s">
        <v>439</v>
      </c>
      <c r="H187">
        <v>80</v>
      </c>
      <c r="I187" s="2">
        <v>43845</v>
      </c>
      <c r="J187" s="2">
        <v>43875</v>
      </c>
      <c r="K187">
        <v>0</v>
      </c>
    </row>
    <row r="188" spans="1:11" x14ac:dyDescent="0.25">
      <c r="A188" t="str">
        <f>"7846516DD4"</f>
        <v>7846516DD4</v>
      </c>
      <c r="B188" t="str">
        <f t="shared" si="2"/>
        <v>06363391001</v>
      </c>
      <c r="C188" t="s">
        <v>16</v>
      </c>
      <c r="D188" t="s">
        <v>440</v>
      </c>
      <c r="E188" t="s">
        <v>55</v>
      </c>
      <c r="F188" s="1" t="s">
        <v>441</v>
      </c>
      <c r="G188" t="s">
        <v>442</v>
      </c>
      <c r="H188">
        <v>200000</v>
      </c>
      <c r="I188" s="2">
        <v>43686</v>
      </c>
      <c r="J188" s="2">
        <v>44051</v>
      </c>
      <c r="K188">
        <v>47115.06</v>
      </c>
    </row>
    <row r="189" spans="1:11" x14ac:dyDescent="0.25">
      <c r="A189" t="str">
        <f>"793220242A"</f>
        <v>793220242A</v>
      </c>
      <c r="B189" t="str">
        <f t="shared" si="2"/>
        <v>06363391001</v>
      </c>
      <c r="C189" t="s">
        <v>16</v>
      </c>
      <c r="D189" t="s">
        <v>443</v>
      </c>
      <c r="E189" t="s">
        <v>55</v>
      </c>
      <c r="F189" s="1" t="s">
        <v>444</v>
      </c>
      <c r="G189" t="s">
        <v>195</v>
      </c>
      <c r="H189">
        <v>88198.49</v>
      </c>
      <c r="I189" s="2">
        <v>43769</v>
      </c>
      <c r="J189" s="2">
        <v>44500</v>
      </c>
      <c r="K189">
        <v>0</v>
      </c>
    </row>
    <row r="190" spans="1:11" x14ac:dyDescent="0.25">
      <c r="A190" t="str">
        <f>"ZB529F98E1"</f>
        <v>ZB529F98E1</v>
      </c>
      <c r="B190" t="str">
        <f t="shared" si="2"/>
        <v>06363391001</v>
      </c>
      <c r="C190" t="s">
        <v>16</v>
      </c>
      <c r="D190" t="s">
        <v>445</v>
      </c>
      <c r="E190" t="s">
        <v>50</v>
      </c>
      <c r="F190" s="1" t="s">
        <v>89</v>
      </c>
      <c r="G190" t="s">
        <v>90</v>
      </c>
      <c r="H190">
        <v>660</v>
      </c>
      <c r="I190" s="2">
        <v>43739</v>
      </c>
      <c r="J190" s="2">
        <v>44105</v>
      </c>
      <c r="K190">
        <v>660</v>
      </c>
    </row>
    <row r="191" spans="1:11" x14ac:dyDescent="0.25">
      <c r="A191" t="str">
        <f>"Z6D2A0E18A"</f>
        <v>Z6D2A0E18A</v>
      </c>
      <c r="B191" t="str">
        <f t="shared" si="2"/>
        <v>06363391001</v>
      </c>
      <c r="C191" t="s">
        <v>16</v>
      </c>
      <c r="D191" t="s">
        <v>446</v>
      </c>
      <c r="E191" t="s">
        <v>50</v>
      </c>
      <c r="F191" s="1" t="s">
        <v>447</v>
      </c>
      <c r="G191" t="s">
        <v>448</v>
      </c>
      <c r="H191">
        <v>1920</v>
      </c>
      <c r="I191" s="2">
        <v>43746</v>
      </c>
      <c r="J191" s="2">
        <v>43755</v>
      </c>
      <c r="K191">
        <v>1920</v>
      </c>
    </row>
    <row r="192" spans="1:11" x14ac:dyDescent="0.25">
      <c r="A192" t="str">
        <f>"Z1C2A1C6B5"</f>
        <v>Z1C2A1C6B5</v>
      </c>
      <c r="B192" t="str">
        <f t="shared" si="2"/>
        <v>06363391001</v>
      </c>
      <c r="C192" t="s">
        <v>16</v>
      </c>
      <c r="D192" t="s">
        <v>449</v>
      </c>
      <c r="E192" t="s">
        <v>50</v>
      </c>
      <c r="F192" s="1" t="s">
        <v>242</v>
      </c>
      <c r="G192" t="s">
        <v>243</v>
      </c>
      <c r="H192">
        <v>480</v>
      </c>
      <c r="I192" s="2">
        <v>43748</v>
      </c>
      <c r="J192" s="2">
        <v>43808</v>
      </c>
      <c r="K192">
        <v>480</v>
      </c>
    </row>
    <row r="193" spans="1:11" x14ac:dyDescent="0.25">
      <c r="A193" t="str">
        <f>"Z8F2A509B0"</f>
        <v>Z8F2A509B0</v>
      </c>
      <c r="B193" t="str">
        <f t="shared" si="2"/>
        <v>06363391001</v>
      </c>
      <c r="C193" t="s">
        <v>16</v>
      </c>
      <c r="D193" t="s">
        <v>450</v>
      </c>
      <c r="E193" t="s">
        <v>50</v>
      </c>
      <c r="F193" s="1" t="s">
        <v>239</v>
      </c>
      <c r="G193" t="s">
        <v>240</v>
      </c>
      <c r="H193">
        <v>3080</v>
      </c>
      <c r="I193" s="2">
        <v>43763</v>
      </c>
      <c r="J193" s="2">
        <v>43794</v>
      </c>
      <c r="K193">
        <v>3080</v>
      </c>
    </row>
    <row r="194" spans="1:11" x14ac:dyDescent="0.25">
      <c r="A194" t="str">
        <f>"ZD72A4407D"</f>
        <v>ZD72A4407D</v>
      </c>
      <c r="B194" t="str">
        <f t="shared" si="2"/>
        <v>06363391001</v>
      </c>
      <c r="C194" t="s">
        <v>16</v>
      </c>
      <c r="D194" t="s">
        <v>451</v>
      </c>
      <c r="E194" t="s">
        <v>50</v>
      </c>
      <c r="F194" s="1" t="s">
        <v>452</v>
      </c>
      <c r="G194" t="s">
        <v>453</v>
      </c>
      <c r="H194">
        <v>1796</v>
      </c>
      <c r="I194" s="2">
        <v>43760</v>
      </c>
      <c r="J194" s="2">
        <v>43770</v>
      </c>
      <c r="K194">
        <v>1796</v>
      </c>
    </row>
    <row r="195" spans="1:11" x14ac:dyDescent="0.25">
      <c r="A195" t="str">
        <f>"Z272B0F163"</f>
        <v>Z272B0F163</v>
      </c>
      <c r="B195" t="str">
        <f t="shared" ref="B195:B205" si="3">"06363391001"</f>
        <v>06363391001</v>
      </c>
      <c r="C195" t="s">
        <v>16</v>
      </c>
      <c r="D195" t="s">
        <v>454</v>
      </c>
      <c r="E195" t="s">
        <v>50</v>
      </c>
      <c r="F195" s="1" t="s">
        <v>455</v>
      </c>
      <c r="G195" t="s">
        <v>456</v>
      </c>
      <c r="H195">
        <v>2621.79</v>
      </c>
      <c r="I195" s="2">
        <v>43808</v>
      </c>
      <c r="J195" s="2">
        <v>43899</v>
      </c>
      <c r="K195">
        <v>2621.78</v>
      </c>
    </row>
    <row r="196" spans="1:11" x14ac:dyDescent="0.25">
      <c r="A196" t="str">
        <f>"Z222AC858F"</f>
        <v>Z222AC858F</v>
      </c>
      <c r="B196" t="str">
        <f t="shared" si="3"/>
        <v>06363391001</v>
      </c>
      <c r="C196" t="s">
        <v>16</v>
      </c>
      <c r="D196" t="s">
        <v>457</v>
      </c>
      <c r="E196" t="s">
        <v>50</v>
      </c>
      <c r="F196" s="1" t="s">
        <v>458</v>
      </c>
      <c r="G196" t="s">
        <v>459</v>
      </c>
      <c r="H196">
        <v>100</v>
      </c>
      <c r="I196" s="2">
        <v>43789</v>
      </c>
      <c r="J196" s="2">
        <v>43789</v>
      </c>
      <c r="K196">
        <v>100</v>
      </c>
    </row>
    <row r="197" spans="1:11" x14ac:dyDescent="0.25">
      <c r="A197" t="str">
        <f>"Z2C2ADCDC5"</f>
        <v>Z2C2ADCDC5</v>
      </c>
      <c r="B197" t="str">
        <f t="shared" si="3"/>
        <v>06363391001</v>
      </c>
      <c r="C197" t="s">
        <v>16</v>
      </c>
      <c r="D197" t="s">
        <v>460</v>
      </c>
      <c r="E197" t="s">
        <v>50</v>
      </c>
      <c r="F197" s="1" t="s">
        <v>461</v>
      </c>
      <c r="G197" t="s">
        <v>462</v>
      </c>
      <c r="H197">
        <v>10100</v>
      </c>
      <c r="I197" s="2">
        <v>43802</v>
      </c>
      <c r="J197" s="2">
        <v>43861</v>
      </c>
      <c r="K197">
        <v>0</v>
      </c>
    </row>
    <row r="198" spans="1:11" x14ac:dyDescent="0.25">
      <c r="A198" t="str">
        <f>"ZB52ACCA98"</f>
        <v>ZB52ACCA98</v>
      </c>
      <c r="B198" t="str">
        <f t="shared" si="3"/>
        <v>06363391001</v>
      </c>
      <c r="C198" t="s">
        <v>16</v>
      </c>
      <c r="D198" t="s">
        <v>463</v>
      </c>
      <c r="E198" t="s">
        <v>50</v>
      </c>
      <c r="F198" s="1" t="s">
        <v>464</v>
      </c>
      <c r="G198" t="s">
        <v>465</v>
      </c>
      <c r="H198">
        <v>4965</v>
      </c>
      <c r="I198" s="2">
        <v>43619</v>
      </c>
      <c r="J198" s="2">
        <v>43654</v>
      </c>
      <c r="K198">
        <v>4965</v>
      </c>
    </row>
    <row r="199" spans="1:11" x14ac:dyDescent="0.25">
      <c r="A199" t="str">
        <f>"Z952A6E1EE"</f>
        <v>Z952A6E1EE</v>
      </c>
      <c r="B199" t="str">
        <f t="shared" si="3"/>
        <v>06363391001</v>
      </c>
      <c r="C199" t="s">
        <v>16</v>
      </c>
      <c r="D199" t="s">
        <v>466</v>
      </c>
      <c r="E199" t="s">
        <v>50</v>
      </c>
      <c r="F199" s="1" t="s">
        <v>467</v>
      </c>
      <c r="G199" t="s">
        <v>468</v>
      </c>
      <c r="H199">
        <v>200</v>
      </c>
      <c r="I199" s="2">
        <v>43776</v>
      </c>
      <c r="J199" s="2">
        <v>43830</v>
      </c>
      <c r="K199">
        <v>0</v>
      </c>
    </row>
    <row r="200" spans="1:11" x14ac:dyDescent="0.25">
      <c r="A200" t="str">
        <f>"ZD52A82AF8"</f>
        <v>ZD52A82AF8</v>
      </c>
      <c r="B200" t="str">
        <f t="shared" si="3"/>
        <v>06363391001</v>
      </c>
      <c r="C200" t="s">
        <v>16</v>
      </c>
      <c r="D200" t="s">
        <v>469</v>
      </c>
      <c r="E200" t="s">
        <v>50</v>
      </c>
      <c r="F200" s="1" t="s">
        <v>470</v>
      </c>
      <c r="G200" t="s">
        <v>471</v>
      </c>
      <c r="H200">
        <v>2085</v>
      </c>
      <c r="I200" s="2">
        <v>43787</v>
      </c>
      <c r="J200" s="2">
        <v>43829</v>
      </c>
      <c r="K200">
        <v>0</v>
      </c>
    </row>
    <row r="201" spans="1:11" x14ac:dyDescent="0.25">
      <c r="A201" t="str">
        <f>"ZB82B28D0C"</f>
        <v>ZB82B28D0C</v>
      </c>
      <c r="B201" t="str">
        <f t="shared" si="3"/>
        <v>06363391001</v>
      </c>
      <c r="C201" t="s">
        <v>16</v>
      </c>
      <c r="D201" t="s">
        <v>472</v>
      </c>
      <c r="E201" t="s">
        <v>50</v>
      </c>
      <c r="F201" s="1" t="s">
        <v>473</v>
      </c>
      <c r="G201" t="s">
        <v>474</v>
      </c>
      <c r="H201">
        <v>390</v>
      </c>
      <c r="I201" s="2">
        <v>43811</v>
      </c>
      <c r="J201" s="2">
        <v>43875</v>
      </c>
      <c r="K201">
        <v>0</v>
      </c>
    </row>
    <row r="202" spans="1:11" x14ac:dyDescent="0.25">
      <c r="A202" t="str">
        <f>"ZAE2A99022"</f>
        <v>ZAE2A99022</v>
      </c>
      <c r="B202" t="str">
        <f t="shared" si="3"/>
        <v>06363391001</v>
      </c>
      <c r="C202" t="s">
        <v>16</v>
      </c>
      <c r="D202" t="s">
        <v>475</v>
      </c>
      <c r="E202" t="s">
        <v>50</v>
      </c>
      <c r="F202" s="1" t="s">
        <v>476</v>
      </c>
      <c r="G202" t="s">
        <v>168</v>
      </c>
      <c r="H202">
        <v>3764</v>
      </c>
      <c r="I202" s="2">
        <v>43816</v>
      </c>
      <c r="J202" s="2">
        <v>43844</v>
      </c>
      <c r="K202">
        <v>0</v>
      </c>
    </row>
    <row r="203" spans="1:11" x14ac:dyDescent="0.25">
      <c r="A203" t="str">
        <f>"Z542B34AC7"</f>
        <v>Z542B34AC7</v>
      </c>
      <c r="B203" t="str">
        <f t="shared" si="3"/>
        <v>06363391001</v>
      </c>
      <c r="C203" t="s">
        <v>16</v>
      </c>
      <c r="D203" t="s">
        <v>477</v>
      </c>
      <c r="E203" t="s">
        <v>18</v>
      </c>
      <c r="F203" s="1" t="s">
        <v>21</v>
      </c>
      <c r="G203" t="s">
        <v>22</v>
      </c>
      <c r="H203">
        <v>1663.36</v>
      </c>
      <c r="I203" s="2">
        <v>43818</v>
      </c>
      <c r="J203" s="2">
        <v>45323</v>
      </c>
      <c r="K203">
        <v>0</v>
      </c>
    </row>
    <row r="204" spans="1:11" x14ac:dyDescent="0.25">
      <c r="A204" t="str">
        <f>"Z2D2B24E17"</f>
        <v>Z2D2B24E17</v>
      </c>
      <c r="B204" t="str">
        <f t="shared" si="3"/>
        <v>06363391001</v>
      </c>
      <c r="C204" t="s">
        <v>16</v>
      </c>
      <c r="D204" t="s">
        <v>478</v>
      </c>
      <c r="E204" t="s">
        <v>50</v>
      </c>
      <c r="F204" s="1" t="s">
        <v>479</v>
      </c>
      <c r="G204" t="s">
        <v>480</v>
      </c>
      <c r="H204">
        <v>817</v>
      </c>
      <c r="I204" s="2">
        <v>43813</v>
      </c>
      <c r="J204" s="2">
        <v>43861</v>
      </c>
      <c r="K204">
        <v>0</v>
      </c>
    </row>
    <row r="205" spans="1:11" x14ac:dyDescent="0.25">
      <c r="A205" t="str">
        <f>"ZCB2A8B380"</f>
        <v>ZCB2A8B380</v>
      </c>
      <c r="B205" t="str">
        <f t="shared" si="3"/>
        <v>06363391001</v>
      </c>
      <c r="C205" t="s">
        <v>16</v>
      </c>
      <c r="D205" t="s">
        <v>481</v>
      </c>
      <c r="E205" t="s">
        <v>50</v>
      </c>
      <c r="F205" s="1" t="s">
        <v>482</v>
      </c>
      <c r="G205" t="s">
        <v>483</v>
      </c>
      <c r="H205">
        <v>24000</v>
      </c>
      <c r="I205" s="2">
        <v>43801</v>
      </c>
      <c r="J205" s="2">
        <v>45261</v>
      </c>
      <c r="K20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toscana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2020-01-31T13:49:19Z</dcterms:created>
  <dcterms:modified xsi:type="dcterms:W3CDTF">2020-01-31T13:49:19Z</dcterms:modified>
</cp:coreProperties>
</file>