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umbri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</calcChain>
</file>

<file path=xl/sharedStrings.xml><?xml version="1.0" encoding="utf-8"?>
<sst xmlns="http://schemas.openxmlformats.org/spreadsheetml/2006/main" count="589" uniqueCount="284">
  <si>
    <t>Agenzia delle Entrate</t>
  </si>
  <si>
    <t>CF 06363391001</t>
  </si>
  <si>
    <t>Contratti di forniture, beni e servizi</t>
  </si>
  <si>
    <t>Anno 2019</t>
  </si>
  <si>
    <t>Dati aggiornati al 31-01-2020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</si>
  <si>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</si>
  <si>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</si>
  <si>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</si>
  <si>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</si>
  <si>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</si>
  <si>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</si>
  <si>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</si>
  <si>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</si>
  <si>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</si>
  <si>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</si>
  <si>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</si>
  <si>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Umbria</t>
  </si>
  <si>
    <t>Noleggio fotocopiatrici</t>
  </si>
  <si>
    <t>26-AFFIDAMENTO DIRETTO IN ADESIONE AD ACCORDO QUADRO/CONVENZIONE</t>
  </si>
  <si>
    <t xml:space="preserve">KYOCERA DOCUMENT SOLUTION ITALIA SPA (CF: 01788080156)
</t>
  </si>
  <si>
    <t>KYOCERA DOCUMENT SOLUTION ITALIA SPA (CF: 01788080156)</t>
  </si>
  <si>
    <t>Noleggio apparecchiature multifunzione</t>
  </si>
  <si>
    <t>Noleggio apparecchiature multifunzione - DP Terni</t>
  </si>
  <si>
    <t>Servizio di pulizia a ridotto impatto ambientale</t>
  </si>
  <si>
    <t xml:space="preserve">C.R. APPALTI SRL (CF: 04622851006)
</t>
  </si>
  <si>
    <t>C.R. APPALTI SRL (CF: 04622851006)</t>
  </si>
  <si>
    <t>Servizio di riscossione tributi con modalitÃ  elettroniche e ritiro valori</t>
  </si>
  <si>
    <t xml:space="preserve">BANCA NAZIONALE DEL LAVORO SPA (CF: 09339391006)
</t>
  </si>
  <si>
    <t>BANCA NAZIONALE DEL LAVORO SPA (CF: 09339391006)</t>
  </si>
  <si>
    <t>Gestione integrata della salute e sicurezza sui luoghi di lavoro</t>
  </si>
  <si>
    <t xml:space="preserve">COM METODI SPA (CF: 10317360153)
</t>
  </si>
  <si>
    <t>COM METODI SPA (CF: 10317360153)</t>
  </si>
  <si>
    <t>Servizio di vigilanza presso i locali front-office dell' UT di Terni</t>
  </si>
  <si>
    <t>22-PROCEDURA NEGOZIATA DERIVANTE DA AVVISI CON CUI SI INDICE LA GARA</t>
  </si>
  <si>
    <t xml:space="preserve">ISTITUTO DI VIGILANZA METRONOTTE D.R.L. (CF: 00965950736)
Istituto di vigilanza privata notturna e diurna srl (CF: 00395890791)
italpol group spa  (CF: 02750060309)
Security Line Srl (CF: 08319531003)
SICUREZZA GLOBALE 1972 S.R.L. (CF: 13115671003)
</t>
  </si>
  <si>
    <t>SICUREZZA GLOBALE 1972 S.R.L. (CF: 13115671003)</t>
  </si>
  <si>
    <t>Manutenzione ordinaria impianti videosorveglianza uffici Agenzia</t>
  </si>
  <si>
    <t>23-AFFIDAMENTO IN ECONOMIA - AFFIDAMENTO DIRETTO</t>
  </si>
  <si>
    <t xml:space="preserve">Sabatini srl (CF: 02696470547)
</t>
  </si>
  <si>
    <t>Sabatini srl (CF: 02696470547)</t>
  </si>
  <si>
    <t xml:space="preserve">Servizio di rilegatura, ripristino e restauro degli atti di pubblicitÃ  immobiliare </t>
  </si>
  <si>
    <t xml:space="preserve">PALLOTTO PAOLO (CF: PLLPLA73H07E783X)
</t>
  </si>
  <si>
    <t>PALLOTTO PAOLO (CF: PLLPLA73H07E783X)</t>
  </si>
  <si>
    <t>Manutenzione ordinaria impianto di videosorveglianza Immobile FIP Perugia</t>
  </si>
  <si>
    <t>Servizio di gestione della Sala Ristorazione</t>
  </si>
  <si>
    <t>01-PROCEDURA APERTA</t>
  </si>
  <si>
    <t xml:space="preserve">Cassiopea Emporio Lavoro SocietÃ  Cooperativa Sociale di tipo B  (CF: 02750600542)
</t>
  </si>
  <si>
    <t>Cassiopea Emporio Lavoro SocietÃ  Cooperativa Sociale di tipo B  (CF: 02750600542)</t>
  </si>
  <si>
    <t>Servizio di vigilanza armata presso l'Immobile FIP di Perugia e l'UT di Perugia</t>
  </si>
  <si>
    <t xml:space="preserve">CESAR GROUP SRL (CF: 00510170558)
CUSTOS SRL (CF: 02882630540)
S.S.D. SRL (CF: 04511310650)
SICUREZZA GLOBALE 1972 S.R.L. (CF: 13115671003)
VIGILANZA UMBRA MONDIALPOL SPA (CF: 00623720547)
</t>
  </si>
  <si>
    <t>CUSTOS SRL (CF: 02882630540)</t>
  </si>
  <si>
    <t>Buoni pasto elettronici</t>
  </si>
  <si>
    <t xml:space="preserve">SODEXO MOTIVATION SOLUTION ITALIA SRL (CF: 05892970152)
</t>
  </si>
  <si>
    <t>SODEXO MOTIVATION SOLUTION ITALIA SRL (CF: 05892970152)</t>
  </si>
  <si>
    <t>Servizio di manutenzione aree esterne</t>
  </si>
  <si>
    <t xml:space="preserve">BACCHIO Settimio (CF: BCCSTM57H17A949W)
CUORE VERDE SocietÃ  Cooperativa (CF: 02914800541)
GARDENLAND di Bocci Novello (CF: BCCNLL46P28I921B)
GREEN SERVICE S.R.L. (CF: 03045840547)
LUIGI CARLI Soc. Coop: Sociale (CF: 00688620558)
SERVIZI ASSOCIATI SocietÃ  Cooperativa (CF: 00311400543)
SOPRA IL MURO Soc. Coop. Sociale (CF: 01990920546)
TECNOSERVICE COSTRUZIONI GENERALI SRL (CF: 01896978242)
UMBRA SERVIZI SRL (CF: 02043590542)
</t>
  </si>
  <si>
    <t>SERVIZI ASSOCIATI SocietÃ  Cooperativa (CF: 00311400543)</t>
  </si>
  <si>
    <t>Servizio di prelievo, trasporto e consegna della corrispondenza</t>
  </si>
  <si>
    <t xml:space="preserve">SDA Express courier Spa (CF: 02335990541)
</t>
  </si>
  <si>
    <t>SDA Express courier Spa (CF: 02335990541)</t>
  </si>
  <si>
    <t>Fornitura di Energia Elettrica 15</t>
  </si>
  <si>
    <t xml:space="preserve">ENEL ENERGIA SPA (CF: 06655971007)
</t>
  </si>
  <si>
    <t>ENEL ENERGIA SPA (CF: 06655971007)</t>
  </si>
  <si>
    <t>Servizio di disinfestazione e derattizzazione</t>
  </si>
  <si>
    <t xml:space="preserve">Dinamica Centro Servizi Soc. Coop. (CF: 00615810546)
ECODRAGO di Cipiccia Ferrero (CF: CPCFRR62A22L117F)
IL FLAUTO MAGICO SRL (CF: 00645610544)
INFEST CONTROL SRL (CF: 02119750541)
S.I.C.A.F. Soc. Coop. Soc (CF: 01291110540)
Salus Ambiente Srl (CF: 01387490558)
SocietÃ  Cooperativa Sociale La Perla (CF: 01247350554)
</t>
  </si>
  <si>
    <t>IL FLAUTO MAGICO SRL (CF: 00645610544)</t>
  </si>
  <si>
    <t>Servizio di pulizia della parte esterna delle finestre e delle vetrate</t>
  </si>
  <si>
    <t xml:space="preserve">C.R. APPALTI SRL (CF: 04622851006)
Dinamica Centro Servizi Soc. Coop. (CF: 00615810546)
PULIUMBRIA (CF: 00749310546)
SERVIZI ASSOCIATI SocietÃ  Cooperativa (CF: 00311400543)
TOURCOOP SOCIETA' COOPERATIVA (CF: 94000340540)
</t>
  </si>
  <si>
    <t>Abbonamento digitale al quotidiano La Nazione</t>
  </si>
  <si>
    <t xml:space="preserve">MONRIF NET SRL (CF: 12741650159)
</t>
  </si>
  <si>
    <t>MONRIF NET SRL (CF: 12741650159)</t>
  </si>
  <si>
    <t>Abbonamento annuale al Bollettino Tributario d'Informazioni</t>
  </si>
  <si>
    <t xml:space="preserve">BOLLETTINO TRIBUTARIO SNC DI G. SALVATORES E C.  (CF: 00882700156)
</t>
  </si>
  <si>
    <t>BOLLETTINO TRIBUTARIO SNC DI G. SALVATORES E C.  (CF: 00882700156)</t>
  </si>
  <si>
    <t>Fornitura di cucitrici alti spessori</t>
  </si>
  <si>
    <t xml:space="preserve">MAESTRIPIERI SRL (CF: 03804230104)
</t>
  </si>
  <si>
    <t>MAESTRIPIERI SRL (CF: 03804230104)</t>
  </si>
  <si>
    <t>Fornitura unitÃ  immagine per stampanti Lexmark MS610DN</t>
  </si>
  <si>
    <t xml:space="preserve">STEMA SRL (CF: 04160880243)
</t>
  </si>
  <si>
    <t>STEMA SRL (CF: 04160880243)</t>
  </si>
  <si>
    <t>Fornitura di gas naturale</t>
  </si>
  <si>
    <t xml:space="preserve">ESTRA ENERGIE SRL (CF: 01219980529)
</t>
  </si>
  <si>
    <t>ESTRA ENERGIE SRL (CF: 01219980529)</t>
  </si>
  <si>
    <t>Fornitura di materiale di cancelleria</t>
  </si>
  <si>
    <t xml:space="preserve">BRAGIOLA SPA (CF: 00149520546)
CARTO COPY SERVICE (CF: 04864781002)
Comitalia srl (CF: 01525700546)
DE.DA. UFFICIO (CF: 11803631008)
ECO LASER INFORMATICA SRL  (CF: 04427081007)
EUROUFFICIO di De Virgilio Alexander (CF: DVRLND78R26L117T)
NADA 2008 SRL (CF: 09234221001)
</t>
  </si>
  <si>
    <t>Comitalia srl (CF: 01525700546)</t>
  </si>
  <si>
    <t>Lavori elettrici</t>
  </si>
  <si>
    <t xml:space="preserve">Ottavi srl Unipersonale (CF: 03122890548)
</t>
  </si>
  <si>
    <t>Ottavi srl Unipersonale (CF: 03122890548)</t>
  </si>
  <si>
    <t>Fornitura e posa in opera di filtri per ventilconvettori</t>
  </si>
  <si>
    <t xml:space="preserve">GSA Global Service srl (CF: 02318420540)
</t>
  </si>
  <si>
    <t>GSA Global Service srl (CF: 02318420540)</t>
  </si>
  <si>
    <t>Lavori di manutenzione e riparazione</t>
  </si>
  <si>
    <t xml:space="preserve">Metal Edile Artigiana Snc (CF: 01150150546)
</t>
  </si>
  <si>
    <t>Metal Edile Artigiana Snc (CF: 01150150546)</t>
  </si>
  <si>
    <t>Manutenzione straordinaria impianto videosorveglianza Immobile FIP</t>
  </si>
  <si>
    <t>Noleggio apparecchiature multifunzione UPT Terni</t>
  </si>
  <si>
    <t>Fornitura di estintori</t>
  </si>
  <si>
    <t xml:space="preserve">COMETA DISTRIBUZIONE SRL Unipersonale (CF: 03349640544)
S.A.R.I. Servizio Antincendio Ramiro Infortunistica  (CF: TMSRMR66L13D653X)
Salus Ambiente Srl (CF: 01387490558)
Sekuritalia (CF: 02812080543)
Trasimeno Sistemi Antincendio Srl (CF: 03533490540)
</t>
  </si>
  <si>
    <t>S.A.R.I. Servizio Antincendio Ramiro Infortunistica  (CF: TMSRMR66L13D653X)</t>
  </si>
  <si>
    <t>Manutenzione impianti antintrusione</t>
  </si>
  <si>
    <t xml:space="preserve">Umbra Control srl  (CF: 03173250543)
</t>
  </si>
  <si>
    <t>Umbra Control srl  (CF: 03173250543)</t>
  </si>
  <si>
    <t>Toner per stampanti Lexmark MS610DN</t>
  </si>
  <si>
    <t xml:space="preserve">INFORDATA (CF: 00929440592)
</t>
  </si>
  <si>
    <t>INFORDATA (CF: 00929440592)</t>
  </si>
  <si>
    <t>Fornitura di carta</t>
  </si>
  <si>
    <t xml:space="preserve">Comitalia srl (CF: 01525700546)
CORPORATE EXPRESS SRL (CF: 00936630151)
LA PITAGORA DI MACRELLI GIANCARLO (CF: MCRGCR46H14Z130X)
PARTNER UNO SAS (CF: 04696421009)
SI.EL.CO SRL (CF: 00614130128)
</t>
  </si>
  <si>
    <t>PARTNER UNO SAS (CF: 04696421009)</t>
  </si>
  <si>
    <t>Fornitura e posa in opera di zerbini</t>
  </si>
  <si>
    <t xml:space="preserve">Nuova Parati Srl (CF: 03514620545)
</t>
  </si>
  <si>
    <t>Nuova Parati Srl (CF: 03514620545)</t>
  </si>
  <si>
    <t>Fornitura di libri</t>
  </si>
  <si>
    <t xml:space="preserve">WOLTERS KLUWER ITALIA SRL (CF: 10209790152)
</t>
  </si>
  <si>
    <t>WOLTERS KLUWER ITALIA SRL (CF: 10209790152)</t>
  </si>
  <si>
    <t>Fornitura e posa in opera lampade di emergenza immobile FIP Perugia</t>
  </si>
  <si>
    <t xml:space="preserve">GBM SocietÃ  Cooperativa (CF: 03384260547)
</t>
  </si>
  <si>
    <t>GBM SocietÃ  Cooperativa (CF: 03384260547)</t>
  </si>
  <si>
    <t>Fornitura e installazione di apparato apriporta presso DP Perugia</t>
  </si>
  <si>
    <t xml:space="preserve">SOLARI DI UDINE S.P.A. (CF: 01847860309)
</t>
  </si>
  <si>
    <t>SOLARI DI UDINE S.P.A. (CF: 01847860309)</t>
  </si>
  <si>
    <t>Fornitura di cartelline stampate</t>
  </si>
  <si>
    <t xml:space="preserve">GRAPHICMASTERS SNC (CF: 01830890545)
</t>
  </si>
  <si>
    <t>GRAPHICMASTERS SNC (CF: 01830890545)</t>
  </si>
  <si>
    <t>Manutenzione e conduzione degli impianti elevatori</t>
  </si>
  <si>
    <t xml:space="preserve">AZZURRA ASCENSORI (CF: 02519610428)
Casicci &amp; Angori Srl (CF: 00086960515)
Etruria Servizi Ascensori Srl (CF: 01396380501)
MA.GI. Impianti Srl (CF: 10584871007)
Rosetti Sergio &amp; C. Snc (CF: 01542150543)
</t>
  </si>
  <si>
    <t>Rosetti Sergio &amp; C. Snc (CF: 01542150543)</t>
  </si>
  <si>
    <t>Fornitura di carta per lo Sportello di Gubbio</t>
  </si>
  <si>
    <t xml:space="preserve">Comitalia srl (CF: 01525700546)
</t>
  </si>
  <si>
    <t>buoni pasto elettronici - personale centrale delocalizzato</t>
  </si>
  <si>
    <t>Lavori di manutenzione impianto idrico</t>
  </si>
  <si>
    <t xml:space="preserve">Termosanitaria Srl (CF: 00304230543)
</t>
  </si>
  <si>
    <t>Termosanitaria Srl (CF: 00304230543)</t>
  </si>
  <si>
    <t>Fornitura materiale di consumo per stampanti</t>
  </si>
  <si>
    <t>Fornitura di componenti aggiuntive per sistemi eliminacode</t>
  </si>
  <si>
    <t xml:space="preserve">SIGMA SPA (CF: 01590680443)
</t>
  </si>
  <si>
    <t>SIGMA SPA (CF: 01590680443)</t>
  </si>
  <si>
    <t>Corso di formazione in materia di prevenzione incendi</t>
  </si>
  <si>
    <t xml:space="preserve">FONDAZIONE ORDINE DEGLI INGEGNERI DI PERUGIA (CF: 94139270543)
</t>
  </si>
  <si>
    <t>FONDAZIONE ORDINE DEGLI INGEGNERI DI PERUGIA (CF: 94139270543)</t>
  </si>
  <si>
    <t>Servizio di manutenzione ordinaria degli impianti elevatori</t>
  </si>
  <si>
    <t xml:space="preserve">Casicci &amp; Angori Srl (CF: 00086960515)
CIAM Ascensori e Servizi Srl (CF: 12216121009)
KOS ASCENSORI SNC (CF: 06177861009)
tecno ascensori (CF: 14185641009)
viterbo elevatori srl (CF: 02030430561)
</t>
  </si>
  <si>
    <t>CIAM Ascensori e Servizi Srl (CF: 12216121009)</t>
  </si>
  <si>
    <t>Fornitura di sedie a norma</t>
  </si>
  <si>
    <t xml:space="preserve">AMBIENTE UFFICIO di Partiti Gianluca (CF: PRTGLC61C20H360N)
CD UFFICIO SRL (CF: 06534030827)
DE.DA. UFFICIO (CF: 11803631008)
DEOFFICE SRL  (CF: 03687120612)
LINEA UFFICIO S.R.L. (CF: 00605480573)
</t>
  </si>
  <si>
    <t>DEOFFICE SRL  (CF: 03687120612)</t>
  </si>
  <si>
    <t>Lavori di tinteggiatura presso il front office dell'UT di Perugia</t>
  </si>
  <si>
    <t xml:space="preserve">Edil AEnne (CF: 03370760542)
</t>
  </si>
  <si>
    <t>Edil AEnne (CF: 03370760542)</t>
  </si>
  <si>
    <t>Servizio di manutenzione ordinaria impianti elettrici</t>
  </si>
  <si>
    <t xml:space="preserve">GORETTI TECHNOLOGICAL SYSTEMS SRL (CF: 03178850545)
GSA Global Service srl (CF: 02318420540)
Ottavi srl Unipersonale (CF: 03122890548)
S.A.R.I. Servizio Antincendio Ramiro Infortunistica  (CF: TMSRMR66L13D653X)
Tamagnini Impianti Srl (CF: 00499220549)
</t>
  </si>
  <si>
    <t>Fornitura di sedia ergonomica</t>
  </si>
  <si>
    <t xml:space="preserve">ILPACK STARTUP S.L (IdEstero: B95779419)
</t>
  </si>
  <si>
    <t>ILPACK STARTUP S.L (IdEstero: B95779419)</t>
  </si>
  <si>
    <t>Manutenzione impianti di videosorveglianza</t>
  </si>
  <si>
    <t>Fornitura e posa in opera di elettromaniglia</t>
  </si>
  <si>
    <t>Fornitura di energia elettrica</t>
  </si>
  <si>
    <t xml:space="preserve">A2A ENERGIA (CF: 12883420155)
</t>
  </si>
  <si>
    <t>A2A ENERGIA (CF: 12883420155)</t>
  </si>
  <si>
    <t>Pulizia straordinaria di sedie in tessuto</t>
  </si>
  <si>
    <t xml:space="preserve">SERVIZI ASSOCIATI SocietÃ  Cooperativa (CF: 00311400543)
</t>
  </si>
  <si>
    <t>Fornitura di tende alla veneziana</t>
  </si>
  <si>
    <t xml:space="preserve">AB TENDE S.R.L (CF: 12134811004)
LANZI TENDE SRLS (CF: 02275970560)
PORTEND SNC DI BRIVIO UGO, ROBERTO &amp; C. (CF: 03798630152)
SICOM SAS DI BATTISTELLI S. &amp; C. (CF: 02808440545)
TOTAL DRAPE SRL (CF: 02967220548)
</t>
  </si>
  <si>
    <t>TOTAL DRAPE SRL (CF: 02967220548)</t>
  </si>
  <si>
    <t>Lavori di ripristino del calcestruzzo ammalorato e dei parapetti - Immobile FIP Perugia</t>
  </si>
  <si>
    <t xml:space="preserve">CASSANO EUGENIO (CF: CSSGNE65D20I158X)
DECO SERVICE di Ferranti Mirco (CF: FRRMRC78A14G478H)
TECNOSTRADE SRL (CF: 01170840548)
Termoidraulica Angelana Snc (CF: 01836140549)
TERMOIDRAULICA DI VALENTINI E SCARPONI SNC (CF: 01160590541)
</t>
  </si>
  <si>
    <t>DECO SERVICE di Ferranti Mirco (CF: FRRMRC78A14G478H)</t>
  </si>
  <si>
    <t>Fornitura cavi di rete</t>
  </si>
  <si>
    <t xml:space="preserve">MENHIR COMPUTERS (CF: PLNNGL63C63H588A)
</t>
  </si>
  <si>
    <t>MENHIR COMPUTERS (CF: PLNNGL63C63H588A)</t>
  </si>
  <si>
    <t>Fornitura e posa in opera maniglioni antipanico - Immobile FIP Perugia</t>
  </si>
  <si>
    <t xml:space="preserve">S.A.R.I. Servizio Antincendio Ramiro Infortunistica  (CF: TMSRMR66L13D653X)
</t>
  </si>
  <si>
    <t>Servizio di manutenzione ordinaria impianti antincendio</t>
  </si>
  <si>
    <t xml:space="preserve">AIR FIRE SPA (CF: 06305150580)
BLITZ ANTINCENDIO SRL (CF: 01750131003)
S.A.R.I. Servizio Antincendio Ramiro Infortunistica  (CF: TMSRMR66L13D653X)
Sekuritalia (CF: 02812080543)
Trasimeno Sistemi Antincendio Srl (CF: 03533490540)
</t>
  </si>
  <si>
    <t>Servizio di manutenzione ordinaria impianti termoidraulici, di condizionamento e idrico sanitari</t>
  </si>
  <si>
    <t xml:space="preserve">ECOKLIMA SRL (CF: 01273940559)
EDILTERMICA DIVISIONE IMPIANTI SRL (CF: 02501580548)
GLOBAL SERVICE  SRL (CF: 03006540540)
S.A.R.I. Servizio Antincendio Ramiro Infortunistica  (CF: TMSRMR66L13D653X)
Tamagnini Impianti Srl (CF: 00499220549)
</t>
  </si>
  <si>
    <t>Tamagnini Impianti Srl (CF: 00499220549)</t>
  </si>
  <si>
    <t>Fornitura e posa in opera pulsantiere e display ascensori</t>
  </si>
  <si>
    <t xml:space="preserve">CIAM Ascensori e Servizi Srl (CF: 12216121009)
</t>
  </si>
  <si>
    <t>Verifica periodica impianto messa a terra</t>
  </si>
  <si>
    <t xml:space="preserve">ECO TECH - Engineering e Servizi Ambientali Srl (CF: 02028900542)
</t>
  </si>
  <si>
    <t>ECO TECH - Engineering e Servizi Ambientali Srl (CF: 02028900542)</t>
  </si>
  <si>
    <t>Unificazione aree tecniche mediante fibra ottica - DP Terni</t>
  </si>
  <si>
    <t xml:space="preserve">Innovasys Srl (CF: 03050500549)
</t>
  </si>
  <si>
    <t>Innovasys Srl (CF: 03050500549)</t>
  </si>
  <si>
    <t>Servizio di interpretariato LIS</t>
  </si>
  <si>
    <t xml:space="preserve">BONIFAZI Paola (CF: BNFPLA79M47I921L)
</t>
  </si>
  <si>
    <t>BONIFAZI Paola (CF: BNFPLA79M47I921L)</t>
  </si>
  <si>
    <t xml:space="preserve">ROSSI CRISTINA (CF: RSSCST81S46L117V)
</t>
  </si>
  <si>
    <t>ROSSI CRISTINA (CF: RSSCST81S46L117V)</t>
  </si>
  <si>
    <t>Fornitura e posa in opera di tende UT CittÃ  di Castello</t>
  </si>
  <si>
    <t xml:space="preserve">SICOM SAS DI BATTISTELLI S. &amp; C. (CF: 02808440545)
</t>
  </si>
  <si>
    <t>SICOM SAS DI BATTISTELLI S. &amp; C. (CF: 02808440545)</t>
  </si>
  <si>
    <t>Abbonamento annuale al quotidiano digitale "La Nazione"</t>
  </si>
  <si>
    <t>Abbonamento annuale al quotidiano Corriere dell'Umbria</t>
  </si>
  <si>
    <t xml:space="preserve">GRUPPO CORRIERE SRL (CF: 11948101008)
</t>
  </si>
  <si>
    <t>GRUPPO CORRIERE SRL (CF: 11948101008)</t>
  </si>
  <si>
    <t>Fornitura e posa in opera di cancello - UT Gualdo Tadino</t>
  </si>
  <si>
    <t xml:space="preserve">PECCI Aldo (CF: PCCLDA50E09L573F)
</t>
  </si>
  <si>
    <t>PECCI Aldo (CF: PCCLDA50E09L573F)</t>
  </si>
  <si>
    <t>Lavori di manutenzione e riparazione porte, finestre e arredi</t>
  </si>
  <si>
    <t>Servizio di vigilanza armata presso l'Ufficio Territoriale di Terni</t>
  </si>
  <si>
    <t xml:space="preserve">SECURPOOL SRL (CF: 01860390564)
</t>
  </si>
  <si>
    <t>SECURPOOL SRL (CF: 01860390564)</t>
  </si>
  <si>
    <t>Lavori di implementazione impianto elettrico UT CittÃ  di Castello</t>
  </si>
  <si>
    <t>Fornitura di condizionatori portatili e di ventilatori</t>
  </si>
  <si>
    <t xml:space="preserve"> RIMEP S.P.A. (CF: 00412100547)
</t>
  </si>
  <si>
    <t xml:space="preserve"> RIMEP S.P.A. (CF: 00412100547)</t>
  </si>
  <si>
    <t>Foratura vetri finestre UT CittÃ  di Castello</t>
  </si>
  <si>
    <t xml:space="preserve">VETRERIA LADIV SNC (CF: 02899400541)
</t>
  </si>
  <si>
    <t>VETRERIA LADIV SNC (CF: 02899400541)</t>
  </si>
  <si>
    <t>Manutenzione porte, finestre e arredi</t>
  </si>
  <si>
    <t xml:space="preserve">GiuffrÃ¨ Francis Lefebvre S.p.A (CF: 00829840156)
</t>
  </si>
  <si>
    <t>GiuffrÃ¨ Francis Lefebvre S.p.A (CF: 00829840156)</t>
  </si>
  <si>
    <t xml:space="preserve">Fornitura di carta </t>
  </si>
  <si>
    <t xml:space="preserve">Comitalia srl (CF: 01525700546)
LA PITAGORA DI MACRELLI GIANCARLO (CF: MCRGCR46H14Z130X)
MYO S.r.l. (CF: 03222970406)
PARTNER UNO SAS (CF: 04696421009)
SI.EL.CO SRL (CF: 00614130128)
SPACE S.r.l.  (CF: 04106230404)
</t>
  </si>
  <si>
    <t>Fornitura toner stampanti lexmark MS621 e MS610</t>
  </si>
  <si>
    <t>Fornitura di badge di prossimitÃ </t>
  </si>
  <si>
    <t xml:space="preserve">MICRONTEL S.p.A. (CF: 05095330014)
</t>
  </si>
  <si>
    <t>MICRONTEL S.p.A. (CF: 05095330014)</t>
  </si>
  <si>
    <t>Fornitura di prodotti tipografici</t>
  </si>
  <si>
    <t xml:space="preserve">Comitalia srl (CF: 01525700546)
COPY OFFICE SRL  (CF: 01896260542)
COPY SYSTEM 2000 SRL (CF: 00665550547)
EUROUFFICIO di De Virgilio Alexander (CF: DVRLND78R26L117T)
Tipografia Tuderte (CF: 00654070549)
</t>
  </si>
  <si>
    <t>Manutenzione straordinaria impianti di videosorveglianza</t>
  </si>
  <si>
    <t>Manutenzione straordinaria aree verdi Immobile FIP Perugia</t>
  </si>
  <si>
    <t>Fuel Card</t>
  </si>
  <si>
    <t xml:space="preserve">Italiana Petroli Spa (giÃ  TotalErg S.p.A.) (CF: 00051570893)
</t>
  </si>
  <si>
    <t>Italiana Petroli Spa (giÃ  TotalErg S.p.A.) (CF: 00051570893)</t>
  </si>
  <si>
    <t>Fornitura di componenti aggiuntivi e di materiale di consumo per eliminacode</t>
  </si>
  <si>
    <t xml:space="preserve">SIGMA S.P.A. (CF: 01590580443)
</t>
  </si>
  <si>
    <t>SIGMA S.P.A. (CF: 01590580443)</t>
  </si>
  <si>
    <t>Fornitura e posa in opera di plafoniere e lampade di emergenza - DP Terni</t>
  </si>
  <si>
    <t xml:space="preserve">EUROLUX 2001 SAS (CF: 01251060552)
GBM SocietÃ  Cooperativa (CF: 03384260547)
</t>
  </si>
  <si>
    <t>EUROLUX 2001 SAS (CF: 01251060552)</t>
  </si>
  <si>
    <t>Manutenzione e riparazione porte e finestre DP Terni</t>
  </si>
  <si>
    <t xml:space="preserve">LA CASA DELL'INFISSO SNC (CF: 01244240550)
</t>
  </si>
  <si>
    <t>LA CASA DELL'INFISSO SNC (CF: 01244240550)</t>
  </si>
  <si>
    <t>Fornitura di millesimi anno 2020 per timbri finanziari a calendario</t>
  </si>
  <si>
    <t xml:space="preserve">Istituto Poligrafico e Zecca dello Stato  (CF: 00399810589)
</t>
  </si>
  <si>
    <t>Istituto Poligrafico e Zecca dello Stato  (CF: 00399810589)</t>
  </si>
  <si>
    <t>Manutenzione impianto antintrusione DP Terni</t>
  </si>
  <si>
    <t xml:space="preserve">Vivilux Snc (CF: 00250330552)
</t>
  </si>
  <si>
    <t>Vivilux Snc (CF: 00250330552)</t>
  </si>
  <si>
    <t>lavori elettrici</t>
  </si>
  <si>
    <t>Servizio di vigilanza armata presso UT di Terni</t>
  </si>
  <si>
    <t>Manutenzione ordinaria della cabina di media tensione Immobile FIP Perugia</t>
  </si>
  <si>
    <t>Servizio di vigilanza armata Immobile FIP Perugia e UT Perugia</t>
  </si>
  <si>
    <t xml:space="preserve">CUSTOS SRL (CF: 02882630540)
</t>
  </si>
  <si>
    <t>Manutenzione impianto antintrusione UT Foligno</t>
  </si>
  <si>
    <t xml:space="preserve">S.M.A.E. di Cippiciani Andrea (CF: CPPNDR71L03G478A)
</t>
  </si>
  <si>
    <t>S.M.A.E. di Cippiciani Andrea (CF: CPPNDR71L03G478A)</t>
  </si>
  <si>
    <t>Manutenzione impianto antintrusione UT Orvieto</t>
  </si>
  <si>
    <t>Noleggio apparecchiature multufunzione</t>
  </si>
  <si>
    <t xml:space="preserve">ALLMEDICA SRL (CF: 01671910766)
ANABASI SRL (CF: 02538280427)
AUGUSTEA SRL (CF: 12506171003)
Buyonline (CF: 06285520968)
CARTA EXPRESS (CF: 05272030874)
</t>
  </si>
  <si>
    <t>Manutenzione finestre presso la DP Perugia</t>
  </si>
  <si>
    <t xml:space="preserve">IN.CA.ME SRL (CF: 00189180540)
</t>
  </si>
  <si>
    <t>IN.CA.ME SRL (CF: 00189180540)</t>
  </si>
  <si>
    <t>Manutenzione e riparazione impianto antintrusione SPI Spoleto</t>
  </si>
  <si>
    <t xml:space="preserve">SICUR VIDEO di Conversini Mirko (CF: CNVMRK74M15D653L)
</t>
  </si>
  <si>
    <t>SICUR VIDEO di Conversini Mirko (CF: CNVMRK74M15D653L)</t>
  </si>
  <si>
    <t>Fornitura di lettini per visita medica e relativi accessori</t>
  </si>
  <si>
    <t xml:space="preserve">DINA PROFESSIONAL SRL (CF: 04566840874)
</t>
  </si>
  <si>
    <t>DINA PROFESSIONAL SRL (CF: 04566840874)</t>
  </si>
  <si>
    <t>Fornitura di raccoglitori in cartone</t>
  </si>
  <si>
    <t xml:space="preserve">CM STUDIO SRL (CF: 01407100559)
</t>
  </si>
  <si>
    <t>CM STUDIO SRL (CF: 01407100559)</t>
  </si>
  <si>
    <t>Fornitura di circolatori gemellari</t>
  </si>
  <si>
    <t xml:space="preserve">Flussacqua Nuova Srl Unipersonale (CF: 03370200549)
GI.VAS. SRL (CF: 00603940545)
GORETTI TECHNOLOGICAL SYSTEMS SRL (CF: 03178850545)
Manuteck Snc (CF: 03151000546)
Tamagnini Impianti Srl (CF: 00499220549)
</t>
  </si>
  <si>
    <t>Fornitura e posa in opera di soccorritore UPS</t>
  </si>
  <si>
    <t xml:space="preserve">GORETTI TECHNOLOGICAL SYSTEMS SRL (CF: 03178850545)
</t>
  </si>
  <si>
    <t>GORETTI TECHNOLOGICAL SYSTEMS SRL (CF: 03178850545)</t>
  </si>
  <si>
    <t>Fornitura di bandiere e accessori</t>
  </si>
  <si>
    <t xml:space="preserve">FAGGIONATO ROBERTO (CF: FGGRRT74M13F464Y)
</t>
  </si>
  <si>
    <t>FAGGIONATO ROBERTO (CF: FGGRRT74M13F464Y)</t>
  </si>
  <si>
    <t>Fornitura e posa in opera di segnaletica interna ed esterna</t>
  </si>
  <si>
    <t xml:space="preserve">timbrificio Grifo snc (CF: 02133060547)
</t>
  </si>
  <si>
    <t>timbrificio Grifo snc (CF: 02133060547)</t>
  </si>
  <si>
    <t>Fornitura e posa in opera di strisce antiscivolo</t>
  </si>
  <si>
    <t>Fornitura di materiale di consumo per stampanti</t>
  </si>
  <si>
    <t xml:space="preserve">ALEX OFFICE &amp; BUSINESS SRL (CF: 01688970621)
CARTO COPY SERVICE (CF: 04864781002)
Comitalia srl (CF: 01525700546)
ECO LASER INFORMATICA SRL  (CF: 04427081007)
ECOREFILL S.R.L.  (CF: 02279000489)
ERREBIAN SPA (CF: 08397890586)
Ersantech Srls (CF: 14069801000)
MYO S.r.l. (CF: 03222970406)
PROMO RIGENERA SRL (CF: 01431180551)
R.C.M. ITALIA s.r.l. (CF: 06736060630)
</t>
  </si>
  <si>
    <t>MYO S.r.l. (CF: 03222970406)</t>
  </si>
  <si>
    <t>Fornitura materiale di cancelleria</t>
  </si>
  <si>
    <t xml:space="preserve">BELLONE FORNITURE SRL (CF: 04824570750)
CARTA E CARTUCCE SRL (CF: 03677640611)
Comitalia srl (CF: 01525700546)
ICR - SOCIETA' PER AZIONI  (CF: 05466391009)
LA PITAGORA DI MACRELLI GIANCARLO (CF: MCRGCR46H14Z130X)
MYO S.r.l. (CF: 03222970406)
PARTNER UNO SAS (CF: 04696421009)
</t>
  </si>
  <si>
    <t>ICR - SOCIETA' PER AZIONI  (CF: 05466391009)</t>
  </si>
  <si>
    <t>Fornitura e posa in opera di componenti per impianti elevatori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</si>
</sst>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"6401439A91"</f>
        <v>6401439A91</v>
      </c>
      <c r="B3" t="str">
        <f t="shared" ref="B3:B34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11217.6</v>
      </c>
      <c r="I3" s="2">
        <v>42296</v>
      </c>
      <c r="J3" s="2">
        <v>43728</v>
      </c>
      <c r="K3">
        <v>11217.6</v>
      </c>
    </row>
    <row r="4" spans="1:11" x14ac:dyDescent="0.25">
      <c r="A4" t="str">
        <f>"646159333A"</f>
        <v>646159333A</v>
      </c>
      <c r="B4" t="str">
        <f t="shared" si="0"/>
        <v>06363391001</v>
      </c>
      <c r="C4" t="s">
        <v>16</v>
      </c>
      <c r="D4" t="s">
        <v>21</v>
      </c>
      <c r="E4" t="s">
        <v>18</v>
      </c>
      <c r="F4" s="1" t="s">
        <v>19</v>
      </c>
      <c r="G4" t="s">
        <v>20</v>
      </c>
      <c r="H4">
        <v>11606.4</v>
      </c>
      <c r="I4" s="2">
        <v>42361</v>
      </c>
      <c r="J4" s="2">
        <v>43830</v>
      </c>
      <c r="K4">
        <v>7980.06</v>
      </c>
    </row>
    <row r="5" spans="1:11" x14ac:dyDescent="0.25">
      <c r="A5" t="str">
        <f>"6467289FB3"</f>
        <v>6467289FB3</v>
      </c>
      <c r="B5" t="str">
        <f t="shared" si="0"/>
        <v>06363391001</v>
      </c>
      <c r="C5" t="s">
        <v>16</v>
      </c>
      <c r="D5" t="s">
        <v>22</v>
      </c>
      <c r="E5" t="s">
        <v>18</v>
      </c>
      <c r="F5" s="1" t="s">
        <v>19</v>
      </c>
      <c r="G5" t="s">
        <v>20</v>
      </c>
      <c r="H5">
        <v>1934.4</v>
      </c>
      <c r="I5" s="2">
        <v>42376</v>
      </c>
      <c r="J5" s="2">
        <v>43836</v>
      </c>
      <c r="K5">
        <v>1813.65</v>
      </c>
    </row>
    <row r="6" spans="1:11" x14ac:dyDescent="0.25">
      <c r="A6" t="str">
        <f>"6568718592"</f>
        <v>6568718592</v>
      </c>
      <c r="B6" t="str">
        <f t="shared" si="0"/>
        <v>06363391001</v>
      </c>
      <c r="C6" t="s">
        <v>16</v>
      </c>
      <c r="D6" t="s">
        <v>21</v>
      </c>
      <c r="E6" t="s">
        <v>18</v>
      </c>
      <c r="F6" s="1" t="s">
        <v>19</v>
      </c>
      <c r="G6" t="s">
        <v>20</v>
      </c>
      <c r="H6">
        <v>11217.6</v>
      </c>
      <c r="I6" s="2">
        <v>42475</v>
      </c>
      <c r="J6" s="2">
        <v>43937</v>
      </c>
      <c r="K6">
        <v>7011.4</v>
      </c>
    </row>
    <row r="7" spans="1:11" x14ac:dyDescent="0.25">
      <c r="A7" t="str">
        <f>"674547808B"</f>
        <v>674547808B</v>
      </c>
      <c r="B7" t="str">
        <f t="shared" si="0"/>
        <v>06363391001</v>
      </c>
      <c r="C7" t="s">
        <v>16</v>
      </c>
      <c r="D7" t="s">
        <v>23</v>
      </c>
      <c r="E7" t="s">
        <v>18</v>
      </c>
      <c r="F7" s="1" t="s">
        <v>24</v>
      </c>
      <c r="G7" t="s">
        <v>25</v>
      </c>
      <c r="H7">
        <v>1535883.38</v>
      </c>
      <c r="I7" s="2">
        <v>42492</v>
      </c>
      <c r="J7" s="2">
        <v>43852</v>
      </c>
      <c r="K7">
        <v>818649.78</v>
      </c>
    </row>
    <row r="8" spans="1:11" x14ac:dyDescent="0.25">
      <c r="A8" t="str">
        <f>"6689179522"</f>
        <v>6689179522</v>
      </c>
      <c r="B8" t="str">
        <f t="shared" si="0"/>
        <v>06363391001</v>
      </c>
      <c r="C8" t="s">
        <v>16</v>
      </c>
      <c r="D8" t="s">
        <v>26</v>
      </c>
      <c r="E8" t="s">
        <v>18</v>
      </c>
      <c r="F8" s="1" t="s">
        <v>27</v>
      </c>
      <c r="G8" t="s">
        <v>28</v>
      </c>
      <c r="H8">
        <v>255033.42</v>
      </c>
      <c r="I8" s="2">
        <v>42503</v>
      </c>
      <c r="J8" s="2">
        <v>43881</v>
      </c>
      <c r="K8">
        <v>104200.58</v>
      </c>
    </row>
    <row r="9" spans="1:11" x14ac:dyDescent="0.25">
      <c r="A9" t="str">
        <f>"6806021A32"</f>
        <v>6806021A32</v>
      </c>
      <c r="B9" t="str">
        <f t="shared" si="0"/>
        <v>06363391001</v>
      </c>
      <c r="C9" t="s">
        <v>16</v>
      </c>
      <c r="D9" t="s">
        <v>21</v>
      </c>
      <c r="E9" t="s">
        <v>18</v>
      </c>
      <c r="F9" s="1" t="s">
        <v>19</v>
      </c>
      <c r="G9" t="s">
        <v>20</v>
      </c>
      <c r="H9">
        <v>25265.279999999999</v>
      </c>
      <c r="I9" s="2">
        <v>42663</v>
      </c>
      <c r="J9" s="2">
        <v>44124</v>
      </c>
      <c r="K9">
        <v>18948.96</v>
      </c>
    </row>
    <row r="10" spans="1:11" x14ac:dyDescent="0.25">
      <c r="A10" t="str">
        <f>"70209238F0"</f>
        <v>70209238F0</v>
      </c>
      <c r="B10" t="str">
        <f t="shared" si="0"/>
        <v>06363391001</v>
      </c>
      <c r="C10" t="s">
        <v>16</v>
      </c>
      <c r="D10" t="s">
        <v>29</v>
      </c>
      <c r="E10" t="s">
        <v>18</v>
      </c>
      <c r="F10" s="1" t="s">
        <v>30</v>
      </c>
      <c r="G10" t="s">
        <v>31</v>
      </c>
      <c r="H10">
        <v>68760</v>
      </c>
      <c r="I10" s="2">
        <v>42826</v>
      </c>
      <c r="J10" s="2">
        <v>43921</v>
      </c>
      <c r="K10">
        <v>36939.75</v>
      </c>
    </row>
    <row r="11" spans="1:11" x14ac:dyDescent="0.25">
      <c r="A11" t="str">
        <f>"Z321E2FEAA"</f>
        <v>Z321E2FEAA</v>
      </c>
      <c r="B11" t="str">
        <f t="shared" si="0"/>
        <v>06363391001</v>
      </c>
      <c r="C11" t="s">
        <v>16</v>
      </c>
      <c r="D11" t="s">
        <v>32</v>
      </c>
      <c r="E11" t="s">
        <v>33</v>
      </c>
      <c r="F11" s="1" t="s">
        <v>34</v>
      </c>
      <c r="G11" t="s">
        <v>35</v>
      </c>
      <c r="H11">
        <v>27343.18</v>
      </c>
      <c r="I11" s="2">
        <v>42917</v>
      </c>
      <c r="J11" s="2">
        <v>43646</v>
      </c>
      <c r="K11">
        <v>26061</v>
      </c>
    </row>
    <row r="12" spans="1:11" x14ac:dyDescent="0.25">
      <c r="A12" t="str">
        <f>"Z8C214007D"</f>
        <v>Z8C214007D</v>
      </c>
      <c r="B12" t="str">
        <f t="shared" si="0"/>
        <v>06363391001</v>
      </c>
      <c r="C12" t="s">
        <v>16</v>
      </c>
      <c r="D12" t="s">
        <v>36</v>
      </c>
      <c r="E12" t="s">
        <v>37</v>
      </c>
      <c r="F12" s="1" t="s">
        <v>38</v>
      </c>
      <c r="G12" t="s">
        <v>39</v>
      </c>
      <c r="H12">
        <v>4000</v>
      </c>
      <c r="I12" s="2">
        <v>43101</v>
      </c>
      <c r="J12" s="2">
        <v>43830</v>
      </c>
      <c r="K12">
        <v>4000</v>
      </c>
    </row>
    <row r="13" spans="1:11" x14ac:dyDescent="0.25">
      <c r="A13" t="str">
        <f>"6990275D67"</f>
        <v>6990275D67</v>
      </c>
      <c r="B13" t="str">
        <f t="shared" si="0"/>
        <v>06363391001</v>
      </c>
      <c r="C13" t="s">
        <v>16</v>
      </c>
      <c r="D13" t="s">
        <v>40</v>
      </c>
      <c r="E13" t="s">
        <v>18</v>
      </c>
      <c r="F13" s="1" t="s">
        <v>41</v>
      </c>
      <c r="G13" t="s">
        <v>42</v>
      </c>
      <c r="H13">
        <v>33789</v>
      </c>
      <c r="I13" s="2">
        <v>42790</v>
      </c>
      <c r="J13" s="2">
        <v>43820</v>
      </c>
      <c r="K13">
        <v>14446.5</v>
      </c>
    </row>
    <row r="14" spans="1:11" x14ac:dyDescent="0.25">
      <c r="A14" t="str">
        <f>"Z022148DBD"</f>
        <v>Z022148DBD</v>
      </c>
      <c r="B14" t="str">
        <f t="shared" si="0"/>
        <v>06363391001</v>
      </c>
      <c r="C14" t="s">
        <v>16</v>
      </c>
      <c r="D14" t="s">
        <v>43</v>
      </c>
      <c r="E14" t="s">
        <v>37</v>
      </c>
      <c r="F14" s="1" t="s">
        <v>38</v>
      </c>
      <c r="G14" t="s">
        <v>39</v>
      </c>
      <c r="H14">
        <v>3120</v>
      </c>
      <c r="I14" s="2">
        <v>43101</v>
      </c>
      <c r="J14" s="2">
        <v>43830</v>
      </c>
      <c r="K14">
        <v>3120</v>
      </c>
    </row>
    <row r="15" spans="1:11" x14ac:dyDescent="0.25">
      <c r="A15" t="str">
        <f>"6643954C46"</f>
        <v>6643954C46</v>
      </c>
      <c r="B15" t="str">
        <f t="shared" si="0"/>
        <v>06363391001</v>
      </c>
      <c r="C15" t="s">
        <v>16</v>
      </c>
      <c r="D15" t="s">
        <v>44</v>
      </c>
      <c r="E15" t="s">
        <v>45</v>
      </c>
      <c r="F15" s="1" t="s">
        <v>46</v>
      </c>
      <c r="G15" t="s">
        <v>47</v>
      </c>
      <c r="H15">
        <v>533957.27</v>
      </c>
      <c r="I15" s="2">
        <v>42917</v>
      </c>
      <c r="J15" s="2">
        <v>44012</v>
      </c>
      <c r="K15">
        <v>0</v>
      </c>
    </row>
    <row r="16" spans="1:11" x14ac:dyDescent="0.25">
      <c r="A16" t="str">
        <f>"7255441352"</f>
        <v>7255441352</v>
      </c>
      <c r="B16" t="str">
        <f t="shared" si="0"/>
        <v>06363391001</v>
      </c>
      <c r="C16" t="s">
        <v>16</v>
      </c>
      <c r="D16" t="s">
        <v>48</v>
      </c>
      <c r="E16" t="s">
        <v>33</v>
      </c>
      <c r="F16" s="1" t="s">
        <v>49</v>
      </c>
      <c r="G16" t="s">
        <v>50</v>
      </c>
      <c r="H16">
        <v>114044.4</v>
      </c>
      <c r="I16" s="2">
        <v>43116</v>
      </c>
      <c r="J16" s="2">
        <v>43845</v>
      </c>
      <c r="K16">
        <v>104717.53</v>
      </c>
    </row>
    <row r="17" spans="1:11" x14ac:dyDescent="0.25">
      <c r="A17" t="str">
        <f>"7348076025"</f>
        <v>7348076025</v>
      </c>
      <c r="B17" t="str">
        <f t="shared" si="0"/>
        <v>06363391001</v>
      </c>
      <c r="C17" t="s">
        <v>16</v>
      </c>
      <c r="D17" t="s">
        <v>51</v>
      </c>
      <c r="E17" t="s">
        <v>18</v>
      </c>
      <c r="F17" s="1" t="s">
        <v>52</v>
      </c>
      <c r="G17" t="s">
        <v>53</v>
      </c>
      <c r="H17">
        <v>1139018.3999999999</v>
      </c>
      <c r="I17" s="2">
        <v>43111</v>
      </c>
      <c r="J17" s="2">
        <v>44206</v>
      </c>
      <c r="K17">
        <v>701449.43</v>
      </c>
    </row>
    <row r="18" spans="1:11" x14ac:dyDescent="0.25">
      <c r="A18" t="str">
        <f>"Z8423118EA"</f>
        <v>Z8423118EA</v>
      </c>
      <c r="B18" t="str">
        <f t="shared" si="0"/>
        <v>06363391001</v>
      </c>
      <c r="C18" t="s">
        <v>16</v>
      </c>
      <c r="D18" t="s">
        <v>54</v>
      </c>
      <c r="E18" t="s">
        <v>33</v>
      </c>
      <c r="F18" s="1" t="s">
        <v>55</v>
      </c>
      <c r="G18" t="s">
        <v>56</v>
      </c>
      <c r="H18">
        <v>16180</v>
      </c>
      <c r="I18" s="2">
        <v>43238</v>
      </c>
      <c r="J18" s="2">
        <v>43968</v>
      </c>
      <c r="K18">
        <v>16180</v>
      </c>
    </row>
    <row r="19" spans="1:11" x14ac:dyDescent="0.25">
      <c r="A19" t="str">
        <f>"Z1E240FBDC"</f>
        <v>Z1E240FBDC</v>
      </c>
      <c r="B19" t="str">
        <f t="shared" si="0"/>
        <v>06363391001</v>
      </c>
      <c r="C19" t="s">
        <v>16</v>
      </c>
      <c r="D19" t="s">
        <v>57</v>
      </c>
      <c r="E19" t="s">
        <v>37</v>
      </c>
      <c r="F19" s="1" t="s">
        <v>58</v>
      </c>
      <c r="G19" t="s">
        <v>59</v>
      </c>
      <c r="H19">
        <v>0</v>
      </c>
      <c r="I19" s="2">
        <v>43270</v>
      </c>
      <c r="J19" s="2">
        <v>43634</v>
      </c>
      <c r="K19">
        <v>1890</v>
      </c>
    </row>
    <row r="20" spans="1:11" x14ac:dyDescent="0.25">
      <c r="A20" t="str">
        <f>"7381515ADE"</f>
        <v>7381515ADE</v>
      </c>
      <c r="B20" t="str">
        <f t="shared" si="0"/>
        <v>06363391001</v>
      </c>
      <c r="C20" t="s">
        <v>16</v>
      </c>
      <c r="D20" t="s">
        <v>60</v>
      </c>
      <c r="E20" t="s">
        <v>18</v>
      </c>
      <c r="F20" s="1" t="s">
        <v>61</v>
      </c>
      <c r="G20" t="s">
        <v>62</v>
      </c>
      <c r="H20">
        <v>0</v>
      </c>
      <c r="I20" s="2">
        <v>43221</v>
      </c>
      <c r="J20" s="2">
        <v>43585</v>
      </c>
      <c r="K20">
        <v>145205.92000000001</v>
      </c>
    </row>
    <row r="21" spans="1:11" x14ac:dyDescent="0.25">
      <c r="A21" t="str">
        <f>"ZE9229544B"</f>
        <v>ZE9229544B</v>
      </c>
      <c r="B21" t="str">
        <f t="shared" si="0"/>
        <v>06363391001</v>
      </c>
      <c r="C21" t="s">
        <v>16</v>
      </c>
      <c r="D21" t="s">
        <v>63</v>
      </c>
      <c r="E21" t="s">
        <v>33</v>
      </c>
      <c r="F21" s="1" t="s">
        <v>64</v>
      </c>
      <c r="G21" t="s">
        <v>65</v>
      </c>
      <c r="H21">
        <v>2698</v>
      </c>
      <c r="I21" s="2">
        <v>43179</v>
      </c>
      <c r="J21" s="2">
        <v>43909</v>
      </c>
      <c r="K21">
        <v>2698</v>
      </c>
    </row>
    <row r="22" spans="1:11" x14ac:dyDescent="0.25">
      <c r="A22" t="str">
        <f>"ZB42209D2B"</f>
        <v>ZB42209D2B</v>
      </c>
      <c r="B22" t="str">
        <f t="shared" si="0"/>
        <v>06363391001</v>
      </c>
      <c r="C22" t="s">
        <v>16</v>
      </c>
      <c r="D22" t="s">
        <v>66</v>
      </c>
      <c r="E22" t="s">
        <v>33</v>
      </c>
      <c r="F22" s="1" t="s">
        <v>67</v>
      </c>
      <c r="G22" t="s">
        <v>56</v>
      </c>
      <c r="H22">
        <v>20700</v>
      </c>
      <c r="I22" s="2">
        <v>43194</v>
      </c>
      <c r="J22" s="2">
        <v>43924</v>
      </c>
      <c r="K22">
        <v>20423.96</v>
      </c>
    </row>
    <row r="23" spans="1:11" x14ac:dyDescent="0.25">
      <c r="A23" t="str">
        <f>"ZD4231F67E"</f>
        <v>ZD4231F67E</v>
      </c>
      <c r="B23" t="str">
        <f t="shared" si="0"/>
        <v>06363391001</v>
      </c>
      <c r="C23" t="s">
        <v>16</v>
      </c>
      <c r="D23" t="s">
        <v>68</v>
      </c>
      <c r="E23" t="s">
        <v>37</v>
      </c>
      <c r="F23" s="1" t="s">
        <v>69</v>
      </c>
      <c r="G23" t="s">
        <v>70</v>
      </c>
      <c r="H23">
        <v>179.99</v>
      </c>
      <c r="I23" s="2">
        <v>43201</v>
      </c>
      <c r="J23" s="2">
        <v>43566</v>
      </c>
      <c r="K23">
        <v>173.07</v>
      </c>
    </row>
    <row r="24" spans="1:11" x14ac:dyDescent="0.25">
      <c r="A24" t="str">
        <f>"Z4E238CCCA"</f>
        <v>Z4E238CCCA</v>
      </c>
      <c r="B24" t="str">
        <f t="shared" si="0"/>
        <v>06363391001</v>
      </c>
      <c r="C24" t="s">
        <v>16</v>
      </c>
      <c r="D24" t="s">
        <v>71</v>
      </c>
      <c r="E24" t="s">
        <v>37</v>
      </c>
      <c r="F24" s="1" t="s">
        <v>72</v>
      </c>
      <c r="G24" t="s">
        <v>73</v>
      </c>
      <c r="H24">
        <v>230</v>
      </c>
      <c r="I24" s="2">
        <v>43235</v>
      </c>
      <c r="J24" s="2">
        <v>43599</v>
      </c>
      <c r="K24">
        <v>230</v>
      </c>
    </row>
    <row r="25" spans="1:11" x14ac:dyDescent="0.25">
      <c r="A25" t="str">
        <f>"Z1025AEFAA"</f>
        <v>Z1025AEFAA</v>
      </c>
      <c r="B25" t="str">
        <f t="shared" si="0"/>
        <v>06363391001</v>
      </c>
      <c r="C25" t="s">
        <v>16</v>
      </c>
      <c r="D25" t="s">
        <v>74</v>
      </c>
      <c r="E25" t="s">
        <v>37</v>
      </c>
      <c r="F25" s="1" t="s">
        <v>75</v>
      </c>
      <c r="G25" t="s">
        <v>76</v>
      </c>
      <c r="H25">
        <v>779</v>
      </c>
      <c r="I25" s="2">
        <v>43417</v>
      </c>
      <c r="J25" s="2">
        <v>43425</v>
      </c>
      <c r="K25">
        <v>779</v>
      </c>
    </row>
    <row r="26" spans="1:11" x14ac:dyDescent="0.25">
      <c r="A26" t="str">
        <f>"Z7625F1688"</f>
        <v>Z7625F1688</v>
      </c>
      <c r="B26" t="str">
        <f t="shared" si="0"/>
        <v>06363391001</v>
      </c>
      <c r="C26" t="s">
        <v>16</v>
      </c>
      <c r="D26" t="s">
        <v>77</v>
      </c>
      <c r="E26" t="s">
        <v>37</v>
      </c>
      <c r="F26" s="1" t="s">
        <v>78</v>
      </c>
      <c r="G26" t="s">
        <v>79</v>
      </c>
      <c r="H26">
        <v>1382</v>
      </c>
      <c r="I26" s="2">
        <v>43431</v>
      </c>
      <c r="J26" s="2">
        <v>43446</v>
      </c>
      <c r="K26">
        <v>1382</v>
      </c>
    </row>
    <row r="27" spans="1:11" x14ac:dyDescent="0.25">
      <c r="A27" t="str">
        <f>"74749972AA"</f>
        <v>74749972AA</v>
      </c>
      <c r="B27" t="str">
        <f t="shared" si="0"/>
        <v>06363391001</v>
      </c>
      <c r="C27" t="s">
        <v>16</v>
      </c>
      <c r="D27" t="s">
        <v>80</v>
      </c>
      <c r="E27" t="s">
        <v>18</v>
      </c>
      <c r="F27" s="1" t="s">
        <v>81</v>
      </c>
      <c r="G27" t="s">
        <v>82</v>
      </c>
      <c r="H27">
        <v>0</v>
      </c>
      <c r="I27" s="2">
        <v>43282</v>
      </c>
      <c r="J27" s="2">
        <v>43646</v>
      </c>
      <c r="K27">
        <v>112801.87</v>
      </c>
    </row>
    <row r="28" spans="1:11" x14ac:dyDescent="0.25">
      <c r="A28" t="str">
        <f>"Z5824E19E9"</f>
        <v>Z5824E19E9</v>
      </c>
      <c r="B28" t="str">
        <f t="shared" si="0"/>
        <v>06363391001</v>
      </c>
      <c r="C28" t="s">
        <v>16</v>
      </c>
      <c r="D28" t="s">
        <v>83</v>
      </c>
      <c r="E28" t="s">
        <v>33</v>
      </c>
      <c r="F28" s="1" t="s">
        <v>84</v>
      </c>
      <c r="G28" t="s">
        <v>85</v>
      </c>
      <c r="H28">
        <v>8479.6299999999992</v>
      </c>
      <c r="I28" s="2">
        <v>43398</v>
      </c>
      <c r="J28" s="2">
        <v>43418</v>
      </c>
      <c r="K28">
        <v>8479.6200000000008</v>
      </c>
    </row>
    <row r="29" spans="1:11" x14ac:dyDescent="0.25">
      <c r="A29" t="str">
        <f>"Z382546CDD"</f>
        <v>Z382546CDD</v>
      </c>
      <c r="B29" t="str">
        <f t="shared" si="0"/>
        <v>06363391001</v>
      </c>
      <c r="C29" t="s">
        <v>16</v>
      </c>
      <c r="D29" t="s">
        <v>86</v>
      </c>
      <c r="E29" t="s">
        <v>37</v>
      </c>
      <c r="F29" s="1" t="s">
        <v>87</v>
      </c>
      <c r="G29" t="s">
        <v>88</v>
      </c>
      <c r="H29">
        <v>805</v>
      </c>
      <c r="I29" s="2">
        <v>43388</v>
      </c>
      <c r="J29" s="2">
        <v>43403</v>
      </c>
      <c r="K29">
        <v>805</v>
      </c>
    </row>
    <row r="30" spans="1:11" x14ac:dyDescent="0.25">
      <c r="A30" t="str">
        <f>"Z962545628"</f>
        <v>Z962545628</v>
      </c>
      <c r="B30" t="str">
        <f t="shared" si="0"/>
        <v>06363391001</v>
      </c>
      <c r="C30" t="s">
        <v>16</v>
      </c>
      <c r="D30" t="s">
        <v>89</v>
      </c>
      <c r="E30" t="s">
        <v>37</v>
      </c>
      <c r="F30" s="1" t="s">
        <v>90</v>
      </c>
      <c r="G30" t="s">
        <v>91</v>
      </c>
      <c r="H30">
        <v>5032</v>
      </c>
      <c r="I30" s="2">
        <v>43391</v>
      </c>
      <c r="J30" s="2">
        <v>43421</v>
      </c>
      <c r="K30">
        <v>5032</v>
      </c>
    </row>
    <row r="31" spans="1:11" x14ac:dyDescent="0.25">
      <c r="A31" t="str">
        <f>"Z7C2561A02"</f>
        <v>Z7C2561A02</v>
      </c>
      <c r="B31" t="str">
        <f t="shared" si="0"/>
        <v>06363391001</v>
      </c>
      <c r="C31" t="s">
        <v>16</v>
      </c>
      <c r="D31" t="s">
        <v>92</v>
      </c>
      <c r="E31" t="s">
        <v>37</v>
      </c>
      <c r="F31" s="1" t="s">
        <v>93</v>
      </c>
      <c r="G31" t="s">
        <v>94</v>
      </c>
      <c r="H31">
        <v>1468.03</v>
      </c>
      <c r="I31" s="2">
        <v>43397</v>
      </c>
      <c r="J31" s="2">
        <v>43417</v>
      </c>
      <c r="K31">
        <v>1468.03</v>
      </c>
    </row>
    <row r="32" spans="1:11" x14ac:dyDescent="0.25">
      <c r="A32" t="str">
        <f>"ZDA2565995"</f>
        <v>ZDA2565995</v>
      </c>
      <c r="B32" t="str">
        <f t="shared" si="0"/>
        <v>06363391001</v>
      </c>
      <c r="C32" t="s">
        <v>16</v>
      </c>
      <c r="D32" t="s">
        <v>95</v>
      </c>
      <c r="E32" t="s">
        <v>37</v>
      </c>
      <c r="F32" s="1" t="s">
        <v>38</v>
      </c>
      <c r="G32" t="s">
        <v>39</v>
      </c>
      <c r="H32">
        <v>380</v>
      </c>
      <c r="I32" s="2">
        <v>43397</v>
      </c>
      <c r="J32" s="2">
        <v>43407</v>
      </c>
      <c r="K32">
        <v>380</v>
      </c>
    </row>
    <row r="33" spans="1:11" x14ac:dyDescent="0.25">
      <c r="A33" t="str">
        <f>"7590713686"</f>
        <v>7590713686</v>
      </c>
      <c r="B33" t="str">
        <f t="shared" si="0"/>
        <v>06363391001</v>
      </c>
      <c r="C33" t="s">
        <v>16</v>
      </c>
      <c r="D33" t="s">
        <v>96</v>
      </c>
      <c r="E33" t="s">
        <v>18</v>
      </c>
      <c r="F33" s="1" t="s">
        <v>19</v>
      </c>
      <c r="G33" t="s">
        <v>20</v>
      </c>
      <c r="H33">
        <v>7212</v>
      </c>
      <c r="I33" s="2">
        <v>43398</v>
      </c>
      <c r="J33" s="2">
        <v>44858</v>
      </c>
      <c r="K33">
        <v>1722.01</v>
      </c>
    </row>
    <row r="34" spans="1:11" x14ac:dyDescent="0.25">
      <c r="A34" t="str">
        <f>"ZD52556514"</f>
        <v>ZD52556514</v>
      </c>
      <c r="B34" t="str">
        <f t="shared" si="0"/>
        <v>06363391001</v>
      </c>
      <c r="C34" t="s">
        <v>16</v>
      </c>
      <c r="D34" t="s">
        <v>97</v>
      </c>
      <c r="E34" t="s">
        <v>33</v>
      </c>
      <c r="F34" s="1" t="s">
        <v>98</v>
      </c>
      <c r="G34" t="s">
        <v>99</v>
      </c>
      <c r="H34">
        <v>2472</v>
      </c>
      <c r="I34" s="2">
        <v>43404</v>
      </c>
      <c r="J34" s="2">
        <v>43424</v>
      </c>
      <c r="K34">
        <v>2472</v>
      </c>
    </row>
    <row r="35" spans="1:11" x14ac:dyDescent="0.25">
      <c r="A35" t="str">
        <f>"Z2225BD11F"</f>
        <v>Z2225BD11F</v>
      </c>
      <c r="B35" t="str">
        <f t="shared" ref="B35:B66" si="1">"06363391001"</f>
        <v>06363391001</v>
      </c>
      <c r="C35" t="s">
        <v>16</v>
      </c>
      <c r="D35" t="s">
        <v>100</v>
      </c>
      <c r="E35" t="s">
        <v>37</v>
      </c>
      <c r="F35" s="1" t="s">
        <v>101</v>
      </c>
      <c r="G35" t="s">
        <v>102</v>
      </c>
      <c r="H35">
        <v>697</v>
      </c>
      <c r="I35" s="2">
        <v>43418</v>
      </c>
      <c r="J35" s="2">
        <v>43428</v>
      </c>
      <c r="K35">
        <v>697</v>
      </c>
    </row>
    <row r="36" spans="1:11" x14ac:dyDescent="0.25">
      <c r="A36" t="str">
        <f>"7706837B13"</f>
        <v>7706837B13</v>
      </c>
      <c r="B36" t="str">
        <f t="shared" si="1"/>
        <v>06363391001</v>
      </c>
      <c r="C36" t="s">
        <v>16</v>
      </c>
      <c r="D36" t="s">
        <v>103</v>
      </c>
      <c r="E36" t="s">
        <v>18</v>
      </c>
      <c r="F36" s="1" t="s">
        <v>104</v>
      </c>
      <c r="G36" t="s">
        <v>105</v>
      </c>
      <c r="H36">
        <v>2025</v>
      </c>
      <c r="I36" s="2">
        <v>43431</v>
      </c>
      <c r="J36" s="2">
        <v>43461</v>
      </c>
      <c r="K36">
        <v>2025</v>
      </c>
    </row>
    <row r="37" spans="1:11" x14ac:dyDescent="0.25">
      <c r="A37" t="str">
        <f>"Z6E25723DD"</f>
        <v>Z6E25723DD</v>
      </c>
      <c r="B37" t="str">
        <f t="shared" si="1"/>
        <v>06363391001</v>
      </c>
      <c r="C37" t="s">
        <v>16</v>
      </c>
      <c r="D37" t="s">
        <v>106</v>
      </c>
      <c r="E37" t="s">
        <v>33</v>
      </c>
      <c r="F37" s="1" t="s">
        <v>107</v>
      </c>
      <c r="G37" t="s">
        <v>108</v>
      </c>
      <c r="H37">
        <v>15272.2</v>
      </c>
      <c r="I37" s="2">
        <v>43439</v>
      </c>
      <c r="J37" s="2">
        <v>43449</v>
      </c>
      <c r="K37">
        <v>15272.2</v>
      </c>
    </row>
    <row r="38" spans="1:11" x14ac:dyDescent="0.25">
      <c r="A38" t="str">
        <f>"Z56262CCCE"</f>
        <v>Z56262CCCE</v>
      </c>
      <c r="B38" t="str">
        <f t="shared" si="1"/>
        <v>06363391001</v>
      </c>
      <c r="C38" t="s">
        <v>16</v>
      </c>
      <c r="D38" t="s">
        <v>109</v>
      </c>
      <c r="E38" t="s">
        <v>37</v>
      </c>
      <c r="F38" s="1" t="s">
        <v>110</v>
      </c>
      <c r="G38" t="s">
        <v>111</v>
      </c>
      <c r="H38">
        <v>1225.8</v>
      </c>
      <c r="I38" s="2">
        <v>43448</v>
      </c>
      <c r="J38" s="2">
        <v>43479</v>
      </c>
      <c r="K38">
        <v>1225.8</v>
      </c>
    </row>
    <row r="39" spans="1:11" x14ac:dyDescent="0.25">
      <c r="A39" t="str">
        <f>"ZA5266080B"</f>
        <v>ZA5266080B</v>
      </c>
      <c r="B39" t="str">
        <f t="shared" si="1"/>
        <v>06363391001</v>
      </c>
      <c r="C39" t="s">
        <v>16</v>
      </c>
      <c r="D39" t="s">
        <v>112</v>
      </c>
      <c r="E39" t="s">
        <v>37</v>
      </c>
      <c r="F39" s="1" t="s">
        <v>113</v>
      </c>
      <c r="G39" t="s">
        <v>114</v>
      </c>
      <c r="H39">
        <v>394.5</v>
      </c>
      <c r="I39" s="2">
        <v>43452</v>
      </c>
      <c r="J39" s="2">
        <v>43472</v>
      </c>
      <c r="K39">
        <v>394.5</v>
      </c>
    </row>
    <row r="40" spans="1:11" x14ac:dyDescent="0.25">
      <c r="A40" t="str">
        <f>"Z1326609DF"</f>
        <v>Z1326609DF</v>
      </c>
      <c r="B40" t="str">
        <f t="shared" si="1"/>
        <v>06363391001</v>
      </c>
      <c r="C40" t="s">
        <v>16</v>
      </c>
      <c r="D40" t="s">
        <v>115</v>
      </c>
      <c r="E40" t="s">
        <v>37</v>
      </c>
      <c r="F40" s="1" t="s">
        <v>116</v>
      </c>
      <c r="G40" t="s">
        <v>117</v>
      </c>
      <c r="H40">
        <v>11865.38</v>
      </c>
      <c r="I40" s="2">
        <v>43455</v>
      </c>
      <c r="J40" s="2">
        <v>43484</v>
      </c>
      <c r="K40">
        <v>11865.38</v>
      </c>
    </row>
    <row r="41" spans="1:11" x14ac:dyDescent="0.25">
      <c r="A41" t="str">
        <f>"Z422674581"</f>
        <v>Z422674581</v>
      </c>
      <c r="B41" t="str">
        <f t="shared" si="1"/>
        <v>06363391001</v>
      </c>
      <c r="C41" t="s">
        <v>16</v>
      </c>
      <c r="D41" t="s">
        <v>118</v>
      </c>
      <c r="E41" t="s">
        <v>37</v>
      </c>
      <c r="F41" s="1" t="s">
        <v>119</v>
      </c>
      <c r="G41" t="s">
        <v>120</v>
      </c>
      <c r="H41">
        <v>780</v>
      </c>
      <c r="I41" s="2">
        <v>43455</v>
      </c>
      <c r="J41" s="2">
        <v>43485</v>
      </c>
      <c r="K41">
        <v>780</v>
      </c>
    </row>
    <row r="42" spans="1:11" x14ac:dyDescent="0.25">
      <c r="A42" t="str">
        <f>"Z7626B4567"</f>
        <v>Z7626B4567</v>
      </c>
      <c r="B42" t="str">
        <f t="shared" si="1"/>
        <v>06363391001</v>
      </c>
      <c r="C42" t="s">
        <v>16</v>
      </c>
      <c r="D42" t="s">
        <v>121</v>
      </c>
      <c r="E42" t="s">
        <v>37</v>
      </c>
      <c r="F42" s="1" t="s">
        <v>122</v>
      </c>
      <c r="G42" t="s">
        <v>123</v>
      </c>
      <c r="H42">
        <v>590</v>
      </c>
      <c r="I42" s="2">
        <v>43480</v>
      </c>
      <c r="J42" s="2">
        <v>43500</v>
      </c>
      <c r="K42">
        <v>590</v>
      </c>
    </row>
    <row r="43" spans="1:11" x14ac:dyDescent="0.25">
      <c r="A43" t="str">
        <f>"Z541E8676D"</f>
        <v>Z541E8676D</v>
      </c>
      <c r="B43" t="str">
        <f t="shared" si="1"/>
        <v>06363391001</v>
      </c>
      <c r="C43" t="s">
        <v>16</v>
      </c>
      <c r="D43" t="s">
        <v>124</v>
      </c>
      <c r="E43" t="s">
        <v>33</v>
      </c>
      <c r="F43" s="1" t="s">
        <v>125</v>
      </c>
      <c r="G43" t="s">
        <v>126</v>
      </c>
      <c r="H43">
        <v>23337.41</v>
      </c>
      <c r="I43" s="2">
        <v>43011</v>
      </c>
      <c r="J43" s="2">
        <v>43375</v>
      </c>
      <c r="K43">
        <v>18438.939999999999</v>
      </c>
    </row>
    <row r="44" spans="1:11" x14ac:dyDescent="0.25">
      <c r="A44" t="str">
        <f>"Z2726CDB98"</f>
        <v>Z2726CDB98</v>
      </c>
      <c r="B44" t="str">
        <f t="shared" si="1"/>
        <v>06363391001</v>
      </c>
      <c r="C44" t="s">
        <v>16</v>
      </c>
      <c r="D44" t="s">
        <v>127</v>
      </c>
      <c r="E44" t="s">
        <v>37</v>
      </c>
      <c r="F44" s="1" t="s">
        <v>128</v>
      </c>
      <c r="G44" t="s">
        <v>85</v>
      </c>
      <c r="H44">
        <v>423.3</v>
      </c>
      <c r="I44" s="2">
        <v>43487</v>
      </c>
      <c r="J44" s="2">
        <v>43487</v>
      </c>
      <c r="K44">
        <v>423.3</v>
      </c>
    </row>
    <row r="45" spans="1:11" x14ac:dyDescent="0.25">
      <c r="A45" t="str">
        <f>"738950084D"</f>
        <v>738950084D</v>
      </c>
      <c r="B45" t="str">
        <f t="shared" si="1"/>
        <v>06363391001</v>
      </c>
      <c r="C45" t="s">
        <v>16</v>
      </c>
      <c r="D45" t="s">
        <v>129</v>
      </c>
      <c r="E45" t="s">
        <v>18</v>
      </c>
      <c r="F45" s="1" t="s">
        <v>52</v>
      </c>
      <c r="G45" t="s">
        <v>53</v>
      </c>
      <c r="H45">
        <v>3962</v>
      </c>
      <c r="I45" s="2">
        <v>43153</v>
      </c>
      <c r="J45" s="2">
        <v>44248</v>
      </c>
      <c r="K45">
        <v>1635.74</v>
      </c>
    </row>
    <row r="46" spans="1:11" x14ac:dyDescent="0.25">
      <c r="A46" t="str">
        <f>"ZC9240A0AF"</f>
        <v>ZC9240A0AF</v>
      </c>
      <c r="B46" t="str">
        <f t="shared" si="1"/>
        <v>06363391001</v>
      </c>
      <c r="C46" t="s">
        <v>16</v>
      </c>
      <c r="D46" t="s">
        <v>130</v>
      </c>
      <c r="E46" t="s">
        <v>37</v>
      </c>
      <c r="F46" s="1" t="s">
        <v>131</v>
      </c>
      <c r="G46" t="s">
        <v>132</v>
      </c>
      <c r="H46">
        <v>3300</v>
      </c>
      <c r="I46" s="2">
        <v>43271</v>
      </c>
      <c r="J46" s="2">
        <v>43291</v>
      </c>
      <c r="K46">
        <v>3300</v>
      </c>
    </row>
    <row r="47" spans="1:11" x14ac:dyDescent="0.25">
      <c r="A47" t="str">
        <f>"Z3622B59C7"</f>
        <v>Z3622B59C7</v>
      </c>
      <c r="B47" t="str">
        <f t="shared" si="1"/>
        <v>06363391001</v>
      </c>
      <c r="C47" t="s">
        <v>16</v>
      </c>
      <c r="D47" t="s">
        <v>133</v>
      </c>
      <c r="E47" t="s">
        <v>37</v>
      </c>
      <c r="F47" s="1" t="s">
        <v>128</v>
      </c>
      <c r="G47" t="s">
        <v>85</v>
      </c>
      <c r="H47">
        <v>242</v>
      </c>
      <c r="I47" s="2">
        <v>43172</v>
      </c>
      <c r="J47" s="2">
        <v>43181</v>
      </c>
      <c r="K47">
        <v>242</v>
      </c>
    </row>
    <row r="48" spans="1:11" x14ac:dyDescent="0.25">
      <c r="A48" t="str">
        <f>"ZB426FCC5C"</f>
        <v>ZB426FCC5C</v>
      </c>
      <c r="B48" t="str">
        <f t="shared" si="1"/>
        <v>06363391001</v>
      </c>
      <c r="C48" t="s">
        <v>16</v>
      </c>
      <c r="D48" t="s">
        <v>134</v>
      </c>
      <c r="E48" t="s">
        <v>37</v>
      </c>
      <c r="F48" s="1" t="s">
        <v>135</v>
      </c>
      <c r="G48" t="s">
        <v>136</v>
      </c>
      <c r="H48">
        <v>2995</v>
      </c>
      <c r="I48" s="2">
        <v>43500</v>
      </c>
      <c r="J48" s="2">
        <v>43542</v>
      </c>
      <c r="K48">
        <v>2995</v>
      </c>
    </row>
    <row r="49" spans="1:11" x14ac:dyDescent="0.25">
      <c r="A49" t="str">
        <f>"Z6226C6EFA"</f>
        <v>Z6226C6EFA</v>
      </c>
      <c r="B49" t="str">
        <f t="shared" si="1"/>
        <v>06363391001</v>
      </c>
      <c r="C49" t="s">
        <v>16</v>
      </c>
      <c r="D49" t="s">
        <v>137</v>
      </c>
      <c r="E49" t="s">
        <v>37</v>
      </c>
      <c r="F49" s="1" t="s">
        <v>138</v>
      </c>
      <c r="G49" t="s">
        <v>139</v>
      </c>
      <c r="H49">
        <v>320</v>
      </c>
      <c r="I49" s="2">
        <v>43497</v>
      </c>
      <c r="J49" s="2">
        <v>43524</v>
      </c>
      <c r="K49">
        <v>320</v>
      </c>
    </row>
    <row r="50" spans="1:11" x14ac:dyDescent="0.25">
      <c r="A50" t="str">
        <f>"Z47259C7AE"</f>
        <v>Z47259C7AE</v>
      </c>
      <c r="B50" t="str">
        <f t="shared" si="1"/>
        <v>06363391001</v>
      </c>
      <c r="C50" t="s">
        <v>16</v>
      </c>
      <c r="D50" t="s">
        <v>140</v>
      </c>
      <c r="E50" t="s">
        <v>33</v>
      </c>
      <c r="F50" s="1" t="s">
        <v>141</v>
      </c>
      <c r="G50" t="s">
        <v>142</v>
      </c>
      <c r="H50">
        <v>16010.22</v>
      </c>
      <c r="I50" s="2">
        <v>43531</v>
      </c>
      <c r="J50" s="2">
        <v>43896</v>
      </c>
      <c r="K50">
        <v>6350.63</v>
      </c>
    </row>
    <row r="51" spans="1:11" x14ac:dyDescent="0.25">
      <c r="A51" t="str">
        <f>"ZB526DD897"</f>
        <v>ZB526DD897</v>
      </c>
      <c r="B51" t="str">
        <f t="shared" si="1"/>
        <v>06363391001</v>
      </c>
      <c r="C51" t="s">
        <v>16</v>
      </c>
      <c r="D51" t="s">
        <v>143</v>
      </c>
      <c r="E51" t="s">
        <v>33</v>
      </c>
      <c r="F51" s="1" t="s">
        <v>144</v>
      </c>
      <c r="G51" t="s">
        <v>145</v>
      </c>
      <c r="H51">
        <v>6840</v>
      </c>
      <c r="I51" s="2">
        <v>43536</v>
      </c>
      <c r="J51" s="2">
        <v>43566</v>
      </c>
      <c r="K51">
        <v>6840</v>
      </c>
    </row>
    <row r="52" spans="1:11" x14ac:dyDescent="0.25">
      <c r="A52" t="str">
        <f>"ZAB27CA55E"</f>
        <v>ZAB27CA55E</v>
      </c>
      <c r="B52" t="str">
        <f t="shared" si="1"/>
        <v>06363391001</v>
      </c>
      <c r="C52" t="s">
        <v>16</v>
      </c>
      <c r="D52" t="s">
        <v>146</v>
      </c>
      <c r="E52" t="s">
        <v>37</v>
      </c>
      <c r="F52" s="1" t="s">
        <v>147</v>
      </c>
      <c r="G52" t="s">
        <v>148</v>
      </c>
      <c r="H52">
        <v>1820</v>
      </c>
      <c r="I52" s="2">
        <v>43553</v>
      </c>
      <c r="J52" s="2">
        <v>43583</v>
      </c>
      <c r="K52">
        <v>1820</v>
      </c>
    </row>
    <row r="53" spans="1:11" x14ac:dyDescent="0.25">
      <c r="A53" t="str">
        <f>"7721979AA6"</f>
        <v>7721979AA6</v>
      </c>
      <c r="B53" t="str">
        <f t="shared" si="1"/>
        <v>06363391001</v>
      </c>
      <c r="C53" t="s">
        <v>16</v>
      </c>
      <c r="D53" t="s">
        <v>149</v>
      </c>
      <c r="E53" t="s">
        <v>33</v>
      </c>
      <c r="F53" s="1" t="s">
        <v>150</v>
      </c>
      <c r="G53" t="s">
        <v>91</v>
      </c>
      <c r="H53">
        <v>41645.1</v>
      </c>
      <c r="I53" s="2">
        <v>43556</v>
      </c>
      <c r="J53" s="2">
        <v>43921</v>
      </c>
      <c r="K53">
        <v>20934.02</v>
      </c>
    </row>
    <row r="54" spans="1:11" x14ac:dyDescent="0.25">
      <c r="A54" t="str">
        <f>"ZE82834073"</f>
        <v>ZE82834073</v>
      </c>
      <c r="B54" t="str">
        <f t="shared" si="1"/>
        <v>06363391001</v>
      </c>
      <c r="C54" t="s">
        <v>16</v>
      </c>
      <c r="D54" t="s">
        <v>151</v>
      </c>
      <c r="E54" t="s">
        <v>37</v>
      </c>
      <c r="F54" s="1" t="s">
        <v>152</v>
      </c>
      <c r="G54" t="s">
        <v>153</v>
      </c>
      <c r="H54">
        <v>309.89999999999998</v>
      </c>
      <c r="I54" s="2">
        <v>43585</v>
      </c>
      <c r="J54" s="2">
        <v>43592</v>
      </c>
      <c r="K54">
        <v>309.89999999999998</v>
      </c>
    </row>
    <row r="55" spans="1:11" x14ac:dyDescent="0.25">
      <c r="A55" t="str">
        <f>"Z7F26DCB04"</f>
        <v>Z7F26DCB04</v>
      </c>
      <c r="B55" t="str">
        <f t="shared" si="1"/>
        <v>06363391001</v>
      </c>
      <c r="C55" t="s">
        <v>16</v>
      </c>
      <c r="D55" t="s">
        <v>154</v>
      </c>
      <c r="E55" t="s">
        <v>37</v>
      </c>
      <c r="F55" s="1" t="s">
        <v>38</v>
      </c>
      <c r="G55" t="s">
        <v>39</v>
      </c>
      <c r="H55">
        <v>263</v>
      </c>
      <c r="I55" s="2">
        <v>43490</v>
      </c>
      <c r="J55" s="2">
        <v>43500</v>
      </c>
      <c r="K55">
        <v>263</v>
      </c>
    </row>
    <row r="56" spans="1:11" x14ac:dyDescent="0.25">
      <c r="A56" t="str">
        <f>"ZC02738F79"</f>
        <v>ZC02738F79</v>
      </c>
      <c r="B56" t="str">
        <f t="shared" si="1"/>
        <v>06363391001</v>
      </c>
      <c r="C56" t="s">
        <v>16</v>
      </c>
      <c r="D56" t="s">
        <v>155</v>
      </c>
      <c r="E56" t="s">
        <v>37</v>
      </c>
      <c r="F56" s="1" t="s">
        <v>93</v>
      </c>
      <c r="G56" t="s">
        <v>94</v>
      </c>
      <c r="H56">
        <v>740</v>
      </c>
      <c r="I56" s="2">
        <v>43515</v>
      </c>
      <c r="J56" s="2">
        <v>43535</v>
      </c>
      <c r="K56">
        <v>0</v>
      </c>
    </row>
    <row r="57" spans="1:11" x14ac:dyDescent="0.25">
      <c r="A57" t="str">
        <f>"7809616AFD"</f>
        <v>7809616AFD</v>
      </c>
      <c r="B57" t="str">
        <f t="shared" si="1"/>
        <v>06363391001</v>
      </c>
      <c r="C57" t="s">
        <v>16</v>
      </c>
      <c r="D57" t="s">
        <v>156</v>
      </c>
      <c r="E57" t="s">
        <v>18</v>
      </c>
      <c r="F57" s="1" t="s">
        <v>157</v>
      </c>
      <c r="G57" t="s">
        <v>158</v>
      </c>
      <c r="H57">
        <v>0</v>
      </c>
      <c r="I57" s="2">
        <v>43586</v>
      </c>
      <c r="J57" s="2">
        <v>43951</v>
      </c>
      <c r="K57">
        <v>0</v>
      </c>
    </row>
    <row r="58" spans="1:11" x14ac:dyDescent="0.25">
      <c r="A58" t="str">
        <f>"Z262755EE8"</f>
        <v>Z262755EE8</v>
      </c>
      <c r="B58" t="str">
        <f t="shared" si="1"/>
        <v>06363391001</v>
      </c>
      <c r="C58" t="s">
        <v>16</v>
      </c>
      <c r="D58" t="s">
        <v>159</v>
      </c>
      <c r="E58" t="s">
        <v>37</v>
      </c>
      <c r="F58" s="1" t="s">
        <v>160</v>
      </c>
      <c r="G58" t="s">
        <v>56</v>
      </c>
      <c r="H58">
        <v>950</v>
      </c>
      <c r="I58" s="2">
        <v>43524</v>
      </c>
      <c r="J58" s="2">
        <v>43554</v>
      </c>
      <c r="K58">
        <v>950</v>
      </c>
    </row>
    <row r="59" spans="1:11" x14ac:dyDescent="0.25">
      <c r="A59" t="str">
        <f>"Z6925D6595"</f>
        <v>Z6925D6595</v>
      </c>
      <c r="B59" t="str">
        <f t="shared" si="1"/>
        <v>06363391001</v>
      </c>
      <c r="C59" t="s">
        <v>16</v>
      </c>
      <c r="D59" t="s">
        <v>161</v>
      </c>
      <c r="E59" t="s">
        <v>33</v>
      </c>
      <c r="F59" s="1" t="s">
        <v>162</v>
      </c>
      <c r="G59" t="s">
        <v>163</v>
      </c>
      <c r="H59">
        <v>4148.8</v>
      </c>
      <c r="I59" s="2">
        <v>43473</v>
      </c>
      <c r="J59" s="2">
        <v>43513</v>
      </c>
      <c r="K59">
        <v>4148.8</v>
      </c>
    </row>
    <row r="60" spans="1:11" x14ac:dyDescent="0.25">
      <c r="A60" t="str">
        <f>"Z79264D60B"</f>
        <v>Z79264D60B</v>
      </c>
      <c r="B60" t="str">
        <f t="shared" si="1"/>
        <v>06363391001</v>
      </c>
      <c r="C60" t="s">
        <v>16</v>
      </c>
      <c r="D60" t="s">
        <v>164</v>
      </c>
      <c r="E60" t="s">
        <v>33</v>
      </c>
      <c r="F60" s="1" t="s">
        <v>165</v>
      </c>
      <c r="G60" t="s">
        <v>166</v>
      </c>
      <c r="H60">
        <v>24447.32</v>
      </c>
      <c r="I60" s="2">
        <v>43544</v>
      </c>
      <c r="J60" s="2">
        <v>43589</v>
      </c>
      <c r="K60">
        <v>24447.32</v>
      </c>
    </row>
    <row r="61" spans="1:11" x14ac:dyDescent="0.25">
      <c r="A61" t="str">
        <f>"ZA6277708B"</f>
        <v>ZA6277708B</v>
      </c>
      <c r="B61" t="str">
        <f t="shared" si="1"/>
        <v>06363391001</v>
      </c>
      <c r="C61" t="s">
        <v>16</v>
      </c>
      <c r="D61" t="s">
        <v>167</v>
      </c>
      <c r="E61" t="s">
        <v>37</v>
      </c>
      <c r="F61" s="1" t="s">
        <v>168</v>
      </c>
      <c r="G61" t="s">
        <v>169</v>
      </c>
      <c r="H61">
        <v>811</v>
      </c>
      <c r="I61" s="2">
        <v>43531</v>
      </c>
      <c r="J61" s="2">
        <v>43552</v>
      </c>
      <c r="K61">
        <v>811</v>
      </c>
    </row>
    <row r="62" spans="1:11" x14ac:dyDescent="0.25">
      <c r="A62" t="str">
        <f>"Z75293E5F2"</f>
        <v>Z75293E5F2</v>
      </c>
      <c r="B62" t="str">
        <f t="shared" si="1"/>
        <v>06363391001</v>
      </c>
      <c r="C62" t="s">
        <v>16</v>
      </c>
      <c r="D62" t="s">
        <v>170</v>
      </c>
      <c r="E62" t="s">
        <v>37</v>
      </c>
      <c r="F62" s="1" t="s">
        <v>171</v>
      </c>
      <c r="G62" t="s">
        <v>99</v>
      </c>
      <c r="H62">
        <v>2536</v>
      </c>
      <c r="I62" s="2">
        <v>43664</v>
      </c>
      <c r="J62" s="2">
        <v>43684</v>
      </c>
      <c r="K62">
        <v>2536</v>
      </c>
    </row>
    <row r="63" spans="1:11" x14ac:dyDescent="0.25">
      <c r="A63" t="str">
        <f>"Z3E293E6CF"</f>
        <v>Z3E293E6CF</v>
      </c>
      <c r="B63" t="str">
        <f t="shared" si="1"/>
        <v>06363391001</v>
      </c>
      <c r="C63" t="s">
        <v>16</v>
      </c>
      <c r="D63" t="s">
        <v>71</v>
      </c>
      <c r="E63" t="s">
        <v>37</v>
      </c>
      <c r="F63" s="1" t="s">
        <v>72</v>
      </c>
      <c r="G63" t="s">
        <v>73</v>
      </c>
      <c r="H63">
        <v>230</v>
      </c>
      <c r="I63" s="2">
        <v>43665</v>
      </c>
      <c r="J63" s="2">
        <v>43830</v>
      </c>
      <c r="K63">
        <v>230</v>
      </c>
    </row>
    <row r="64" spans="1:11" x14ac:dyDescent="0.25">
      <c r="A64" t="str">
        <f>"Z5125BD206"</f>
        <v>Z5125BD206</v>
      </c>
      <c r="B64" t="str">
        <f t="shared" si="1"/>
        <v>06363391001</v>
      </c>
      <c r="C64" t="s">
        <v>16</v>
      </c>
      <c r="D64" t="s">
        <v>172</v>
      </c>
      <c r="E64" t="s">
        <v>33</v>
      </c>
      <c r="F64" s="1" t="s">
        <v>173</v>
      </c>
      <c r="G64" t="s">
        <v>99</v>
      </c>
      <c r="H64">
        <v>23733.66</v>
      </c>
      <c r="I64" s="2">
        <v>43556</v>
      </c>
      <c r="J64" s="2">
        <v>43921</v>
      </c>
      <c r="K64">
        <v>12277.13</v>
      </c>
    </row>
    <row r="65" spans="1:11" x14ac:dyDescent="0.25">
      <c r="A65" t="str">
        <f>"770793445B"</f>
        <v>770793445B</v>
      </c>
      <c r="B65" t="str">
        <f t="shared" si="1"/>
        <v>06363391001</v>
      </c>
      <c r="C65" t="s">
        <v>16</v>
      </c>
      <c r="D65" t="s">
        <v>174</v>
      </c>
      <c r="E65" t="s">
        <v>33</v>
      </c>
      <c r="F65" s="1" t="s">
        <v>175</v>
      </c>
      <c r="G65" t="s">
        <v>176</v>
      </c>
      <c r="H65">
        <v>60142.07</v>
      </c>
      <c r="I65" s="2">
        <v>43556</v>
      </c>
      <c r="J65" s="2">
        <v>43921</v>
      </c>
      <c r="K65">
        <v>0</v>
      </c>
    </row>
    <row r="66" spans="1:11" x14ac:dyDescent="0.25">
      <c r="A66" t="str">
        <f>"Z292798F5E"</f>
        <v>Z292798F5E</v>
      </c>
      <c r="B66" t="str">
        <f t="shared" si="1"/>
        <v>06363391001</v>
      </c>
      <c r="C66" t="s">
        <v>16</v>
      </c>
      <c r="D66" t="s">
        <v>177</v>
      </c>
      <c r="E66" t="s">
        <v>37</v>
      </c>
      <c r="F66" s="1" t="s">
        <v>178</v>
      </c>
      <c r="G66" t="s">
        <v>142</v>
      </c>
      <c r="H66">
        <v>4618.08</v>
      </c>
      <c r="I66" s="2">
        <v>43553</v>
      </c>
      <c r="J66" s="2">
        <v>43583</v>
      </c>
      <c r="K66">
        <v>4618.08</v>
      </c>
    </row>
    <row r="67" spans="1:11" x14ac:dyDescent="0.25">
      <c r="A67" t="str">
        <f>"Z4727FAD6B"</f>
        <v>Z4727FAD6B</v>
      </c>
      <c r="B67" t="str">
        <f t="shared" ref="B67:B98" si="2">"06363391001"</f>
        <v>06363391001</v>
      </c>
      <c r="C67" t="s">
        <v>16</v>
      </c>
      <c r="D67" t="s">
        <v>179</v>
      </c>
      <c r="E67" t="s">
        <v>37</v>
      </c>
      <c r="F67" s="1" t="s">
        <v>180</v>
      </c>
      <c r="G67" t="s">
        <v>181</v>
      </c>
      <c r="H67">
        <v>1100</v>
      </c>
      <c r="I67" s="2">
        <v>43567</v>
      </c>
      <c r="J67" s="2">
        <v>43596</v>
      </c>
      <c r="K67">
        <v>1100</v>
      </c>
    </row>
    <row r="68" spans="1:11" x14ac:dyDescent="0.25">
      <c r="A68" t="str">
        <f>"ZCE2820E66"</f>
        <v>ZCE2820E66</v>
      </c>
      <c r="B68" t="str">
        <f t="shared" si="2"/>
        <v>06363391001</v>
      </c>
      <c r="C68" t="s">
        <v>16</v>
      </c>
      <c r="D68" t="s">
        <v>182</v>
      </c>
      <c r="E68" t="s">
        <v>37</v>
      </c>
      <c r="F68" s="1" t="s">
        <v>183</v>
      </c>
      <c r="G68" t="s">
        <v>184</v>
      </c>
      <c r="H68">
        <v>2068.7199999999998</v>
      </c>
      <c r="I68" s="2">
        <v>43581</v>
      </c>
      <c r="J68" s="2">
        <v>43611</v>
      </c>
      <c r="K68">
        <v>2068.7199999999998</v>
      </c>
    </row>
    <row r="69" spans="1:11" x14ac:dyDescent="0.25">
      <c r="A69" t="str">
        <f>"Z7B28B2731"</f>
        <v>Z7B28B2731</v>
      </c>
      <c r="B69" t="str">
        <f t="shared" si="2"/>
        <v>06363391001</v>
      </c>
      <c r="C69" t="s">
        <v>16</v>
      </c>
      <c r="D69" t="s">
        <v>185</v>
      </c>
      <c r="E69" t="s">
        <v>37</v>
      </c>
      <c r="F69" s="1" t="s">
        <v>186</v>
      </c>
      <c r="G69" t="s">
        <v>187</v>
      </c>
      <c r="H69">
        <v>200</v>
      </c>
      <c r="I69" s="2">
        <v>43621</v>
      </c>
      <c r="J69" s="2">
        <v>43628</v>
      </c>
      <c r="K69">
        <v>200</v>
      </c>
    </row>
    <row r="70" spans="1:11" x14ac:dyDescent="0.25">
      <c r="A70" t="str">
        <f>"Z1328B2798"</f>
        <v>Z1328B2798</v>
      </c>
      <c r="B70" t="str">
        <f t="shared" si="2"/>
        <v>06363391001</v>
      </c>
      <c r="C70" t="s">
        <v>16</v>
      </c>
      <c r="D70" t="s">
        <v>185</v>
      </c>
      <c r="E70" t="s">
        <v>37</v>
      </c>
      <c r="F70" s="1" t="s">
        <v>188</v>
      </c>
      <c r="G70" t="s">
        <v>189</v>
      </c>
      <c r="H70">
        <v>200</v>
      </c>
      <c r="I70" s="2">
        <v>43622</v>
      </c>
      <c r="J70" s="2">
        <v>43628</v>
      </c>
      <c r="K70">
        <v>200</v>
      </c>
    </row>
    <row r="71" spans="1:11" x14ac:dyDescent="0.25">
      <c r="A71" t="str">
        <f>"Z2228E4AB8"</f>
        <v>Z2228E4AB8</v>
      </c>
      <c r="B71" t="str">
        <f t="shared" si="2"/>
        <v>06363391001</v>
      </c>
      <c r="C71" t="s">
        <v>16</v>
      </c>
      <c r="D71" t="s">
        <v>190</v>
      </c>
      <c r="E71" t="s">
        <v>37</v>
      </c>
      <c r="F71" s="1" t="s">
        <v>191</v>
      </c>
      <c r="G71" t="s">
        <v>192</v>
      </c>
      <c r="H71">
        <v>2950</v>
      </c>
      <c r="I71" s="2">
        <v>43635</v>
      </c>
      <c r="J71" s="2">
        <v>43664</v>
      </c>
      <c r="K71">
        <v>2950</v>
      </c>
    </row>
    <row r="72" spans="1:11" x14ac:dyDescent="0.25">
      <c r="A72" t="str">
        <f>"ZF12822880"</f>
        <v>ZF12822880</v>
      </c>
      <c r="B72" t="str">
        <f t="shared" si="2"/>
        <v>06363391001</v>
      </c>
      <c r="C72" t="s">
        <v>16</v>
      </c>
      <c r="D72" t="s">
        <v>193</v>
      </c>
      <c r="E72" t="s">
        <v>37</v>
      </c>
      <c r="F72" s="1" t="s">
        <v>69</v>
      </c>
      <c r="G72" t="s">
        <v>70</v>
      </c>
      <c r="H72">
        <v>179.99</v>
      </c>
      <c r="I72" s="2">
        <v>43574</v>
      </c>
      <c r="J72" s="2">
        <v>43939</v>
      </c>
      <c r="K72">
        <v>173.07</v>
      </c>
    </row>
    <row r="73" spans="1:11" x14ac:dyDescent="0.25">
      <c r="A73" t="str">
        <f>"ZF5284F748"</f>
        <v>ZF5284F748</v>
      </c>
      <c r="B73" t="str">
        <f t="shared" si="2"/>
        <v>06363391001</v>
      </c>
      <c r="C73" t="s">
        <v>16</v>
      </c>
      <c r="D73" t="s">
        <v>194</v>
      </c>
      <c r="E73" t="s">
        <v>37</v>
      </c>
      <c r="F73" s="1" t="s">
        <v>195</v>
      </c>
      <c r="G73" t="s">
        <v>196</v>
      </c>
      <c r="H73">
        <v>159.99</v>
      </c>
      <c r="I73" s="2">
        <v>43594</v>
      </c>
      <c r="J73" s="2">
        <v>43990</v>
      </c>
      <c r="K73">
        <v>0</v>
      </c>
    </row>
    <row r="74" spans="1:11" x14ac:dyDescent="0.25">
      <c r="A74" t="str">
        <f>"ZE5284B533"</f>
        <v>ZE5284B533</v>
      </c>
      <c r="B74" t="str">
        <f t="shared" si="2"/>
        <v>06363391001</v>
      </c>
      <c r="C74" t="s">
        <v>16</v>
      </c>
      <c r="D74" t="s">
        <v>197</v>
      </c>
      <c r="E74" t="s">
        <v>37</v>
      </c>
      <c r="F74" s="1" t="s">
        <v>198</v>
      </c>
      <c r="G74" t="s">
        <v>199</v>
      </c>
      <c r="H74">
        <v>650</v>
      </c>
      <c r="I74" s="2">
        <v>43594</v>
      </c>
      <c r="J74" s="2">
        <v>43624</v>
      </c>
      <c r="K74">
        <v>650</v>
      </c>
    </row>
    <row r="75" spans="1:11" x14ac:dyDescent="0.25">
      <c r="A75" t="str">
        <f>"Z932AFB94B"</f>
        <v>Z932AFB94B</v>
      </c>
      <c r="B75" t="str">
        <f t="shared" si="2"/>
        <v>06363391001</v>
      </c>
      <c r="C75" t="s">
        <v>16</v>
      </c>
      <c r="D75" t="s">
        <v>200</v>
      </c>
      <c r="E75" t="s">
        <v>37</v>
      </c>
      <c r="F75" s="1" t="s">
        <v>93</v>
      </c>
      <c r="G75" t="s">
        <v>94</v>
      </c>
      <c r="H75">
        <v>2495.35</v>
      </c>
      <c r="I75" s="2">
        <v>43804</v>
      </c>
      <c r="J75" s="2">
        <v>43824</v>
      </c>
      <c r="K75">
        <v>0</v>
      </c>
    </row>
    <row r="76" spans="1:11" x14ac:dyDescent="0.25">
      <c r="A76" t="str">
        <f>"Z0B28D7895"</f>
        <v>Z0B28D7895</v>
      </c>
      <c r="B76" t="str">
        <f t="shared" si="2"/>
        <v>06363391001</v>
      </c>
      <c r="C76" t="s">
        <v>16</v>
      </c>
      <c r="D76" t="s">
        <v>57</v>
      </c>
      <c r="E76" t="s">
        <v>37</v>
      </c>
      <c r="F76" s="1" t="s">
        <v>58</v>
      </c>
      <c r="G76" t="s">
        <v>59</v>
      </c>
      <c r="H76">
        <v>0</v>
      </c>
      <c r="I76" s="2">
        <v>43635</v>
      </c>
      <c r="J76" s="2">
        <v>44000</v>
      </c>
      <c r="K76">
        <v>0</v>
      </c>
    </row>
    <row r="77" spans="1:11" x14ac:dyDescent="0.25">
      <c r="A77" t="str">
        <f>"Z3928ECF66"</f>
        <v>Z3928ECF66</v>
      </c>
      <c r="B77" t="str">
        <f t="shared" si="2"/>
        <v>06363391001</v>
      </c>
      <c r="C77" t="s">
        <v>16</v>
      </c>
      <c r="D77" t="s">
        <v>201</v>
      </c>
      <c r="E77" t="s">
        <v>37</v>
      </c>
      <c r="F77" s="1" t="s">
        <v>202</v>
      </c>
      <c r="G77" t="s">
        <v>203</v>
      </c>
      <c r="H77">
        <v>6770.4</v>
      </c>
      <c r="I77" s="2">
        <v>43647</v>
      </c>
      <c r="J77" s="2">
        <v>43830</v>
      </c>
      <c r="K77">
        <v>0</v>
      </c>
    </row>
    <row r="78" spans="1:11" x14ac:dyDescent="0.25">
      <c r="A78" t="str">
        <f>"ZC12911F00"</f>
        <v>ZC12911F00</v>
      </c>
      <c r="B78" t="str">
        <f t="shared" si="2"/>
        <v>06363391001</v>
      </c>
      <c r="C78" t="s">
        <v>16</v>
      </c>
      <c r="D78" t="s">
        <v>204</v>
      </c>
      <c r="E78" t="s">
        <v>37</v>
      </c>
      <c r="F78" s="1" t="s">
        <v>90</v>
      </c>
      <c r="G78" t="s">
        <v>91</v>
      </c>
      <c r="H78">
        <v>4620.28</v>
      </c>
      <c r="I78" s="2">
        <v>43650</v>
      </c>
      <c r="J78" s="2">
        <v>43664</v>
      </c>
      <c r="K78">
        <v>4620.28</v>
      </c>
    </row>
    <row r="79" spans="1:11" x14ac:dyDescent="0.25">
      <c r="A79" t="str">
        <f>"Z9B291DCC6"</f>
        <v>Z9B291DCC6</v>
      </c>
      <c r="B79" t="str">
        <f t="shared" si="2"/>
        <v>06363391001</v>
      </c>
      <c r="C79" t="s">
        <v>16</v>
      </c>
      <c r="D79" t="s">
        <v>205</v>
      </c>
      <c r="E79" t="s">
        <v>37</v>
      </c>
      <c r="F79" s="1" t="s">
        <v>206</v>
      </c>
      <c r="G79" t="s">
        <v>207</v>
      </c>
      <c r="H79">
        <v>3420</v>
      </c>
      <c r="I79" s="2">
        <v>43655</v>
      </c>
      <c r="J79" s="2">
        <v>43672</v>
      </c>
      <c r="K79">
        <v>3420</v>
      </c>
    </row>
    <row r="80" spans="1:11" x14ac:dyDescent="0.25">
      <c r="A80" t="str">
        <f>"Z79292220C"</f>
        <v>Z79292220C</v>
      </c>
      <c r="B80" t="str">
        <f t="shared" si="2"/>
        <v>06363391001</v>
      </c>
      <c r="C80" t="s">
        <v>16</v>
      </c>
      <c r="D80" t="s">
        <v>208</v>
      </c>
      <c r="E80" t="s">
        <v>37</v>
      </c>
      <c r="F80" s="1" t="s">
        <v>209</v>
      </c>
      <c r="G80" t="s">
        <v>210</v>
      </c>
      <c r="H80">
        <v>200</v>
      </c>
      <c r="I80" s="2">
        <v>43656</v>
      </c>
      <c r="J80" s="2">
        <v>43664</v>
      </c>
      <c r="K80">
        <v>200</v>
      </c>
    </row>
    <row r="81" spans="1:11" x14ac:dyDescent="0.25">
      <c r="A81" t="str">
        <f>"ZCD29388FD"</f>
        <v>ZCD29388FD</v>
      </c>
      <c r="B81" t="str">
        <f t="shared" si="2"/>
        <v>06363391001</v>
      </c>
      <c r="C81" t="s">
        <v>16</v>
      </c>
      <c r="D81" t="s">
        <v>211</v>
      </c>
      <c r="E81" t="s">
        <v>37</v>
      </c>
      <c r="F81" s="1" t="s">
        <v>93</v>
      </c>
      <c r="G81" t="s">
        <v>94</v>
      </c>
      <c r="H81">
        <v>4585.8</v>
      </c>
      <c r="I81" s="2">
        <v>43663</v>
      </c>
      <c r="J81" s="2">
        <v>43683</v>
      </c>
      <c r="K81">
        <v>4585.8</v>
      </c>
    </row>
    <row r="82" spans="1:11" x14ac:dyDescent="0.25">
      <c r="A82" t="str">
        <f>"Z092942CD8"</f>
        <v>Z092942CD8</v>
      </c>
      <c r="B82" t="str">
        <f t="shared" si="2"/>
        <v>06363391001</v>
      </c>
      <c r="C82" t="s">
        <v>16</v>
      </c>
      <c r="D82" t="s">
        <v>112</v>
      </c>
      <c r="E82" t="s">
        <v>37</v>
      </c>
      <c r="F82" s="1" t="s">
        <v>212</v>
      </c>
      <c r="G82" t="s">
        <v>213</v>
      </c>
      <c r="H82">
        <v>2060</v>
      </c>
      <c r="I82" s="2">
        <v>43665</v>
      </c>
      <c r="J82" s="2">
        <v>43695</v>
      </c>
      <c r="K82">
        <v>2060</v>
      </c>
    </row>
    <row r="83" spans="1:11" x14ac:dyDescent="0.25">
      <c r="A83" t="str">
        <f>"ZF3292E7A6"</f>
        <v>ZF3292E7A6</v>
      </c>
      <c r="B83" t="str">
        <f t="shared" si="2"/>
        <v>06363391001</v>
      </c>
      <c r="C83" t="s">
        <v>16</v>
      </c>
      <c r="D83" t="s">
        <v>214</v>
      </c>
      <c r="E83" t="s">
        <v>33</v>
      </c>
      <c r="F83" s="1" t="s">
        <v>215</v>
      </c>
      <c r="G83" t="s">
        <v>85</v>
      </c>
      <c r="H83">
        <v>16394.400000000001</v>
      </c>
      <c r="I83" s="2">
        <v>43704</v>
      </c>
      <c r="J83" s="2">
        <v>43714</v>
      </c>
      <c r="K83">
        <v>16394.39</v>
      </c>
    </row>
    <row r="84" spans="1:11" x14ac:dyDescent="0.25">
      <c r="A84" t="str">
        <f>"ZEC2984D34"</f>
        <v>ZEC2984D34</v>
      </c>
      <c r="B84" t="str">
        <f t="shared" si="2"/>
        <v>06363391001</v>
      </c>
      <c r="C84" t="s">
        <v>16</v>
      </c>
      <c r="D84" t="s">
        <v>216</v>
      </c>
      <c r="E84" t="s">
        <v>18</v>
      </c>
      <c r="F84" s="1" t="s">
        <v>104</v>
      </c>
      <c r="G84" t="s">
        <v>105</v>
      </c>
      <c r="H84">
        <v>9531</v>
      </c>
      <c r="I84" s="2">
        <v>43697</v>
      </c>
      <c r="J84" s="2">
        <v>43738</v>
      </c>
      <c r="K84">
        <v>9531</v>
      </c>
    </row>
    <row r="85" spans="1:11" x14ac:dyDescent="0.25">
      <c r="A85" t="str">
        <f>"ZE72995B72"</f>
        <v>ZE72995B72</v>
      </c>
      <c r="B85" t="str">
        <f t="shared" si="2"/>
        <v>06363391001</v>
      </c>
      <c r="C85" t="s">
        <v>16</v>
      </c>
      <c r="D85" t="s">
        <v>217</v>
      </c>
      <c r="E85" t="s">
        <v>37</v>
      </c>
      <c r="F85" s="1" t="s">
        <v>218</v>
      </c>
      <c r="G85" t="s">
        <v>219</v>
      </c>
      <c r="H85">
        <v>308</v>
      </c>
      <c r="I85" s="2">
        <v>43706</v>
      </c>
      <c r="J85" s="2">
        <v>43734</v>
      </c>
      <c r="K85">
        <v>308</v>
      </c>
    </row>
    <row r="86" spans="1:11" x14ac:dyDescent="0.25">
      <c r="A86" t="str">
        <f>"ZF32995BBD"</f>
        <v>ZF32995BBD</v>
      </c>
      <c r="B86" t="str">
        <f t="shared" si="2"/>
        <v>06363391001</v>
      </c>
      <c r="C86" t="s">
        <v>16</v>
      </c>
      <c r="D86" t="s">
        <v>220</v>
      </c>
      <c r="E86" t="s">
        <v>33</v>
      </c>
      <c r="F86" s="1" t="s">
        <v>221</v>
      </c>
      <c r="G86" t="s">
        <v>85</v>
      </c>
      <c r="H86">
        <v>4723</v>
      </c>
      <c r="I86" s="2">
        <v>43725</v>
      </c>
      <c r="J86" s="2">
        <v>43754</v>
      </c>
      <c r="K86">
        <v>4723</v>
      </c>
    </row>
    <row r="87" spans="1:11" x14ac:dyDescent="0.25">
      <c r="A87" t="str">
        <f>"Z5A2998FA5"</f>
        <v>Z5A2998FA5</v>
      </c>
      <c r="B87" t="str">
        <f t="shared" si="2"/>
        <v>06363391001</v>
      </c>
      <c r="C87" t="s">
        <v>16</v>
      </c>
      <c r="D87" t="s">
        <v>222</v>
      </c>
      <c r="E87" t="s">
        <v>37</v>
      </c>
      <c r="F87" s="1" t="s">
        <v>38</v>
      </c>
      <c r="G87" t="s">
        <v>39</v>
      </c>
      <c r="H87">
        <v>560</v>
      </c>
      <c r="I87" s="2">
        <v>43710</v>
      </c>
      <c r="J87" s="2">
        <v>43720</v>
      </c>
      <c r="K87">
        <v>560</v>
      </c>
    </row>
    <row r="88" spans="1:11" x14ac:dyDescent="0.25">
      <c r="A88" t="str">
        <f>"ZAD29A0038"</f>
        <v>ZAD29A0038</v>
      </c>
      <c r="B88" t="str">
        <f t="shared" si="2"/>
        <v>06363391001</v>
      </c>
      <c r="C88" t="s">
        <v>16</v>
      </c>
      <c r="D88" t="s">
        <v>223</v>
      </c>
      <c r="E88" t="s">
        <v>37</v>
      </c>
      <c r="F88" s="1" t="s">
        <v>160</v>
      </c>
      <c r="G88" t="s">
        <v>56</v>
      </c>
      <c r="H88">
        <v>2100</v>
      </c>
      <c r="I88" s="2">
        <v>43711</v>
      </c>
      <c r="J88" s="2">
        <v>43740</v>
      </c>
      <c r="K88">
        <v>2100</v>
      </c>
    </row>
    <row r="89" spans="1:11" x14ac:dyDescent="0.25">
      <c r="A89" t="str">
        <f>"Z3129BFCFF"</f>
        <v>Z3129BFCFF</v>
      </c>
      <c r="B89" t="str">
        <f t="shared" si="2"/>
        <v>06363391001</v>
      </c>
      <c r="C89" t="s">
        <v>16</v>
      </c>
      <c r="D89" t="s">
        <v>224</v>
      </c>
      <c r="E89" t="s">
        <v>18</v>
      </c>
      <c r="F89" s="1" t="s">
        <v>225</v>
      </c>
      <c r="G89" t="s">
        <v>226</v>
      </c>
      <c r="H89">
        <v>0</v>
      </c>
      <c r="I89" s="2">
        <v>43721</v>
      </c>
      <c r="J89" s="2">
        <v>44585</v>
      </c>
      <c r="K89">
        <v>53.29</v>
      </c>
    </row>
    <row r="90" spans="1:11" x14ac:dyDescent="0.25">
      <c r="A90" t="str">
        <f>"ZCC29C4D03"</f>
        <v>ZCC29C4D03</v>
      </c>
      <c r="B90" t="str">
        <f t="shared" si="2"/>
        <v>06363391001</v>
      </c>
      <c r="C90" t="s">
        <v>16</v>
      </c>
      <c r="D90" t="s">
        <v>227</v>
      </c>
      <c r="E90" t="s">
        <v>37</v>
      </c>
      <c r="F90" s="1" t="s">
        <v>228</v>
      </c>
      <c r="G90" t="s">
        <v>229</v>
      </c>
      <c r="H90">
        <v>3365</v>
      </c>
      <c r="I90" s="2">
        <v>43725</v>
      </c>
      <c r="J90" s="2">
        <v>43754</v>
      </c>
      <c r="K90">
        <v>3365</v>
      </c>
    </row>
    <row r="91" spans="1:11" x14ac:dyDescent="0.25">
      <c r="A91" t="str">
        <f>"Z6C29A325A"</f>
        <v>Z6C29A325A</v>
      </c>
      <c r="B91" t="str">
        <f t="shared" si="2"/>
        <v>06363391001</v>
      </c>
      <c r="C91" t="s">
        <v>16</v>
      </c>
      <c r="D91" t="s">
        <v>230</v>
      </c>
      <c r="E91" t="s">
        <v>37</v>
      </c>
      <c r="F91" s="1" t="s">
        <v>231</v>
      </c>
      <c r="G91" t="s">
        <v>232</v>
      </c>
      <c r="H91">
        <v>2871.5</v>
      </c>
      <c r="I91" s="2">
        <v>43713</v>
      </c>
      <c r="J91" s="2">
        <v>43742</v>
      </c>
      <c r="K91">
        <v>2871.5</v>
      </c>
    </row>
    <row r="92" spans="1:11" x14ac:dyDescent="0.25">
      <c r="A92" t="str">
        <f>"Z0929D5EF3"</f>
        <v>Z0929D5EF3</v>
      </c>
      <c r="B92" t="str">
        <f t="shared" si="2"/>
        <v>06363391001</v>
      </c>
      <c r="C92" t="s">
        <v>16</v>
      </c>
      <c r="D92" t="s">
        <v>233</v>
      </c>
      <c r="E92" t="s">
        <v>37</v>
      </c>
      <c r="F92" s="1" t="s">
        <v>234</v>
      </c>
      <c r="G92" t="s">
        <v>235</v>
      </c>
      <c r="H92">
        <v>450</v>
      </c>
      <c r="I92" s="2">
        <v>43728</v>
      </c>
      <c r="J92" s="2">
        <v>43743</v>
      </c>
      <c r="K92">
        <v>450</v>
      </c>
    </row>
    <row r="93" spans="1:11" x14ac:dyDescent="0.25">
      <c r="A93" t="str">
        <f>"Z5F29EDFEC"</f>
        <v>Z5F29EDFEC</v>
      </c>
      <c r="B93" t="str">
        <f t="shared" si="2"/>
        <v>06363391001</v>
      </c>
      <c r="C93" t="s">
        <v>16</v>
      </c>
      <c r="D93" t="s">
        <v>236</v>
      </c>
      <c r="E93" t="s">
        <v>37</v>
      </c>
      <c r="F93" s="1" t="s">
        <v>237</v>
      </c>
      <c r="G93" t="s">
        <v>238</v>
      </c>
      <c r="H93">
        <v>132.80000000000001</v>
      </c>
      <c r="I93" s="2">
        <v>43735</v>
      </c>
      <c r="J93" s="2">
        <v>43830</v>
      </c>
      <c r="K93">
        <v>132.80000000000001</v>
      </c>
    </row>
    <row r="94" spans="1:11" x14ac:dyDescent="0.25">
      <c r="A94" t="str">
        <f>"ZDF29E3486"</f>
        <v>ZDF29E3486</v>
      </c>
      <c r="B94" t="str">
        <f t="shared" si="2"/>
        <v>06363391001</v>
      </c>
      <c r="C94" t="s">
        <v>16</v>
      </c>
      <c r="D94" t="s">
        <v>239</v>
      </c>
      <c r="E94" t="s">
        <v>37</v>
      </c>
      <c r="F94" s="1" t="s">
        <v>240</v>
      </c>
      <c r="G94" t="s">
        <v>241</v>
      </c>
      <c r="H94">
        <v>630</v>
      </c>
      <c r="I94" s="2">
        <v>43733</v>
      </c>
      <c r="J94" s="2">
        <v>43743</v>
      </c>
      <c r="K94">
        <v>630</v>
      </c>
    </row>
    <row r="95" spans="1:11" x14ac:dyDescent="0.25">
      <c r="A95" t="str">
        <f>"Z672A0F86F"</f>
        <v>Z672A0F86F</v>
      </c>
      <c r="B95" t="str">
        <f t="shared" si="2"/>
        <v>06363391001</v>
      </c>
      <c r="C95" t="s">
        <v>16</v>
      </c>
      <c r="D95" t="s">
        <v>242</v>
      </c>
      <c r="E95" t="s">
        <v>37</v>
      </c>
      <c r="F95" s="1" t="s">
        <v>116</v>
      </c>
      <c r="G95" t="s">
        <v>117</v>
      </c>
      <c r="H95">
        <v>1215.17</v>
      </c>
      <c r="I95" s="2">
        <v>43746</v>
      </c>
      <c r="J95" s="2">
        <v>43761</v>
      </c>
      <c r="K95">
        <v>1215.17</v>
      </c>
    </row>
    <row r="96" spans="1:11" x14ac:dyDescent="0.25">
      <c r="A96" t="str">
        <f>"ZAB2B1CE46"</f>
        <v>ZAB2B1CE46</v>
      </c>
      <c r="B96" t="str">
        <f t="shared" si="2"/>
        <v>06363391001</v>
      </c>
      <c r="C96" t="s">
        <v>16</v>
      </c>
      <c r="D96" t="s">
        <v>243</v>
      </c>
      <c r="E96" t="s">
        <v>37</v>
      </c>
      <c r="F96" s="1" t="s">
        <v>202</v>
      </c>
      <c r="G96" t="s">
        <v>203</v>
      </c>
      <c r="H96">
        <v>6770.4</v>
      </c>
      <c r="I96" s="2">
        <v>43831</v>
      </c>
      <c r="J96" s="2">
        <v>44012</v>
      </c>
      <c r="K96">
        <v>0</v>
      </c>
    </row>
    <row r="97" spans="1:11" x14ac:dyDescent="0.25">
      <c r="A97" t="str">
        <f>"Z642B63358"</f>
        <v>Z642B63358</v>
      </c>
      <c r="B97" t="str">
        <f t="shared" si="2"/>
        <v>06363391001</v>
      </c>
      <c r="C97" t="s">
        <v>16</v>
      </c>
      <c r="D97" t="s">
        <v>244</v>
      </c>
      <c r="E97" t="s">
        <v>37</v>
      </c>
      <c r="F97" s="1" t="s">
        <v>87</v>
      </c>
      <c r="G97" t="s">
        <v>88</v>
      </c>
      <c r="H97">
        <v>3280</v>
      </c>
      <c r="I97" s="2">
        <v>43841</v>
      </c>
      <c r="J97" s="2">
        <v>43841</v>
      </c>
      <c r="K97">
        <v>0</v>
      </c>
    </row>
    <row r="98" spans="1:11" x14ac:dyDescent="0.25">
      <c r="A98" t="str">
        <f>"ZD52B50A53"</f>
        <v>ZD52B50A53</v>
      </c>
      <c r="B98" t="str">
        <f t="shared" si="2"/>
        <v>06363391001</v>
      </c>
      <c r="C98" t="s">
        <v>16</v>
      </c>
      <c r="D98" t="s">
        <v>245</v>
      </c>
      <c r="E98" t="s">
        <v>37</v>
      </c>
      <c r="F98" s="1" t="s">
        <v>246</v>
      </c>
      <c r="G98" t="s">
        <v>50</v>
      </c>
      <c r="H98">
        <v>31969.1</v>
      </c>
      <c r="I98" s="2">
        <v>43846</v>
      </c>
      <c r="J98" s="2">
        <v>44027</v>
      </c>
      <c r="K98">
        <v>0</v>
      </c>
    </row>
    <row r="99" spans="1:11" x14ac:dyDescent="0.25">
      <c r="A99" t="str">
        <f>"ZCE2B9CD1F"</f>
        <v>ZCE2B9CD1F</v>
      </c>
      <c r="B99" t="str">
        <f t="shared" ref="B99:B117" si="3">"06363391001"</f>
        <v>06363391001</v>
      </c>
      <c r="C99" t="s">
        <v>16</v>
      </c>
      <c r="D99" t="s">
        <v>247</v>
      </c>
      <c r="E99" t="s">
        <v>37</v>
      </c>
      <c r="F99" s="1" t="s">
        <v>248</v>
      </c>
      <c r="G99" t="s">
        <v>249</v>
      </c>
      <c r="H99">
        <v>260</v>
      </c>
      <c r="I99" s="2">
        <v>43847</v>
      </c>
      <c r="J99" s="2">
        <v>43862</v>
      </c>
      <c r="K99">
        <v>0</v>
      </c>
    </row>
    <row r="100" spans="1:11" x14ac:dyDescent="0.25">
      <c r="A100" t="str">
        <f>"8005851D3B"</f>
        <v>8005851D3B</v>
      </c>
      <c r="B100" t="str">
        <f t="shared" si="3"/>
        <v>06363391001</v>
      </c>
      <c r="C100" t="s">
        <v>16</v>
      </c>
      <c r="D100" t="s">
        <v>80</v>
      </c>
      <c r="E100" t="s">
        <v>18</v>
      </c>
      <c r="F100" s="1" t="s">
        <v>81</v>
      </c>
      <c r="G100" t="s">
        <v>82</v>
      </c>
      <c r="H100">
        <v>0</v>
      </c>
      <c r="I100" s="2">
        <v>43647</v>
      </c>
      <c r="J100" s="2">
        <v>44012</v>
      </c>
      <c r="K100">
        <v>0</v>
      </c>
    </row>
    <row r="101" spans="1:11" x14ac:dyDescent="0.25">
      <c r="A101" t="str">
        <f>"Z432A31AA8"</f>
        <v>Z432A31AA8</v>
      </c>
      <c r="B101" t="str">
        <f t="shared" si="3"/>
        <v>06363391001</v>
      </c>
      <c r="C101" t="s">
        <v>16</v>
      </c>
      <c r="D101" t="s">
        <v>250</v>
      </c>
      <c r="E101" t="s">
        <v>37</v>
      </c>
      <c r="F101" s="1" t="s">
        <v>101</v>
      </c>
      <c r="G101" t="s">
        <v>102</v>
      </c>
      <c r="H101">
        <v>442</v>
      </c>
      <c r="I101" s="2">
        <v>43759</v>
      </c>
      <c r="J101" s="2">
        <v>43769</v>
      </c>
      <c r="K101">
        <v>442</v>
      </c>
    </row>
    <row r="102" spans="1:11" x14ac:dyDescent="0.25">
      <c r="A102" t="str">
        <f>"Z9E2B15DF0"</f>
        <v>Z9E2B15DF0</v>
      </c>
      <c r="B102" t="str">
        <f t="shared" si="3"/>
        <v>06363391001</v>
      </c>
      <c r="C102" t="s">
        <v>16</v>
      </c>
      <c r="D102" t="s">
        <v>251</v>
      </c>
      <c r="E102" t="s">
        <v>18</v>
      </c>
      <c r="F102" s="1" t="s">
        <v>19</v>
      </c>
      <c r="G102" t="s">
        <v>20</v>
      </c>
      <c r="H102">
        <v>11309.12</v>
      </c>
      <c r="I102" s="2">
        <v>44175</v>
      </c>
      <c r="J102" s="2">
        <v>45321</v>
      </c>
      <c r="K102">
        <v>0</v>
      </c>
    </row>
    <row r="103" spans="1:11" x14ac:dyDescent="0.25">
      <c r="A103" t="str">
        <f>"ZD129F4C1B"</f>
        <v>ZD129F4C1B</v>
      </c>
      <c r="B103" t="str">
        <f t="shared" si="3"/>
        <v>06363391001</v>
      </c>
      <c r="C103" t="s">
        <v>16</v>
      </c>
      <c r="D103" t="s">
        <v>83</v>
      </c>
      <c r="E103" t="s">
        <v>33</v>
      </c>
      <c r="F103" s="1" t="s">
        <v>252</v>
      </c>
      <c r="H103">
        <v>0</v>
      </c>
      <c r="K103">
        <v>0</v>
      </c>
    </row>
    <row r="104" spans="1:11" x14ac:dyDescent="0.25">
      <c r="A104" t="str">
        <f>"ZD52B50A53"</f>
        <v>ZD52B50A53</v>
      </c>
      <c r="B104" t="str">
        <f t="shared" si="3"/>
        <v>06363391001</v>
      </c>
      <c r="C104" t="s">
        <v>16</v>
      </c>
      <c r="D104" t="s">
        <v>245</v>
      </c>
      <c r="E104" t="s">
        <v>37</v>
      </c>
      <c r="F104" s="1" t="s">
        <v>246</v>
      </c>
      <c r="H104">
        <v>0</v>
      </c>
      <c r="K104">
        <v>0</v>
      </c>
    </row>
    <row r="105" spans="1:11" x14ac:dyDescent="0.25">
      <c r="A105" t="str">
        <f>"Z902BBCED8"</f>
        <v>Z902BBCED8</v>
      </c>
      <c r="B105" t="str">
        <f t="shared" si="3"/>
        <v>06363391001</v>
      </c>
      <c r="C105" t="s">
        <v>16</v>
      </c>
      <c r="D105" t="s">
        <v>253</v>
      </c>
      <c r="E105" t="s">
        <v>37</v>
      </c>
      <c r="F105" s="1" t="s">
        <v>254</v>
      </c>
      <c r="G105" t="s">
        <v>255</v>
      </c>
      <c r="H105">
        <v>560</v>
      </c>
      <c r="I105" s="2">
        <v>43857</v>
      </c>
      <c r="J105" s="2">
        <v>43872</v>
      </c>
      <c r="K105">
        <v>0</v>
      </c>
    </row>
    <row r="106" spans="1:11" x14ac:dyDescent="0.25">
      <c r="A106" t="str">
        <f>"Z3629B2E7C"</f>
        <v>Z3629B2E7C</v>
      </c>
      <c r="B106" t="str">
        <f t="shared" si="3"/>
        <v>06363391001</v>
      </c>
      <c r="C106" t="s">
        <v>16</v>
      </c>
      <c r="D106" t="s">
        <v>21</v>
      </c>
      <c r="E106" t="s">
        <v>18</v>
      </c>
      <c r="F106" s="1" t="s">
        <v>19</v>
      </c>
      <c r="G106" t="s">
        <v>20</v>
      </c>
      <c r="H106">
        <v>9054.24</v>
      </c>
      <c r="I106" s="2">
        <v>43769</v>
      </c>
      <c r="J106" s="2">
        <v>45233</v>
      </c>
      <c r="K106">
        <v>0</v>
      </c>
    </row>
    <row r="107" spans="1:11" x14ac:dyDescent="0.25">
      <c r="A107" t="str">
        <f>"Z792A96D42"</f>
        <v>Z792A96D42</v>
      </c>
      <c r="B107" t="str">
        <f t="shared" si="3"/>
        <v>06363391001</v>
      </c>
      <c r="C107" t="s">
        <v>16</v>
      </c>
      <c r="D107" t="s">
        <v>256</v>
      </c>
      <c r="E107" t="s">
        <v>37</v>
      </c>
      <c r="F107" s="1" t="s">
        <v>257</v>
      </c>
      <c r="G107" t="s">
        <v>258</v>
      </c>
      <c r="H107">
        <v>480</v>
      </c>
      <c r="I107" s="2">
        <v>43781</v>
      </c>
      <c r="J107" s="2">
        <v>43796</v>
      </c>
      <c r="K107">
        <v>480</v>
      </c>
    </row>
    <row r="108" spans="1:11" x14ac:dyDescent="0.25">
      <c r="A108" t="str">
        <f>"Z342AA54AE"</f>
        <v>Z342AA54AE</v>
      </c>
      <c r="B108" t="str">
        <f t="shared" si="3"/>
        <v>06363391001</v>
      </c>
      <c r="C108" t="s">
        <v>16</v>
      </c>
      <c r="D108" t="s">
        <v>259</v>
      </c>
      <c r="E108" t="s">
        <v>37</v>
      </c>
      <c r="F108" s="1" t="s">
        <v>260</v>
      </c>
      <c r="G108" t="s">
        <v>261</v>
      </c>
      <c r="H108">
        <v>705.24</v>
      </c>
      <c r="I108" s="2">
        <v>43783</v>
      </c>
      <c r="J108" s="2">
        <v>43804</v>
      </c>
      <c r="K108">
        <v>705.23</v>
      </c>
    </row>
    <row r="109" spans="1:11" x14ac:dyDescent="0.25">
      <c r="A109" t="str">
        <f>"ZD72AC6DCA"</f>
        <v>ZD72AC6DCA</v>
      </c>
      <c r="B109" t="str">
        <f t="shared" si="3"/>
        <v>06363391001</v>
      </c>
      <c r="C109" t="s">
        <v>16</v>
      </c>
      <c r="D109" t="s">
        <v>262</v>
      </c>
      <c r="E109" t="s">
        <v>37</v>
      </c>
      <c r="F109" s="1" t="s">
        <v>263</v>
      </c>
      <c r="G109" t="s">
        <v>264</v>
      </c>
      <c r="H109">
        <v>950</v>
      </c>
      <c r="I109" s="2">
        <v>43794</v>
      </c>
      <c r="J109" s="2">
        <v>43814</v>
      </c>
      <c r="K109">
        <v>0</v>
      </c>
    </row>
    <row r="110" spans="1:11" x14ac:dyDescent="0.25">
      <c r="A110" t="str">
        <f>"ZC32A0745B"</f>
        <v>ZC32A0745B</v>
      </c>
      <c r="B110" t="str">
        <f t="shared" si="3"/>
        <v>06363391001</v>
      </c>
      <c r="C110" t="s">
        <v>16</v>
      </c>
      <c r="D110" t="s">
        <v>265</v>
      </c>
      <c r="E110" t="s">
        <v>33</v>
      </c>
      <c r="F110" s="1" t="s">
        <v>266</v>
      </c>
      <c r="G110" t="s">
        <v>176</v>
      </c>
      <c r="H110">
        <v>9780</v>
      </c>
      <c r="I110" s="2">
        <v>43811</v>
      </c>
      <c r="J110" s="2">
        <v>43826</v>
      </c>
      <c r="K110">
        <v>9780</v>
      </c>
    </row>
    <row r="111" spans="1:11" x14ac:dyDescent="0.25">
      <c r="A111" t="str">
        <f>"Z9C2B0E5C8"</f>
        <v>Z9C2B0E5C8</v>
      </c>
      <c r="B111" t="str">
        <f t="shared" si="3"/>
        <v>06363391001</v>
      </c>
      <c r="C111" t="s">
        <v>16</v>
      </c>
      <c r="D111" t="s">
        <v>267</v>
      </c>
      <c r="E111" t="s">
        <v>37</v>
      </c>
      <c r="F111" s="1" t="s">
        <v>268</v>
      </c>
      <c r="G111" t="s">
        <v>269</v>
      </c>
      <c r="H111">
        <v>3150</v>
      </c>
      <c r="I111" s="2">
        <v>43808</v>
      </c>
      <c r="J111" s="2">
        <v>43823</v>
      </c>
      <c r="K111">
        <v>3150</v>
      </c>
    </row>
    <row r="112" spans="1:11" x14ac:dyDescent="0.25">
      <c r="A112" t="str">
        <f>"Z562B1CCEF"</f>
        <v>Z562B1CCEF</v>
      </c>
      <c r="B112" t="str">
        <f t="shared" si="3"/>
        <v>06363391001</v>
      </c>
      <c r="C112" t="s">
        <v>16</v>
      </c>
      <c r="D112" t="s">
        <v>270</v>
      </c>
      <c r="E112" t="s">
        <v>37</v>
      </c>
      <c r="F112" s="1" t="s">
        <v>271</v>
      </c>
      <c r="G112" t="s">
        <v>272</v>
      </c>
      <c r="H112">
        <v>612</v>
      </c>
      <c r="I112" s="2">
        <v>43810</v>
      </c>
      <c r="J112" s="2">
        <v>43816</v>
      </c>
      <c r="K112">
        <v>612</v>
      </c>
    </row>
    <row r="113" spans="1:11" x14ac:dyDescent="0.25">
      <c r="A113" t="str">
        <f>"Z872B34FB3"</f>
        <v>Z872B34FB3</v>
      </c>
      <c r="B113" t="str">
        <f t="shared" si="3"/>
        <v>06363391001</v>
      </c>
      <c r="C113" t="s">
        <v>16</v>
      </c>
      <c r="D113" t="s">
        <v>273</v>
      </c>
      <c r="E113" t="s">
        <v>37</v>
      </c>
      <c r="F113" s="1" t="s">
        <v>274</v>
      </c>
      <c r="G113" t="s">
        <v>275</v>
      </c>
      <c r="H113">
        <v>4934</v>
      </c>
      <c r="I113" s="2">
        <v>43816</v>
      </c>
      <c r="J113" s="2">
        <v>43846</v>
      </c>
      <c r="K113">
        <v>0</v>
      </c>
    </row>
    <row r="114" spans="1:11" x14ac:dyDescent="0.25">
      <c r="A114" t="str">
        <f>"ZDD2A7EF5B"</f>
        <v>ZDD2A7EF5B</v>
      </c>
      <c r="B114" t="str">
        <f t="shared" si="3"/>
        <v>06363391001</v>
      </c>
      <c r="C114" t="s">
        <v>16</v>
      </c>
      <c r="D114" t="s">
        <v>276</v>
      </c>
      <c r="E114" t="s">
        <v>37</v>
      </c>
      <c r="F114" s="1" t="s">
        <v>110</v>
      </c>
      <c r="G114" t="s">
        <v>111</v>
      </c>
      <c r="H114">
        <v>10057.5</v>
      </c>
      <c r="I114" s="2">
        <v>43803</v>
      </c>
      <c r="J114" s="2">
        <v>43834</v>
      </c>
      <c r="K114">
        <v>0</v>
      </c>
    </row>
    <row r="115" spans="1:11" x14ac:dyDescent="0.25">
      <c r="A115" t="str">
        <f>"Z9529D5E72"</f>
        <v>Z9529D5E72</v>
      </c>
      <c r="B115" t="str">
        <f t="shared" si="3"/>
        <v>06363391001</v>
      </c>
      <c r="C115" t="s">
        <v>16</v>
      </c>
      <c r="D115" t="s">
        <v>277</v>
      </c>
      <c r="E115" t="s">
        <v>33</v>
      </c>
      <c r="F115" s="1" t="s">
        <v>278</v>
      </c>
      <c r="G115" t="s">
        <v>279</v>
      </c>
      <c r="H115">
        <v>12052.95</v>
      </c>
      <c r="I115" s="2">
        <v>43819</v>
      </c>
      <c r="J115" s="2">
        <v>43840</v>
      </c>
      <c r="K115">
        <v>0</v>
      </c>
    </row>
    <row r="116" spans="1:11" x14ac:dyDescent="0.25">
      <c r="A116" t="str">
        <f>"ZE52A43B70"</f>
        <v>ZE52A43B70</v>
      </c>
      <c r="B116" t="str">
        <f t="shared" si="3"/>
        <v>06363391001</v>
      </c>
      <c r="C116" t="s">
        <v>16</v>
      </c>
      <c r="D116" t="s">
        <v>280</v>
      </c>
      <c r="E116" t="s">
        <v>33</v>
      </c>
      <c r="F116" s="1" t="s">
        <v>281</v>
      </c>
      <c r="G116" t="s">
        <v>282</v>
      </c>
      <c r="H116">
        <v>5644.17</v>
      </c>
      <c r="I116" s="2">
        <v>43822</v>
      </c>
      <c r="J116" s="2">
        <v>43843</v>
      </c>
      <c r="K116">
        <v>0</v>
      </c>
    </row>
    <row r="117" spans="1:11" x14ac:dyDescent="0.25">
      <c r="A117" t="str">
        <f>"Z322AA5424"</f>
        <v>Z322AA5424</v>
      </c>
      <c r="B117" t="str">
        <f t="shared" si="3"/>
        <v>06363391001</v>
      </c>
      <c r="C117" t="s">
        <v>16</v>
      </c>
      <c r="D117" t="s">
        <v>283</v>
      </c>
      <c r="E117" t="s">
        <v>37</v>
      </c>
      <c r="F117" s="1" t="s">
        <v>178</v>
      </c>
      <c r="G117" t="s">
        <v>142</v>
      </c>
      <c r="H117">
        <v>18357.84</v>
      </c>
      <c r="I117" s="2">
        <v>43822</v>
      </c>
      <c r="J117" s="2">
        <v>43852</v>
      </c>
      <c r="K11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umbria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2020-01-31T13:49:44Z</dcterms:created>
  <dcterms:modified xsi:type="dcterms:W3CDTF">2020-01-31T13:49:44Z</dcterms:modified>
</cp:coreProperties>
</file>