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venet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</calcChain>
</file>

<file path=xl/sharedStrings.xml><?xml version="1.0" encoding="utf-8"?>
<sst xmlns="http://schemas.openxmlformats.org/spreadsheetml/2006/main" count="1372" uniqueCount="516">
  <si>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</si>
  <si>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</si>
  <si>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</si>
  <si>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</si>
  <si>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</si>
  <si>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</si>
  <si>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</si>
  <si>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</si>
  <si>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</si>
  <si>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</si>
  <si>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</si>
  <si>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</si>
  <si>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</si>
  <si>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</si>
  <si>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</si>
  <si>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</si>
  <si>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</si>
  <si>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 xml:space="preserve">NOLEGGIO N.1 FOTOCOPIATORE - KYOCERA - TASKalfa 3501i DP CB -  UT BASSANO DEL GRAPPA 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</si>
  <si>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</si>
  <si>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</si>
  <si>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</si>
  <si>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 xml:space="preserve">NOLEGGIO N.1 FOTOCOPIATORE - KYOCERA - TASKalfa 3501i DP CB - UT VENEZIA 2 </t>
  </si>
  <si>
    <t>NOLEGGIO N.1 FOTOCOPIATORE - KYOCERA - TASKalfa 3501i DP CB - UT CHIOGGIA</t>
  </si>
  <si>
    <t>NOLEGGIO FOTOCOPIATORE A COLORI PER UFFICIO RISORSE MATERIALI DR VENETO</t>
  </si>
  <si>
    <t>NOLEGGIO FOTOCOPIATORE PER UFFICIO CONSULENZA DR VENETO</t>
  </si>
  <si>
    <t>NOLEGGIO N. 3 FOTOCOPIATORI PER DP ROVIGO</t>
  </si>
  <si>
    <t>NOLEGGIO N.1 FOTOCOPIATORE PER UT VERONA 1</t>
  </si>
  <si>
    <t>NOLEGGIO N.1 FOTOCOPIATORE PER UT VICENZA 1</t>
  </si>
  <si>
    <t>servizio di pubblicazione di n. 1 estratto di bando per indagine di mercato immobiliare per la nuova sede dellâ€™Ufficio Provinciale di VERONA</t>
  </si>
  <si>
    <t>23-AFFIDAMENTO IN ECONOMIA - AFFIDAMENTO DIRETTO</t>
  </si>
  <si>
    <t xml:space="preserve">A. MANZONI &amp; C. S.p.a. (CF: 04705810150)
</t>
  </si>
  <si>
    <t>A. MANZONI &amp; C. S.p.a. (CF: 04705810150)</t>
  </si>
  <si>
    <t>NOLEGGIO N.1 FOTOCOPIATORE PER UT PADOVA 2</t>
  </si>
  <si>
    <t>NOLEGGIO N.2 FOTOCOPIATORE PER UT PADOVA 2</t>
  </si>
  <si>
    <t>NOLEGGIO N.3 FOTOCOPIATORI PER UT VENEZIA 1</t>
  </si>
  <si>
    <t>NOLEGGIO N.2 FOTOCOPIATORI PER UT ESTE</t>
  </si>
  <si>
    <t>NOLEGGIO N.2 FOTOCOPIATORI PER UT VALDAGNO</t>
  </si>
  <si>
    <t>NOLEGGIO N.4 FOTOCOPIATORI PER DP TREVISO e UT TREVISO</t>
  </si>
  <si>
    <t>NOLEGGIO N.2 FOTOCOPIATORI PER DP ROVIGO</t>
  </si>
  <si>
    <t>NOLEGGIO N.1 FOTOCOPIATORE PER UT FELTRE</t>
  </si>
  <si>
    <t>NOLEGGIO N.1 FOTOCOPIATORE PER UT BL â€“ SPORTELLO PIEVE DI CADORE</t>
  </si>
  <si>
    <t>NOLEGGIO N.1 FOTOCOPIATORE PER DP BELLUNO e UT BELLUNO</t>
  </si>
  <si>
    <t>NOLEGGIO N.1 FOTOCOPIATORE PER UT ADRIA</t>
  </si>
  <si>
    <t>NOLEGGIO N.1 FOTOCOPIATORE PER UT BASSANO DEL GRAPPA</t>
  </si>
  <si>
    <t>NOLEGGIO N.1 FOTOCOPIATORE PER UT VENEZIA 2</t>
  </si>
  <si>
    <t>NOLEGGIO N.1 FOTOCOPIATORE PER UT CHIOGGIA</t>
  </si>
  <si>
    <t>NOLEGGIO N.1 FOTOCOPIATORE PER UT SAN DONA'</t>
  </si>
  <si>
    <t>NOLEGGIO N.1 FOTOCOPIATORE PER UT CITTADELLA</t>
  </si>
  <si>
    <t>NOLEGGIO N.4 FOTOCOPIATORI PER DP VICENZA e UT VICENZA 2</t>
  </si>
  <si>
    <t>NOLEGGIO N.1 FOTOCOPIATORE PER UT MONTEBULLUNA</t>
  </si>
  <si>
    <t>NOLEGGIO N.1 FOTOCOPIATORE PER UT BASSANO â€“ SPORTELLO DI THIENE</t>
  </si>
  <si>
    <t>NOLEGGIO N.5 FOTOCOPIATORI PER DP PADOVA e UT PADOVA 1</t>
  </si>
  <si>
    <t xml:space="preserve"> NOLEGGIO N.3 FOTOCOPIATORI PER DIREZIONE REGIONALE VENETO</t>
  </si>
  <si>
    <t>NOLEGGIO N.2 FOTOCOPIATORI PER UT PORTOGRUARO</t>
  </si>
  <si>
    <t xml:space="preserve">KYOCERA SPA (CF: 02973040963)
</t>
  </si>
  <si>
    <t>KYOCERA SPA (CF: 02973040963)</t>
  </si>
  <si>
    <t>NOLEGGIO N.2 FOTOCOPIATORI PER UT VERONA 2</t>
  </si>
  <si>
    <t>Manutenzione impianti di climatizzazione ed elettrici nuova sede UT Verona 2 - via Delle Coste</t>
  </si>
  <si>
    <t xml:space="preserve">MEDINOK SPA (CF: 04106841002)
</t>
  </si>
  <si>
    <t>MEDINOK SPA (CF: 04106841002)</t>
  </si>
  <si>
    <t>NOLEGGIO N.2 FOTOCOPIATORI PER DP TREVISO E UT TREVISO</t>
  </si>
  <si>
    <t xml:space="preserve">OLIVETTI SPA (CF: 02298700010)
</t>
  </si>
  <si>
    <t>OLIVETTI SPA (CF: 02298700010)</t>
  </si>
  <si>
    <t>Servizio di pulizia a ridotto impatto ambientale delle sedi degli uffici dellâ€™Agenzia delle Entrate â€“ Lotto 3 (Bolzano â€“ Trento â€“ Friuli Venezia Giulia â€“ Veneto) - Contratto esecutivo DR Veneto</t>
  </si>
  <si>
    <t xml:space="preserve">C.R. APPALTI SRL (CF: 04622851006)
</t>
  </si>
  <si>
    <t>C.R. APPALTI SRL (CF: 04622851006)</t>
  </si>
  <si>
    <t>NOLEGGIO N.1 FOTOCOPIATORE PER UT SOAVE</t>
  </si>
  <si>
    <t>NOLEGGIO N.1 FOTOCOPIATORE PER UT VR 1 â€“ sportello Caprino Veronese</t>
  </si>
  <si>
    <t>NOLEGGIO N.1 FOTOCOPIATORE PER UT TREVISO</t>
  </si>
  <si>
    <t>NOLEGGIO N.1 FOTOCOPIATORE PER DP ROVIGO</t>
  </si>
  <si>
    <t xml:space="preserve">XEROX spa (CF: 00747880151)
</t>
  </si>
  <si>
    <t>XEROX spa (CF: 00747880151)</t>
  </si>
  <si>
    <t>NOLEGGIO N.1 FOTOCOPIATORE per Ufficio Antifrode-DC Accertamento presso DIR.REG. del VENETO</t>
  </si>
  <si>
    <t>AG.ENTRATE VENETO - SERVIZIO SORVEGLIANZA SANITARIA 01.02.2017 -31.01.2020</t>
  </si>
  <si>
    <t xml:space="preserve">COM Metodi spa  (CF: 07120730150)
</t>
  </si>
  <si>
    <t>COM Metodi spa  (CF: 07120730150)</t>
  </si>
  <si>
    <t>Servizio consegna posta a domicilio - UT VERONA 2</t>
  </si>
  <si>
    <t xml:space="preserve">POSTE ITALIANE SPA (CF: 97103880585)
</t>
  </si>
  <si>
    <t>POSTE ITALIANE SPA (CF: 97103880585)</t>
  </si>
  <si>
    <t>Servizio consegna posta a domicilio - DP PADOVA</t>
  </si>
  <si>
    <t>Servizio consegna posta a domicilio - DP TREVISO</t>
  </si>
  <si>
    <t>Servizio consegna posta a domicilio - DP VENEZIA</t>
  </si>
  <si>
    <t>Servizio consegna posta a domicilio - DP VERONA</t>
  </si>
  <si>
    <t>Servizio consegna posta a domicilio - DP VICENZA</t>
  </si>
  <si>
    <t>Servizio consegna posta a domicilio - DR VENETO</t>
  </si>
  <si>
    <t>Servizio consegna posta a domicilio - UPT PADOVA</t>
  </si>
  <si>
    <t>Servizio consegna posta a domicilio - UT BASSANO DEL GRAPPA</t>
  </si>
  <si>
    <t>Servizio consegna posta a domicilio - UT PADOVA 2</t>
  </si>
  <si>
    <t>Servizio consegna posta a domicilio - UT SOAVE</t>
  </si>
  <si>
    <t>Servizio consegna posta a domicilio - UT VICENZA</t>
  </si>
  <si>
    <t>Servizio consegna posto a domicilio - UPT TREVISO</t>
  </si>
  <si>
    <t>Servizio consegna posta a domicilio - UT SAN DONA' DI PIAVE</t>
  </si>
  <si>
    <t>Affidamento in concessione della fornitura di pasti sostitutivi corsisti presso Polo Formativo Direzione Regionale del Veneto 2016-2017</t>
  </si>
  <si>
    <t xml:space="preserve">EURORISTORAZIONE SRL (CF: 01998810244)
</t>
  </si>
  <si>
    <t>EURORISTORAZIONE SRL (CF: 01998810244)</t>
  </si>
  <si>
    <t>NOLEGGIO N.1 FOTOCOPIATORE per DIR.REG. VENETO / ufficio UAI- Venezia</t>
  </si>
  <si>
    <t xml:space="preserve">CONVERGE S.P.A. (CF: 04472901000)
</t>
  </si>
  <si>
    <t>CONVERGE S.P.A. (CF: 04472901000)</t>
  </si>
  <si>
    <t>Affidamento dei Servizi di Riscossione Tributi con modalitÃ  elettroniche e Ritiro Valori presso le Sedi dellâ€™Agenzia Entrate- Territorio;  Lotto 1 (Nord)</t>
  </si>
  <si>
    <t xml:space="preserve">BANCA NAZIONALE DEL LAVORO SPA (CF: 09339391006)
</t>
  </si>
  <si>
    <t>BANCA NAZIONALE DEL LAVORO SPA (CF: 09339391006)</t>
  </si>
  <si>
    <t>NOLEGGIO n.15 fotocopiatori, per UPT VI-SPI BASSANO,UPT BL,UPT PD e SPI ESTE,UPT TV,UPT VR e SPI VR,UPT VI e SPI VI</t>
  </si>
  <si>
    <t>NOLEGGIO n.2 fotocopiatori, per Direzione Prov. Padova e Direzione Prov. VR-U.T. VR 2</t>
  </si>
  <si>
    <t>NOLEGGIO n.2 fotocopiatori, per UT TV - sport. Oderzo e Dir.Reg. V.to uff. Legale e Riscossione</t>
  </si>
  <si>
    <t>NOLEGGIO n.17 fotocopiatori in b/n, per gli Uffici dellâ€™Agenzia Entrate del Veneto</t>
  </si>
  <si>
    <t>Servizi rilegatura e ripristino, ricondizionamento e restauro atti pubblicitÃ  immobiliare degli UP del Veneto - Lotto 3</t>
  </si>
  <si>
    <t xml:space="preserve">PALLOTTO PAOLO (CF: PLLPLA73H07E783X)
</t>
  </si>
  <si>
    <t>PALLOTTO PAOLO (CF: PLLPLA73H07E783X)</t>
  </si>
  <si>
    <t>Adesione alla Convenzione Consip per la fornitura di sistemi di videosorveglianza e servizi connessi - ID 1645, ai sensi dellâ€™articolo 26, legge 23 dicembre 1999 n. 488 e s.m.i. e dellâ€™articolo 58, legge 23 dicembre 2000 n. 388 - Lotto 1 CIG 6465386D4C</t>
  </si>
  <si>
    <t xml:space="preserve">Fastweb S.p.A. (CF: 12878470157)
</t>
  </si>
  <si>
    <t>Fastweb S.p.A. (CF: 12878470157)</t>
  </si>
  <si>
    <t>Fornitura a noleggio n.1 fotocopiatore a colori per la Direzione Provinciale di Verona</t>
  </si>
  <si>
    <t>Fornitura a noleggio, in convenzione, di n.2 fotocopiatori in b/n, di cui n.1 per la Dir.Reg. del Veneto â€“ Ufficio Settore Servizi e Consulenza e n.1 per la D.P. VI â€“ Ufficio Legale, sito in via Zampieri 22</t>
  </si>
  <si>
    <t xml:space="preserve">SHARP ELECTRONICS ITALIA S.P.A. (CF: 09275090158)
</t>
  </si>
  <si>
    <t>SHARP ELECTRONICS ITALIA S.P.A. (CF: 09275090158)</t>
  </si>
  <si>
    <t>SERVIZI DI BIGLIETTERIA AEREA E FERROVIARIA - DR VENETO</t>
  </si>
  <si>
    <t>22-PROCEDURA NEGOZIATA DERIVANTE DA AVVISI CON CUI SI INDICE LA GARA</t>
  </si>
  <si>
    <t xml:space="preserve">CARLSON WAGONLIT ITALIA SRL  (CF: 04909580583)
Cisalpina tours S.p.A. (CF: 00637950015)
REGENT INTERNATIONAL S R L (CF: 01262990581)
UVET AMERICAN EXPRESS CORPORATE TRAVEL S.P.A. (CF: 03227380965)
VENTURA SPA (CF: 00550580260)
</t>
  </si>
  <si>
    <t>REGENT INTERNATIONAL S R L (CF: 01262990581)</t>
  </si>
  <si>
    <t>Servizio di piccola manutenzione e riparazione (minuto mantenimento) degli edifici facenti capo alla Direzione Regionale del Veneto - 2018</t>
  </si>
  <si>
    <t xml:space="preserve">ARTIGIANA S.R.L. (CF: 02705420285)
BEZZEGATO ANTONIO SRL (CF: 04066350283)
GRAFFITO SRL (CF: 03156220265)
GROUP F.I.V.E. SOC. COOP. (CF: 03635000239)
LDP COSTRUZIONI GENERALI S.R.L. (CF: 04081500243)
</t>
  </si>
  <si>
    <t>GROUP F.I.V.E. SOC. COOP. (CF: 03635000239)</t>
  </si>
  <si>
    <t>servizio di vigilanza di tutti gli Uffici dellâ€™Agenzia delle Entrate facenti capo alla Direzione Regionale del Veneto - Lotto 3 Province di Verona/Vicenza</t>
  </si>
  <si>
    <t xml:space="preserve">AXITEA SPA (CF: 00818630188)
CIVIS SPA (CF: 80039930153)
ISTITUTO DI VIGILANZA PRIVATA CASTELLANO SRL (CF: 02230610277)
RANGERS S.R.L. (CF: 00864080247)
Vedetta 2 Mondialpol SPA (CF: 00780120135)
</t>
  </si>
  <si>
    <t>CIVIS SPA (CF: 80039930153)</t>
  </si>
  <si>
    <t>servizio di vigilanza di tutti gli Uffici dellâ€™Agenzia delle Entrate facenti capo alla Direzione Regionale del Veneto - Lotto 4 Provincia di Rovigo</t>
  </si>
  <si>
    <t>Servizio manutenzione videocamere di sicurezza giÃ  esistenti presso uffici Agenzia delle Entrate del Veneto</t>
  </si>
  <si>
    <t xml:space="preserve">VIDEOTECNICA SRL (CF: 02586550242)
</t>
  </si>
  <si>
    <t>VIDEOTECNICA SRL (CF: 02586550242)</t>
  </si>
  <si>
    <t>Manutenzione impianti antintrusione uffici Agenzia delle Entrate del Veneto - anno 2018</t>
  </si>
  <si>
    <t xml:space="preserve">A.I.E.M. S.R.L. (CF: 01264930296)
ABC INFORMATICA S.R.L. (CF: 02200420269)
ASTRA IMPIANTI SRL (CF: 13384400159)
GUBERT SYSTEM DI GUBERT LUCIANO (CF: GBRLCN64P18Z700I)
VIDEOTECNICA SRL (CF: 02586550242)
</t>
  </si>
  <si>
    <t>Pulizia aree esterne e manuitenzioni aree verdi presso vari Uffici dell'Agenzia delle Entrate del Veneto</t>
  </si>
  <si>
    <t xml:space="preserve">AGRIPOLESANA SRL (CF: 01349160299)
DL SERVICES SRL (CF: 01456650934)
EDILVERDE DI ARMANDO COGNOLATTO E C. S.N.C. (CF: 00744170283)
GREEN SERVICE S.R.L. (CF: 03668260270)
SOCIETA' COOPERATIVA PORTABAGAGLI MULTISERVICE (CF: 00189390271)
</t>
  </si>
  <si>
    <t>SOCIETA' COOPERATIVA PORTABAGAGLI MULTISERVICE (CF: 00189390271)</t>
  </si>
  <si>
    <t>Servizio di vigilanza di tutti gli Uffici dellâ€™Agenzia delle Entrate facenti capo alla Direzione Regionale del Veneto - Lotto 1 Province Venezia/Padova</t>
  </si>
  <si>
    <t>Servizio di vigilanza di tutti gli Uffici dellâ€™Agenzia delle Entrate facenti capo alla Direzione Regionale del Veneto - Lotto 2 Province di Treviso/Belluno</t>
  </si>
  <si>
    <t>Vedetta 2 Mondialpol SPA (CF: 00780120135)</t>
  </si>
  <si>
    <t>Fornitura buoni pasto elettronici - Personale Agenzia delle Entrate del Veneto</t>
  </si>
  <si>
    <t xml:space="preserve">EDENRED ITALIA srl (CF: 01014660417)
</t>
  </si>
  <si>
    <t>EDENRED ITALIA srl (CF: 01014660417)</t>
  </si>
  <si>
    <t>FORNITURA ENERGIA ELETTRICA - UFFICI VENETO 01.05.2018 - 30.04.2019</t>
  </si>
  <si>
    <t xml:space="preserve">ENEL ENERGIA SPA (CF: 06655971007)
</t>
  </si>
  <si>
    <t>ENEL ENERGIA SPA (CF: 06655971007)</t>
  </si>
  <si>
    <t>Atto aggiuntivo OPF N.3445587 - CORSI DI FORMAZIONE - SORVEGLIANZA SANITARIA</t>
  </si>
  <si>
    <t xml:space="preserve"> Fornitura abbonamento ON LINE â€œInformativa fiscale 2018â€</t>
  </si>
  <si>
    <t xml:space="preserve">SEAC S.P.A. (CF: 00665310221)
</t>
  </si>
  <si>
    <t>SEAC S.P.A. (CF: 00665310221)</t>
  </si>
  <si>
    <t>Fornitura a noleggio di n.2 fotocopiatori in b/n per la D.P. TV e per lâ€™U.T. VR 1</t>
  </si>
  <si>
    <t>Verifiche biennali su Impianti elevatori e Impianti di messa a terra - Uffici Agenzia delle Entrate del Veneto</t>
  </si>
  <si>
    <t xml:space="preserve">APAVE ITALIA CPM SRL (CF: 01575040983)
BUREAU VERITAS ITALIA SPA (CF: 11498640157)
CENPI SCRL (CF: 05817621005)
TRIVENETO srl (CF: 03829510282)
VERIFICHE INDUSTRIALI SRL (CF: 03751610282)
</t>
  </si>
  <si>
    <t>TRIVENETO srl (CF: 03829510282)</t>
  </si>
  <si>
    <t>Fornitura a noleggio di n.11 fotocopiatori in b/n: n.3 UPT VE, n.2 SPI VE, n.2 UPT RO e SPI RO, n.1 UPT VR, n.1 SPI VR, n.1 UT ADRIA e n.1 UT RO-sportello di BADIA POLESINE</t>
  </si>
  <si>
    <t>Fornitura di n. 30 sedute operative a norma per la Direzione Regionale del Veneto e Uffici Agenzia delle Entrate del Veneto</t>
  </si>
  <si>
    <t xml:space="preserve">ARES LINE SPA (CF: 03161590249)
ARTUFFICIO (CF: 04056590260)
DIESSE ARREDO SAS DI PEROTTO DENIS E C. (CF: 00912360252)
FALEGNAMERIA CALZAVARA W. &amp; C. SAS (CF: 01768330274)
INGROS'S FORNITURE SRL (CF: 00718830292)
LABOARREDO SAS DI ANDREA MENEGHELLO &amp; C. (CF: 04042980245)
</t>
  </si>
  <si>
    <t>INGROS'S FORNITURE SRL (CF: 00718830292)</t>
  </si>
  <si>
    <t>Fornitura carta A4 vergine e riciclata â€“ carta A3 vergine â€“ Uffici del Veneto</t>
  </si>
  <si>
    <t xml:space="preserve">L'UFFICIO S.R.L. (CF: 01358610234)
LYRECO ITALIA S.P.A. (CF: 11582010150)
PRISMA SRL (CF: 02342500275)
PROSDOCIMI G.M. S.p.A. (CF: 00207000282)
ZINATO WLADIMIRO &amp; C. s.n.c. (CF: 02129320277)
</t>
  </si>
  <si>
    <t>PROSDOCIMI G.M. S.p.A. (CF: 00207000282)</t>
  </si>
  <si>
    <t>Fornitura n.10 lampade da terra in alluminio e plastica per il Front-office dellâ€™U.T. TREVISO</t>
  </si>
  <si>
    <t xml:space="preserve">CASTELARREDO S.A.S. (CF: 03597610264)
</t>
  </si>
  <si>
    <t>CASTELARREDO S.A.S. (CF: 03597610264)</t>
  </si>
  <si>
    <t>fornitura di n.11 millesimi anno 2019 per i timbri ufficiali con datario in uso presso i Servizi di PubblicitÃ  Immobiliare del Veneto</t>
  </si>
  <si>
    <t xml:space="preserve">TIMBRIFICIO FINETTO SAVERIO (CF: FNTSVR65P30L781S)
</t>
  </si>
  <si>
    <t>TIMBRIFICIO FINETTO SAVERIO (CF: FNTSVR65P30L781S)</t>
  </si>
  <si>
    <t>Fornitura n.250 rotoli di carta termica CRONO, per eliminacode LAN PRINTER â€“ sistema ARGO, per gli Uff. Ag. Entrate V.to</t>
  </si>
  <si>
    <t xml:space="preserve">SIGMA S.P.A. (CF: 01590580443)
</t>
  </si>
  <si>
    <t>SIGMA S.P.A. (CF: 01590580443)</t>
  </si>
  <si>
    <t>Manutenzione straordinaria, finalizzati alla messa in esercizio a regola dâ€™arte dellâ€™impianto di spegnimento a gas dellâ€™immobile sede dellâ€™Ufficio Provinciale Territorio di Vicenza</t>
  </si>
  <si>
    <t xml:space="preserve">M.G.GROUP SRL (CF: 04375480284)
</t>
  </si>
  <si>
    <t>M.G.GROUP SRL (CF: 04375480284)</t>
  </si>
  <si>
    <t>Fornitura di cartucce originali colore giallo, magenta, ciano e nero, per stampante INK-JET HP Officejet Pro X451dw, in uso negli Uff. Ag. Entrate V.to</t>
  </si>
  <si>
    <t xml:space="preserve">CORPORATE EXPRESS SRL (CF: 00936630151)
</t>
  </si>
  <si>
    <t>CORPORATE EXPRESS SRL (CF: 00936630151)</t>
  </si>
  <si>
    <t>Servizio di parcheggio autovettura - Agenzia delle Entrate -  Direzione Regionale del Veneto per lâ€™anno 2019</t>
  </si>
  <si>
    <t xml:space="preserve">APV INVESTIMENTI S.P.A. (CF: 03292680273)
</t>
  </si>
  <si>
    <t>APV INVESTIMENTI S.P.A. (CF: 03292680273)</t>
  </si>
  <si>
    <t>fornitura energia elettrica uffici del Veneto - SPI Venezia</t>
  </si>
  <si>
    <t>Erogazione di corsi di formazione BLSD, Primo Soccorso e RLS</t>
  </si>
  <si>
    <t xml:space="preserve">IGEAM ACADEMY (CF: 10178221007)
</t>
  </si>
  <si>
    <t>IGEAM ACADEMY (CF: 10178221007)</t>
  </si>
  <si>
    <t>Fornitura materiale di consumo per stampante A4 colore KYOCERA ECOSYS P7040, per il C.O. VENEZIA</t>
  </si>
  <si>
    <t>Fornitura e installazione di N.10 apparati apriporta e controllo accessi presso la Dir.Reg. Veneto e gli Uffici da essa dipendenti</t>
  </si>
  <si>
    <t xml:space="preserve">SOLARI DI UDINE S.P.A. (CF: 01847860309)
</t>
  </si>
  <si>
    <t>SOLARI DI UDINE S.P.A. (CF: 01847860309)</t>
  </si>
  <si>
    <t>Fornitura n.250 rotoli di carta termica CRONO per eliminacode LAN PRINTER â€“ Uffici Ag. Entrate V.to</t>
  </si>
  <si>
    <t>Fornitura tende per compendio di Marghera e UT di Valdagno</t>
  </si>
  <si>
    <t xml:space="preserve">ACQUAMARINA SRL (CF: 02031570233)
BONFANTE SRL UNIPERSONALE (CF: 04239760236)
DE SIA E IDEATENDA SRL (CF: 07008131216)
GIROTTO TENDE di GIROTTO PIO (CF: GRTPIO57M18G224S)
LA TENDA SRL (CF: 01643510306)
RE CONTRACT (CF: 12283901002)
TECNOTENDA DI SPINATO FRANCESCO (CF: SPNFNC69M08F464I)
</t>
  </si>
  <si>
    <t>DE SIA E IDEATENDA SRL (CF: 07008131216)</t>
  </si>
  <si>
    <t>NOLEGGIO N.1 FOTOCOPIATORE PER UPT VICENZA</t>
  </si>
  <si>
    <t>Servizio di portierato presso lâ€™Ufficio Territoriale di Treviso â€“ Edificio B - Piazza delle Istituzioni, 4 - Treviso</t>
  </si>
  <si>
    <t xml:space="preserve">CIVIS SPA (CF: 80039930153)
</t>
  </si>
  <si>
    <t>Servizio di pulizia e videoispezione della condotta delle acque nere Compendio di Marghera</t>
  </si>
  <si>
    <t xml:space="preserve">R.G. IMPIANTI SRL (CF: 02471080271)
</t>
  </si>
  <si>
    <t>R.G. IMPIANTI SRL (CF: 02471080271)</t>
  </si>
  <si>
    <t>Modifica impianto antintrusione presso lâ€™U.T. Verona 2 â€“ Via delle Coste</t>
  </si>
  <si>
    <t>Fornitura n.5 megafoni per la Direzione Regionale del Veneto dellâ€™Agenzia delle Entrate</t>
  </si>
  <si>
    <t xml:space="preserve">NADA 2008 SRL (CF: 09234221001)
</t>
  </si>
  <si>
    <t>NADA 2008 SRL (CF: 09234221001)</t>
  </si>
  <si>
    <t>interventi di manutenzione non programmata degli impianti termoidraulici uffici del Veneto</t>
  </si>
  <si>
    <t xml:space="preserve">Limes s.r.l. (CF: 00187060249)
</t>
  </si>
  <si>
    <t>Limes s.r.l. (CF: 00187060249)</t>
  </si>
  <si>
    <t>Fornitura di una targa incisa in ottone per lâ€™Ufficio Territoriale di Soave</t>
  </si>
  <si>
    <t xml:space="preserve">ARMANO MASSIMO - DIMENSIONE TARGHE E TIMBRI (CF: RMNMSM69C10L736X)
</t>
  </si>
  <si>
    <t>ARMANO MASSIMO - DIMENSIONE TARGHE E TIMBRI (CF: RMNMSM69C10L736X)</t>
  </si>
  <si>
    <t>FORNITURA GAS AREA TERRITORIO 01.04.2018 â€“ 31.03.2019</t>
  </si>
  <si>
    <t xml:space="preserve">SPIGAS SRL (CF: 01159920113)
</t>
  </si>
  <si>
    <t>SPIGAS SRL (CF: 01159920113)</t>
  </si>
  <si>
    <t>Fornitura n.7 studi operativi e n.14 sedute operative a norma per lâ€™U.P.T. BELLUNO</t>
  </si>
  <si>
    <t>Fornitura di arredi direzionali a norma per Agenzia Entrate Veneto - Direzione Provinciale di Venezia</t>
  </si>
  <si>
    <t xml:space="preserve">ARES LINE SPA (CF: 03161590249)
BADO SRL MOBILI PER UFFICIO (CF: 02135640288)
CASTELARREDO S.A.S. (CF: 03597610264)
DELTA DUE (CF: 01096340425)
FRANCESCHIN SNC (CF: 01129640288)
MECO (CF: 01545700294)
QUADRIFOGLIO SISTEMI D'ARREDO SPA (CF: 02301560260)
RIGHETTI ARREDI &amp; SERVIZI S.A.S. (CF: 03230200275)
VAGHI SRL (CF: 00679880153)
VESENTINI SRL (CF: 01381620234)
</t>
  </si>
  <si>
    <t>QUADRIFOGLIO SISTEMI D'ARREDO SPA (CF: 02301560260)</t>
  </si>
  <si>
    <t>60 sedute ospite per DP di Venezia a norma</t>
  </si>
  <si>
    <t xml:space="preserve">RIGHETTI ARREDI &amp; SERVIZI S.A.S. (CF: 03230200275)
</t>
  </si>
  <si>
    <t>RIGHETTI ARREDI &amp; SERVIZI S.A.S. (CF: 03230200275)</t>
  </si>
  <si>
    <t>42 sedute visitatori a norma, di cui n.22 per il front office dellâ€™ UT Montebelluna e n.20 per la DR Veneto</t>
  </si>
  <si>
    <t xml:space="preserve">L. T. FORM 2 SRL (CF: 00728510678)
</t>
  </si>
  <si>
    <t>L. T. FORM 2 SRL (CF: 00728510678)</t>
  </si>
  <si>
    <t>FORNITURA N.1 TONER PER STAMPANTE LEXMARK C935 - DR VENETO</t>
  </si>
  <si>
    <t xml:space="preserve">ALFA MULTISERVIZI S.R.L. (CF: 12357411003)
</t>
  </si>
  <si>
    <t>ALFA MULTISERVIZI S.R.L. (CF: 12357411003)</t>
  </si>
  <si>
    <t>RdO - fornitura cancelleria per Uffici del Veneto</t>
  </si>
  <si>
    <t xml:space="preserve">L'UFFICIO DEL CENTRO SRL (CF: 02376070260)
LYRECO ITALIA S.P.A. (CF: 11582010150)
PACINOTTI 2013 SRL (CF: 04144590272)
PROSDOCIMI G.M. S.p.A. (CF: 00207000282)
TESTOLINI S.R.L. (CF: 00163410277)
VIRTUAL LOGIC SRL (CF: 03878640238)
ZINATO WLADIMIRO &amp; C. s.n.c. (CF: 02129320277)
</t>
  </si>
  <si>
    <t>LYRECO ITALIA S.P.A. (CF: 11582010150)</t>
  </si>
  <si>
    <t>Affidamento del servizio di piccola manutenzione e riparazione degli edifici in uso all'Agenzia delle Entrate del Veneto</t>
  </si>
  <si>
    <t>08-AFFIDAMENTO IN ECONOMIA - COTTIMO FIDUCIARIO</t>
  </si>
  <si>
    <t xml:space="preserve">BEZZEGATO ANTONIO SRL (CF: 04066350283)
D.I.E. snc di Angelo Toma &amp; C (CF: 02842150274)
GRAFFITO SRL (CF: 03156220265)
MENEGALDO GIANCARLO DIPINTURE (CF: MNGGCR65S22H823S)
ZENNARO COSTRUZIONI SAS DI ZENNARO S. &amp; C. (CF: 03423590276)
</t>
  </si>
  <si>
    <t>D.I.E. snc di Angelo Toma &amp; C (CF: 02842150274)</t>
  </si>
  <si>
    <t>Pulizia vani scala a spazi condominiali esterni UT VI 2</t>
  </si>
  <si>
    <t xml:space="preserve">EURO &amp; PROMOS FM SOC.COOP.P.A. (CF: 02458660301)
</t>
  </si>
  <si>
    <t>EURO &amp; PROMOS FM SOC.COOP.P.A. (CF: 02458660301)</t>
  </si>
  <si>
    <t>Manutenzione impianto igienico-idrico presso il compendio di via De Marchi, 16 - Marghera</t>
  </si>
  <si>
    <t>Manutenzione sullâ€™impianto n. 0011049329 presso la sede dellâ€™Agenzia delle Entrate di Venezia, San Marco 30124</t>
  </si>
  <si>
    <t xml:space="preserve">KONE SPA (CF: 05069070158)
</t>
  </si>
  <si>
    <t>KONE SPA (CF: 05069070158)</t>
  </si>
  <si>
    <t>Fornitura n.50 lampadine per la Direzione Provinciale di Treviso</t>
  </si>
  <si>
    <t xml:space="preserve">MARCHE ELETTROFORNITURE AN S.R.L. (CF: 01365370426)
</t>
  </si>
  <si>
    <t>MARCHE ELETTROFORNITURE AN S.R.L. (CF: 01365370426)</t>
  </si>
  <si>
    <t>Fornitura di n.1 minitotem bifacciale, per lâ€™Ufficio Territoriale di Soave</t>
  </si>
  <si>
    <t xml:space="preserve">VISUAL STUDIO DI ANNALISA BAGNI (CF: BGNNLS81L52G999W)
</t>
  </si>
  <si>
    <t>VISUAL STUDIO DI ANNALISA BAGNI (CF: BGNNLS81L52G999W)</t>
  </si>
  <si>
    <t>Fornitura di materiale di consumo non originale per stampanti SAMSUNG 3310 e BROTHER 8380, per UPT VE e UT VE 1</t>
  </si>
  <si>
    <t xml:space="preserve">LYRECO ITALIA S.P.A. (CF: 11582010150)
</t>
  </si>
  <si>
    <t>Servizi di facchinaggio e trasporto per il trasferimento dellâ€™Ufficio Territoriale di Soave presso la nuova sede di via Camuzzoni n.2 in Soave</t>
  </si>
  <si>
    <t xml:space="preserve">CONEPO SERVIZI S.C.A R.L. (CF: 00254260276)
GOSSELIN MOBILITY ITALY SRL (CF: 03908310240)
NICOLE' TRASLOCHI S.R.L. (CF: 02923080275)
PROMO FIERE SRL (CF: 02851120234)
SOCIETA COOPERATIVA SOCIALE LIBERTA (CF: 00703690271)
</t>
  </si>
  <si>
    <t>NICOLE' TRASLOCHI S.R.L. (CF: 02923080275)</t>
  </si>
  <si>
    <t>Fornitura abbonamento portale on line Pluris per Ufficio Contenzioso e Disciplina - Dir.Reg. V.to, anno 2019</t>
  </si>
  <si>
    <t xml:space="preserve">WOLTERS KLUWER ITALIA SRL (CF: 10209790152)
</t>
  </si>
  <si>
    <t>WOLTERS KLUWER ITALIA SRL (CF: 10209790152)</t>
  </si>
  <si>
    <t>Servizio di manutenzione per la messa in esercizio a regola dâ€™arte dellâ€™impianto automatico di rivelazione e segnalazione incendi dellâ€™immobile sede della Direzione Provinciale di Verona, in via Fermi 63</t>
  </si>
  <si>
    <t>Noleggio di tavolini per concorso e relative sedie,  per lo svolgimento delle prove scritte relative alla procedura dâ€™interpello per il conferimento di posizioni organizzative ex art. 1 c. 93 lett. a) L. 205-2017</t>
  </si>
  <si>
    <t xml:space="preserve">CR8 ARREDI SRLS (CF: 13910631004)
</t>
  </si>
  <si>
    <t>CR8 ARREDI SRLS (CF: 13910631004)</t>
  </si>
  <si>
    <t>manutenzione degli armadi compattati c/o la Direzione provinciale di Rovigo - di Via Cavour, n. 19 â€“ Rovigo</t>
  </si>
  <si>
    <t xml:space="preserve">COSMET SRL (CF: 02229550997)
</t>
  </si>
  <si>
    <t>COSMET SRL (CF: 02229550997)</t>
  </si>
  <si>
    <t>Servizi relativi alla gestione integrata della salute e sicurezza sui luoghi di lavoro presso le pubbliche amministrazioni per i dipendenti della Direzione Regionale del Veneto dellâ€™Agenzia delle Entrate e degli uffici da essi dipendenti.</t>
  </si>
  <si>
    <t xml:space="preserve">IGEAMED S.R.L. (CF: 05111821004)
</t>
  </si>
  <si>
    <t>IGEAMED S.R.L. (CF: 05111821004)</t>
  </si>
  <si>
    <t>FORNITURA CARTA PER STAMPANTI FORMATO A4 RICICLATA - GENNAIO/LUGLIO 2019</t>
  </si>
  <si>
    <t xml:space="preserve">Cigaina S.R.L. (CF: 02576260307)
COMPOSERVICE SRL (CF: 02070730284)
EOS SRL (CF: 04246700282)
IDEALOFFICE (CF: 01430130938)
PROSDOCIMI G.M. S.p.A. (CF: 00207000282)
</t>
  </si>
  <si>
    <t>Fornitura di materiale di consumo non originale per stampanti, per gli Uffici dellâ€™Agenzia delle Entrate del Veneto, per il periodo febbraio 2019/gennaio 2020</t>
  </si>
  <si>
    <t xml:space="preserve">CECCHINATO SRL (CF: 03724700277)
FORMA (CF: 02701940245)
kit ufficio snc (CF: 02529780278)
L'ALTRA INFORMATICA SNC DI RIGO MARCO E GUERRA MICHELE (CF: 03822840231)
LC2 SRL (CF: 01849040249)
MAMIX (CF: 04506270265)
NON SOLO COPIE SNC (CF: 04336620283)
PIANETA UFFICIO (CF: 04161040235)
SETI (CF: 01281420297)
TECNOFFICE  (CF: 03027850274)
</t>
  </si>
  <si>
    <t>kit ufficio snc (CF: 02529780278)</t>
  </si>
  <si>
    <t>servizio di manutenzione non programmata degli impianti termoidraulici presso varie sedi dellâ€™Agenzia delle Entrate del Veneto</t>
  </si>
  <si>
    <t>fornitura di n.8 carrelli con ripiani a vasca, per gli uffici delle Entrate del Veneto</t>
  </si>
  <si>
    <t xml:space="preserve">R.R. SAS - AREADIFESA - DI ALBERTO COATES (CF: 05644660960)
</t>
  </si>
  <si>
    <t>R.R. SAS - AREADIFESA - DI ALBERTO COATES (CF: 05644660960)</t>
  </si>
  <si>
    <t>Fornitura buoni carburante per il 2019/2020</t>
  </si>
  <si>
    <t xml:space="preserve">ENI SPA (CF: 00484960588)
</t>
  </si>
  <si>
    <t>ENI SPA (CF: 00484960588)</t>
  </si>
  <si>
    <t>Corso di formazione per â€œAGGIORNAMENTO PER ADDETTI ALLA CONDUZIONE DEI CARRELLI ELEVATORI INDUSTRIALI SEMOVENTIâ€, in conformitÃ  allâ€™Accordo Stato Regioni 22 febbraio 2012, in vigore dal 12 marzo 2013</t>
  </si>
  <si>
    <t xml:space="preserve">VEGA Formazione (CF: 03929800278)
</t>
  </si>
  <si>
    <t>VEGA Formazione (CF: 03929800278)</t>
  </si>
  <si>
    <t>Contratto per intensificazione corse Linea 81F per Agenzia delle Entrate - DR Veneto</t>
  </si>
  <si>
    <t xml:space="preserve">Actv S.p.A. (CF: 80013370277)
</t>
  </si>
  <si>
    <t>Actv S.p.A. (CF: 80013370277)</t>
  </si>
  <si>
    <t>FORNITURA CARTA PER STAMPANTE FORMATO A4 E A3 VERGINE PER UFFICI DEL VENETO - FEBBRAIO / APRILE 2019</t>
  </si>
  <si>
    <t xml:space="preserve">BUGGIANI S.N.C. (CF: 03083440234)
CARTESIO FULLCARD S.R.L. (CF: 01874050402)
COMBIGRAF SRL (CF: 02499450266)
ERREBI SAS (CF: 00653840256)
kit ufficio snc (CF: 02529780278)
</t>
  </si>
  <si>
    <t>MANUTENZIONE DEGLI IMPIANTI ANTINTRUSIONE E VIDEOSORVEGLIANZA - UFFICI VENETO 2019</t>
  </si>
  <si>
    <t xml:space="preserve">CONTRI CARLETTO (CF: CNTCLT59B06C812R)
ELETTROSYSTEM S.R.L. (CF: 01700950932)
EVER ENERGY S.R.L. (CF: 02882560218)
GOBBI IMPIANTI S.R.L. (CF: 04041300270)
SISMA S.R.L. (CF: 01411840281)
</t>
  </si>
  <si>
    <t>SISMA S.R.L. (CF: 01411840281)</t>
  </si>
  <si>
    <t>FORNITURA TONER E DRUM PER SAMSUNG 5010 UFFICI DEL VENETO - MARZO/AGOSTO 2019</t>
  </si>
  <si>
    <t xml:space="preserve">COPYSERVICE SRL (CF: 01047520182)
CORPORATE EXPRESS SRL (CF: 00936630151)
DRZ OFFICE SRL (CF: 03082730262)
LYRECO ITALIA S.P.A. (CF: 11582010150)
SHARP ELECTRONICS ITALIA S.P.A. (CF: 09275090158)
</t>
  </si>
  <si>
    <t>FORNITURA TONER RICOSTRUITI UFFICI DEL VENETO - FEB2 019/GEN 2020</t>
  </si>
  <si>
    <t xml:space="preserve">kit ufficio snc (CF: 02529780278)
LC2 SRL (CF: 01849040249)
RAM COMPUTERS S.N.C. (CF: 00958770257)
SILVERLAKE SRL (CF: 02540370273)
UNITED SAS DI AGOSTINI STEFANO E C. (CF: 01295640286)
</t>
  </si>
  <si>
    <t>Fornitura di apparecchiature â€œeliminacodeâ€ MINILAN e MONITOR 42 (sistema ARGO) - Uff. Agenzia Entrate Veneto</t>
  </si>
  <si>
    <t>Chiusura delle entrate presso lâ€™ex caserma Riva di Villasanta - Verona</t>
  </si>
  <si>
    <t xml:space="preserve">GROUP F.I.V.E. SOC. COOP. (CF: 03635000239)
</t>
  </si>
  <si>
    <t>FORNITURA N.40 APPENDIABITI PER GLI UFFICI DEL VENETO</t>
  </si>
  <si>
    <t xml:space="preserve">Servizio di interpretariato in Lingua dei Segni Italiana il giorno 8 aprile 2019, in occasione del corso base sulla sicurezza </t>
  </si>
  <si>
    <t xml:space="preserve">CONTE FLORA (CF: CNTFLR43M55L736W)
</t>
  </si>
  <si>
    <t>CONTE FLORA (CF: CNTFLR43M55L736W)</t>
  </si>
  <si>
    <t>Fornitura di 20 poltroncine operative per la Direzione Provinciale di TREVISO</t>
  </si>
  <si>
    <t>Fornitura di materiale di consumo per stampante Lexmark MS 621 DN â€“ uffici Ag. Entrate V.to</t>
  </si>
  <si>
    <t xml:space="preserve">INFORDATA (CF: 00929440592)
</t>
  </si>
  <si>
    <t>INFORDATA (CF: 00929440592)</t>
  </si>
  <si>
    <t>Fornitura di materiale di consumo per stampante Lexmark MS 610 DN â€“ UT ADRIA</t>
  </si>
  <si>
    <t>Fornitura di materiale di consumo per stampante Lexmark MS 610 DN â€“ UPT VICENZA</t>
  </si>
  <si>
    <t>Fornitura di materiale di consumo per stampante Lexmark MS 610 DN â€“ UT VICENZA</t>
  </si>
  <si>
    <t>Fornitura di materiale di consumo per stampante Lexmark MS 610 DN â€“ DP TV e UT TV</t>
  </si>
  <si>
    <t>Fornitura di materiale di consumo per stampante XEROX PHASER 7500DTS â€“ Uff. Ag. Entrate V.to</t>
  </si>
  <si>
    <t xml:space="preserve">ITALWARE  SRL  (CF: 08619670584)
</t>
  </si>
  <si>
    <t>ITALWARE  SRL  (CF: 08619670584)</t>
  </si>
  <si>
    <t>Fornitura materiale di consumo per stampante A4 colore KYOCERA ECOSYS P7040-Uff. Ag. Entrate V.to</t>
  </si>
  <si>
    <t>Fornitura a noleggio n.3 fotocopiatori in b/n per UT Chioggia â€“ UT Bassano del Grappa â€“ UT Venezia 2</t>
  </si>
  <si>
    <t>Fornitura di n.40 sedute a quattro gambe per Uff. Ag. Entrate V.to e Dir. Reg. Veneto</t>
  </si>
  <si>
    <t>Servizio di ispezioni periodiche su n.3 carrelli elevatori elettrici e su n.4 transpallet manuali c/o il compendio di Marghera sede dellâ€™Ag.Entrate-Dir.Reg. V.to</t>
  </si>
  <si>
    <t xml:space="preserve">FONGI SRL (CF: 02000600276)
</t>
  </si>
  <si>
    <t>FONGI SRL (CF: 02000600276)</t>
  </si>
  <si>
    <t>Interventi di rigenerazione dellâ€™impianto di videosorveglianza presso vari uffici del Veneto</t>
  </si>
  <si>
    <t xml:space="preserve">SISMA S.R.L. (CF: 01411840281)
</t>
  </si>
  <si>
    <t>FORNITURA N.1 SCRIVANIA E N.1 CASSETTIERA - FRONT OFFICE SOAVE</t>
  </si>
  <si>
    <t>Servizio di pulizia aree esterne e manutenzione aree verdi presso vari uffici dellâ€™Agenzia delle Entrate del Veneto</t>
  </si>
  <si>
    <t xml:space="preserve">AGRISCAVI DI BELLAN LUCA (CF: BLLLCU83R20C967A)
BARBIERATO SAS DI BARBIERATO MASSIMILIANO &amp; C. (CF: 01486800293)
PILOTTO MASSIMILIANO (CF: PLTMSM70A02E682P)
PISTORE VIVAI (CF: PSTMSM57A18A161O)
QUERCUS GIARDINI DI PERIN ANDREA E GIROTTO MATTIA SNC (CF: 04953530260)
RIZZOTTO STIVEN (CF: 03520060264)
SOCIETAâ€™ AGRICOLA VIVAI GARDIN SS (CF: 04658160280)
VERDEPIANO (CF: DNLLSN54M26I418T)
</t>
  </si>
  <si>
    <t>BARBIERATO SAS DI BARBIERATO MASSIMILIANO &amp; C. (CF: 01486800293)</t>
  </si>
  <si>
    <t xml:space="preserve">Servizio di interpretariato in Lingua dei Segni Italiana il giorno 29 maggio 2019 per colloquio assunzione personale disabile di cui alla Legge 68/99 </t>
  </si>
  <si>
    <t>Contratto per il servizio di vigilanza nelle ore pomeridiane presso lâ€™Ufficio territoriale di Soave â€“ Via Camuzzoni n. 2</t>
  </si>
  <si>
    <t>Fornitura in opera di pareti interne mobili per UT Treviso - P.zza delle Istituzioni 4</t>
  </si>
  <si>
    <t xml:space="preserve">RIVA ARREDAMENTI SPA (CF: 00284310174)
</t>
  </si>
  <si>
    <t>RIVA ARREDAMENTI SPA (CF: 00284310174)</t>
  </si>
  <si>
    <t>Fornitura di materiale di consumo non originale per stampanti a colori XEROX PHASER 7500 e KYOCERA ECOSYS P 7040-Uff. Ag. Entrate Veneto</t>
  </si>
  <si>
    <t xml:space="preserve">ECOSERVICE di Paolo Saltarelli (CF: SNTPLA67L16E783G)
</t>
  </si>
  <si>
    <t>ECOSERVICE di Paolo Saltarelli (CF: SNTPLA67L16E783G)</t>
  </si>
  <si>
    <t>Fornitura n.20 coppie piastre (adulto/pediatrico) per defibrillatore RESCUE SAM per gli Uffici dellâ€™Agenzia Entrate Veneto</t>
  </si>
  <si>
    <t xml:space="preserve">PROGETTI srl (CF: 10213970154)
</t>
  </si>
  <si>
    <t>PROGETTI srl (CF: 10213970154)</t>
  </si>
  <si>
    <t>Fornitura e posa di n.2 temporizzatori per lâ€™Ufficio dellâ€™Agenzia delle Entrate situato in via Turazza n. 39</t>
  </si>
  <si>
    <t xml:space="preserve">INFORDATA SISTEMI s.r.l. (CF: 00933570327)
</t>
  </si>
  <si>
    <t>INFORDATA SISTEMI s.r.l. (CF: 00933570327)</t>
  </si>
  <si>
    <t>ADEGUAMENTO IMPIANTO ELETTRICO - UT SOAVE</t>
  </si>
  <si>
    <t>N. 1 plastificatrice per Direzione Regionale del Veneto</t>
  </si>
  <si>
    <t>Fornitura di materiale di consumo per stampante Lexmark MS 610DN e Lexmark MS 621DN per UT SAN DONAâ€™ DI PIAVE</t>
  </si>
  <si>
    <t>Contratto per lâ€™iscrizione della Dir. Reg. V.to- Ag. Entrate per la partecipazione alla 29Â° edizione di JOB &amp; Orienta, dal 28 al 30 nov. 2019, presso VERONAFIERE S.p.A.</t>
  </si>
  <si>
    <t xml:space="preserve">Ente Autonomo per le Fiere di Verona (CF: 00233750231)
</t>
  </si>
  <si>
    <t>Ente Autonomo per le Fiere di Verona (CF: 00233750231)</t>
  </si>
  <si>
    <t>Inserimento di pareti vetrate al F.O. dellâ€™Ufficio Territoriale di Soave e la realizzazione di pavimentazione livellata al piano interrato dellâ€™Ufficio Territoriale di Verona 2</t>
  </si>
  <si>
    <t>Fornitura di materiale di consumo per stampante Lexmark MS621DN e MS610DN â€“ DP TREVISO e UT TV</t>
  </si>
  <si>
    <t xml:space="preserve">Fornitura abbonamento on line â€œINFORMATIVA FISCALE 2019â€ </t>
  </si>
  <si>
    <t>Fornitura ed installazione di armadi compattabili presso la sede di Rovigo</t>
  </si>
  <si>
    <t xml:space="preserve">ARES LINE SPA (CF: 03161590249)
CYBER ENGINEERING SRL (CF: 00807770383)
GANIMEDE SRL (CF: 03837770282)
LA TECNICA DI PRETI GIANCARLO E F.LLI (CF: 00331540229)
LOGIMA SRL (CF: 01989910235)
</t>
  </si>
  <si>
    <t>CYBER ENGINEERING SRL (CF: 00807770383)</t>
  </si>
  <si>
    <t>DP VERONA - Saldatura inferriate rotte e fornitura e posa filo spinato sopra portone grande ingresso</t>
  </si>
  <si>
    <t>Servizio di ottenimento del CPI (Certificato di Prevenzione Incendi) della sede di Feltre, ed di rinnovo dei CPI delle sedi di Conegliano, Vicenza, via Q. Sella n. 87 e Verona, via Fermi</t>
  </si>
  <si>
    <t xml:space="preserve">F.M. Installazioni Srl (CF: 03990590261)
</t>
  </si>
  <si>
    <t>F.M. Installazioni Srl (CF: 03990590261)</t>
  </si>
  <si>
    <t>smontaggio e trasporto in discarica dei 3 impianti compattabili obsoleti presso DP Rovigo</t>
  </si>
  <si>
    <t xml:space="preserve">CYBER ENGINEERING SRL (CF: 00807770383)
</t>
  </si>
  <si>
    <t>Servizio di pulizia delle vetrate esterne di n. 21 uffici facenti capo alla Direzione Regionale del Veneto</t>
  </si>
  <si>
    <t>Servizio di vigilanza di tutti gli Uffici dellâ€™Agenzia delle Entrate delle province di Belluno e Treviso, facenti capo alla Direzione Regionale del Veneto</t>
  </si>
  <si>
    <t xml:space="preserve">Vedetta 2 Mondialpol SPA (CF: 00780120135)
</t>
  </si>
  <si>
    <t>Servizio di vigilanza di tutti gli Uffici dellâ€™Agenzia delle Entrate delle province di Venezia, Padova, Verona, Vicenza e Rovigo, facenti capo alla Direzione Regionale del Veneto</t>
  </si>
  <si>
    <t>Fornitura di materiale di consumo per stampante Lexmark MS621DN â€“ DP ROVIGO e UT RO</t>
  </si>
  <si>
    <t>Fornitura cartucce originali HP 973X Page Wide, colore giallo, magenta, ciano e nero, per stampante HP Page Wide PRO 477, per gli uffici dellâ€™Ag. delle Entrate del V.to</t>
  </si>
  <si>
    <t>Fornitura di n.4 carrelli per movimentazione da assegnare agli Uffici dellâ€™Agenzia delle Entrate del Veneto</t>
  </si>
  <si>
    <t xml:space="preserve">FAMI SRL (CF: 03498610249)
</t>
  </si>
  <si>
    <t>FAMI SRL (CF: 03498610249)</t>
  </si>
  <si>
    <t>FORNITURA ENERGIA ELETTRICA - UFFICI VENETO Energia elettrica 16 Lotto 5 - Veneto</t>
  </si>
  <si>
    <t>Fornitura e posa resina pavimento al piano interrato dellâ€™Ufficio Territoriale di Verona 2</t>
  </si>
  <si>
    <t xml:space="preserve">Servizio di interpretariato in Lingua dei Segni Italiana il giorno 18 luglio 2019 per prova di idoneitÃ  per lâ€™inserimento di personale appartenente alle categorie protette (Legge 68/99) </t>
  </si>
  <si>
    <t>Fornitura GAS naturale uffici area entrate - VENETO</t>
  </si>
  <si>
    <t xml:space="preserve">SOENERGY SRL (CF: 01565370382)
</t>
  </si>
  <si>
    <t>SOENERGY SRL (CF: 01565370382)</t>
  </si>
  <si>
    <t>Richiesta contratto fornitura energia elettrica ex caserma Riva di Villasanta - via Torretta 1 - Verona</t>
  </si>
  <si>
    <t xml:space="preserve">AGSM Energia SpA (CF: 02968430237)
</t>
  </si>
  <si>
    <t>AGSM Energia SpA (CF: 02968430237)</t>
  </si>
  <si>
    <t>FORNITURA BANDIERE - UFFICI VENETO</t>
  </si>
  <si>
    <t xml:space="preserve">FAGGIONATO ROBERTO (CF: FGGRRT74M13F464Y)
</t>
  </si>
  <si>
    <t>FAGGIONATO ROBERTO (CF: FGGRRT74M13F464Y)</t>
  </si>
  <si>
    <t>Fornitura n.360 rotoli di carta termica per eliminacode CRONO, per gli Uffici dellâ€™Agenzia Entrate del Veneto</t>
  </si>
  <si>
    <t>Servizio di portierato presso Compendio di Marghera e UT Treviso</t>
  </si>
  <si>
    <t xml:space="preserve">C.I.V.I.S. CENTRO ITALIANO VIGILANZA INTERNA E STRADALE (CF: 04060080159)
FALCHI SRLS (CF: 04018810244)
ISTITUTO DI VIGILANZA PRIVATA CASTELLANO SRL (CF: 02230610277)
RANGERS SERVIZI FIDUCIARI SRL  (CF: 03897120246)
SECURITY EXECUTIVE SERVICE SRL (CF: 08166760960)
SICURITALIA SERVIZI FIDUCIARI SOC. COOP. (CF: 02950480133)
TOP SECRET INVESTIGAZIONI E SICUREZZA SRL (CF: 01857670382)
Vedetta 2 Mondialpol SPA (CF: 00780120135)
</t>
  </si>
  <si>
    <t>RANGERS SERVIZI FIDUCIARI SRL  (CF: 03897120246)</t>
  </si>
  <si>
    <t>Servizio di facchinaggio, trasporto e trasloco a ridotto impatto ambientale per le sedi degli Uffici dellâ€™Agenzia delle Entrate del Veneto</t>
  </si>
  <si>
    <t xml:space="preserve">BRUSATO TRASPORTI SRL (CF: 02667150276)
COOPSERVICE S.COOP.P.A.  (CF: 00310180351)
GOMITOLI TRASLOCHI SRL (CF: 03899950236)
NICOLE' TRASLOCHI S.R.L. (CF: 02923080275)
TRASLOCHI SCABELLI GROUPS SRL (CF: 03540190984)
</t>
  </si>
  <si>
    <t>COOPSERVICE S.COOP.P.A.  (CF: 00310180351)</t>
  </si>
  <si>
    <t>Installazione nuovo impianto antintrusione per UT Soave via Camuzzoni 2</t>
  </si>
  <si>
    <t>Rimessaggio imbarcazione di servizio DR Veneto</t>
  </si>
  <si>
    <t xml:space="preserve">CONSORZIO CANTIERISTICA MINORE VENEZIANA (CF: 02426270274)
</t>
  </si>
  <si>
    <t>CONSORZIO CANTIERISTICA MINORE VENEZIANA (CF: 02426270274)</t>
  </si>
  <si>
    <t>Fornitura e posa in opera di un Gruppo soccorritore da 800 VA, a servizio dellâ€™elettronica del gruppo refrigeratore dellâ€™Agenzia delle Entrate di ADRIA</t>
  </si>
  <si>
    <t xml:space="preserve">MORO IMPIANTI SRL (CF: 00771620291)
</t>
  </si>
  <si>
    <t>MORO IMPIANTI SRL (CF: 00771620291)</t>
  </si>
  <si>
    <t>Fornitura toner originali per stampante Lexmark MS610DN â€“ Uffici Ag. Entrate V.to</t>
  </si>
  <si>
    <t>rimessaggio dellâ€™imbarcazione di servizio della Direzione Regionale del Veneto</t>
  </si>
  <si>
    <t>Ottenimento documentazione tecnica e certificazioni previste dalla vigente normativa degli impianti elettrici della sede di Verona, via Da Porto n. 2</t>
  </si>
  <si>
    <t>Rigenerazione dellâ€™impianto di videosorveglianza UT Montebelluna, UT Cittadella e sistemazione impianti aule polo formativo DR Veneto</t>
  </si>
  <si>
    <t>FORNITURA N.10 SCALE UFFICI DEL VENETO</t>
  </si>
  <si>
    <t xml:space="preserve">CENTROGEST SRL (CF: 04296800263)
</t>
  </si>
  <si>
    <t>CENTROGEST SRL (CF: 04296800263)</t>
  </si>
  <si>
    <t>Fornitura di materiale di consumo per stampante Lexmark MS 621DN e Lexmark MS 610DN â€“ UT VICENZA</t>
  </si>
  <si>
    <t>Fornitura prodotti vari per la sicurezza per gli Uffici dellâ€™Agenzia delle Entrate Veneto e Direzione Regionale del Veneto</t>
  </si>
  <si>
    <t xml:space="preserve">MANUTAN ITALIA S.P.A. (CF: 02097170969)
</t>
  </si>
  <si>
    <t>MANUTAN ITALIA S.P.A. (CF: 02097170969)</t>
  </si>
  <si>
    <t>Fornitura toner per stampante Lexmark MS 610 DN â€“ UT BASSANO DEL GRAPPA</t>
  </si>
  <si>
    <t>NOLEGGIO FOTOCOPIATORI PER UT SAN DONA' DI PIAVE</t>
  </si>
  <si>
    <t>Fornitura n. 20 climatizzatori portatili - UPT Venezia</t>
  </si>
  <si>
    <t xml:space="preserve">ELCAM SPA (CF: 04668490966)
ELETTRONICA VENETA SPA (CF: 00066840265)
I.R.S. S.R.L. (CF: 01419400286)
PRESOTTO E. SRL (CF: 01033710938)
SORDATO S.R.L. (CF: 03220940237)
</t>
  </si>
  <si>
    <t>PRESOTTO E. SRL (CF: 01033710938)</t>
  </si>
  <si>
    <t>Servizio di sfalcio, pulizia e bonifica nonchÃ© taglio piante presso la proprietÃ  demaniale â€œEx Caserma Riva di Villa Santa in comune di Verona â€“ via Da Vico</t>
  </si>
  <si>
    <t xml:space="preserve">AZIENDA AGRICOLA VERONA VIVAI S.S. (CF: 03817210234)
FONTANA GROUP SRL (CF: 04253510236)
O.M.A.V. S.A.S. DI MARIOTTO ARSENIO &amp; C. (CF: 01254120239)
SANDRA' SCAVI DI GIRELLI SILVANA E C. SAS (CF: 03642420230)
TECNOVERDE SRL (CF: 03484210236)
</t>
  </si>
  <si>
    <t>FONTANA GROUP SRL (CF: 04253510236)</t>
  </si>
  <si>
    <t>Fornitura di n. 50 ciabatte multipresa con protezione da sovraccarichi e sovratensione e complete di interruttore per gli Uffici dellâ€™Agenzia Entrate del Veneto</t>
  </si>
  <si>
    <t xml:space="preserve">ELETTROVENETA SPA (CF: 00184820280)
</t>
  </si>
  <si>
    <t>ELETTROVENETA SPA (CF: 00184820280)</t>
  </si>
  <si>
    <t>FORNITURA E POSA N.6 PORTE TAGLIAFUOCO UT SOAVE</t>
  </si>
  <si>
    <t>Fornitura di carta naturale formato A4 e A3 periodo luglio-ottobre 2019</t>
  </si>
  <si>
    <t xml:space="preserve">FRANGI SRL (CF: 04179660248)
kit ufficio snc (CF: 02529780278)
MEC OFFICE SRL (CF: 01249500339)
PIPELINE SRL (CF: 10529860156)
PROMO TEAM SRL (CF: 02203990185)
PROSDOCIMI G.M. S.p.A. (CF: 00207000282)
REFILL SRL (CF: 00760870352)
satcom srl (CF: 01084800315)
TE.MA (CF: 02175220272)
ZETAELLE (CF: 03078910274)
</t>
  </si>
  <si>
    <t>AttivitÃ  di adeguamento dellâ€™impianto di rilevazione e segnalazione incendi presso la sede di Marghera</t>
  </si>
  <si>
    <t>AttivitÃ  di collaudo e ricarica bombole SACLON ECO2 per lâ€™impianto di spegnimento a gas, presso la sede dellâ€™Agenzia delle Entrate di Treviso, via Piave</t>
  </si>
  <si>
    <t>Impianto di climatizzazione con sistema a volume (flusso) di refrigerante variabile in pompa di calore per lâ€™Ufficio Territoriale di Soave (VR)</t>
  </si>
  <si>
    <t xml:space="preserve">L'OPEROSA IMPIANTI S.R.L. (CF: 04269490266)
</t>
  </si>
  <si>
    <t>L'OPEROSA IMPIANTI S.R.L. (CF: 04269490266)</t>
  </si>
  <si>
    <t>Potenziamento dellâ€™impianto di illuminazione dellâ€™archivio al piano interrato dellâ€™Ufficio Territoriale di Verona 2, in via Delle Coste s.n.c.</t>
  </si>
  <si>
    <t>Servizio di manutenzione non programmata degli impianti termoidraulici presso varie sedi dellâ€™Agenzia delle Entrate del Veneto</t>
  </si>
  <si>
    <t>FORNITURA GAS NATURALE 11 - LOTTO 3 AREA TERRITORIO  01.04.2019 - 31.03.2020</t>
  </si>
  <si>
    <t>FORNITURA GAS NATURALE 11 - LOTTO 3 AREA ENTRATE - 01.09.2019 - 31.08.2020</t>
  </si>
  <si>
    <t>Sostituzione due caldaie murali e la fornitura e posa di un nuovo scaldacqua UT Feltre</t>
  </si>
  <si>
    <t>Servizio di portierato presso il Compendio di Marghera â€“ via G. de Marchi, 16 â€“ 30175 Marghera-Venezia e presso lâ€™Ufficio Territoriale di Treviso â€“ Piazza delle Istituzioni, 4</t>
  </si>
  <si>
    <t xml:space="preserve">RANGERS SERVIZI FIDUCIARI SRL  (CF: 03897120246)
</t>
  </si>
  <si>
    <t>Servizio di piccola manutenzione e riparazione (minuto mantenimento) degli edifici facenti capo alla Direzione Regionale del Veneto</t>
  </si>
  <si>
    <t xml:space="preserve">BEZZEGATO ANTONIO SRL (CF: 04066350283)
Limes s.r.l. (CF: 00187060249)
RUFFATO MARIO SRL (CF: 02005120288)
VECCHIATO SRL (CF: 03927580260)
ZENNARO COSTRUZIONI SAS DI ZENNARO S. &amp; C. (CF: 03423590276)
</t>
  </si>
  <si>
    <t>Servizio di espurgo e pulizia fosse biologiche dellâ€™Ufficio Territoriale di Rovigo, in via Cavour 19</t>
  </si>
  <si>
    <t xml:space="preserve">BELLUCCO LUCA (CF: BLLLCU60M19G782M)
</t>
  </si>
  <si>
    <t>BELLUCCO LUCA (CF: BLLLCU60M19G782M)</t>
  </si>
  <si>
    <t>Fornitura n.60 lampadine per la Direzione Provinciale di Treviso</t>
  </si>
  <si>
    <t xml:space="preserve">Fornitura di materiale di consumo per stampante Lexmark MS 621dn â€“ UPT ROVIGO   </t>
  </si>
  <si>
    <t xml:space="preserve">Fornitura di materiale di consumo per stampante Lexmark MS 610dn â€“ UT ESTE   </t>
  </si>
  <si>
    <t>Servizio professionale di valutazione e verifica in materia di prevenzione igiene e sicurezza degli ambienti di lavoro della sede di Verona, via delle Coste</t>
  </si>
  <si>
    <t xml:space="preserve">CONSULTEAM s.r.l. (CF: 03545320230)
EISEKO PROVE S.R.L. (CF: 04068640236)
P.P.T. SRL (CF: 01268660238)
Veneta Engineering S.r.l. (CF: 00828990226)
VERONALAB S.R.L. (CF: 03891900239)
</t>
  </si>
  <si>
    <t>Veneta Engineering S.r.l. (CF: 00828990226)</t>
  </si>
  <si>
    <t>Servizio di pulizia degli archivi e dei magazzini/depositi presso alcuni uffici dipendenti dalla Direzione Regionale del Veneto dellâ€™Agenzia delle Entrate</t>
  </si>
  <si>
    <t xml:space="preserve">AURORA SERVICE (CF: 03704230238)
AURORA SRL (CF: 01441910294)
GIRARDIN SRL (CF: 04063280285)
IL CERCHIO COOPERATIVA SOCIALE ONLUS (CF: 03006650273)
S.A.L. CLEAN SRLS (CF: 03957820248)
</t>
  </si>
  <si>
    <t>AURORA SRL (CF: 01441910294)</t>
  </si>
  <si>
    <t>Servizi relativi allâ€™erogazione di corsi di formazione (BLSD, Primo Soccorso, ASPP e RLS) per i dipendenti della Direzione Regionale del Veneto dellâ€™Agenzia delle Entrate e degli uffici da essi dipendenti</t>
  </si>
  <si>
    <t>servizio di manutenzione del verde presso lâ€™ex Caserma â€œSalsaâ€ di Treviso</t>
  </si>
  <si>
    <t xml:space="preserve">SOCIETA' COOPERATIVA PORTABAGAGLI MULTISERVICE (CF: 00189390271)
</t>
  </si>
  <si>
    <t>attivitÃ  di adeguamento dellâ€™impiantistica antincendio presso la sede della DP Verona in Via Fermi, 63</t>
  </si>
  <si>
    <t>AttivitÃ  di adeguamento dellâ€™impianto di rilevazione e segnalazione incendi presso la sede della DP Belluno in P.tta S. Stefano</t>
  </si>
  <si>
    <t>Manutenzione ordinaria non programmata (guasti, sostituzione componenti) sugli impianti termoidraulici delle sedi del Veneto, insorgenti nel trimestre ottobre â€“ dicembre 2019</t>
  </si>
  <si>
    <t xml:space="preserve">Servizio di interpretariato in Lingua dei Segni Italiana per il giorno 10 ottobre 2019, in occasione del colloquio assunzione disabili di cui alla Legge 68/99 â€“ presso la Direzione Regionale del Veneto </t>
  </si>
  <si>
    <t>Contratto per il servizio di apertura cassaforte ubicata presso lâ€™Ufficio Provinciale-Territorio di Verona</t>
  </si>
  <si>
    <t xml:space="preserve">SPEEDY SECURITY DI PEDRON MATTEO (CF: PDRMTL79T01L840W)
</t>
  </si>
  <si>
    <t>SPEEDY SECURITY DI PEDRON MATTEO (CF: PDRMTL79T01L840W)</t>
  </si>
  <si>
    <t>Servizio di stampa vinilica su supporto in alluminio per nuovo indicatore aziendale sede dellâ€™Ufficio Provinciale Territorio di Verona</t>
  </si>
  <si>
    <t xml:space="preserve">CENTRO STAMPA VOLTA PAGINA s.r.l. (CF: 04162790275)
</t>
  </si>
  <si>
    <t>CENTRO STAMPA VOLTA PAGINA s.r.l. (CF: 04162790275)</t>
  </si>
  <si>
    <t>N. 27 tende interne da ufficio a bande verticali per lâ€™Ufficio Territoriale di Soave in via Camuzzoni 2</t>
  </si>
  <si>
    <t xml:space="preserve">ARTECOTENDE DI ANDREA BONIZZATO (CF: BNZNDR71B14L781H)
</t>
  </si>
  <si>
    <t>ARTECOTENDE DI ANDREA BONIZZATO (CF: BNZNDR71B14L781H)</t>
  </si>
  <si>
    <t>Fornitura toner per stampante Kyocera P3050 dn - Uffici Agenzia Entrate Veneto</t>
  </si>
  <si>
    <t xml:space="preserve">Servizio di interpretariato in Lingua dei Segni Italiana per i giorni 19 e 24 settembre 2019, in occasione del corso base sulla sicurezza </t>
  </si>
  <si>
    <t>servizio di manutenzione non programmata impianti elettrici in vari uffici della DR del Veneto - Periodo GIUGNO 2019 â€“ GENNAIO 2020</t>
  </si>
  <si>
    <t>Fornitura toner per stampante Kyocera P3050 dn â€“ U.P.T. VERONA</t>
  </si>
  <si>
    <t>Fornitura toner per stampante Kyocera P3050 dn â€“ U.T. BASSANO DEL GRAPPA</t>
  </si>
  <si>
    <t>Fornitura n.90 Pen Drive 32Gb USB 3, per gli Uffici dellâ€™Agenzia delle Entrate del Veneto</t>
  </si>
  <si>
    <t xml:space="preserve">PUNTO CART  (CF: 03274460371)
</t>
  </si>
  <si>
    <t>PUNTO CART  (CF: 03274460371)</t>
  </si>
  <si>
    <t>Fornitura di una valigia composta di utensili e un trapano elettrico 750W -  Direzione Regionale del Veneto</t>
  </si>
  <si>
    <t xml:space="preserve">F.E.R.T. (CF: 00813330586)
</t>
  </si>
  <si>
    <t>F.E.R.T. (CF: 00813330586)</t>
  </si>
  <si>
    <t>Supporti per bandiere istituzionali da interno</t>
  </si>
  <si>
    <t>AttivitÃ  di riparazione dellâ€™impianto di rilevazione e segnalazione incendi presso la sede dellâ€™UPT Vicenza, via Zampieri 22</t>
  </si>
  <si>
    <t>Fornitura di n.40 sedute ospiti a 4 gambe, per gli Uffici dellâ€™Agenzia delle Entrate Veneto</t>
  </si>
  <si>
    <t>Adeguamento dellâ€™impianto di rilevazione ed allarme incendio presso la sede dellâ€™UT Valdagno in Piazza Dante, 10 Valdagno (VI).</t>
  </si>
  <si>
    <t>adeguamento dellâ€™impianto di rilevazione ed allarme incendio presso la sede dellâ€™UT Bassano in via M. Ricci 8 a Bassano (VI).</t>
  </si>
  <si>
    <t>Adeguamento dellâ€™impianto di rilevazione ed allarme incendio presso la sede della Direzione Provinciale di Rovigo in C.so Cavour a Rovigo</t>
  </si>
  <si>
    <t>Fornitura di n. 20 Paretine mobili â€“ Uffici Agenzia Entrate Veneto</t>
  </si>
  <si>
    <t xml:space="preserve">KARMA SRL (CF: 02099520500)
</t>
  </si>
  <si>
    <t>KARMA SRL (CF: 02099520500)</t>
  </si>
  <si>
    <t>Servizio di prelievo, imbustamento trasporto e congelamento di nr. 1.765 volumi del Servizio di PubblicitÃ  Immobiliare di Venezia ammalorati a causa dellâ€™acqua alta eccezionale avvenuta nella sede di S.Marco 3538 in Venezia il giorno 12 novembre 2019</t>
  </si>
  <si>
    <t xml:space="preserve">EDAM SOLUZIONI AMBIENTALI S.R.L. (CF: 02467890121)
</t>
  </si>
  <si>
    <t>EDAM SOLUZIONI AMBIENTALI S.R.L. (CF: 02467890121)</t>
  </si>
  <si>
    <t xml:space="preserve">Fornitura di n. 8 estintori carrellati da 50 kg di polvere </t>
  </si>
  <si>
    <t xml:space="preserve">SITA SRL (CF: 03481820268)
</t>
  </si>
  <si>
    <t>SITA SRL (CF: 03481820268)</t>
  </si>
  <si>
    <t>Servizio di liofilizzazione, e successiva riconsegna allâ€™Ufficio, di nr. 1.765 volumi dello SPI Venezia ammalorati dellâ€™acqua alta nella sede di S. Marco 3538  il 12 novembre 2019</t>
  </si>
  <si>
    <t>AttivitÃ  di sostituzione della componentistica dellâ€™impianto di rilevazione presenza di ossigeno presso la sede della DR Veneto, via De Marchi 16 â€“ Marghera (VE)</t>
  </si>
  <si>
    <t>Servizio di sanificazione e dipintura delle sedi dellâ€™UPT e lâ€™UT Treviso e la sede dellâ€™UT Rovigo</t>
  </si>
  <si>
    <t xml:space="preserve">BINCOLETTO MARIO SRL (CF: 04003210277)
CANATO COSTRUZIONI SRL (CF: 03487000279)
CELEGATO S.R.L. (CF: 03709790277)
KS TINTEGGIATURE DI KERKIJA SHPETIM (CF: KRKSPT84R11Z100P)
SACAIM S.P.A. (CF: 01703680221)
</t>
  </si>
  <si>
    <t>CELEGATO S.R.L. (CF: 03709790277)</t>
  </si>
  <si>
    <t xml:space="preserve">Servizio di installazione di n.3 tornelli elettromeccanici bidirezionali e n.1 tornello per disabile - UT PADOVA                   </t>
  </si>
  <si>
    <t xml:space="preserve">CAME ITALIA SR (CF: 04835400260)
INFORDATA SISTEMI s.r.l. (CF: 00933570327)
OFFICE GROUP SRL (CF: 03193100231)
PLABER S.R.L. (CF: 03312270246)
SOLARI DI UDINE S.P.A. (CF: 01847860309)
</t>
  </si>
  <si>
    <t>Fornitura di n.11 pezzi (mobili) millesimi in ottone con incisione anno 2020 per i timbri ufficiali con datario in uso presso i Servizi di PubblicitÃ  Immobiliare del Veneto</t>
  </si>
  <si>
    <t>Servizio di parcheggio autovettura - Agenzia delle Entrate -  Direzione Regionale del Veneto per lâ€™anno 2020</t>
  </si>
  <si>
    <t>Servizio di manutenzione ordinaria degli armadi compattati in dotazione agli uffici della Direzione Regionale del Veneto</t>
  </si>
  <si>
    <t xml:space="preserve">CYBER ENGINEERING SRL (CF: 00807770383)
FERRETTO GROUP S.P.A. (CF: 00149440240)
GIBIN RICCARDO (CF: GBNRCR74P11C967Q)
KALTEK SRL (CF: 02405040284)
TOSETTO SRL (CF: 02676980275)
</t>
  </si>
  <si>
    <t>Affidamento finalizzato allâ€™ottenimento della documentazione tecnica e delle certificazioni previste dalla vigente normativa degli impianti elettrici della sede dellâ€™ U.T. Legnago</t>
  </si>
  <si>
    <t xml:space="preserve">                        Fornitura e posa di n.2 pulsanti di emergenza per lâ€™Ufficio di Padova dellâ€™Agenzia delle Entrate situato in via Turazza n. 39</t>
  </si>
  <si>
    <t>Fornitura di materiale di consumo per stampante Lexmark MS610dn â€“ Uff. Ag. Entrate Veneto</t>
  </si>
  <si>
    <t>Fornitura di materiale di consumo per stampante Lexmark MS610dn â€“ UT VALDAGNO</t>
  </si>
  <si>
    <t>Fornitura di materiale di consumo per stampante Lexmark MS610dn â€“ UT VICENZA</t>
  </si>
  <si>
    <t>attivitÃ  di adeguamento dellâ€™impianto di rilevazione e segnalazione incendi presso la sede di Marghera (VE), integrazione forniture e lavorazioni</t>
  </si>
  <si>
    <t>Fornitura n.30 sedute operative con ruote e n.37 sedute su panca - Uffici Agenzia Entrate Veneto</t>
  </si>
  <si>
    <t>Supporti per bandiere ad uso interno per UT di Rovigo</t>
  </si>
  <si>
    <t>Fornitura cancelleria varia a uso ufficio - Uffici Agenzia delle Entrate del Veneto, ott 2019 â€“ sett 2021</t>
  </si>
  <si>
    <t xml:space="preserve">ARBOS SRL (CF: 03533300244)
EUROPRINT (CF: 00613410265)
GRAFICHE VENEZIANE (CF: 02338130277)
L'UFFICIO DEL CENTRO SRL (CF: 02376070260)
LARIPLAST SRL (CF: 02051330245)
NUOVO TIMBRIFICIO VENEZIA SAS (CF: 01748070230)
PROSDOCIMI G.M. S.p.A. (CF: 00207000282)
S.T.L. S.R.L. (CF: 03412220240)
TECNOCAD S.R.L. (CF: 03479130266)
VESENTINI SRL (CF: 01381620234)
</t>
  </si>
  <si>
    <t>Contratto per il conferimento di incarico di consulente tecnico di parte alla Dott.ssa Sara Cordella nellâ€™ambito della causa civile R.G. n. 6192/2018 promossa da Luigia Pasqualotto contro Agenzia delle Entrate e pendente innanzi al Tribunale di Vicenza</t>
  </si>
  <si>
    <t xml:space="preserve">CORDELLA SARA (CF: CRDSRA75T42L736Q)
</t>
  </si>
  <si>
    <t>CORDELLA SARA (CF: CRDSRA75T42L736Q)</t>
  </si>
  <si>
    <t>Adeguamento dellâ€™impianto di rilevazione ed allarme incendio presso la sede dellâ€™Ufficio Territoriale di Legnago in via A. Diaz a Legnago (VR)</t>
  </si>
  <si>
    <t>Fornitura di materiale di consumo per stampante Lexmark MS610 DN â€“Uff. Ag. Entrate V.to</t>
  </si>
  <si>
    <t>Fornitura di materiale di consumo per stampante Lexmark MS610 DN â€“ UPT TREVISO</t>
  </si>
  <si>
    <t>fornitura di carta formato A4 naturale, A4 riciclata  e A3, per fotocopiatori e stampanti, per il  trimestre  Dic 2019 / Feb 2020</t>
  </si>
  <si>
    <t xml:space="preserve">ABACUS SISTEMI INFORMATICI SRL (CF: 02518470287)
ADPARTNERS SRL (CF: 03340710270)
AMBIENTE (CF: 03336400266)
ANGOLO DELL'ARTE SRL (CF: 04241900275)
PROSDOCIMI G.M. S.p.A. (CF: 00207000282)
</t>
  </si>
  <si>
    <t>FORNITURA GENNAIO-LUGLIO 2019 CARTA A4 VERGINE E RICICLATA E CARTA A3 VERGINE</t>
  </si>
  <si>
    <t xml:space="preserve">ADRIACLEAN SRL (CF: 02726950302)
BIBLIO S.R.L. (CF: 01999530262)
CADSIT SRL (CF: 00886720291)
CAMPANELLA DIDATTICA SRL (CF: 04313120232)
center data line srl (CF: 01104060932)
</t>
  </si>
  <si>
    <t>Fornitura ed installazione, presso alcuni immobili sedi degli Uffici dellâ€™Agenzia delle Entrate del Veneto, di tende da interno per ufficio</t>
  </si>
  <si>
    <t>Fornitura a noleggio n.5 fotoc. multif. A3 monocromatica â€“ n.1 UT San DonÃ  di Piave, n.1 Dir. Reg. V.to, n.1 DP RO e n.2 UT RO</t>
  </si>
  <si>
    <t>MANUTENZIONE IMPIANTI ANTINCENDIO - UFFICI VENETO 2019</t>
  </si>
  <si>
    <t xml:space="preserve">ELETTROSYSTEM S.R.L. (CF: 01700950932)
ESA SERVICE SRL (CF: 02453700284)
F.B.F IMPIANTI S.R.L. (CF: 00287790273)
F.M. Installazioni Srl (CF: 03990590261)
NICOLIS IMPIANTI SRL (CF: 03823780238)
</t>
  </si>
  <si>
    <t>MANUTENZIONE IMPIANTI TERMOIDRAULICI E DI CONDIZIONAMENTO - UFFICI VENETO 219</t>
  </si>
  <si>
    <t xml:space="preserve">AREA SRL (CF: 02508790249)
CECCATO SRL (CF: 01715420228)
CONTARDO IMPIANTI SRL (CF: 02513030649)
Limes s.r.l. (CF: 00187060249)
MIRANO IMPIANTI SRL (CF: 01692910274)
</t>
  </si>
  <si>
    <t>MANUTENZIONE IMPIANTI ELETTRICI - UFFICI VENETO 2019</t>
  </si>
  <si>
    <t xml:space="preserve">ACAIA LAVIO S.R.L. (CF: 01059620250)
BIESSE ELETTRA SRL (CF: 01856850233)
CA.MON. S.R.L. (CF: 01877800274)
DAIMEL S.R.L. (CF: 03804060261)
Limes s.r.l. (CF: 00187060249)
</t>
  </si>
  <si>
    <t>MANUTENZIONE IMPIANTI ELEVATORI - UFFICI VENETO 2019</t>
  </si>
  <si>
    <t xml:space="preserve">ALICRON SRL (CF: 03418660274)
BELLETTI SRL (CF: 01263940288)
E.S.A. - ELECOMP SERVIZI ASCENSORI (CF: 03246871200)
EL.PO S.R.L. (CF: 00634970297)
KONE SPA (CF: 05069070158)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</si>
</sst>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"ZD70DFCDCB"</f>
        <v>ZD70DFCDCB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2361.6</v>
      </c>
      <c r="I3" s="2">
        <v>41741</v>
      </c>
      <c r="J3" s="2">
        <v>43566</v>
      </c>
      <c r="K3">
        <v>2361.4</v>
      </c>
    </row>
    <row r="4" spans="1:11" x14ac:dyDescent="0.25">
      <c r="A4" t="str">
        <f>"Z010DFDF9C"</f>
        <v>Z010DFDF9C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2361.6</v>
      </c>
      <c r="I4" s="2">
        <v>41745</v>
      </c>
      <c r="J4" s="2">
        <v>43570</v>
      </c>
      <c r="K4">
        <v>2361.4</v>
      </c>
    </row>
    <row r="5" spans="1:11" x14ac:dyDescent="0.25">
      <c r="A5" t="str">
        <f>"ZEC0DFCB9C"</f>
        <v>ZEC0DFCB9C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19</v>
      </c>
      <c r="G5" t="s">
        <v>20</v>
      </c>
      <c r="H5">
        <v>1920</v>
      </c>
      <c r="I5" s="2">
        <v>41739</v>
      </c>
      <c r="J5" s="2">
        <v>43564</v>
      </c>
      <c r="K5">
        <v>1997.85</v>
      </c>
    </row>
    <row r="6" spans="1:11" x14ac:dyDescent="0.25">
      <c r="A6" t="str">
        <f>"ZD51161A57"</f>
        <v>ZD51161A57</v>
      </c>
      <c r="B6" t="str">
        <f t="shared" si="0"/>
        <v>06363391001</v>
      </c>
      <c r="C6" t="s">
        <v>16</v>
      </c>
      <c r="D6" t="s">
        <v>23</v>
      </c>
      <c r="E6" t="s">
        <v>18</v>
      </c>
      <c r="F6" s="1" t="s">
        <v>19</v>
      </c>
      <c r="G6" t="s">
        <v>20</v>
      </c>
      <c r="H6">
        <v>5292</v>
      </c>
      <c r="I6" s="2">
        <v>42061</v>
      </c>
      <c r="J6" s="2">
        <v>43886</v>
      </c>
      <c r="K6">
        <v>5027.3999999999996</v>
      </c>
    </row>
    <row r="7" spans="1:11" x14ac:dyDescent="0.25">
      <c r="A7" t="str">
        <f>"Z6D1161BB9"</f>
        <v>Z6D1161BB9</v>
      </c>
      <c r="B7" t="str">
        <f t="shared" si="0"/>
        <v>06363391001</v>
      </c>
      <c r="C7" t="s">
        <v>16</v>
      </c>
      <c r="D7" t="s">
        <v>24</v>
      </c>
      <c r="E7" t="s">
        <v>18</v>
      </c>
      <c r="F7" s="1" t="s">
        <v>19</v>
      </c>
      <c r="G7" t="s">
        <v>20</v>
      </c>
      <c r="H7">
        <v>2199</v>
      </c>
      <c r="I7" s="2">
        <v>42061</v>
      </c>
      <c r="J7" s="2">
        <v>43886</v>
      </c>
      <c r="K7">
        <v>2089.0500000000002</v>
      </c>
    </row>
    <row r="8" spans="1:11" x14ac:dyDescent="0.25">
      <c r="A8" t="str">
        <f>"Z16120A60E"</f>
        <v>Z16120A60E</v>
      </c>
      <c r="B8" t="str">
        <f t="shared" si="0"/>
        <v>06363391001</v>
      </c>
      <c r="C8" t="s">
        <v>16</v>
      </c>
      <c r="D8" t="s">
        <v>25</v>
      </c>
      <c r="E8" t="s">
        <v>18</v>
      </c>
      <c r="F8" s="1" t="s">
        <v>19</v>
      </c>
      <c r="G8" t="s">
        <v>20</v>
      </c>
      <c r="H8">
        <v>6597</v>
      </c>
      <c r="I8" s="2">
        <v>42089</v>
      </c>
      <c r="J8" s="2">
        <v>43915</v>
      </c>
      <c r="K8">
        <v>4617.8999999999996</v>
      </c>
    </row>
    <row r="9" spans="1:11" x14ac:dyDescent="0.25">
      <c r="A9" t="str">
        <f>"Z6614BA1D9"</f>
        <v>Z6614BA1D9</v>
      </c>
      <c r="B9" t="str">
        <f t="shared" si="0"/>
        <v>06363391001</v>
      </c>
      <c r="C9" t="s">
        <v>16</v>
      </c>
      <c r="D9" t="s">
        <v>26</v>
      </c>
      <c r="E9" t="s">
        <v>18</v>
      </c>
      <c r="F9" s="1" t="s">
        <v>19</v>
      </c>
      <c r="G9" t="s">
        <v>20</v>
      </c>
      <c r="H9">
        <v>2096.4</v>
      </c>
      <c r="I9" s="2">
        <v>42266</v>
      </c>
      <c r="J9" s="2">
        <v>44092</v>
      </c>
      <c r="K9">
        <v>1362.53</v>
      </c>
    </row>
    <row r="10" spans="1:11" x14ac:dyDescent="0.25">
      <c r="A10" t="str">
        <f>"ZA3158E015"</f>
        <v>ZA3158E015</v>
      </c>
      <c r="B10" t="str">
        <f t="shared" si="0"/>
        <v>06363391001</v>
      </c>
      <c r="C10" t="s">
        <v>16</v>
      </c>
      <c r="D10" t="s">
        <v>27</v>
      </c>
      <c r="E10" t="s">
        <v>18</v>
      </c>
      <c r="F10" s="1" t="s">
        <v>19</v>
      </c>
      <c r="G10" t="s">
        <v>20</v>
      </c>
      <c r="H10">
        <v>5322</v>
      </c>
      <c r="I10" s="2">
        <v>42278</v>
      </c>
      <c r="J10" s="2">
        <v>44104</v>
      </c>
      <c r="K10">
        <v>4523.53</v>
      </c>
    </row>
    <row r="11" spans="1:11" x14ac:dyDescent="0.25">
      <c r="A11" t="str">
        <f>"Z9529BFB84"</f>
        <v>Z9529BFB84</v>
      </c>
      <c r="B11" t="str">
        <f t="shared" si="0"/>
        <v>06363391001</v>
      </c>
      <c r="C11" t="s">
        <v>16</v>
      </c>
      <c r="D11" t="s">
        <v>28</v>
      </c>
      <c r="E11" t="s">
        <v>29</v>
      </c>
      <c r="F11" s="1" t="s">
        <v>30</v>
      </c>
      <c r="G11" t="s">
        <v>31</v>
      </c>
      <c r="H11">
        <v>550</v>
      </c>
      <c r="I11" s="2">
        <v>43726</v>
      </c>
      <c r="J11" s="2">
        <v>43726</v>
      </c>
      <c r="K11">
        <v>550</v>
      </c>
    </row>
    <row r="12" spans="1:11" x14ac:dyDescent="0.25">
      <c r="A12" t="str">
        <f>"Z69158DF28"</f>
        <v>Z69158DF28</v>
      </c>
      <c r="B12" t="str">
        <f t="shared" si="0"/>
        <v>06363391001</v>
      </c>
      <c r="C12" t="s">
        <v>16</v>
      </c>
      <c r="D12" t="s">
        <v>32</v>
      </c>
      <c r="E12" t="s">
        <v>18</v>
      </c>
      <c r="F12" s="1" t="s">
        <v>19</v>
      </c>
      <c r="G12" t="s">
        <v>20</v>
      </c>
      <c r="H12">
        <v>2096.4</v>
      </c>
      <c r="I12" s="2">
        <v>42298</v>
      </c>
      <c r="J12" s="2">
        <v>44124</v>
      </c>
      <c r="K12">
        <v>1257.72</v>
      </c>
    </row>
    <row r="13" spans="1:11" x14ac:dyDescent="0.25">
      <c r="A13" t="str">
        <f>"Z661612A0B"</f>
        <v>Z661612A0B</v>
      </c>
      <c r="B13" t="str">
        <f t="shared" si="0"/>
        <v>06363391001</v>
      </c>
      <c r="C13" t="s">
        <v>16</v>
      </c>
      <c r="D13" t="s">
        <v>33</v>
      </c>
      <c r="E13" t="s">
        <v>18</v>
      </c>
      <c r="F13" s="1" t="s">
        <v>19</v>
      </c>
      <c r="G13" t="s">
        <v>20</v>
      </c>
      <c r="H13">
        <v>4192.8</v>
      </c>
      <c r="I13" s="2">
        <v>42318</v>
      </c>
      <c r="J13" s="2">
        <v>44144</v>
      </c>
      <c r="K13">
        <v>3353.92</v>
      </c>
    </row>
    <row r="14" spans="1:11" x14ac:dyDescent="0.25">
      <c r="A14" t="str">
        <f>"ZC81614F3E"</f>
        <v>ZC81614F3E</v>
      </c>
      <c r="B14" t="str">
        <f t="shared" si="0"/>
        <v>06363391001</v>
      </c>
      <c r="C14" t="s">
        <v>16</v>
      </c>
      <c r="D14" t="s">
        <v>34</v>
      </c>
      <c r="E14" t="s">
        <v>18</v>
      </c>
      <c r="F14" s="1" t="s">
        <v>19</v>
      </c>
      <c r="G14" t="s">
        <v>20</v>
      </c>
      <c r="H14">
        <v>4838.3999999999996</v>
      </c>
      <c r="I14" s="2">
        <v>42318</v>
      </c>
      <c r="J14" s="2">
        <v>44144</v>
      </c>
      <c r="K14">
        <v>2903.04</v>
      </c>
    </row>
    <row r="15" spans="1:11" x14ac:dyDescent="0.25">
      <c r="A15" t="str">
        <f>"Z89161170B"</f>
        <v>Z89161170B</v>
      </c>
      <c r="B15" t="str">
        <f t="shared" si="0"/>
        <v>06363391001</v>
      </c>
      <c r="C15" t="s">
        <v>16</v>
      </c>
      <c r="D15" t="s">
        <v>35</v>
      </c>
      <c r="E15" t="s">
        <v>18</v>
      </c>
      <c r="F15" s="1" t="s">
        <v>19</v>
      </c>
      <c r="G15" t="s">
        <v>20</v>
      </c>
      <c r="H15">
        <v>4192.8</v>
      </c>
      <c r="I15" s="2">
        <v>42320</v>
      </c>
      <c r="J15" s="2">
        <v>44146</v>
      </c>
      <c r="K15">
        <v>3353.92</v>
      </c>
    </row>
    <row r="16" spans="1:11" x14ac:dyDescent="0.25">
      <c r="A16" t="str">
        <f>"Z9E1612A6E"</f>
        <v>Z9E1612A6E</v>
      </c>
      <c r="B16" t="str">
        <f t="shared" si="0"/>
        <v>06363391001</v>
      </c>
      <c r="C16" t="s">
        <v>16</v>
      </c>
      <c r="D16" t="s">
        <v>36</v>
      </c>
      <c r="E16" t="s">
        <v>18</v>
      </c>
      <c r="F16" s="1" t="s">
        <v>19</v>
      </c>
      <c r="G16" t="s">
        <v>20</v>
      </c>
      <c r="H16">
        <v>3225.6</v>
      </c>
      <c r="I16" s="2">
        <v>42311</v>
      </c>
      <c r="J16" s="2">
        <v>44137</v>
      </c>
      <c r="K16">
        <v>2160.08</v>
      </c>
    </row>
    <row r="17" spans="1:11" x14ac:dyDescent="0.25">
      <c r="A17" t="str">
        <f>"Z05161276E"</f>
        <v>Z05161276E</v>
      </c>
      <c r="B17" t="str">
        <f t="shared" si="0"/>
        <v>06363391001</v>
      </c>
      <c r="C17" t="s">
        <v>16</v>
      </c>
      <c r="D17" t="s">
        <v>37</v>
      </c>
      <c r="E17" t="s">
        <v>18</v>
      </c>
      <c r="F17" s="1" t="s">
        <v>19</v>
      </c>
      <c r="G17" t="s">
        <v>20</v>
      </c>
      <c r="H17">
        <v>8385.6</v>
      </c>
      <c r="I17" s="2">
        <v>42334</v>
      </c>
      <c r="J17" s="2">
        <v>44160</v>
      </c>
      <c r="K17">
        <v>6707.83</v>
      </c>
    </row>
    <row r="18" spans="1:11" x14ac:dyDescent="0.25">
      <c r="A18" t="str">
        <f>"ZA816200E8"</f>
        <v>ZA816200E8</v>
      </c>
      <c r="B18" t="str">
        <f t="shared" si="0"/>
        <v>06363391001</v>
      </c>
      <c r="C18" t="s">
        <v>16</v>
      </c>
      <c r="D18" t="s">
        <v>38</v>
      </c>
      <c r="E18" t="s">
        <v>18</v>
      </c>
      <c r="F18" s="1" t="s">
        <v>19</v>
      </c>
      <c r="G18" t="s">
        <v>20</v>
      </c>
      <c r="H18">
        <v>4192.8</v>
      </c>
      <c r="I18" s="2">
        <v>42322</v>
      </c>
      <c r="J18" s="2">
        <v>44148</v>
      </c>
      <c r="K18">
        <v>2515.44</v>
      </c>
    </row>
    <row r="19" spans="1:11" x14ac:dyDescent="0.25">
      <c r="A19" t="str">
        <f>"Z301610DC3"</f>
        <v>Z301610DC3</v>
      </c>
      <c r="B19" t="str">
        <f t="shared" si="0"/>
        <v>06363391001</v>
      </c>
      <c r="C19" t="s">
        <v>16</v>
      </c>
      <c r="D19" t="s">
        <v>39</v>
      </c>
      <c r="E19" t="s">
        <v>18</v>
      </c>
      <c r="F19" s="1" t="s">
        <v>19</v>
      </c>
      <c r="G19" t="s">
        <v>20</v>
      </c>
      <c r="H19">
        <v>1612.8</v>
      </c>
      <c r="I19" s="2">
        <v>42319</v>
      </c>
      <c r="J19" s="2">
        <v>44145</v>
      </c>
      <c r="K19">
        <v>1290.24</v>
      </c>
    </row>
    <row r="20" spans="1:11" x14ac:dyDescent="0.25">
      <c r="A20" t="str">
        <f>"Z0B1610E93"</f>
        <v>Z0B1610E93</v>
      </c>
      <c r="B20" t="str">
        <f t="shared" si="0"/>
        <v>06363391001</v>
      </c>
      <c r="C20" t="s">
        <v>16</v>
      </c>
      <c r="D20" t="s">
        <v>40</v>
      </c>
      <c r="E20" t="s">
        <v>18</v>
      </c>
      <c r="F20" s="1" t="s">
        <v>19</v>
      </c>
      <c r="G20" t="s">
        <v>20</v>
      </c>
      <c r="H20">
        <v>1612.8</v>
      </c>
      <c r="I20" s="2">
        <v>42319</v>
      </c>
      <c r="J20" s="2">
        <v>44145</v>
      </c>
      <c r="K20">
        <v>967.68</v>
      </c>
    </row>
    <row r="21" spans="1:11" x14ac:dyDescent="0.25">
      <c r="A21" t="str">
        <f>"Z481610C63"</f>
        <v>Z481610C63</v>
      </c>
      <c r="B21" t="str">
        <f t="shared" si="0"/>
        <v>06363391001</v>
      </c>
      <c r="C21" t="s">
        <v>16</v>
      </c>
      <c r="D21" t="s">
        <v>41</v>
      </c>
      <c r="E21" t="s">
        <v>18</v>
      </c>
      <c r="F21" s="1" t="s">
        <v>19</v>
      </c>
      <c r="G21" t="s">
        <v>20</v>
      </c>
      <c r="H21">
        <v>3225.6</v>
      </c>
      <c r="I21" s="2">
        <v>42319</v>
      </c>
      <c r="J21" s="2">
        <v>44145</v>
      </c>
      <c r="K21">
        <v>1935.36</v>
      </c>
    </row>
    <row r="22" spans="1:11" x14ac:dyDescent="0.25">
      <c r="A22" t="str">
        <f>"Z4F1610478"</f>
        <v>Z4F1610478</v>
      </c>
      <c r="B22" t="str">
        <f t="shared" si="0"/>
        <v>06363391001</v>
      </c>
      <c r="C22" t="s">
        <v>16</v>
      </c>
      <c r="D22" t="s">
        <v>42</v>
      </c>
      <c r="E22" t="s">
        <v>18</v>
      </c>
      <c r="F22" s="1" t="s">
        <v>19</v>
      </c>
      <c r="G22" t="s">
        <v>20</v>
      </c>
      <c r="H22">
        <v>1612.8</v>
      </c>
      <c r="I22" s="2">
        <v>42322</v>
      </c>
      <c r="J22" s="2">
        <v>44148</v>
      </c>
      <c r="K22">
        <v>1290.24</v>
      </c>
    </row>
    <row r="23" spans="1:11" x14ac:dyDescent="0.25">
      <c r="A23" t="str">
        <f>"Z77161FD81"</f>
        <v>Z77161FD81</v>
      </c>
      <c r="B23" t="str">
        <f t="shared" si="0"/>
        <v>06363391001</v>
      </c>
      <c r="C23" t="s">
        <v>16</v>
      </c>
      <c r="D23" t="s">
        <v>43</v>
      </c>
      <c r="E23" t="s">
        <v>18</v>
      </c>
      <c r="F23" s="1" t="s">
        <v>19</v>
      </c>
      <c r="G23" t="s">
        <v>20</v>
      </c>
      <c r="H23">
        <v>2096.4</v>
      </c>
      <c r="I23" s="2">
        <v>42315</v>
      </c>
      <c r="J23" s="2">
        <v>44141</v>
      </c>
      <c r="K23">
        <v>1676.96</v>
      </c>
    </row>
    <row r="24" spans="1:11" x14ac:dyDescent="0.25">
      <c r="A24" t="str">
        <f>"Z2216214AD"</f>
        <v>Z2216214AD</v>
      </c>
      <c r="B24" t="str">
        <f t="shared" si="0"/>
        <v>06363391001</v>
      </c>
      <c r="C24" t="s">
        <v>16</v>
      </c>
      <c r="D24" t="s">
        <v>44</v>
      </c>
      <c r="E24" t="s">
        <v>18</v>
      </c>
      <c r="F24" s="1" t="s">
        <v>19</v>
      </c>
      <c r="G24" t="s">
        <v>20</v>
      </c>
      <c r="H24">
        <v>1612.8</v>
      </c>
      <c r="I24" s="2">
        <v>42332</v>
      </c>
      <c r="J24" s="2">
        <v>44158</v>
      </c>
      <c r="K24">
        <v>967.68</v>
      </c>
    </row>
    <row r="25" spans="1:11" x14ac:dyDescent="0.25">
      <c r="A25" t="str">
        <f>"Z5B161280F"</f>
        <v>Z5B161280F</v>
      </c>
      <c r="B25" t="str">
        <f t="shared" si="0"/>
        <v>06363391001</v>
      </c>
      <c r="C25" t="s">
        <v>16</v>
      </c>
      <c r="D25" t="s">
        <v>45</v>
      </c>
      <c r="E25" t="s">
        <v>18</v>
      </c>
      <c r="F25" s="1" t="s">
        <v>19</v>
      </c>
      <c r="G25" t="s">
        <v>20</v>
      </c>
      <c r="H25">
        <v>1612.8</v>
      </c>
      <c r="I25" s="2">
        <v>42333</v>
      </c>
      <c r="J25" s="2">
        <v>44159</v>
      </c>
      <c r="K25">
        <v>1290.24</v>
      </c>
    </row>
    <row r="26" spans="1:11" x14ac:dyDescent="0.25">
      <c r="A26" t="str">
        <f>"ZCD161295F"</f>
        <v>ZCD161295F</v>
      </c>
      <c r="B26" t="str">
        <f t="shared" si="0"/>
        <v>06363391001</v>
      </c>
      <c r="C26" t="s">
        <v>16</v>
      </c>
      <c r="D26" t="s">
        <v>46</v>
      </c>
      <c r="E26" t="s">
        <v>18</v>
      </c>
      <c r="F26" s="1" t="s">
        <v>19</v>
      </c>
      <c r="G26" t="s">
        <v>20</v>
      </c>
      <c r="H26">
        <v>2096.4</v>
      </c>
      <c r="I26" s="2">
        <v>42335</v>
      </c>
      <c r="J26" s="2">
        <v>44161</v>
      </c>
      <c r="K26">
        <v>1676.96</v>
      </c>
    </row>
    <row r="27" spans="1:11" x14ac:dyDescent="0.25">
      <c r="A27" t="str">
        <f>"Z521610F15"</f>
        <v>Z521610F15</v>
      </c>
      <c r="B27" t="str">
        <f t="shared" si="0"/>
        <v>06363391001</v>
      </c>
      <c r="C27" t="s">
        <v>16</v>
      </c>
      <c r="D27" t="s">
        <v>47</v>
      </c>
      <c r="E27" t="s">
        <v>18</v>
      </c>
      <c r="F27" s="1" t="s">
        <v>19</v>
      </c>
      <c r="G27" t="s">
        <v>20</v>
      </c>
      <c r="H27">
        <v>1612.8</v>
      </c>
      <c r="I27" s="2">
        <v>42320</v>
      </c>
      <c r="J27" s="2">
        <v>44146</v>
      </c>
      <c r="K27">
        <v>967.68</v>
      </c>
    </row>
    <row r="28" spans="1:11" x14ac:dyDescent="0.25">
      <c r="A28" t="str">
        <f>"ZBB16213C1"</f>
        <v>ZBB16213C1</v>
      </c>
      <c r="B28" t="str">
        <f t="shared" si="0"/>
        <v>06363391001</v>
      </c>
      <c r="C28" t="s">
        <v>16</v>
      </c>
      <c r="D28" t="s">
        <v>48</v>
      </c>
      <c r="E28" t="s">
        <v>18</v>
      </c>
      <c r="F28" s="1" t="s">
        <v>19</v>
      </c>
      <c r="G28" t="s">
        <v>20</v>
      </c>
      <c r="H28">
        <v>6451.2</v>
      </c>
      <c r="I28" s="2">
        <v>42311</v>
      </c>
      <c r="J28" s="2">
        <v>44137</v>
      </c>
      <c r="K28">
        <v>3870.72</v>
      </c>
    </row>
    <row r="29" spans="1:11" x14ac:dyDescent="0.25">
      <c r="A29" t="str">
        <f>"ZEA161285D"</f>
        <v>ZEA161285D</v>
      </c>
      <c r="B29" t="str">
        <f t="shared" si="0"/>
        <v>06363391001</v>
      </c>
      <c r="C29" t="s">
        <v>16</v>
      </c>
      <c r="D29" t="s">
        <v>49</v>
      </c>
      <c r="E29" t="s">
        <v>18</v>
      </c>
      <c r="F29" s="1" t="s">
        <v>19</v>
      </c>
      <c r="G29" t="s">
        <v>20</v>
      </c>
      <c r="H29">
        <v>2096.4</v>
      </c>
      <c r="I29" s="2">
        <v>42334</v>
      </c>
      <c r="J29" s="2">
        <v>44160</v>
      </c>
      <c r="K29">
        <v>1257.72</v>
      </c>
    </row>
    <row r="30" spans="1:11" x14ac:dyDescent="0.25">
      <c r="A30" t="str">
        <f>"Z8616125EC"</f>
        <v>Z8616125EC</v>
      </c>
      <c r="B30" t="str">
        <f t="shared" si="0"/>
        <v>06363391001</v>
      </c>
      <c r="C30" t="s">
        <v>16</v>
      </c>
      <c r="D30" t="s">
        <v>50</v>
      </c>
      <c r="E30" t="s">
        <v>18</v>
      </c>
      <c r="F30" s="1" t="s">
        <v>19</v>
      </c>
      <c r="G30" t="s">
        <v>20</v>
      </c>
      <c r="H30">
        <v>1612.8</v>
      </c>
      <c r="I30" s="2">
        <v>42311</v>
      </c>
      <c r="J30" s="2">
        <v>44137</v>
      </c>
      <c r="K30">
        <v>1290.24</v>
      </c>
    </row>
    <row r="31" spans="1:11" x14ac:dyDescent="0.25">
      <c r="A31" t="str">
        <f>"ZF7162048D"</f>
        <v>ZF7162048D</v>
      </c>
      <c r="B31" t="str">
        <f t="shared" si="0"/>
        <v>06363391001</v>
      </c>
      <c r="C31" t="s">
        <v>16</v>
      </c>
      <c r="D31" t="s">
        <v>51</v>
      </c>
      <c r="E31" t="s">
        <v>18</v>
      </c>
      <c r="F31" s="1" t="s">
        <v>19</v>
      </c>
      <c r="G31" t="s">
        <v>20</v>
      </c>
      <c r="H31">
        <v>10482</v>
      </c>
      <c r="I31" s="2">
        <v>42318</v>
      </c>
      <c r="J31" s="2">
        <v>44144</v>
      </c>
      <c r="K31">
        <v>6288.59</v>
      </c>
    </row>
    <row r="32" spans="1:11" x14ac:dyDescent="0.25">
      <c r="A32" t="str">
        <f>"Z4216209B1"</f>
        <v>Z4216209B1</v>
      </c>
      <c r="B32" t="str">
        <f t="shared" si="0"/>
        <v>06363391001</v>
      </c>
      <c r="C32" t="s">
        <v>16</v>
      </c>
      <c r="D32" t="s">
        <v>52</v>
      </c>
      <c r="E32" t="s">
        <v>18</v>
      </c>
      <c r="F32" s="1" t="s">
        <v>19</v>
      </c>
      <c r="G32" t="s">
        <v>20</v>
      </c>
      <c r="H32">
        <v>5322</v>
      </c>
      <c r="I32" s="2">
        <v>42332</v>
      </c>
      <c r="J32" s="2">
        <v>44158</v>
      </c>
      <c r="K32">
        <v>3193.08</v>
      </c>
    </row>
    <row r="33" spans="1:11" x14ac:dyDescent="0.25">
      <c r="A33" t="str">
        <f>"ZE41585A9C"</f>
        <v>ZE41585A9C</v>
      </c>
      <c r="B33" t="str">
        <f t="shared" si="0"/>
        <v>06363391001</v>
      </c>
      <c r="C33" t="s">
        <v>16</v>
      </c>
      <c r="D33" t="s">
        <v>53</v>
      </c>
      <c r="E33" t="s">
        <v>18</v>
      </c>
      <c r="F33" s="1" t="s">
        <v>54</v>
      </c>
      <c r="G33" t="s">
        <v>55</v>
      </c>
      <c r="H33">
        <v>3225.6</v>
      </c>
      <c r="I33" s="2">
        <v>42270</v>
      </c>
      <c r="J33" s="2">
        <v>44096</v>
      </c>
      <c r="K33">
        <v>2580.48</v>
      </c>
    </row>
    <row r="34" spans="1:11" x14ac:dyDescent="0.25">
      <c r="A34" t="str">
        <f>"Z49158D783"</f>
        <v>Z49158D783</v>
      </c>
      <c r="B34" t="str">
        <f t="shared" si="0"/>
        <v>06363391001</v>
      </c>
      <c r="C34" t="s">
        <v>16</v>
      </c>
      <c r="D34" t="s">
        <v>56</v>
      </c>
      <c r="E34" t="s">
        <v>18</v>
      </c>
      <c r="F34" s="1" t="s">
        <v>19</v>
      </c>
      <c r="G34" t="s">
        <v>20</v>
      </c>
      <c r="H34">
        <v>3225.6</v>
      </c>
      <c r="I34" s="2">
        <v>42266</v>
      </c>
      <c r="J34" s="2">
        <v>44092</v>
      </c>
      <c r="K34">
        <v>2096.64</v>
      </c>
    </row>
    <row r="35" spans="1:11" x14ac:dyDescent="0.25">
      <c r="A35" t="str">
        <f>"ZB3189CC00"</f>
        <v>ZB3189CC00</v>
      </c>
      <c r="B35" t="str">
        <f t="shared" si="0"/>
        <v>06363391001</v>
      </c>
      <c r="C35" t="s">
        <v>16</v>
      </c>
      <c r="D35" t="s">
        <v>57</v>
      </c>
      <c r="E35" t="s">
        <v>29</v>
      </c>
      <c r="F35" s="1" t="s">
        <v>58</v>
      </c>
      <c r="G35" t="s">
        <v>59</v>
      </c>
      <c r="H35">
        <v>37500</v>
      </c>
      <c r="I35" s="2">
        <v>42422</v>
      </c>
      <c r="J35" s="2">
        <v>43517</v>
      </c>
      <c r="K35">
        <v>31250.1</v>
      </c>
    </row>
    <row r="36" spans="1:11" x14ac:dyDescent="0.25">
      <c r="A36" t="str">
        <f>"ZC219FB36C"</f>
        <v>ZC219FB36C</v>
      </c>
      <c r="B36" t="str">
        <f t="shared" si="0"/>
        <v>06363391001</v>
      </c>
      <c r="C36" t="s">
        <v>16</v>
      </c>
      <c r="D36" t="s">
        <v>60</v>
      </c>
      <c r="E36" t="s">
        <v>18</v>
      </c>
      <c r="F36" s="1" t="s">
        <v>61</v>
      </c>
      <c r="G36" t="s">
        <v>62</v>
      </c>
      <c r="H36">
        <v>6188</v>
      </c>
      <c r="I36" s="2">
        <v>42543</v>
      </c>
      <c r="J36" s="2">
        <v>44368</v>
      </c>
      <c r="K36">
        <v>4362.6899999999996</v>
      </c>
    </row>
    <row r="37" spans="1:11" x14ac:dyDescent="0.25">
      <c r="A37" t="str">
        <f>"6676605CBB"</f>
        <v>6676605CBB</v>
      </c>
      <c r="B37" t="str">
        <f t="shared" si="0"/>
        <v>06363391001</v>
      </c>
      <c r="C37" t="s">
        <v>16</v>
      </c>
      <c r="D37" t="s">
        <v>63</v>
      </c>
      <c r="E37" t="s">
        <v>18</v>
      </c>
      <c r="F37" s="1" t="s">
        <v>64</v>
      </c>
      <c r="G37" t="s">
        <v>65</v>
      </c>
      <c r="H37">
        <v>6199574.79</v>
      </c>
      <c r="I37" s="2">
        <v>42522</v>
      </c>
      <c r="J37" s="2">
        <v>43852</v>
      </c>
      <c r="K37">
        <v>2642515.96</v>
      </c>
    </row>
    <row r="38" spans="1:11" x14ac:dyDescent="0.25">
      <c r="A38" t="str">
        <f>"Z7B19FB4E0"</f>
        <v>Z7B19FB4E0</v>
      </c>
      <c r="B38" t="str">
        <f t="shared" si="0"/>
        <v>06363391001</v>
      </c>
      <c r="C38" t="s">
        <v>16</v>
      </c>
      <c r="D38" t="s">
        <v>66</v>
      </c>
      <c r="E38" t="s">
        <v>18</v>
      </c>
      <c r="F38" s="1" t="s">
        <v>61</v>
      </c>
      <c r="G38" t="s">
        <v>62</v>
      </c>
      <c r="H38">
        <v>2796</v>
      </c>
      <c r="I38" s="2">
        <v>42551</v>
      </c>
      <c r="J38" s="2">
        <v>44376</v>
      </c>
      <c r="K38">
        <v>1958.75</v>
      </c>
    </row>
    <row r="39" spans="1:11" x14ac:dyDescent="0.25">
      <c r="A39" t="str">
        <f>"ZA319FB5DA"</f>
        <v>ZA319FB5DA</v>
      </c>
      <c r="B39" t="str">
        <f t="shared" si="0"/>
        <v>06363391001</v>
      </c>
      <c r="C39" t="s">
        <v>16</v>
      </c>
      <c r="D39" t="s">
        <v>67</v>
      </c>
      <c r="E39" t="s">
        <v>18</v>
      </c>
      <c r="F39" s="1" t="s">
        <v>61</v>
      </c>
      <c r="G39" t="s">
        <v>62</v>
      </c>
      <c r="H39">
        <v>2796</v>
      </c>
      <c r="I39" s="2">
        <v>42538</v>
      </c>
      <c r="J39" s="2">
        <v>44363</v>
      </c>
      <c r="K39">
        <v>1978.95</v>
      </c>
    </row>
    <row r="40" spans="1:11" x14ac:dyDescent="0.25">
      <c r="A40" t="str">
        <f>"Z9A1A8D5D8"</f>
        <v>Z9A1A8D5D8</v>
      </c>
      <c r="B40" t="str">
        <f t="shared" si="0"/>
        <v>06363391001</v>
      </c>
      <c r="C40" t="s">
        <v>16</v>
      </c>
      <c r="D40" t="s">
        <v>68</v>
      </c>
      <c r="E40" t="s">
        <v>18</v>
      </c>
      <c r="F40" s="1" t="s">
        <v>61</v>
      </c>
      <c r="G40" t="s">
        <v>62</v>
      </c>
      <c r="H40">
        <v>3094</v>
      </c>
      <c r="I40" s="2">
        <v>42607</v>
      </c>
      <c r="J40" s="2">
        <v>44432</v>
      </c>
      <c r="K40">
        <v>2072.98</v>
      </c>
    </row>
    <row r="41" spans="1:11" x14ac:dyDescent="0.25">
      <c r="A41" t="str">
        <f>"Z111968F61"</f>
        <v>Z111968F61</v>
      </c>
      <c r="B41" t="str">
        <f t="shared" si="0"/>
        <v>06363391001</v>
      </c>
      <c r="C41" t="s">
        <v>16</v>
      </c>
      <c r="D41" t="s">
        <v>69</v>
      </c>
      <c r="E41" t="s">
        <v>18</v>
      </c>
      <c r="F41" s="1" t="s">
        <v>70</v>
      </c>
      <c r="G41" t="s">
        <v>71</v>
      </c>
      <c r="H41">
        <v>5210.2</v>
      </c>
      <c r="I41" s="2">
        <v>42552</v>
      </c>
      <c r="J41" s="2">
        <v>44377</v>
      </c>
      <c r="K41">
        <v>2344.59</v>
      </c>
    </row>
    <row r="42" spans="1:11" x14ac:dyDescent="0.25">
      <c r="A42" t="str">
        <f>"Z341C9FCBE"</f>
        <v>Z341C9FCBE</v>
      </c>
      <c r="B42" t="str">
        <f t="shared" si="0"/>
        <v>06363391001</v>
      </c>
      <c r="C42" t="s">
        <v>16</v>
      </c>
      <c r="D42" t="s">
        <v>72</v>
      </c>
      <c r="E42" t="s">
        <v>18</v>
      </c>
      <c r="F42" s="1" t="s">
        <v>19</v>
      </c>
      <c r="G42" t="s">
        <v>20</v>
      </c>
      <c r="H42">
        <v>1750.2</v>
      </c>
      <c r="I42" s="2">
        <v>42727</v>
      </c>
      <c r="J42" s="2">
        <v>44552</v>
      </c>
      <c r="K42">
        <v>962.61</v>
      </c>
    </row>
    <row r="43" spans="1:11" x14ac:dyDescent="0.25">
      <c r="A43" t="str">
        <f>"69420107DF"</f>
        <v>69420107DF</v>
      </c>
      <c r="B43" t="str">
        <f t="shared" si="0"/>
        <v>06363391001</v>
      </c>
      <c r="C43" t="s">
        <v>16</v>
      </c>
      <c r="D43" t="s">
        <v>73</v>
      </c>
      <c r="E43" t="s">
        <v>18</v>
      </c>
      <c r="F43" s="1" t="s">
        <v>74</v>
      </c>
      <c r="G43" t="s">
        <v>75</v>
      </c>
      <c r="H43">
        <v>308948.75</v>
      </c>
      <c r="I43" s="2">
        <v>42767</v>
      </c>
      <c r="J43" s="2">
        <v>43861</v>
      </c>
      <c r="K43">
        <v>260423.71</v>
      </c>
    </row>
    <row r="44" spans="1:11" x14ac:dyDescent="0.25">
      <c r="A44" t="str">
        <f>"ZB71D60F31"</f>
        <v>ZB71D60F31</v>
      </c>
      <c r="B44" t="str">
        <f t="shared" si="0"/>
        <v>06363391001</v>
      </c>
      <c r="C44" t="s">
        <v>16</v>
      </c>
      <c r="D44" t="s">
        <v>76</v>
      </c>
      <c r="E44" t="s">
        <v>29</v>
      </c>
      <c r="F44" s="1" t="s">
        <v>77</v>
      </c>
      <c r="G44" t="s">
        <v>78</v>
      </c>
      <c r="H44">
        <v>1404</v>
      </c>
      <c r="I44" s="2">
        <v>42826</v>
      </c>
      <c r="J44" s="2">
        <v>43921</v>
      </c>
      <c r="K44">
        <v>1206</v>
      </c>
    </row>
    <row r="45" spans="1:11" x14ac:dyDescent="0.25">
      <c r="A45" t="str">
        <f>"ZEF1D60E99"</f>
        <v>ZEF1D60E99</v>
      </c>
      <c r="B45" t="str">
        <f t="shared" si="0"/>
        <v>06363391001</v>
      </c>
      <c r="C45" t="s">
        <v>16</v>
      </c>
      <c r="D45" t="s">
        <v>79</v>
      </c>
      <c r="E45" t="s">
        <v>29</v>
      </c>
      <c r="F45" s="1" t="s">
        <v>77</v>
      </c>
      <c r="G45" t="s">
        <v>78</v>
      </c>
      <c r="H45">
        <v>1404</v>
      </c>
      <c r="I45" s="2">
        <v>42826</v>
      </c>
      <c r="J45" s="2">
        <v>43921</v>
      </c>
      <c r="K45">
        <v>750</v>
      </c>
    </row>
    <row r="46" spans="1:11" x14ac:dyDescent="0.25">
      <c r="A46" t="str">
        <f>"Z501D60EE2"</f>
        <v>Z501D60EE2</v>
      </c>
      <c r="B46" t="str">
        <f t="shared" si="0"/>
        <v>06363391001</v>
      </c>
      <c r="C46" t="s">
        <v>16</v>
      </c>
      <c r="D46" t="s">
        <v>80</v>
      </c>
      <c r="E46" t="s">
        <v>29</v>
      </c>
      <c r="F46" s="1" t="s">
        <v>77</v>
      </c>
      <c r="G46" t="s">
        <v>78</v>
      </c>
      <c r="H46">
        <v>1404</v>
      </c>
      <c r="I46" s="2">
        <v>42826</v>
      </c>
      <c r="J46" s="2">
        <v>43921</v>
      </c>
      <c r="K46">
        <v>1206</v>
      </c>
    </row>
    <row r="47" spans="1:11" x14ac:dyDescent="0.25">
      <c r="A47" t="str">
        <f>"Z931D60E50"</f>
        <v>Z931D60E50</v>
      </c>
      <c r="B47" t="str">
        <f t="shared" si="0"/>
        <v>06363391001</v>
      </c>
      <c r="C47" t="s">
        <v>16</v>
      </c>
      <c r="D47" t="s">
        <v>81</v>
      </c>
      <c r="E47" t="s">
        <v>29</v>
      </c>
      <c r="F47" s="1" t="s">
        <v>77</v>
      </c>
      <c r="G47" t="s">
        <v>78</v>
      </c>
      <c r="H47">
        <v>1404</v>
      </c>
      <c r="I47" s="2">
        <v>42826</v>
      </c>
      <c r="J47" s="2">
        <v>43921</v>
      </c>
      <c r="K47">
        <v>1209</v>
      </c>
    </row>
    <row r="48" spans="1:11" x14ac:dyDescent="0.25">
      <c r="A48" t="str">
        <f>"Z301D60F15"</f>
        <v>Z301D60F15</v>
      </c>
      <c r="B48" t="str">
        <f t="shared" si="0"/>
        <v>06363391001</v>
      </c>
      <c r="C48" t="s">
        <v>16</v>
      </c>
      <c r="D48" t="s">
        <v>82</v>
      </c>
      <c r="E48" t="s">
        <v>29</v>
      </c>
      <c r="F48" s="1" t="s">
        <v>77</v>
      </c>
      <c r="G48" t="s">
        <v>78</v>
      </c>
      <c r="H48">
        <v>1404</v>
      </c>
      <c r="I48" s="2">
        <v>42826</v>
      </c>
      <c r="J48" s="2">
        <v>43921</v>
      </c>
      <c r="K48">
        <v>1206</v>
      </c>
    </row>
    <row r="49" spans="1:11" x14ac:dyDescent="0.25">
      <c r="A49" t="str">
        <f>"Z651D60FA4"</f>
        <v>Z651D60FA4</v>
      </c>
      <c r="B49" t="str">
        <f t="shared" si="0"/>
        <v>06363391001</v>
      </c>
      <c r="C49" t="s">
        <v>16</v>
      </c>
      <c r="D49" t="s">
        <v>83</v>
      </c>
      <c r="E49" t="s">
        <v>29</v>
      </c>
      <c r="F49" s="1" t="s">
        <v>77</v>
      </c>
      <c r="G49" t="s">
        <v>78</v>
      </c>
      <c r="H49">
        <v>1404</v>
      </c>
      <c r="I49" s="2">
        <v>42826</v>
      </c>
      <c r="J49" s="2">
        <v>43921</v>
      </c>
      <c r="K49">
        <v>771</v>
      </c>
    </row>
    <row r="50" spans="1:11" x14ac:dyDescent="0.25">
      <c r="A50" t="str">
        <f>"Z1E1D60E27"</f>
        <v>Z1E1D60E27</v>
      </c>
      <c r="B50" t="str">
        <f t="shared" si="0"/>
        <v>06363391001</v>
      </c>
      <c r="C50" t="s">
        <v>16</v>
      </c>
      <c r="D50" t="s">
        <v>84</v>
      </c>
      <c r="E50" t="s">
        <v>29</v>
      </c>
      <c r="F50" s="1" t="s">
        <v>77</v>
      </c>
      <c r="G50" t="s">
        <v>78</v>
      </c>
      <c r="H50">
        <v>1404</v>
      </c>
      <c r="I50" s="2">
        <v>42826</v>
      </c>
      <c r="J50" s="2">
        <v>43921</v>
      </c>
      <c r="K50">
        <v>1206</v>
      </c>
    </row>
    <row r="51" spans="1:11" x14ac:dyDescent="0.25">
      <c r="A51" t="str">
        <f>"ZA01D60FDB"</f>
        <v>ZA01D60FDB</v>
      </c>
      <c r="B51" t="str">
        <f t="shared" si="0"/>
        <v>06363391001</v>
      </c>
      <c r="C51" t="s">
        <v>16</v>
      </c>
      <c r="D51" t="s">
        <v>85</v>
      </c>
      <c r="E51" t="s">
        <v>29</v>
      </c>
      <c r="F51" s="1" t="s">
        <v>77</v>
      </c>
      <c r="G51" t="s">
        <v>78</v>
      </c>
      <c r="H51">
        <v>1404</v>
      </c>
      <c r="I51" s="2">
        <v>42826</v>
      </c>
      <c r="J51" s="2">
        <v>43921</v>
      </c>
      <c r="K51">
        <v>1206</v>
      </c>
    </row>
    <row r="52" spans="1:11" x14ac:dyDescent="0.25">
      <c r="A52" t="str">
        <f>"Z4C1D60FC4"</f>
        <v>Z4C1D60FC4</v>
      </c>
      <c r="B52" t="str">
        <f t="shared" si="0"/>
        <v>06363391001</v>
      </c>
      <c r="C52" t="s">
        <v>16</v>
      </c>
      <c r="D52" t="s">
        <v>86</v>
      </c>
      <c r="E52" t="s">
        <v>29</v>
      </c>
      <c r="F52" s="1" t="s">
        <v>77</v>
      </c>
      <c r="G52" t="s">
        <v>78</v>
      </c>
      <c r="H52">
        <v>1404</v>
      </c>
      <c r="I52" s="2">
        <v>42826</v>
      </c>
      <c r="J52" s="2">
        <v>43921</v>
      </c>
      <c r="K52">
        <v>0</v>
      </c>
    </row>
    <row r="53" spans="1:11" x14ac:dyDescent="0.25">
      <c r="A53" t="str">
        <f>"ZC41D60EC6"</f>
        <v>ZC41D60EC6</v>
      </c>
      <c r="B53" t="str">
        <f t="shared" si="0"/>
        <v>06363391001</v>
      </c>
      <c r="C53" t="s">
        <v>16</v>
      </c>
      <c r="D53" t="s">
        <v>87</v>
      </c>
      <c r="E53" t="s">
        <v>29</v>
      </c>
      <c r="F53" s="1" t="s">
        <v>77</v>
      </c>
      <c r="G53" t="s">
        <v>78</v>
      </c>
      <c r="H53">
        <v>1404</v>
      </c>
      <c r="I53" s="2">
        <v>42826</v>
      </c>
      <c r="J53" s="2">
        <v>43921</v>
      </c>
      <c r="K53">
        <v>555</v>
      </c>
    </row>
    <row r="54" spans="1:11" x14ac:dyDescent="0.25">
      <c r="A54" t="str">
        <f>"Z091D60F5B"</f>
        <v>Z091D60F5B</v>
      </c>
      <c r="B54" t="str">
        <f t="shared" si="0"/>
        <v>06363391001</v>
      </c>
      <c r="C54" t="s">
        <v>16</v>
      </c>
      <c r="D54" t="s">
        <v>88</v>
      </c>
      <c r="E54" t="s">
        <v>29</v>
      </c>
      <c r="F54" s="1" t="s">
        <v>77</v>
      </c>
      <c r="G54" t="s">
        <v>78</v>
      </c>
      <c r="H54">
        <v>1404</v>
      </c>
      <c r="I54" s="2">
        <v>42826</v>
      </c>
      <c r="J54" s="2">
        <v>43921</v>
      </c>
      <c r="K54">
        <v>1206</v>
      </c>
    </row>
    <row r="55" spans="1:11" x14ac:dyDescent="0.25">
      <c r="A55" t="str">
        <f>"ZA61D60F83"</f>
        <v>ZA61D60F83</v>
      </c>
      <c r="B55" t="str">
        <f t="shared" si="0"/>
        <v>06363391001</v>
      </c>
      <c r="C55" t="s">
        <v>16</v>
      </c>
      <c r="D55" t="s">
        <v>89</v>
      </c>
      <c r="E55" t="s">
        <v>29</v>
      </c>
      <c r="F55" s="1" t="s">
        <v>77</v>
      </c>
      <c r="G55" t="s">
        <v>78</v>
      </c>
      <c r="H55">
        <v>1404</v>
      </c>
      <c r="I55" s="2">
        <v>42826</v>
      </c>
      <c r="J55" s="2">
        <v>43921</v>
      </c>
      <c r="K55">
        <v>750</v>
      </c>
    </row>
    <row r="56" spans="1:11" x14ac:dyDescent="0.25">
      <c r="A56" t="str">
        <f>"Z2C1D60FF7"</f>
        <v>Z2C1D60FF7</v>
      </c>
      <c r="B56" t="str">
        <f t="shared" si="0"/>
        <v>06363391001</v>
      </c>
      <c r="C56" t="s">
        <v>16</v>
      </c>
      <c r="D56" t="s">
        <v>90</v>
      </c>
      <c r="E56" t="s">
        <v>29</v>
      </c>
      <c r="F56" s="1" t="s">
        <v>77</v>
      </c>
      <c r="G56" t="s">
        <v>78</v>
      </c>
      <c r="H56">
        <v>1404</v>
      </c>
      <c r="I56" s="2">
        <v>42826</v>
      </c>
      <c r="J56" s="2">
        <v>43921</v>
      </c>
      <c r="K56">
        <v>750</v>
      </c>
    </row>
    <row r="57" spans="1:11" x14ac:dyDescent="0.25">
      <c r="A57" t="str">
        <f>"Z6F1D60E6A"</f>
        <v>Z6F1D60E6A</v>
      </c>
      <c r="B57" t="str">
        <f t="shared" si="0"/>
        <v>06363391001</v>
      </c>
      <c r="C57" t="s">
        <v>16</v>
      </c>
      <c r="D57" t="s">
        <v>91</v>
      </c>
      <c r="E57" t="s">
        <v>29</v>
      </c>
      <c r="F57" s="1" t="s">
        <v>77</v>
      </c>
      <c r="G57" t="s">
        <v>78</v>
      </c>
      <c r="H57">
        <v>1404</v>
      </c>
      <c r="I57" s="2">
        <v>42826</v>
      </c>
      <c r="J57" s="2">
        <v>43921</v>
      </c>
      <c r="K57">
        <v>1125</v>
      </c>
    </row>
    <row r="58" spans="1:11" x14ac:dyDescent="0.25">
      <c r="A58" t="str">
        <f>"Z7C1B12B1A"</f>
        <v>Z7C1B12B1A</v>
      </c>
      <c r="B58" t="str">
        <f t="shared" si="0"/>
        <v>06363391001</v>
      </c>
      <c r="C58" t="s">
        <v>16</v>
      </c>
      <c r="D58" t="s">
        <v>92</v>
      </c>
      <c r="E58" t="s">
        <v>29</v>
      </c>
      <c r="F58" s="1" t="s">
        <v>93</v>
      </c>
      <c r="G58" t="s">
        <v>94</v>
      </c>
      <c r="H58">
        <v>39000</v>
      </c>
      <c r="I58" s="2">
        <v>42492</v>
      </c>
      <c r="J58" s="2">
        <v>44568</v>
      </c>
      <c r="K58">
        <v>37844.080000000002</v>
      </c>
    </row>
    <row r="59" spans="1:11" x14ac:dyDescent="0.25">
      <c r="A59" t="str">
        <f>"ZE71CAC9DD"</f>
        <v>ZE71CAC9DD</v>
      </c>
      <c r="B59" t="str">
        <f t="shared" si="0"/>
        <v>06363391001</v>
      </c>
      <c r="C59" t="s">
        <v>16</v>
      </c>
      <c r="D59" t="s">
        <v>95</v>
      </c>
      <c r="E59" t="s">
        <v>18</v>
      </c>
      <c r="F59" s="1" t="s">
        <v>96</v>
      </c>
      <c r="G59" t="s">
        <v>97</v>
      </c>
      <c r="H59">
        <v>1798.6</v>
      </c>
      <c r="I59" s="2">
        <v>42826</v>
      </c>
      <c r="J59" s="2">
        <v>44651</v>
      </c>
      <c r="K59">
        <v>797.72</v>
      </c>
    </row>
    <row r="60" spans="1:11" x14ac:dyDescent="0.25">
      <c r="A60" t="str">
        <f>"6688252825"</f>
        <v>6688252825</v>
      </c>
      <c r="B60" t="str">
        <f t="shared" si="0"/>
        <v>06363391001</v>
      </c>
      <c r="C60" t="s">
        <v>16</v>
      </c>
      <c r="D60" t="s">
        <v>98</v>
      </c>
      <c r="E60" t="s">
        <v>18</v>
      </c>
      <c r="F60" s="1" t="s">
        <v>99</v>
      </c>
      <c r="G60" t="s">
        <v>100</v>
      </c>
      <c r="H60">
        <v>952005.07</v>
      </c>
      <c r="I60" s="2">
        <v>42502</v>
      </c>
      <c r="J60" s="2">
        <v>43863</v>
      </c>
      <c r="K60">
        <v>319633.78000000003</v>
      </c>
    </row>
    <row r="61" spans="1:11" x14ac:dyDescent="0.25">
      <c r="A61" t="str">
        <f>"ZED1D54029"</f>
        <v>ZED1D54029</v>
      </c>
      <c r="B61" t="str">
        <f t="shared" si="0"/>
        <v>06363391001</v>
      </c>
      <c r="C61" t="s">
        <v>16</v>
      </c>
      <c r="D61" t="s">
        <v>101</v>
      </c>
      <c r="E61" t="s">
        <v>18</v>
      </c>
      <c r="F61" s="1" t="s">
        <v>19</v>
      </c>
      <c r="G61" t="s">
        <v>20</v>
      </c>
      <c r="H61">
        <v>32217</v>
      </c>
      <c r="I61" s="2">
        <v>42776</v>
      </c>
      <c r="J61" s="2">
        <v>44712</v>
      </c>
      <c r="K61">
        <v>16108.5</v>
      </c>
    </row>
    <row r="62" spans="1:11" x14ac:dyDescent="0.25">
      <c r="A62" t="str">
        <f>"ZA91D5C9BA"</f>
        <v>ZA91D5C9BA</v>
      </c>
      <c r="B62" t="str">
        <f t="shared" si="0"/>
        <v>06363391001</v>
      </c>
      <c r="C62" t="s">
        <v>16</v>
      </c>
      <c r="D62" t="s">
        <v>102</v>
      </c>
      <c r="E62" t="s">
        <v>18</v>
      </c>
      <c r="F62" s="1" t="s">
        <v>19</v>
      </c>
      <c r="G62" t="s">
        <v>20</v>
      </c>
      <c r="H62">
        <v>4494.3999999999996</v>
      </c>
      <c r="I62" s="2">
        <v>42781</v>
      </c>
      <c r="J62" s="2">
        <v>44712</v>
      </c>
      <c r="K62">
        <v>1123.5999999999999</v>
      </c>
    </row>
    <row r="63" spans="1:11" x14ac:dyDescent="0.25">
      <c r="A63" t="str">
        <f>"Z281EBB47F"</f>
        <v>Z281EBB47F</v>
      </c>
      <c r="B63" t="str">
        <f t="shared" si="0"/>
        <v>06363391001</v>
      </c>
      <c r="C63" t="s">
        <v>16</v>
      </c>
      <c r="D63" t="s">
        <v>103</v>
      </c>
      <c r="E63" t="s">
        <v>18</v>
      </c>
      <c r="F63" s="1" t="s">
        <v>19</v>
      </c>
      <c r="G63" t="s">
        <v>20</v>
      </c>
      <c r="H63">
        <v>3997.4</v>
      </c>
      <c r="I63" s="2">
        <v>42879</v>
      </c>
      <c r="J63" s="2">
        <v>44804</v>
      </c>
      <c r="K63">
        <v>1798.83</v>
      </c>
    </row>
    <row r="64" spans="1:11" x14ac:dyDescent="0.25">
      <c r="A64" t="str">
        <f>"Z231EDA926"</f>
        <v>Z231EDA926</v>
      </c>
      <c r="B64" t="str">
        <f t="shared" si="0"/>
        <v>06363391001</v>
      </c>
      <c r="C64" t="s">
        <v>16</v>
      </c>
      <c r="D64" t="s">
        <v>104</v>
      </c>
      <c r="E64" t="s">
        <v>18</v>
      </c>
      <c r="F64" s="1" t="s">
        <v>19</v>
      </c>
      <c r="G64" t="s">
        <v>20</v>
      </c>
      <c r="H64">
        <v>36214.400000000001</v>
      </c>
      <c r="I64" s="2">
        <v>42887</v>
      </c>
      <c r="J64" s="2">
        <v>44910</v>
      </c>
      <c r="K64">
        <v>16296.48</v>
      </c>
    </row>
    <row r="65" spans="1:11" x14ac:dyDescent="0.25">
      <c r="A65" t="str">
        <f>"6938116A70"</f>
        <v>6938116A70</v>
      </c>
      <c r="B65" t="str">
        <f t="shared" si="0"/>
        <v>06363391001</v>
      </c>
      <c r="C65" t="s">
        <v>16</v>
      </c>
      <c r="D65" t="s">
        <v>105</v>
      </c>
      <c r="E65" t="s">
        <v>18</v>
      </c>
      <c r="F65" s="1" t="s">
        <v>106</v>
      </c>
      <c r="G65" t="s">
        <v>107</v>
      </c>
      <c r="H65">
        <v>188789</v>
      </c>
      <c r="I65" s="2">
        <v>42744</v>
      </c>
      <c r="J65" s="2">
        <v>43820</v>
      </c>
      <c r="K65">
        <v>122406.5</v>
      </c>
    </row>
    <row r="66" spans="1:11" x14ac:dyDescent="0.25">
      <c r="A66" t="str">
        <f>"7310904CD3"</f>
        <v>7310904CD3</v>
      </c>
      <c r="B66" t="str">
        <f t="shared" si="0"/>
        <v>06363391001</v>
      </c>
      <c r="C66" t="s">
        <v>16</v>
      </c>
      <c r="D66" t="s">
        <v>108</v>
      </c>
      <c r="E66" t="s">
        <v>18</v>
      </c>
      <c r="F66" s="1" t="s">
        <v>109</v>
      </c>
      <c r="G66" t="s">
        <v>110</v>
      </c>
      <c r="H66">
        <v>58167.97</v>
      </c>
      <c r="I66" s="2">
        <v>43091</v>
      </c>
      <c r="J66" s="2">
        <v>44186</v>
      </c>
      <c r="K66">
        <v>56446.83</v>
      </c>
    </row>
    <row r="67" spans="1:11" x14ac:dyDescent="0.25">
      <c r="A67" t="str">
        <f>"Z8E212228F"</f>
        <v>Z8E212228F</v>
      </c>
      <c r="B67" t="str">
        <f t="shared" ref="B67:B130" si="1">"06363391001"</f>
        <v>06363391001</v>
      </c>
      <c r="C67" t="s">
        <v>16</v>
      </c>
      <c r="D67" t="s">
        <v>111</v>
      </c>
      <c r="E67" t="s">
        <v>18</v>
      </c>
      <c r="F67" s="1" t="s">
        <v>19</v>
      </c>
      <c r="G67" t="s">
        <v>20</v>
      </c>
      <c r="H67">
        <v>4815.2</v>
      </c>
      <c r="I67" s="2">
        <v>43074</v>
      </c>
      <c r="J67" s="2">
        <v>44985</v>
      </c>
      <c r="K67">
        <v>722.28</v>
      </c>
    </row>
    <row r="68" spans="1:11" x14ac:dyDescent="0.25">
      <c r="A68" t="str">
        <f>"ZCC212219F"</f>
        <v>ZCC212219F</v>
      </c>
      <c r="B68" t="str">
        <f t="shared" si="1"/>
        <v>06363391001</v>
      </c>
      <c r="C68" t="s">
        <v>16</v>
      </c>
      <c r="D68" t="s">
        <v>112</v>
      </c>
      <c r="E68" t="s">
        <v>18</v>
      </c>
      <c r="F68" s="1" t="s">
        <v>113</v>
      </c>
      <c r="G68" t="s">
        <v>114</v>
      </c>
      <c r="H68">
        <v>4242.8</v>
      </c>
      <c r="I68" s="2">
        <v>43074</v>
      </c>
      <c r="J68" s="2">
        <v>44985</v>
      </c>
      <c r="K68">
        <v>1484.91</v>
      </c>
    </row>
    <row r="69" spans="1:11" x14ac:dyDescent="0.25">
      <c r="A69" t="str">
        <f>"Z5C1860F25"</f>
        <v>Z5C1860F25</v>
      </c>
      <c r="B69" t="str">
        <f t="shared" si="1"/>
        <v>06363391001</v>
      </c>
      <c r="C69" t="s">
        <v>16</v>
      </c>
      <c r="D69" t="s">
        <v>115</v>
      </c>
      <c r="E69" t="s">
        <v>116</v>
      </c>
      <c r="F69" s="1" t="s">
        <v>117</v>
      </c>
      <c r="G69" t="s">
        <v>118</v>
      </c>
      <c r="H69">
        <v>0</v>
      </c>
      <c r="I69" s="2">
        <v>42423</v>
      </c>
      <c r="J69" s="2">
        <v>43518</v>
      </c>
      <c r="K69">
        <v>88102.63</v>
      </c>
    </row>
    <row r="70" spans="1:11" x14ac:dyDescent="0.25">
      <c r="A70" t="str">
        <f>"7345173482"</f>
        <v>7345173482</v>
      </c>
      <c r="B70" t="str">
        <f t="shared" si="1"/>
        <v>06363391001</v>
      </c>
      <c r="C70" t="s">
        <v>16</v>
      </c>
      <c r="D70" t="s">
        <v>119</v>
      </c>
      <c r="E70" t="s">
        <v>116</v>
      </c>
      <c r="F70" s="1" t="s">
        <v>120</v>
      </c>
      <c r="G70" t="s">
        <v>121</v>
      </c>
      <c r="H70">
        <v>190000</v>
      </c>
      <c r="I70" s="2">
        <v>43153</v>
      </c>
      <c r="J70" s="2">
        <v>43517</v>
      </c>
      <c r="K70">
        <v>196059.33</v>
      </c>
    </row>
    <row r="71" spans="1:11" x14ac:dyDescent="0.25">
      <c r="A71" t="str">
        <f>"734292121A"</f>
        <v>734292121A</v>
      </c>
      <c r="B71" t="str">
        <f t="shared" si="1"/>
        <v>06363391001</v>
      </c>
      <c r="C71" t="s">
        <v>16</v>
      </c>
      <c r="D71" t="s">
        <v>122</v>
      </c>
      <c r="E71" t="s">
        <v>116</v>
      </c>
      <c r="F71" s="1" t="s">
        <v>123</v>
      </c>
      <c r="G71" t="s">
        <v>124</v>
      </c>
      <c r="H71">
        <v>13680</v>
      </c>
      <c r="I71" s="2">
        <v>43160</v>
      </c>
      <c r="J71" s="2">
        <v>43524</v>
      </c>
      <c r="K71">
        <v>18820.22</v>
      </c>
    </row>
    <row r="72" spans="1:11" x14ac:dyDescent="0.25">
      <c r="A72" t="str">
        <f>"73429233C0"</f>
        <v>73429233C0</v>
      </c>
      <c r="B72" t="str">
        <f t="shared" si="1"/>
        <v>06363391001</v>
      </c>
      <c r="C72" t="s">
        <v>16</v>
      </c>
      <c r="D72" t="s">
        <v>125</v>
      </c>
      <c r="E72" t="s">
        <v>116</v>
      </c>
      <c r="F72" s="1" t="s">
        <v>123</v>
      </c>
      <c r="G72" t="s">
        <v>124</v>
      </c>
      <c r="H72">
        <v>7200</v>
      </c>
      <c r="I72" s="2">
        <v>43160</v>
      </c>
      <c r="J72" s="2">
        <v>43524</v>
      </c>
      <c r="K72">
        <v>10404.93</v>
      </c>
    </row>
    <row r="73" spans="1:11" x14ac:dyDescent="0.25">
      <c r="A73" t="str">
        <f>"Z8C22308D4"</f>
        <v>Z8C22308D4</v>
      </c>
      <c r="B73" t="str">
        <f t="shared" si="1"/>
        <v>06363391001</v>
      </c>
      <c r="C73" t="s">
        <v>16</v>
      </c>
      <c r="D73" t="s">
        <v>126</v>
      </c>
      <c r="E73" t="s">
        <v>29</v>
      </c>
      <c r="F73" s="1" t="s">
        <v>127</v>
      </c>
      <c r="G73" t="s">
        <v>128</v>
      </c>
      <c r="H73">
        <v>5600</v>
      </c>
      <c r="I73" s="2">
        <v>43140</v>
      </c>
      <c r="J73" s="2">
        <v>43504</v>
      </c>
      <c r="K73">
        <v>5599.81</v>
      </c>
    </row>
    <row r="74" spans="1:11" x14ac:dyDescent="0.25">
      <c r="A74" t="str">
        <f>"Z891FA8D72"</f>
        <v>Z891FA8D72</v>
      </c>
      <c r="B74" t="str">
        <f t="shared" si="1"/>
        <v>06363391001</v>
      </c>
      <c r="C74" t="s">
        <v>16</v>
      </c>
      <c r="D74" t="s">
        <v>129</v>
      </c>
      <c r="E74" t="s">
        <v>116</v>
      </c>
      <c r="F74" s="1" t="s">
        <v>130</v>
      </c>
      <c r="G74" t="s">
        <v>128</v>
      </c>
      <c r="H74">
        <v>27888.799999999999</v>
      </c>
      <c r="I74" s="2">
        <v>43124</v>
      </c>
      <c r="J74" s="2">
        <v>43488</v>
      </c>
      <c r="K74">
        <v>27036.9</v>
      </c>
    </row>
    <row r="75" spans="1:11" x14ac:dyDescent="0.25">
      <c r="A75" t="str">
        <f>"Z162204F49"</f>
        <v>Z162204F49</v>
      </c>
      <c r="B75" t="str">
        <f t="shared" si="1"/>
        <v>06363391001</v>
      </c>
      <c r="C75" t="s">
        <v>16</v>
      </c>
      <c r="D75" t="s">
        <v>131</v>
      </c>
      <c r="E75" t="s">
        <v>116</v>
      </c>
      <c r="F75" s="1" t="s">
        <v>132</v>
      </c>
      <c r="G75" t="s">
        <v>133</v>
      </c>
      <c r="H75">
        <v>25680</v>
      </c>
      <c r="I75" s="2">
        <v>43186</v>
      </c>
      <c r="J75" s="2">
        <v>43550</v>
      </c>
      <c r="K75">
        <v>25679.94</v>
      </c>
    </row>
    <row r="76" spans="1:11" x14ac:dyDescent="0.25">
      <c r="A76" t="str">
        <f>"7342915D23"</f>
        <v>7342915D23</v>
      </c>
      <c r="B76" t="str">
        <f t="shared" si="1"/>
        <v>06363391001</v>
      </c>
      <c r="C76" t="s">
        <v>16</v>
      </c>
      <c r="D76" t="s">
        <v>134</v>
      </c>
      <c r="E76" t="s">
        <v>116</v>
      </c>
      <c r="F76" s="1" t="s">
        <v>123</v>
      </c>
      <c r="G76" t="s">
        <v>124</v>
      </c>
      <c r="H76">
        <v>15720</v>
      </c>
      <c r="I76" s="2">
        <v>43191</v>
      </c>
      <c r="J76" s="2">
        <v>43555</v>
      </c>
      <c r="K76">
        <v>21060</v>
      </c>
    </row>
    <row r="77" spans="1:11" x14ac:dyDescent="0.25">
      <c r="A77" t="str">
        <f>"7342919074"</f>
        <v>7342919074</v>
      </c>
      <c r="B77" t="str">
        <f t="shared" si="1"/>
        <v>06363391001</v>
      </c>
      <c r="C77" t="s">
        <v>16</v>
      </c>
      <c r="D77" t="s">
        <v>135</v>
      </c>
      <c r="E77" t="s">
        <v>116</v>
      </c>
      <c r="F77" s="1" t="s">
        <v>123</v>
      </c>
      <c r="G77" t="s">
        <v>136</v>
      </c>
      <c r="H77">
        <v>8440</v>
      </c>
      <c r="I77" s="2">
        <v>43191</v>
      </c>
      <c r="J77" s="2">
        <v>43555</v>
      </c>
      <c r="K77">
        <v>12044.98</v>
      </c>
    </row>
    <row r="78" spans="1:11" x14ac:dyDescent="0.25">
      <c r="A78" t="str">
        <f>"73625475FC"</f>
        <v>73625475FC</v>
      </c>
      <c r="B78" t="str">
        <f t="shared" si="1"/>
        <v>06363391001</v>
      </c>
      <c r="C78" t="s">
        <v>16</v>
      </c>
      <c r="D78" t="s">
        <v>137</v>
      </c>
      <c r="E78" t="s">
        <v>18</v>
      </c>
      <c r="F78" s="1" t="s">
        <v>138</v>
      </c>
      <c r="G78" t="s">
        <v>139</v>
      </c>
      <c r="H78">
        <v>6504420.2400000002</v>
      </c>
      <c r="I78" s="2">
        <v>43126</v>
      </c>
      <c r="J78" s="2">
        <v>44217</v>
      </c>
      <c r="K78">
        <v>3520149.15</v>
      </c>
    </row>
    <row r="79" spans="1:11" x14ac:dyDescent="0.25">
      <c r="A79" t="str">
        <f>"7371036355"</f>
        <v>7371036355</v>
      </c>
      <c r="B79" t="str">
        <f t="shared" si="1"/>
        <v>06363391001</v>
      </c>
      <c r="C79" t="s">
        <v>16</v>
      </c>
      <c r="D79" t="s">
        <v>140</v>
      </c>
      <c r="E79" t="s">
        <v>18</v>
      </c>
      <c r="F79" s="1" t="s">
        <v>141</v>
      </c>
      <c r="G79" t="s">
        <v>142</v>
      </c>
      <c r="H79">
        <v>0</v>
      </c>
      <c r="I79" s="2">
        <v>43221</v>
      </c>
      <c r="J79" s="2">
        <v>43585</v>
      </c>
      <c r="K79">
        <v>1025045.09</v>
      </c>
    </row>
    <row r="80" spans="1:11" x14ac:dyDescent="0.25">
      <c r="A80" t="str">
        <f>"ZEA2060E72"</f>
        <v>ZEA2060E72</v>
      </c>
      <c r="B80" t="str">
        <f t="shared" si="1"/>
        <v>06363391001</v>
      </c>
      <c r="C80" t="s">
        <v>16</v>
      </c>
      <c r="D80" t="s">
        <v>143</v>
      </c>
      <c r="E80" t="s">
        <v>18</v>
      </c>
      <c r="F80" s="1" t="s">
        <v>74</v>
      </c>
      <c r="G80" t="s">
        <v>75</v>
      </c>
      <c r="H80">
        <v>12062</v>
      </c>
      <c r="I80" s="2">
        <v>43028</v>
      </c>
      <c r="J80" s="2">
        <v>44135</v>
      </c>
      <c r="K80">
        <v>728</v>
      </c>
    </row>
    <row r="81" spans="1:11" x14ac:dyDescent="0.25">
      <c r="A81" t="str">
        <f>"Z1123C5BDF"</f>
        <v>Z1123C5BDF</v>
      </c>
      <c r="B81" t="str">
        <f t="shared" si="1"/>
        <v>06363391001</v>
      </c>
      <c r="C81" t="s">
        <v>16</v>
      </c>
      <c r="D81" t="s">
        <v>144</v>
      </c>
      <c r="E81" t="s">
        <v>29</v>
      </c>
      <c r="F81" s="1" t="s">
        <v>145</v>
      </c>
      <c r="G81" t="s">
        <v>146</v>
      </c>
      <c r="H81">
        <v>298</v>
      </c>
      <c r="I81" s="2">
        <v>43252</v>
      </c>
      <c r="J81" s="2">
        <v>43616</v>
      </c>
      <c r="K81">
        <v>298</v>
      </c>
    </row>
    <row r="82" spans="1:11" x14ac:dyDescent="0.25">
      <c r="A82" t="str">
        <f>"ZD2226D3BB"</f>
        <v>ZD2226D3BB</v>
      </c>
      <c r="B82" t="str">
        <f t="shared" si="1"/>
        <v>06363391001</v>
      </c>
      <c r="C82" t="s">
        <v>16</v>
      </c>
      <c r="D82" t="s">
        <v>147</v>
      </c>
      <c r="E82" t="s">
        <v>18</v>
      </c>
      <c r="F82" s="1" t="s">
        <v>113</v>
      </c>
      <c r="G82" t="s">
        <v>114</v>
      </c>
      <c r="H82">
        <v>4242.8</v>
      </c>
      <c r="I82" s="2">
        <v>43152</v>
      </c>
      <c r="J82" s="2">
        <v>44993</v>
      </c>
      <c r="K82">
        <v>1484.91</v>
      </c>
    </row>
    <row r="83" spans="1:11" x14ac:dyDescent="0.25">
      <c r="A83" t="str">
        <f>"ZF822A5160"</f>
        <v>ZF822A5160</v>
      </c>
      <c r="B83" t="str">
        <f t="shared" si="1"/>
        <v>06363391001</v>
      </c>
      <c r="C83" t="s">
        <v>16</v>
      </c>
      <c r="D83" t="s">
        <v>148</v>
      </c>
      <c r="E83" t="s">
        <v>116</v>
      </c>
      <c r="F83" s="1" t="s">
        <v>149</v>
      </c>
      <c r="G83" t="s">
        <v>150</v>
      </c>
      <c r="H83">
        <v>13900</v>
      </c>
      <c r="I83" s="2">
        <v>43283</v>
      </c>
      <c r="J83" s="2">
        <v>44013</v>
      </c>
      <c r="K83">
        <v>3100</v>
      </c>
    </row>
    <row r="84" spans="1:11" x14ac:dyDescent="0.25">
      <c r="A84" t="str">
        <f>"Z0A2287D46"</f>
        <v>Z0A2287D46</v>
      </c>
      <c r="B84" t="str">
        <f t="shared" si="1"/>
        <v>06363391001</v>
      </c>
      <c r="C84" t="s">
        <v>16</v>
      </c>
      <c r="D84" t="s">
        <v>151</v>
      </c>
      <c r="E84" t="s">
        <v>18</v>
      </c>
      <c r="F84" s="1" t="s">
        <v>113</v>
      </c>
      <c r="G84" t="s">
        <v>114</v>
      </c>
      <c r="H84">
        <v>23335.4</v>
      </c>
      <c r="I84" s="2">
        <v>43207</v>
      </c>
      <c r="J84" s="2">
        <v>45032</v>
      </c>
      <c r="K84">
        <v>7000.57</v>
      </c>
    </row>
    <row r="85" spans="1:11" x14ac:dyDescent="0.25">
      <c r="A85" t="str">
        <f>"Z7B23F929F"</f>
        <v>Z7B23F929F</v>
      </c>
      <c r="B85" t="str">
        <f t="shared" si="1"/>
        <v>06363391001</v>
      </c>
      <c r="C85" t="s">
        <v>16</v>
      </c>
      <c r="D85" t="s">
        <v>152</v>
      </c>
      <c r="E85" t="s">
        <v>116</v>
      </c>
      <c r="F85" s="1" t="s">
        <v>153</v>
      </c>
      <c r="G85" t="s">
        <v>154</v>
      </c>
      <c r="H85">
        <v>4260</v>
      </c>
      <c r="I85" s="2">
        <v>43314</v>
      </c>
      <c r="J85" s="2">
        <v>43343</v>
      </c>
      <c r="K85">
        <v>4260</v>
      </c>
    </row>
    <row r="86" spans="1:11" x14ac:dyDescent="0.25">
      <c r="A86" t="str">
        <f>"ZEB2542C5B"</f>
        <v>ZEB2542C5B</v>
      </c>
      <c r="B86" t="str">
        <f t="shared" si="1"/>
        <v>06363391001</v>
      </c>
      <c r="C86" t="s">
        <v>16</v>
      </c>
      <c r="D86" t="s">
        <v>155</v>
      </c>
      <c r="E86" t="s">
        <v>116</v>
      </c>
      <c r="F86" s="1" t="s">
        <v>156</v>
      </c>
      <c r="G86" t="s">
        <v>157</v>
      </c>
      <c r="H86">
        <v>36356</v>
      </c>
      <c r="I86" s="2">
        <v>43416</v>
      </c>
      <c r="J86" s="2">
        <v>43496</v>
      </c>
      <c r="K86">
        <v>36347.699999999997</v>
      </c>
    </row>
    <row r="87" spans="1:11" x14ac:dyDescent="0.25">
      <c r="A87" t="str">
        <f>"ZDF266F834"</f>
        <v>ZDF266F834</v>
      </c>
      <c r="B87" t="str">
        <f t="shared" si="1"/>
        <v>06363391001</v>
      </c>
      <c r="C87" t="s">
        <v>16</v>
      </c>
      <c r="D87" t="s">
        <v>158</v>
      </c>
      <c r="E87" t="s">
        <v>29</v>
      </c>
      <c r="F87" s="1" t="s">
        <v>159</v>
      </c>
      <c r="G87" t="s">
        <v>160</v>
      </c>
      <c r="H87">
        <v>4150</v>
      </c>
      <c r="I87" s="2">
        <v>43458</v>
      </c>
      <c r="J87" s="2">
        <v>43555</v>
      </c>
      <c r="K87">
        <v>4150</v>
      </c>
    </row>
    <row r="88" spans="1:11" x14ac:dyDescent="0.25">
      <c r="A88" t="str">
        <f>"Z3D25D8CB5"</f>
        <v>Z3D25D8CB5</v>
      </c>
      <c r="B88" t="str">
        <f t="shared" si="1"/>
        <v>06363391001</v>
      </c>
      <c r="C88" t="s">
        <v>16</v>
      </c>
      <c r="D88" t="s">
        <v>161</v>
      </c>
      <c r="E88" t="s">
        <v>29</v>
      </c>
      <c r="F88" s="1" t="s">
        <v>162</v>
      </c>
      <c r="G88" t="s">
        <v>163</v>
      </c>
      <c r="H88">
        <v>230</v>
      </c>
      <c r="I88" s="2">
        <v>43438</v>
      </c>
      <c r="J88" s="2">
        <v>43465</v>
      </c>
      <c r="K88">
        <v>230</v>
      </c>
    </row>
    <row r="89" spans="1:11" x14ac:dyDescent="0.25">
      <c r="A89" t="str">
        <f>"Z5D25F7E96"</f>
        <v>Z5D25F7E96</v>
      </c>
      <c r="B89" t="str">
        <f t="shared" si="1"/>
        <v>06363391001</v>
      </c>
      <c r="C89" t="s">
        <v>16</v>
      </c>
      <c r="D89" t="s">
        <v>164</v>
      </c>
      <c r="E89" t="s">
        <v>29</v>
      </c>
      <c r="F89" s="1" t="s">
        <v>165</v>
      </c>
      <c r="G89" t="s">
        <v>166</v>
      </c>
      <c r="H89">
        <v>2125</v>
      </c>
      <c r="I89" s="2">
        <v>43432</v>
      </c>
      <c r="J89" s="2">
        <v>43496</v>
      </c>
      <c r="K89">
        <v>2125</v>
      </c>
    </row>
    <row r="90" spans="1:11" x14ac:dyDescent="0.25">
      <c r="A90" t="str">
        <f>"ZB4246FF6D"</f>
        <v>ZB4246FF6D</v>
      </c>
      <c r="B90" t="str">
        <f t="shared" si="1"/>
        <v>06363391001</v>
      </c>
      <c r="C90" t="s">
        <v>16</v>
      </c>
      <c r="D90" t="s">
        <v>167</v>
      </c>
      <c r="E90" t="s">
        <v>29</v>
      </c>
      <c r="F90" s="1" t="s">
        <v>168</v>
      </c>
      <c r="G90" t="s">
        <v>169</v>
      </c>
      <c r="H90">
        <v>7820</v>
      </c>
      <c r="I90" s="2">
        <v>43313</v>
      </c>
      <c r="J90" s="2">
        <v>43465</v>
      </c>
      <c r="K90">
        <v>0</v>
      </c>
    </row>
    <row r="91" spans="1:11" x14ac:dyDescent="0.25">
      <c r="A91" t="str">
        <f>"Z3925F0130"</f>
        <v>Z3925F0130</v>
      </c>
      <c r="B91" t="str">
        <f t="shared" si="1"/>
        <v>06363391001</v>
      </c>
      <c r="C91" t="s">
        <v>16</v>
      </c>
      <c r="D91" t="s">
        <v>170</v>
      </c>
      <c r="E91" t="s">
        <v>29</v>
      </c>
      <c r="F91" s="1" t="s">
        <v>171</v>
      </c>
      <c r="G91" t="s">
        <v>172</v>
      </c>
      <c r="H91">
        <v>8592</v>
      </c>
      <c r="I91" s="2">
        <v>43437</v>
      </c>
      <c r="J91" s="2">
        <v>43496</v>
      </c>
      <c r="K91">
        <v>8592</v>
      </c>
    </row>
    <row r="92" spans="1:11" x14ac:dyDescent="0.25">
      <c r="A92" t="str">
        <f>"Z7925EFBE3"</f>
        <v>Z7925EFBE3</v>
      </c>
      <c r="B92" t="str">
        <f t="shared" si="1"/>
        <v>06363391001</v>
      </c>
      <c r="C92" t="s">
        <v>16</v>
      </c>
      <c r="D92" t="s">
        <v>173</v>
      </c>
      <c r="E92" t="s">
        <v>29</v>
      </c>
      <c r="F92" s="1" t="s">
        <v>174</v>
      </c>
      <c r="G92" t="s">
        <v>175</v>
      </c>
      <c r="H92">
        <v>1490</v>
      </c>
      <c r="I92" s="2">
        <v>43466</v>
      </c>
      <c r="J92" s="2">
        <v>43830</v>
      </c>
      <c r="K92">
        <v>1490</v>
      </c>
    </row>
    <row r="93" spans="1:11" x14ac:dyDescent="0.25">
      <c r="A93" t="str">
        <f>"7651446CF9"</f>
        <v>7651446CF9</v>
      </c>
      <c r="B93" t="str">
        <f t="shared" si="1"/>
        <v>06363391001</v>
      </c>
      <c r="C93" t="s">
        <v>16</v>
      </c>
      <c r="D93" t="s">
        <v>176</v>
      </c>
      <c r="E93" t="s">
        <v>18</v>
      </c>
      <c r="F93" s="1" t="s">
        <v>141</v>
      </c>
      <c r="G93" t="s">
        <v>142</v>
      </c>
      <c r="H93">
        <v>0</v>
      </c>
      <c r="I93" s="2">
        <v>43466</v>
      </c>
      <c r="J93" s="2">
        <v>43830</v>
      </c>
      <c r="K93">
        <v>0</v>
      </c>
    </row>
    <row r="94" spans="1:11" x14ac:dyDescent="0.25">
      <c r="A94" t="str">
        <f>"Z732649A94"</f>
        <v>Z732649A94</v>
      </c>
      <c r="B94" t="str">
        <f t="shared" si="1"/>
        <v>06363391001</v>
      </c>
      <c r="C94" t="s">
        <v>16</v>
      </c>
      <c r="D94" t="s">
        <v>177</v>
      </c>
      <c r="E94" t="s">
        <v>29</v>
      </c>
      <c r="F94" s="1" t="s">
        <v>178</v>
      </c>
      <c r="G94" t="s">
        <v>179</v>
      </c>
      <c r="H94">
        <v>13825.5</v>
      </c>
      <c r="I94" s="2">
        <v>43447</v>
      </c>
      <c r="J94" s="2">
        <v>43861</v>
      </c>
      <c r="K94">
        <v>13825.5</v>
      </c>
    </row>
    <row r="95" spans="1:11" x14ac:dyDescent="0.25">
      <c r="A95" t="str">
        <f>"Z6D26A760F"</f>
        <v>Z6D26A760F</v>
      </c>
      <c r="B95" t="str">
        <f t="shared" si="1"/>
        <v>06363391001</v>
      </c>
      <c r="C95" t="s">
        <v>16</v>
      </c>
      <c r="D95" t="s">
        <v>180</v>
      </c>
      <c r="E95" t="s">
        <v>18</v>
      </c>
      <c r="F95" s="1" t="s">
        <v>19</v>
      </c>
      <c r="G95" t="s">
        <v>20</v>
      </c>
      <c r="H95">
        <v>1126</v>
      </c>
      <c r="I95" s="2">
        <v>43476</v>
      </c>
      <c r="J95" s="2">
        <v>43496</v>
      </c>
      <c r="K95">
        <v>1126</v>
      </c>
    </row>
    <row r="96" spans="1:11" x14ac:dyDescent="0.25">
      <c r="A96" t="str">
        <f>"ZC826693E1"</f>
        <v>ZC826693E1</v>
      </c>
      <c r="B96" t="str">
        <f t="shared" si="1"/>
        <v>06363391001</v>
      </c>
      <c r="C96" t="s">
        <v>16</v>
      </c>
      <c r="D96" t="s">
        <v>181</v>
      </c>
      <c r="E96" t="s">
        <v>29</v>
      </c>
      <c r="F96" s="1" t="s">
        <v>182</v>
      </c>
      <c r="G96" t="s">
        <v>183</v>
      </c>
      <c r="H96">
        <v>10900</v>
      </c>
      <c r="I96" s="2">
        <v>43455</v>
      </c>
      <c r="J96" s="2">
        <v>43524</v>
      </c>
      <c r="K96">
        <v>0</v>
      </c>
    </row>
    <row r="97" spans="1:11" x14ac:dyDescent="0.25">
      <c r="A97" t="str">
        <f>"Z4E26A5240"</f>
        <v>Z4E26A5240</v>
      </c>
      <c r="B97" t="str">
        <f t="shared" si="1"/>
        <v>06363391001</v>
      </c>
      <c r="C97" t="s">
        <v>16</v>
      </c>
      <c r="D97" t="s">
        <v>184</v>
      </c>
      <c r="E97" t="s">
        <v>29</v>
      </c>
      <c r="F97" s="1" t="s">
        <v>165</v>
      </c>
      <c r="G97" t="s">
        <v>166</v>
      </c>
      <c r="H97">
        <v>2125</v>
      </c>
      <c r="I97" s="2">
        <v>43476</v>
      </c>
      <c r="J97" s="2">
        <v>43524</v>
      </c>
      <c r="K97">
        <v>2125</v>
      </c>
    </row>
    <row r="98" spans="1:11" x14ac:dyDescent="0.25">
      <c r="A98" t="str">
        <f>"ZE724844F6"</f>
        <v>ZE724844F6</v>
      </c>
      <c r="B98" t="str">
        <f t="shared" si="1"/>
        <v>06363391001</v>
      </c>
      <c r="C98" t="s">
        <v>16</v>
      </c>
      <c r="D98" t="s">
        <v>185</v>
      </c>
      <c r="E98" t="s">
        <v>116</v>
      </c>
      <c r="F98" s="1" t="s">
        <v>186</v>
      </c>
      <c r="G98" t="s">
        <v>187</v>
      </c>
      <c r="H98">
        <v>8435.7000000000007</v>
      </c>
      <c r="I98" s="2">
        <v>43311</v>
      </c>
      <c r="J98" s="2">
        <v>43524</v>
      </c>
      <c r="K98">
        <v>8435.7000000000007</v>
      </c>
    </row>
    <row r="99" spans="1:11" x14ac:dyDescent="0.25">
      <c r="A99" t="str">
        <f>"Z3E14BA3D0"</f>
        <v>Z3E14BA3D0</v>
      </c>
      <c r="B99" t="str">
        <f t="shared" si="1"/>
        <v>06363391001</v>
      </c>
      <c r="C99" t="s">
        <v>16</v>
      </c>
      <c r="D99" t="s">
        <v>188</v>
      </c>
      <c r="E99" t="s">
        <v>18</v>
      </c>
      <c r="F99" s="1" t="s">
        <v>19</v>
      </c>
      <c r="G99" t="s">
        <v>20</v>
      </c>
      <c r="H99">
        <v>2096.4</v>
      </c>
      <c r="I99" s="2">
        <v>42278</v>
      </c>
      <c r="J99" s="2">
        <v>44104</v>
      </c>
      <c r="K99">
        <v>1781.77</v>
      </c>
    </row>
    <row r="100" spans="1:11" x14ac:dyDescent="0.25">
      <c r="A100" t="str">
        <f>"Z0E1D5B680"</f>
        <v>Z0E1D5B680</v>
      </c>
      <c r="B100" t="str">
        <f t="shared" si="1"/>
        <v>06363391001</v>
      </c>
      <c r="C100" t="s">
        <v>16</v>
      </c>
      <c r="D100" t="s">
        <v>189</v>
      </c>
      <c r="E100" t="s">
        <v>29</v>
      </c>
      <c r="F100" s="1" t="s">
        <v>190</v>
      </c>
      <c r="G100" t="s">
        <v>124</v>
      </c>
      <c r="H100">
        <v>26793.3</v>
      </c>
      <c r="I100" s="2">
        <v>42795</v>
      </c>
      <c r="J100" s="2">
        <v>43281</v>
      </c>
      <c r="K100">
        <v>26793.3</v>
      </c>
    </row>
    <row r="101" spans="1:11" x14ac:dyDescent="0.25">
      <c r="A101" t="str">
        <f>"ZD3262C64C"</f>
        <v>ZD3262C64C</v>
      </c>
      <c r="B101" t="str">
        <f t="shared" si="1"/>
        <v>06363391001</v>
      </c>
      <c r="C101" t="s">
        <v>16</v>
      </c>
      <c r="D101" t="s">
        <v>191</v>
      </c>
      <c r="E101" t="s">
        <v>29</v>
      </c>
      <c r="F101" s="1" t="s">
        <v>192</v>
      </c>
      <c r="G101" t="s">
        <v>193</v>
      </c>
      <c r="H101">
        <v>2829</v>
      </c>
      <c r="I101" s="2">
        <v>43445</v>
      </c>
      <c r="J101" s="2">
        <v>43496</v>
      </c>
      <c r="K101">
        <v>1463.2</v>
      </c>
    </row>
    <row r="102" spans="1:11" x14ac:dyDescent="0.25">
      <c r="A102" t="str">
        <f>"Z662181B1D"</f>
        <v>Z662181B1D</v>
      </c>
      <c r="B102" t="str">
        <f t="shared" si="1"/>
        <v>06363391001</v>
      </c>
      <c r="C102" t="s">
        <v>16</v>
      </c>
      <c r="D102" t="s">
        <v>194</v>
      </c>
      <c r="E102" t="s">
        <v>29</v>
      </c>
      <c r="F102" s="1" t="s">
        <v>58</v>
      </c>
      <c r="G102" t="s">
        <v>59</v>
      </c>
      <c r="H102">
        <v>4600</v>
      </c>
      <c r="I102" s="2">
        <v>43473</v>
      </c>
      <c r="J102" s="2">
        <v>43524</v>
      </c>
      <c r="K102">
        <v>0</v>
      </c>
    </row>
    <row r="103" spans="1:11" x14ac:dyDescent="0.25">
      <c r="A103" t="str">
        <f>"Z9026785AB"</f>
        <v>Z9026785AB</v>
      </c>
      <c r="B103" t="str">
        <f t="shared" si="1"/>
        <v>06363391001</v>
      </c>
      <c r="C103" t="s">
        <v>16</v>
      </c>
      <c r="D103" t="s">
        <v>195</v>
      </c>
      <c r="E103" t="s">
        <v>29</v>
      </c>
      <c r="F103" s="1" t="s">
        <v>196</v>
      </c>
      <c r="G103" t="s">
        <v>197</v>
      </c>
      <c r="H103">
        <v>243.2</v>
      </c>
      <c r="I103" s="2">
        <v>43455</v>
      </c>
      <c r="J103" s="2">
        <v>43524</v>
      </c>
      <c r="K103">
        <v>0</v>
      </c>
    </row>
    <row r="104" spans="1:11" x14ac:dyDescent="0.25">
      <c r="A104" t="str">
        <f>"ZB1271E6CF"</f>
        <v>ZB1271E6CF</v>
      </c>
      <c r="B104" t="str">
        <f t="shared" si="1"/>
        <v>06363391001</v>
      </c>
      <c r="C104" t="s">
        <v>16</v>
      </c>
      <c r="D104" t="s">
        <v>198</v>
      </c>
      <c r="E104" t="s">
        <v>29</v>
      </c>
      <c r="F104" s="1" t="s">
        <v>199</v>
      </c>
      <c r="G104" t="s">
        <v>200</v>
      </c>
      <c r="H104">
        <v>9568.1</v>
      </c>
      <c r="I104" s="2">
        <v>43515</v>
      </c>
      <c r="J104" s="2">
        <v>43524</v>
      </c>
      <c r="K104">
        <v>9568.09</v>
      </c>
    </row>
    <row r="105" spans="1:11" x14ac:dyDescent="0.25">
      <c r="A105" t="str">
        <f>"ZB425EFB1F"</f>
        <v>ZB425EFB1F</v>
      </c>
      <c r="B105" t="str">
        <f t="shared" si="1"/>
        <v>06363391001</v>
      </c>
      <c r="C105" t="s">
        <v>16</v>
      </c>
      <c r="D105" t="s">
        <v>201</v>
      </c>
      <c r="E105" t="s">
        <v>29</v>
      </c>
      <c r="F105" s="1" t="s">
        <v>202</v>
      </c>
      <c r="G105" t="s">
        <v>203</v>
      </c>
      <c r="H105">
        <v>235</v>
      </c>
      <c r="I105" s="2">
        <v>43431</v>
      </c>
      <c r="J105" s="2">
        <v>43524</v>
      </c>
      <c r="K105">
        <v>0</v>
      </c>
    </row>
    <row r="106" spans="1:11" x14ac:dyDescent="0.25">
      <c r="A106" t="str">
        <f>"7312445482"</f>
        <v>7312445482</v>
      </c>
      <c r="B106" t="str">
        <f t="shared" si="1"/>
        <v>06363391001</v>
      </c>
      <c r="C106" t="s">
        <v>16</v>
      </c>
      <c r="D106" t="s">
        <v>204</v>
      </c>
      <c r="E106" t="s">
        <v>18</v>
      </c>
      <c r="F106" s="1" t="s">
        <v>205</v>
      </c>
      <c r="G106" t="s">
        <v>206</v>
      </c>
      <c r="H106">
        <v>0</v>
      </c>
      <c r="I106" s="2">
        <v>43139</v>
      </c>
      <c r="J106" s="2">
        <v>43555</v>
      </c>
      <c r="K106">
        <v>17300.14</v>
      </c>
    </row>
    <row r="107" spans="1:11" x14ac:dyDescent="0.25">
      <c r="A107" t="str">
        <f>"Z652668FBF"</f>
        <v>Z652668FBF</v>
      </c>
      <c r="B107" t="str">
        <f t="shared" si="1"/>
        <v>06363391001</v>
      </c>
      <c r="C107" t="s">
        <v>16</v>
      </c>
      <c r="D107" t="s">
        <v>207</v>
      </c>
      <c r="E107" t="s">
        <v>29</v>
      </c>
      <c r="F107" s="1" t="s">
        <v>159</v>
      </c>
      <c r="G107" t="s">
        <v>160</v>
      </c>
      <c r="H107">
        <v>7322</v>
      </c>
      <c r="I107" s="2">
        <v>43458</v>
      </c>
      <c r="J107" s="2">
        <v>43555</v>
      </c>
      <c r="K107">
        <v>7322</v>
      </c>
    </row>
    <row r="108" spans="1:11" x14ac:dyDescent="0.25">
      <c r="A108" t="str">
        <f>"Z0223AC4DB"</f>
        <v>Z0223AC4DB</v>
      </c>
      <c r="B108" t="str">
        <f t="shared" si="1"/>
        <v>06363391001</v>
      </c>
      <c r="C108" t="s">
        <v>16</v>
      </c>
      <c r="D108" t="s">
        <v>208</v>
      </c>
      <c r="E108" t="s">
        <v>116</v>
      </c>
      <c r="F108" s="1" t="s">
        <v>209</v>
      </c>
      <c r="G108" t="s">
        <v>210</v>
      </c>
      <c r="H108">
        <v>5492.9</v>
      </c>
      <c r="I108" s="2">
        <v>43280</v>
      </c>
      <c r="J108" s="2">
        <v>43341</v>
      </c>
      <c r="K108">
        <v>5492.89</v>
      </c>
    </row>
    <row r="109" spans="1:11" x14ac:dyDescent="0.25">
      <c r="A109" t="str">
        <f>"Z7023E6693"</f>
        <v>Z7023E6693</v>
      </c>
      <c r="B109" t="str">
        <f t="shared" si="1"/>
        <v>06363391001</v>
      </c>
      <c r="C109" t="s">
        <v>16</v>
      </c>
      <c r="D109" t="s">
        <v>211</v>
      </c>
      <c r="E109" t="s">
        <v>29</v>
      </c>
      <c r="F109" s="1" t="s">
        <v>212</v>
      </c>
      <c r="G109" t="s">
        <v>213</v>
      </c>
      <c r="H109">
        <v>2274</v>
      </c>
      <c r="I109" s="2">
        <v>43258</v>
      </c>
      <c r="J109" s="2">
        <v>43284</v>
      </c>
      <c r="K109">
        <v>2274</v>
      </c>
    </row>
    <row r="110" spans="1:11" x14ac:dyDescent="0.25">
      <c r="A110" t="str">
        <f>"Z2023DFDAC"</f>
        <v>Z2023DFDAC</v>
      </c>
      <c r="B110" t="str">
        <f t="shared" si="1"/>
        <v>06363391001</v>
      </c>
      <c r="C110" t="s">
        <v>16</v>
      </c>
      <c r="D110" t="s">
        <v>214</v>
      </c>
      <c r="E110" t="s">
        <v>29</v>
      </c>
      <c r="F110" s="1" t="s">
        <v>215</v>
      </c>
      <c r="G110" t="s">
        <v>216</v>
      </c>
      <c r="H110">
        <v>1680</v>
      </c>
      <c r="I110" s="2">
        <v>43262</v>
      </c>
      <c r="J110" s="2">
        <v>43313</v>
      </c>
      <c r="K110">
        <v>1680</v>
      </c>
    </row>
    <row r="111" spans="1:11" x14ac:dyDescent="0.25">
      <c r="A111" t="str">
        <f>"Z5919635F4"</f>
        <v>Z5919635F4</v>
      </c>
      <c r="B111" t="str">
        <f t="shared" si="1"/>
        <v>06363391001</v>
      </c>
      <c r="C111" t="s">
        <v>16</v>
      </c>
      <c r="D111" t="s">
        <v>217</v>
      </c>
      <c r="E111" t="s">
        <v>29</v>
      </c>
      <c r="F111" s="1" t="s">
        <v>218</v>
      </c>
      <c r="G111" t="s">
        <v>219</v>
      </c>
      <c r="H111">
        <v>196.25</v>
      </c>
      <c r="I111" s="2">
        <v>42468</v>
      </c>
      <c r="J111" s="2">
        <v>42482</v>
      </c>
      <c r="K111">
        <v>196.25</v>
      </c>
    </row>
    <row r="112" spans="1:11" x14ac:dyDescent="0.25">
      <c r="A112" t="str">
        <f>"ZAD138FA7E"</f>
        <v>ZAD138FA7E</v>
      </c>
      <c r="B112" t="str">
        <f t="shared" si="1"/>
        <v>06363391001</v>
      </c>
      <c r="C112" t="s">
        <v>16</v>
      </c>
      <c r="D112" t="s">
        <v>220</v>
      </c>
      <c r="E112" t="s">
        <v>116</v>
      </c>
      <c r="F112" s="1" t="s">
        <v>221</v>
      </c>
      <c r="G112" t="s">
        <v>222</v>
      </c>
      <c r="H112">
        <v>15000</v>
      </c>
      <c r="I112" s="2">
        <v>42136</v>
      </c>
      <c r="J112" s="2">
        <v>42369</v>
      </c>
      <c r="K112">
        <v>14988.55</v>
      </c>
    </row>
    <row r="113" spans="1:11" x14ac:dyDescent="0.25">
      <c r="A113" t="str">
        <f>"5915969C0C"</f>
        <v>5915969C0C</v>
      </c>
      <c r="B113" t="str">
        <f t="shared" si="1"/>
        <v>06363391001</v>
      </c>
      <c r="C113" t="s">
        <v>16</v>
      </c>
      <c r="D113" t="s">
        <v>223</v>
      </c>
      <c r="E113" t="s">
        <v>224</v>
      </c>
      <c r="F113" s="1" t="s">
        <v>225</v>
      </c>
      <c r="G113" t="s">
        <v>226</v>
      </c>
      <c r="H113">
        <v>190000</v>
      </c>
      <c r="I113" s="2">
        <v>41997</v>
      </c>
      <c r="J113" s="2">
        <v>42361</v>
      </c>
      <c r="K113">
        <v>189970.82</v>
      </c>
    </row>
    <row r="114" spans="1:11" x14ac:dyDescent="0.25">
      <c r="A114" t="str">
        <f>"Z0912CE6FE"</f>
        <v>Z0912CE6FE</v>
      </c>
      <c r="B114" t="str">
        <f t="shared" si="1"/>
        <v>06363391001</v>
      </c>
      <c r="C114" t="s">
        <v>16</v>
      </c>
      <c r="D114" t="s">
        <v>227</v>
      </c>
      <c r="E114" t="s">
        <v>29</v>
      </c>
      <c r="F114" s="1" t="s">
        <v>228</v>
      </c>
      <c r="G114" t="s">
        <v>229</v>
      </c>
      <c r="H114">
        <v>5678.5</v>
      </c>
      <c r="I114" s="2">
        <v>42024</v>
      </c>
      <c r="J114" s="2">
        <v>42338</v>
      </c>
      <c r="K114">
        <v>5678.5</v>
      </c>
    </row>
    <row r="115" spans="1:11" x14ac:dyDescent="0.25">
      <c r="A115" t="str">
        <f>"Z84257D465"</f>
        <v>Z84257D465</v>
      </c>
      <c r="B115" t="str">
        <f t="shared" si="1"/>
        <v>06363391001</v>
      </c>
      <c r="C115" t="s">
        <v>16</v>
      </c>
      <c r="D115" t="s">
        <v>230</v>
      </c>
      <c r="E115" t="s">
        <v>29</v>
      </c>
      <c r="F115" s="1" t="s">
        <v>192</v>
      </c>
      <c r="G115" t="s">
        <v>193</v>
      </c>
      <c r="H115">
        <v>5394</v>
      </c>
      <c r="I115" s="2">
        <v>43404</v>
      </c>
      <c r="J115" s="2">
        <v>43434</v>
      </c>
      <c r="K115">
        <v>5394</v>
      </c>
    </row>
    <row r="116" spans="1:11" x14ac:dyDescent="0.25">
      <c r="A116" t="str">
        <f>"ZDB259DAFB"</f>
        <v>ZDB259DAFB</v>
      </c>
      <c r="B116" t="str">
        <f t="shared" si="1"/>
        <v>06363391001</v>
      </c>
      <c r="C116" t="s">
        <v>16</v>
      </c>
      <c r="D116" t="s">
        <v>231</v>
      </c>
      <c r="E116" t="s">
        <v>29</v>
      </c>
      <c r="F116" s="1" t="s">
        <v>232</v>
      </c>
      <c r="G116" t="s">
        <v>233</v>
      </c>
      <c r="H116">
        <v>757</v>
      </c>
      <c r="I116" s="2">
        <v>43416</v>
      </c>
      <c r="J116" s="2">
        <v>43434</v>
      </c>
      <c r="K116">
        <v>757</v>
      </c>
    </row>
    <row r="117" spans="1:11" x14ac:dyDescent="0.25">
      <c r="A117" t="str">
        <f>"ZCA271605C"</f>
        <v>ZCA271605C</v>
      </c>
      <c r="B117" t="str">
        <f t="shared" si="1"/>
        <v>06363391001</v>
      </c>
      <c r="C117" t="s">
        <v>16</v>
      </c>
      <c r="D117" t="s">
        <v>234</v>
      </c>
      <c r="E117" t="s">
        <v>29</v>
      </c>
      <c r="F117" s="1" t="s">
        <v>235</v>
      </c>
      <c r="G117" t="s">
        <v>236</v>
      </c>
      <c r="H117">
        <v>237.6</v>
      </c>
      <c r="I117" s="2">
        <v>43507</v>
      </c>
      <c r="J117" s="2">
        <v>43555</v>
      </c>
      <c r="K117">
        <v>237.59</v>
      </c>
    </row>
    <row r="118" spans="1:11" x14ac:dyDescent="0.25">
      <c r="A118" t="str">
        <f>"Z1D26CA103"</f>
        <v>Z1D26CA103</v>
      </c>
      <c r="B118" t="str">
        <f t="shared" si="1"/>
        <v>06363391001</v>
      </c>
      <c r="C118" t="s">
        <v>16</v>
      </c>
      <c r="D118" t="s">
        <v>237</v>
      </c>
      <c r="E118" t="s">
        <v>29</v>
      </c>
      <c r="F118" s="1" t="s">
        <v>238</v>
      </c>
      <c r="G118" t="s">
        <v>239</v>
      </c>
      <c r="H118">
        <v>201</v>
      </c>
      <c r="I118" s="2">
        <v>43489</v>
      </c>
      <c r="J118" s="2">
        <v>43555</v>
      </c>
      <c r="K118">
        <v>201</v>
      </c>
    </row>
    <row r="119" spans="1:11" x14ac:dyDescent="0.25">
      <c r="A119" t="str">
        <f>"ZBF273A3CB"</f>
        <v>ZBF273A3CB</v>
      </c>
      <c r="B119" t="str">
        <f t="shared" si="1"/>
        <v>06363391001</v>
      </c>
      <c r="C119" t="s">
        <v>16</v>
      </c>
      <c r="D119" t="s">
        <v>240</v>
      </c>
      <c r="E119" t="s">
        <v>29</v>
      </c>
      <c r="F119" s="1" t="s">
        <v>241</v>
      </c>
      <c r="G119" t="s">
        <v>222</v>
      </c>
      <c r="H119">
        <v>561.66999999999996</v>
      </c>
      <c r="I119" s="2">
        <v>43516</v>
      </c>
      <c r="J119" s="2">
        <v>43555</v>
      </c>
      <c r="K119">
        <v>561.66999999999996</v>
      </c>
    </row>
    <row r="120" spans="1:11" x14ac:dyDescent="0.25">
      <c r="A120" t="str">
        <f>"ZDC259F9A5"</f>
        <v>ZDC259F9A5</v>
      </c>
      <c r="B120" t="str">
        <f t="shared" si="1"/>
        <v>06363391001</v>
      </c>
      <c r="C120" t="s">
        <v>16</v>
      </c>
      <c r="D120" t="s">
        <v>242</v>
      </c>
      <c r="E120" t="s">
        <v>116</v>
      </c>
      <c r="F120" s="1" t="s">
        <v>243</v>
      </c>
      <c r="G120" t="s">
        <v>244</v>
      </c>
      <c r="H120">
        <v>22600</v>
      </c>
      <c r="I120" s="2">
        <v>43488</v>
      </c>
      <c r="J120" s="2">
        <v>43524</v>
      </c>
      <c r="K120">
        <v>22600</v>
      </c>
    </row>
    <row r="121" spans="1:11" x14ac:dyDescent="0.25">
      <c r="A121" t="str">
        <f>"ZFA27440E2"</f>
        <v>ZFA27440E2</v>
      </c>
      <c r="B121" t="str">
        <f t="shared" si="1"/>
        <v>06363391001</v>
      </c>
      <c r="C121" t="s">
        <v>16</v>
      </c>
      <c r="D121" t="s">
        <v>245</v>
      </c>
      <c r="E121" t="s">
        <v>29</v>
      </c>
      <c r="F121" s="1" t="s">
        <v>246</v>
      </c>
      <c r="G121" t="s">
        <v>247</v>
      </c>
      <c r="H121">
        <v>1160</v>
      </c>
      <c r="I121" s="2">
        <v>43518</v>
      </c>
      <c r="J121" s="2">
        <v>43830</v>
      </c>
      <c r="K121">
        <v>1160</v>
      </c>
    </row>
    <row r="122" spans="1:11" x14ac:dyDescent="0.25">
      <c r="A122" t="str">
        <f>"Z4726C9E9B"</f>
        <v>Z4726C9E9B</v>
      </c>
      <c r="B122" t="str">
        <f t="shared" si="1"/>
        <v>06363391001</v>
      </c>
      <c r="C122" t="s">
        <v>16</v>
      </c>
      <c r="D122" t="s">
        <v>248</v>
      </c>
      <c r="E122" t="s">
        <v>29</v>
      </c>
      <c r="F122" s="1" t="s">
        <v>168</v>
      </c>
      <c r="G122" t="s">
        <v>169</v>
      </c>
      <c r="H122">
        <v>3770.39</v>
      </c>
      <c r="I122" s="2">
        <v>43488</v>
      </c>
      <c r="J122" s="2">
        <v>43524</v>
      </c>
      <c r="K122">
        <v>6238.38</v>
      </c>
    </row>
    <row r="123" spans="1:11" x14ac:dyDescent="0.25">
      <c r="A123" t="str">
        <f>"Z24269A13B"</f>
        <v>Z24269A13B</v>
      </c>
      <c r="B123" t="str">
        <f t="shared" si="1"/>
        <v>06363391001</v>
      </c>
      <c r="C123" t="s">
        <v>16</v>
      </c>
      <c r="D123" t="s">
        <v>249</v>
      </c>
      <c r="E123" t="s">
        <v>29</v>
      </c>
      <c r="F123" s="1" t="s">
        <v>250</v>
      </c>
      <c r="G123" t="s">
        <v>251</v>
      </c>
      <c r="H123">
        <v>3180</v>
      </c>
      <c r="I123" s="2">
        <v>43493</v>
      </c>
      <c r="J123" s="2">
        <v>43507</v>
      </c>
      <c r="K123">
        <v>3180</v>
      </c>
    </row>
    <row r="124" spans="1:11" x14ac:dyDescent="0.25">
      <c r="A124" t="str">
        <f>"ZA0271E13F"</f>
        <v>ZA0271E13F</v>
      </c>
      <c r="B124" t="str">
        <f t="shared" si="1"/>
        <v>06363391001</v>
      </c>
      <c r="C124" t="s">
        <v>16</v>
      </c>
      <c r="D124" t="s">
        <v>252</v>
      </c>
      <c r="E124" t="s">
        <v>29</v>
      </c>
      <c r="F124" s="1" t="s">
        <v>253</v>
      </c>
      <c r="G124" t="s">
        <v>254</v>
      </c>
      <c r="H124">
        <v>926</v>
      </c>
      <c r="I124" s="2">
        <v>43509</v>
      </c>
      <c r="J124" s="2">
        <v>43524</v>
      </c>
      <c r="K124">
        <v>926</v>
      </c>
    </row>
    <row r="125" spans="1:11" x14ac:dyDescent="0.25">
      <c r="A125" t="str">
        <f>"Z292649943"</f>
        <v>Z292649943</v>
      </c>
      <c r="B125" t="str">
        <f t="shared" si="1"/>
        <v>06363391001</v>
      </c>
      <c r="C125" t="s">
        <v>16</v>
      </c>
      <c r="D125" t="s">
        <v>255</v>
      </c>
      <c r="E125" t="s">
        <v>29</v>
      </c>
      <c r="F125" s="1" t="s">
        <v>256</v>
      </c>
      <c r="G125" t="s">
        <v>257</v>
      </c>
      <c r="H125">
        <v>29900</v>
      </c>
      <c r="I125" s="2">
        <v>43447</v>
      </c>
      <c r="J125" s="2">
        <v>43861</v>
      </c>
      <c r="K125">
        <v>0</v>
      </c>
    </row>
    <row r="126" spans="1:11" x14ac:dyDescent="0.25">
      <c r="A126" t="str">
        <f>"Z0626FE022"</f>
        <v>Z0626FE022</v>
      </c>
      <c r="B126" t="str">
        <f t="shared" si="1"/>
        <v>06363391001</v>
      </c>
      <c r="C126" t="s">
        <v>16</v>
      </c>
      <c r="D126" t="s">
        <v>258</v>
      </c>
      <c r="E126" t="s">
        <v>116</v>
      </c>
      <c r="F126" s="1" t="s">
        <v>259</v>
      </c>
      <c r="G126" t="s">
        <v>157</v>
      </c>
      <c r="H126">
        <v>32550</v>
      </c>
      <c r="I126" s="2">
        <v>43538</v>
      </c>
      <c r="J126" s="2">
        <v>43677</v>
      </c>
      <c r="K126">
        <v>27993</v>
      </c>
    </row>
    <row r="127" spans="1:11" x14ac:dyDescent="0.25">
      <c r="A127" t="str">
        <f>"7787752042"</f>
        <v>7787752042</v>
      </c>
      <c r="B127" t="str">
        <f t="shared" si="1"/>
        <v>06363391001</v>
      </c>
      <c r="C127" t="s">
        <v>16</v>
      </c>
      <c r="D127" t="s">
        <v>260</v>
      </c>
      <c r="E127" t="s">
        <v>116</v>
      </c>
      <c r="F127" s="1" t="s">
        <v>261</v>
      </c>
      <c r="G127" t="s">
        <v>262</v>
      </c>
      <c r="H127">
        <v>2000.05</v>
      </c>
      <c r="I127" s="2">
        <v>43538</v>
      </c>
      <c r="J127" s="2">
        <v>43861</v>
      </c>
      <c r="K127">
        <v>10657.44</v>
      </c>
    </row>
    <row r="128" spans="1:11" x14ac:dyDescent="0.25">
      <c r="A128" t="str">
        <f>"ZEA27B0400"</f>
        <v>ZEA27B0400</v>
      </c>
      <c r="B128" t="str">
        <f t="shared" si="1"/>
        <v>06363391001</v>
      </c>
      <c r="C128" t="s">
        <v>16</v>
      </c>
      <c r="D128" t="s">
        <v>263</v>
      </c>
      <c r="E128" t="s">
        <v>29</v>
      </c>
      <c r="F128" s="1" t="s">
        <v>199</v>
      </c>
      <c r="G128" t="s">
        <v>200</v>
      </c>
      <c r="H128">
        <v>11510</v>
      </c>
      <c r="I128" s="2">
        <v>43559</v>
      </c>
      <c r="J128" s="2">
        <v>43585</v>
      </c>
      <c r="K128">
        <v>23828.9</v>
      </c>
    </row>
    <row r="129" spans="1:11" x14ac:dyDescent="0.25">
      <c r="A129" t="str">
        <f>"Z6E271F034"</f>
        <v>Z6E271F034</v>
      </c>
      <c r="B129" t="str">
        <f t="shared" si="1"/>
        <v>06363391001</v>
      </c>
      <c r="C129" t="s">
        <v>16</v>
      </c>
      <c r="D129" t="s">
        <v>264</v>
      </c>
      <c r="E129" t="s">
        <v>29</v>
      </c>
      <c r="F129" s="1" t="s">
        <v>265</v>
      </c>
      <c r="G129" t="s">
        <v>266</v>
      </c>
      <c r="H129">
        <v>1400</v>
      </c>
      <c r="I129" s="2">
        <v>43515</v>
      </c>
      <c r="J129" s="2">
        <v>43574</v>
      </c>
      <c r="K129">
        <v>1400</v>
      </c>
    </row>
    <row r="130" spans="1:11" x14ac:dyDescent="0.25">
      <c r="A130" t="str">
        <f>"Z33271C9C0"</f>
        <v>Z33271C9C0</v>
      </c>
      <c r="B130" t="str">
        <f t="shared" si="1"/>
        <v>06363391001</v>
      </c>
      <c r="C130" t="s">
        <v>16</v>
      </c>
      <c r="D130" t="s">
        <v>267</v>
      </c>
      <c r="E130" t="s">
        <v>18</v>
      </c>
      <c r="F130" s="1" t="s">
        <v>268</v>
      </c>
      <c r="G130" t="s">
        <v>269</v>
      </c>
      <c r="H130">
        <v>0</v>
      </c>
      <c r="I130" s="2">
        <v>43507</v>
      </c>
      <c r="J130" s="2">
        <v>43521</v>
      </c>
      <c r="K130">
        <v>4919.38</v>
      </c>
    </row>
    <row r="131" spans="1:11" x14ac:dyDescent="0.25">
      <c r="A131" t="str">
        <f>"Z7D278607E"</f>
        <v>Z7D278607E</v>
      </c>
      <c r="B131" t="str">
        <f t="shared" ref="B131:B194" si="2">"06363391001"</f>
        <v>06363391001</v>
      </c>
      <c r="C131" t="s">
        <v>16</v>
      </c>
      <c r="D131" t="s">
        <v>270</v>
      </c>
      <c r="E131" t="s">
        <v>29</v>
      </c>
      <c r="F131" s="1" t="s">
        <v>271</v>
      </c>
      <c r="G131" t="s">
        <v>272</v>
      </c>
      <c r="H131">
        <v>195</v>
      </c>
      <c r="I131" s="2">
        <v>43537</v>
      </c>
      <c r="J131" s="2">
        <v>43564</v>
      </c>
      <c r="K131">
        <v>195</v>
      </c>
    </row>
    <row r="132" spans="1:11" x14ac:dyDescent="0.25">
      <c r="A132" t="str">
        <f>"Z0D26E25DE"</f>
        <v>Z0D26E25DE</v>
      </c>
      <c r="B132" t="str">
        <f t="shared" si="2"/>
        <v>06363391001</v>
      </c>
      <c r="C132" t="s">
        <v>16</v>
      </c>
      <c r="D132" t="s">
        <v>273</v>
      </c>
      <c r="E132" t="s">
        <v>29</v>
      </c>
      <c r="F132" s="1" t="s">
        <v>274</v>
      </c>
      <c r="G132" t="s">
        <v>275</v>
      </c>
      <c r="H132">
        <v>3133.62</v>
      </c>
      <c r="I132" s="2">
        <v>43466</v>
      </c>
      <c r="J132" s="2">
        <v>43524</v>
      </c>
      <c r="K132">
        <v>3133.62</v>
      </c>
    </row>
    <row r="133" spans="1:11" x14ac:dyDescent="0.25">
      <c r="A133" t="str">
        <f>"ZEC26FE251"</f>
        <v>ZEC26FE251</v>
      </c>
      <c r="B133" t="str">
        <f t="shared" si="2"/>
        <v>06363391001</v>
      </c>
      <c r="C133" t="s">
        <v>16</v>
      </c>
      <c r="D133" t="s">
        <v>276</v>
      </c>
      <c r="E133" t="s">
        <v>116</v>
      </c>
      <c r="F133" s="1" t="s">
        <v>277</v>
      </c>
      <c r="G133" t="s">
        <v>262</v>
      </c>
      <c r="H133">
        <v>36624</v>
      </c>
      <c r="I133" s="2">
        <v>43546</v>
      </c>
      <c r="J133" s="2">
        <v>43585</v>
      </c>
      <c r="K133">
        <v>36594.06</v>
      </c>
    </row>
    <row r="134" spans="1:11" x14ac:dyDescent="0.25">
      <c r="A134" t="str">
        <f>"76217188A8"</f>
        <v>76217188A8</v>
      </c>
      <c r="B134" t="str">
        <f t="shared" si="2"/>
        <v>06363391001</v>
      </c>
      <c r="C134" t="s">
        <v>16</v>
      </c>
      <c r="D134" t="s">
        <v>278</v>
      </c>
      <c r="E134" t="s">
        <v>116</v>
      </c>
      <c r="F134" s="1" t="s">
        <v>279</v>
      </c>
      <c r="G134" t="s">
        <v>280</v>
      </c>
      <c r="H134">
        <v>43439.59</v>
      </c>
      <c r="I134" s="2">
        <v>43525</v>
      </c>
      <c r="J134" s="2">
        <v>43890</v>
      </c>
      <c r="K134">
        <v>33761</v>
      </c>
    </row>
    <row r="135" spans="1:11" x14ac:dyDescent="0.25">
      <c r="A135" t="str">
        <f>"779714144D"</f>
        <v>779714144D</v>
      </c>
      <c r="B135" t="str">
        <f t="shared" si="2"/>
        <v>06363391001</v>
      </c>
      <c r="C135" t="s">
        <v>16</v>
      </c>
      <c r="D135" t="s">
        <v>281</v>
      </c>
      <c r="E135" t="s">
        <v>116</v>
      </c>
      <c r="F135" s="1" t="s">
        <v>282</v>
      </c>
      <c r="G135" t="s">
        <v>172</v>
      </c>
      <c r="H135">
        <v>34981.5</v>
      </c>
      <c r="I135" s="2">
        <v>43543</v>
      </c>
      <c r="J135" s="2">
        <v>43708</v>
      </c>
      <c r="K135">
        <v>35159.5</v>
      </c>
    </row>
    <row r="136" spans="1:11" x14ac:dyDescent="0.25">
      <c r="A136" t="str">
        <f>"7787752042"</f>
        <v>7787752042</v>
      </c>
      <c r="B136" t="str">
        <f t="shared" si="2"/>
        <v>06363391001</v>
      </c>
      <c r="C136" t="s">
        <v>16</v>
      </c>
      <c r="D136" t="s">
        <v>283</v>
      </c>
      <c r="E136" t="s">
        <v>116</v>
      </c>
      <c r="F136" s="1" t="s">
        <v>284</v>
      </c>
      <c r="G136" t="s">
        <v>262</v>
      </c>
      <c r="H136">
        <v>2000.05</v>
      </c>
      <c r="I136" s="2">
        <v>43538</v>
      </c>
      <c r="J136" s="2">
        <v>43861</v>
      </c>
      <c r="K136">
        <v>0</v>
      </c>
    </row>
    <row r="137" spans="1:11" x14ac:dyDescent="0.25">
      <c r="A137" t="str">
        <f>"Z9F274CE0E"</f>
        <v>Z9F274CE0E</v>
      </c>
      <c r="B137" t="str">
        <f t="shared" si="2"/>
        <v>06363391001</v>
      </c>
      <c r="C137" t="s">
        <v>16</v>
      </c>
      <c r="D137" t="s">
        <v>285</v>
      </c>
      <c r="E137" t="s">
        <v>29</v>
      </c>
      <c r="F137" s="1" t="s">
        <v>165</v>
      </c>
      <c r="G137" t="s">
        <v>166</v>
      </c>
      <c r="H137">
        <v>8230</v>
      </c>
      <c r="I137" s="2">
        <v>43539</v>
      </c>
      <c r="J137" s="2">
        <v>43549</v>
      </c>
      <c r="K137">
        <v>8230</v>
      </c>
    </row>
    <row r="138" spans="1:11" x14ac:dyDescent="0.25">
      <c r="A138" t="str">
        <f>"Z7927FB117"</f>
        <v>Z7927FB117</v>
      </c>
      <c r="B138" t="str">
        <f t="shared" si="2"/>
        <v>06363391001</v>
      </c>
      <c r="C138" t="s">
        <v>16</v>
      </c>
      <c r="D138" t="s">
        <v>286</v>
      </c>
      <c r="E138" t="s">
        <v>29</v>
      </c>
      <c r="F138" s="1" t="s">
        <v>287</v>
      </c>
      <c r="G138" t="s">
        <v>121</v>
      </c>
      <c r="H138">
        <v>3855</v>
      </c>
      <c r="I138" s="2">
        <v>43567</v>
      </c>
      <c r="J138" s="2">
        <v>43585</v>
      </c>
      <c r="K138">
        <v>3855</v>
      </c>
    </row>
    <row r="139" spans="1:11" x14ac:dyDescent="0.25">
      <c r="A139" t="str">
        <f>"ZA2275B350"</f>
        <v>ZA2275B350</v>
      </c>
      <c r="B139" t="str">
        <f t="shared" si="2"/>
        <v>06363391001</v>
      </c>
      <c r="C139" t="s">
        <v>16</v>
      </c>
      <c r="D139" t="s">
        <v>288</v>
      </c>
      <c r="E139" t="s">
        <v>29</v>
      </c>
      <c r="F139" s="1" t="s">
        <v>159</v>
      </c>
      <c r="G139" t="s">
        <v>160</v>
      </c>
      <c r="H139">
        <v>1800</v>
      </c>
      <c r="I139" s="2">
        <v>43529</v>
      </c>
      <c r="J139" s="2">
        <v>43555</v>
      </c>
      <c r="K139">
        <v>1800</v>
      </c>
    </row>
    <row r="140" spans="1:11" x14ac:dyDescent="0.25">
      <c r="A140" t="str">
        <f>"ZA027E28A1"</f>
        <v>ZA027E28A1</v>
      </c>
      <c r="B140" t="str">
        <f t="shared" si="2"/>
        <v>06363391001</v>
      </c>
      <c r="C140" t="s">
        <v>16</v>
      </c>
      <c r="D140" t="s">
        <v>289</v>
      </c>
      <c r="E140" t="s">
        <v>29</v>
      </c>
      <c r="F140" s="1" t="s">
        <v>290</v>
      </c>
      <c r="G140" t="s">
        <v>291</v>
      </c>
      <c r="H140">
        <v>280</v>
      </c>
      <c r="I140" s="2">
        <v>43563</v>
      </c>
      <c r="J140" s="2">
        <v>43563</v>
      </c>
      <c r="K140">
        <v>280</v>
      </c>
    </row>
    <row r="141" spans="1:11" x14ac:dyDescent="0.25">
      <c r="A141" t="str">
        <f>"ZAE285E11B"</f>
        <v>ZAE285E11B</v>
      </c>
      <c r="B141" t="str">
        <f t="shared" si="2"/>
        <v>06363391001</v>
      </c>
      <c r="C141" t="s">
        <v>16</v>
      </c>
      <c r="D141" t="s">
        <v>292</v>
      </c>
      <c r="E141" t="s">
        <v>29</v>
      </c>
      <c r="F141" s="1" t="s">
        <v>215</v>
      </c>
      <c r="G141" t="s">
        <v>216</v>
      </c>
      <c r="H141">
        <v>3000</v>
      </c>
      <c r="I141" s="2">
        <v>43608</v>
      </c>
      <c r="J141" s="2">
        <v>43677</v>
      </c>
      <c r="K141">
        <v>3000</v>
      </c>
    </row>
    <row r="142" spans="1:11" x14ac:dyDescent="0.25">
      <c r="A142" t="str">
        <f>"ZA02818E4E"</f>
        <v>ZA02818E4E</v>
      </c>
      <c r="B142" t="str">
        <f t="shared" si="2"/>
        <v>06363391001</v>
      </c>
      <c r="C142" t="s">
        <v>16</v>
      </c>
      <c r="D142" t="s">
        <v>293</v>
      </c>
      <c r="E142" t="s">
        <v>18</v>
      </c>
      <c r="F142" s="1" t="s">
        <v>294</v>
      </c>
      <c r="G142" t="s">
        <v>295</v>
      </c>
      <c r="H142">
        <v>4050</v>
      </c>
      <c r="I142" s="2">
        <v>43573</v>
      </c>
      <c r="J142" s="2">
        <v>43646</v>
      </c>
      <c r="K142">
        <v>4050</v>
      </c>
    </row>
    <row r="143" spans="1:11" x14ac:dyDescent="0.25">
      <c r="A143" t="str">
        <f>"Z0F284FDEC"</f>
        <v>Z0F284FDEC</v>
      </c>
      <c r="B143" t="str">
        <f t="shared" si="2"/>
        <v>06363391001</v>
      </c>
      <c r="C143" t="s">
        <v>16</v>
      </c>
      <c r="D143" t="s">
        <v>296</v>
      </c>
      <c r="E143" t="s">
        <v>18</v>
      </c>
      <c r="F143" s="1" t="s">
        <v>294</v>
      </c>
      <c r="G143" t="s">
        <v>295</v>
      </c>
      <c r="H143">
        <v>1080</v>
      </c>
      <c r="I143" s="2">
        <v>43594</v>
      </c>
      <c r="J143" s="2">
        <v>43646</v>
      </c>
      <c r="K143">
        <v>1080</v>
      </c>
    </row>
    <row r="144" spans="1:11" x14ac:dyDescent="0.25">
      <c r="A144" t="str">
        <f>"Z7B284FF94"</f>
        <v>Z7B284FF94</v>
      </c>
      <c r="B144" t="str">
        <f t="shared" si="2"/>
        <v>06363391001</v>
      </c>
      <c r="C144" t="s">
        <v>16</v>
      </c>
      <c r="D144" t="s">
        <v>297</v>
      </c>
      <c r="E144" t="s">
        <v>18</v>
      </c>
      <c r="F144" s="1" t="s">
        <v>294</v>
      </c>
      <c r="G144" t="s">
        <v>295</v>
      </c>
      <c r="H144">
        <v>1080</v>
      </c>
      <c r="I144" s="2">
        <v>43594</v>
      </c>
      <c r="J144" s="2">
        <v>43646</v>
      </c>
      <c r="K144">
        <v>1080</v>
      </c>
    </row>
    <row r="145" spans="1:11" x14ac:dyDescent="0.25">
      <c r="A145" t="str">
        <f>"ZC428500A0"</f>
        <v>ZC428500A0</v>
      </c>
      <c r="B145" t="str">
        <f t="shared" si="2"/>
        <v>06363391001</v>
      </c>
      <c r="C145" t="s">
        <v>16</v>
      </c>
      <c r="D145" t="s">
        <v>298</v>
      </c>
      <c r="E145" t="s">
        <v>18</v>
      </c>
      <c r="F145" s="1" t="s">
        <v>294</v>
      </c>
      <c r="G145" t="s">
        <v>295</v>
      </c>
      <c r="H145">
        <v>1620</v>
      </c>
      <c r="I145" s="2">
        <v>43594</v>
      </c>
      <c r="J145" s="2">
        <v>43646</v>
      </c>
      <c r="K145">
        <v>1620</v>
      </c>
    </row>
    <row r="146" spans="1:11" x14ac:dyDescent="0.25">
      <c r="A146" t="str">
        <f>"Z912850196"</f>
        <v>Z912850196</v>
      </c>
      <c r="B146" t="str">
        <f t="shared" si="2"/>
        <v>06363391001</v>
      </c>
      <c r="C146" t="s">
        <v>16</v>
      </c>
      <c r="D146" t="s">
        <v>299</v>
      </c>
      <c r="E146" t="s">
        <v>18</v>
      </c>
      <c r="F146" s="1" t="s">
        <v>294</v>
      </c>
      <c r="G146" t="s">
        <v>295</v>
      </c>
      <c r="H146">
        <v>2160</v>
      </c>
      <c r="I146" s="2">
        <v>43594</v>
      </c>
      <c r="J146" s="2">
        <v>43646</v>
      </c>
      <c r="K146">
        <v>2160</v>
      </c>
    </row>
    <row r="147" spans="1:11" x14ac:dyDescent="0.25">
      <c r="A147" t="str">
        <f>"ZAE2818846"</f>
        <v>ZAE2818846</v>
      </c>
      <c r="B147" t="str">
        <f t="shared" si="2"/>
        <v>06363391001</v>
      </c>
      <c r="C147" t="s">
        <v>16</v>
      </c>
      <c r="D147" t="s">
        <v>300</v>
      </c>
      <c r="E147" t="s">
        <v>18</v>
      </c>
      <c r="F147" s="1" t="s">
        <v>301</v>
      </c>
      <c r="G147" t="s">
        <v>302</v>
      </c>
      <c r="H147">
        <v>1250.8</v>
      </c>
      <c r="I147" s="2">
        <v>43573</v>
      </c>
      <c r="J147" s="2">
        <v>43646</v>
      </c>
      <c r="K147">
        <v>1250.8</v>
      </c>
    </row>
    <row r="148" spans="1:11" x14ac:dyDescent="0.25">
      <c r="A148" t="str">
        <f>"ZBF2818212"</f>
        <v>ZBF2818212</v>
      </c>
      <c r="B148" t="str">
        <f t="shared" si="2"/>
        <v>06363391001</v>
      </c>
      <c r="C148" t="s">
        <v>16</v>
      </c>
      <c r="D148" t="s">
        <v>303</v>
      </c>
      <c r="E148" t="s">
        <v>18</v>
      </c>
      <c r="F148" s="1" t="s">
        <v>19</v>
      </c>
      <c r="G148" t="s">
        <v>20</v>
      </c>
      <c r="H148">
        <v>3000.5</v>
      </c>
      <c r="I148" s="2">
        <v>43573</v>
      </c>
      <c r="J148" s="2">
        <v>43646</v>
      </c>
      <c r="K148">
        <v>3000.5</v>
      </c>
    </row>
    <row r="149" spans="1:11" x14ac:dyDescent="0.25">
      <c r="A149" t="str">
        <f>"Z3E2772282"</f>
        <v>Z3E2772282</v>
      </c>
      <c r="B149" t="str">
        <f t="shared" si="2"/>
        <v>06363391001</v>
      </c>
      <c r="C149" t="s">
        <v>16</v>
      </c>
      <c r="D149" t="s">
        <v>304</v>
      </c>
      <c r="E149" t="s">
        <v>18</v>
      </c>
      <c r="F149" s="1" t="s">
        <v>19</v>
      </c>
      <c r="G149" t="s">
        <v>20</v>
      </c>
      <c r="H149">
        <v>3828.6</v>
      </c>
      <c r="I149" s="2">
        <v>43530</v>
      </c>
      <c r="J149" s="2">
        <v>43616</v>
      </c>
      <c r="K149">
        <v>0</v>
      </c>
    </row>
    <row r="150" spans="1:11" x14ac:dyDescent="0.25">
      <c r="A150" t="str">
        <f>"Z2E286BA96"</f>
        <v>Z2E286BA96</v>
      </c>
      <c r="B150" t="str">
        <f t="shared" si="2"/>
        <v>06363391001</v>
      </c>
      <c r="C150" t="s">
        <v>16</v>
      </c>
      <c r="D150" t="s">
        <v>305</v>
      </c>
      <c r="E150" t="s">
        <v>29</v>
      </c>
      <c r="F150" s="1" t="s">
        <v>159</v>
      </c>
      <c r="G150" t="s">
        <v>160</v>
      </c>
      <c r="H150">
        <v>1280</v>
      </c>
      <c r="I150" s="2">
        <v>43605</v>
      </c>
      <c r="J150" s="2">
        <v>43646</v>
      </c>
      <c r="K150">
        <v>1280</v>
      </c>
    </row>
    <row r="151" spans="1:11" x14ac:dyDescent="0.25">
      <c r="A151" t="str">
        <f>"Z83289A41A"</f>
        <v>Z83289A41A</v>
      </c>
      <c r="B151" t="str">
        <f t="shared" si="2"/>
        <v>06363391001</v>
      </c>
      <c r="C151" t="s">
        <v>16</v>
      </c>
      <c r="D151" t="s">
        <v>306</v>
      </c>
      <c r="E151" t="s">
        <v>29</v>
      </c>
      <c r="F151" s="1" t="s">
        <v>307</v>
      </c>
      <c r="G151" t="s">
        <v>308</v>
      </c>
      <c r="H151">
        <v>3040</v>
      </c>
      <c r="I151" s="2">
        <v>43614</v>
      </c>
      <c r="J151" s="2">
        <v>44344</v>
      </c>
      <c r="K151">
        <v>1358</v>
      </c>
    </row>
    <row r="152" spans="1:11" x14ac:dyDescent="0.25">
      <c r="A152" t="str">
        <f>"Z3A286BCD7"</f>
        <v>Z3A286BCD7</v>
      </c>
      <c r="B152" t="str">
        <f t="shared" si="2"/>
        <v>06363391001</v>
      </c>
      <c r="C152" t="s">
        <v>16</v>
      </c>
      <c r="D152" t="s">
        <v>300</v>
      </c>
      <c r="E152" t="s">
        <v>18</v>
      </c>
      <c r="F152" s="1" t="s">
        <v>301</v>
      </c>
      <c r="G152" t="s">
        <v>302</v>
      </c>
      <c r="H152">
        <v>1111.31</v>
      </c>
      <c r="I152" s="2">
        <v>43600</v>
      </c>
      <c r="J152" s="2">
        <v>43646</v>
      </c>
      <c r="K152">
        <v>1111.31</v>
      </c>
    </row>
    <row r="153" spans="1:11" x14ac:dyDescent="0.25">
      <c r="A153" t="str">
        <f>"ZBC287EA91"</f>
        <v>ZBC287EA91</v>
      </c>
      <c r="B153" t="str">
        <f t="shared" si="2"/>
        <v>06363391001</v>
      </c>
      <c r="C153" t="s">
        <v>16</v>
      </c>
      <c r="D153" t="s">
        <v>309</v>
      </c>
      <c r="E153" t="s">
        <v>29</v>
      </c>
      <c r="F153" s="1" t="s">
        <v>310</v>
      </c>
      <c r="G153" t="s">
        <v>280</v>
      </c>
      <c r="H153">
        <v>17500</v>
      </c>
      <c r="I153" s="2">
        <v>43627</v>
      </c>
      <c r="J153" s="2">
        <v>43646</v>
      </c>
      <c r="K153">
        <v>17500</v>
      </c>
    </row>
    <row r="154" spans="1:11" x14ac:dyDescent="0.25">
      <c r="A154" t="str">
        <f>"ZED28442AE"</f>
        <v>ZED28442AE</v>
      </c>
      <c r="B154" t="str">
        <f t="shared" si="2"/>
        <v>06363391001</v>
      </c>
      <c r="C154" t="s">
        <v>16</v>
      </c>
      <c r="D154" t="s">
        <v>311</v>
      </c>
      <c r="E154" t="s">
        <v>29</v>
      </c>
      <c r="F154" s="1" t="s">
        <v>159</v>
      </c>
      <c r="G154" t="s">
        <v>160</v>
      </c>
      <c r="H154">
        <v>449.5</v>
      </c>
      <c r="I154" s="2">
        <v>43608</v>
      </c>
      <c r="J154" s="2">
        <v>43637</v>
      </c>
      <c r="K154">
        <v>449.5</v>
      </c>
    </row>
    <row r="155" spans="1:11" x14ac:dyDescent="0.25">
      <c r="A155" t="str">
        <f>"ZAA277A596"</f>
        <v>ZAA277A596</v>
      </c>
      <c r="B155" t="str">
        <f t="shared" si="2"/>
        <v>06363391001</v>
      </c>
      <c r="C155" t="s">
        <v>16</v>
      </c>
      <c r="D155" t="s">
        <v>312</v>
      </c>
      <c r="E155" t="s">
        <v>116</v>
      </c>
      <c r="F155" s="1" t="s">
        <v>313</v>
      </c>
      <c r="G155" t="s">
        <v>314</v>
      </c>
      <c r="H155">
        <v>25092.74</v>
      </c>
      <c r="I155" s="2">
        <v>43528</v>
      </c>
      <c r="J155" s="2">
        <v>43953</v>
      </c>
      <c r="K155">
        <v>12546.36</v>
      </c>
    </row>
    <row r="156" spans="1:11" x14ac:dyDescent="0.25">
      <c r="A156" t="str">
        <f>"Z9B288F23E"</f>
        <v>Z9B288F23E</v>
      </c>
      <c r="B156" t="str">
        <f t="shared" si="2"/>
        <v>06363391001</v>
      </c>
      <c r="C156" t="s">
        <v>16</v>
      </c>
      <c r="D156" t="s">
        <v>315</v>
      </c>
      <c r="E156" t="s">
        <v>29</v>
      </c>
      <c r="F156" s="1" t="s">
        <v>290</v>
      </c>
      <c r="G156" t="s">
        <v>291</v>
      </c>
      <c r="H156">
        <v>92</v>
      </c>
      <c r="I156" s="2">
        <v>43614</v>
      </c>
      <c r="J156" s="2">
        <v>43614</v>
      </c>
      <c r="K156">
        <v>92</v>
      </c>
    </row>
    <row r="157" spans="1:11" x14ac:dyDescent="0.25">
      <c r="A157" t="str">
        <f>"ZA8291B232"</f>
        <v>ZA8291B232</v>
      </c>
      <c r="B157" t="str">
        <f t="shared" si="2"/>
        <v>06363391001</v>
      </c>
      <c r="C157" t="s">
        <v>16</v>
      </c>
      <c r="D157" t="s">
        <v>316</v>
      </c>
      <c r="E157" t="s">
        <v>29</v>
      </c>
      <c r="F157" s="1" t="s">
        <v>190</v>
      </c>
      <c r="G157" t="s">
        <v>124</v>
      </c>
      <c r="H157">
        <v>3087</v>
      </c>
      <c r="I157" s="2">
        <v>43654</v>
      </c>
      <c r="J157" s="2">
        <v>43677</v>
      </c>
      <c r="K157">
        <v>2646</v>
      </c>
    </row>
    <row r="158" spans="1:11" x14ac:dyDescent="0.25">
      <c r="A158" t="str">
        <f>"ZB02797115"</f>
        <v>ZB02797115</v>
      </c>
      <c r="B158" t="str">
        <f t="shared" si="2"/>
        <v>06363391001</v>
      </c>
      <c r="C158" t="s">
        <v>16</v>
      </c>
      <c r="D158" t="s">
        <v>317</v>
      </c>
      <c r="E158" t="s">
        <v>116</v>
      </c>
      <c r="F158" s="1" t="s">
        <v>318</v>
      </c>
      <c r="G158" t="s">
        <v>319</v>
      </c>
      <c r="H158">
        <v>12700</v>
      </c>
      <c r="I158" s="2">
        <v>43608</v>
      </c>
      <c r="J158" s="2">
        <v>43641</v>
      </c>
      <c r="K158">
        <v>12700</v>
      </c>
    </row>
    <row r="159" spans="1:11" x14ac:dyDescent="0.25">
      <c r="A159" t="str">
        <f>"Z7328D6D65"</f>
        <v>Z7328D6D65</v>
      </c>
      <c r="B159" t="str">
        <f t="shared" si="2"/>
        <v>06363391001</v>
      </c>
      <c r="C159" t="s">
        <v>16</v>
      </c>
      <c r="D159" t="s">
        <v>320</v>
      </c>
      <c r="E159" t="s">
        <v>29</v>
      </c>
      <c r="F159" s="1" t="s">
        <v>321</v>
      </c>
      <c r="G159" t="s">
        <v>322</v>
      </c>
      <c r="H159">
        <v>1987.5</v>
      </c>
      <c r="I159" s="2">
        <v>43635</v>
      </c>
      <c r="J159" s="2">
        <v>43677</v>
      </c>
      <c r="K159">
        <v>1987.5</v>
      </c>
    </row>
    <row r="160" spans="1:11" x14ac:dyDescent="0.25">
      <c r="A160" t="str">
        <f>"ZE328A7844"</f>
        <v>ZE328A7844</v>
      </c>
      <c r="B160" t="str">
        <f t="shared" si="2"/>
        <v>06363391001</v>
      </c>
      <c r="C160" t="s">
        <v>16</v>
      </c>
      <c r="D160" t="s">
        <v>323</v>
      </c>
      <c r="E160" t="s">
        <v>29</v>
      </c>
      <c r="F160" s="1" t="s">
        <v>324</v>
      </c>
      <c r="G160" t="s">
        <v>325</v>
      </c>
      <c r="H160">
        <v>1569</v>
      </c>
      <c r="I160" s="2">
        <v>43629</v>
      </c>
      <c r="J160" s="2">
        <v>43642</v>
      </c>
      <c r="K160">
        <v>1569</v>
      </c>
    </row>
    <row r="161" spans="1:11" x14ac:dyDescent="0.25">
      <c r="A161" t="str">
        <f>"Z8A28884C0"</f>
        <v>Z8A28884C0</v>
      </c>
      <c r="B161" t="str">
        <f t="shared" si="2"/>
        <v>06363391001</v>
      </c>
      <c r="C161" t="s">
        <v>16</v>
      </c>
      <c r="D161" t="s">
        <v>326</v>
      </c>
      <c r="E161" t="s">
        <v>29</v>
      </c>
      <c r="F161" s="1" t="s">
        <v>327</v>
      </c>
      <c r="G161" t="s">
        <v>328</v>
      </c>
      <c r="H161">
        <v>805</v>
      </c>
      <c r="I161" s="2">
        <v>43612</v>
      </c>
      <c r="J161" s="2">
        <v>43621</v>
      </c>
      <c r="K161">
        <v>805</v>
      </c>
    </row>
    <row r="162" spans="1:11" x14ac:dyDescent="0.25">
      <c r="A162" t="str">
        <f>"Z3628ECF92"</f>
        <v>Z3628ECF92</v>
      </c>
      <c r="B162" t="str">
        <f t="shared" si="2"/>
        <v>06363391001</v>
      </c>
      <c r="C162" t="s">
        <v>16</v>
      </c>
      <c r="D162" t="s">
        <v>329</v>
      </c>
      <c r="E162" t="s">
        <v>29</v>
      </c>
      <c r="F162" s="1" t="s">
        <v>287</v>
      </c>
      <c r="G162" t="s">
        <v>121</v>
      </c>
      <c r="H162">
        <v>9636</v>
      </c>
      <c r="I162" s="2">
        <v>43642</v>
      </c>
      <c r="J162" s="2">
        <v>43652</v>
      </c>
      <c r="K162">
        <v>9636</v>
      </c>
    </row>
    <row r="163" spans="1:11" x14ac:dyDescent="0.25">
      <c r="A163" t="str">
        <f>"Z2929095F2"</f>
        <v>Z2929095F2</v>
      </c>
      <c r="B163" t="str">
        <f t="shared" si="2"/>
        <v>06363391001</v>
      </c>
      <c r="C163" t="s">
        <v>16</v>
      </c>
      <c r="D163" t="s">
        <v>330</v>
      </c>
      <c r="E163" t="s">
        <v>29</v>
      </c>
      <c r="F163" s="1" t="s">
        <v>171</v>
      </c>
      <c r="G163" t="s">
        <v>172</v>
      </c>
      <c r="H163">
        <v>142.1</v>
      </c>
      <c r="I163" s="2">
        <v>43647</v>
      </c>
      <c r="J163" s="2">
        <v>43650</v>
      </c>
      <c r="K163">
        <v>142.1</v>
      </c>
    </row>
    <row r="164" spans="1:11" x14ac:dyDescent="0.25">
      <c r="A164" t="str">
        <f>"Z122920B30"</f>
        <v>Z122920B30</v>
      </c>
      <c r="B164" t="str">
        <f t="shared" si="2"/>
        <v>06363391001</v>
      </c>
      <c r="C164" t="s">
        <v>16</v>
      </c>
      <c r="D164" t="s">
        <v>331</v>
      </c>
      <c r="E164" t="s">
        <v>18</v>
      </c>
      <c r="F164" s="1" t="s">
        <v>294</v>
      </c>
      <c r="G164" t="s">
        <v>295</v>
      </c>
      <c r="H164">
        <v>1755</v>
      </c>
      <c r="I164" s="2">
        <v>43655</v>
      </c>
      <c r="J164" s="2">
        <v>43738</v>
      </c>
      <c r="K164">
        <v>1755</v>
      </c>
    </row>
    <row r="165" spans="1:11" x14ac:dyDescent="0.25">
      <c r="A165" t="str">
        <f>"Z2F290E600"</f>
        <v>Z2F290E600</v>
      </c>
      <c r="B165" t="str">
        <f t="shared" si="2"/>
        <v>06363391001</v>
      </c>
      <c r="C165" t="s">
        <v>16</v>
      </c>
      <c r="D165" t="s">
        <v>332</v>
      </c>
      <c r="E165" t="s">
        <v>29</v>
      </c>
      <c r="F165" s="1" t="s">
        <v>333</v>
      </c>
      <c r="G165" t="s">
        <v>334</v>
      </c>
      <c r="H165">
        <v>1531</v>
      </c>
      <c r="I165" s="2">
        <v>43797</v>
      </c>
      <c r="J165" s="2">
        <v>43799</v>
      </c>
      <c r="K165">
        <v>1671</v>
      </c>
    </row>
    <row r="166" spans="1:11" x14ac:dyDescent="0.25">
      <c r="A166" t="str">
        <f>"Z7A28ED040"</f>
        <v>Z7A28ED040</v>
      </c>
      <c r="B166" t="str">
        <f t="shared" si="2"/>
        <v>06363391001</v>
      </c>
      <c r="C166" t="s">
        <v>16</v>
      </c>
      <c r="D166" t="s">
        <v>335</v>
      </c>
      <c r="E166" t="s">
        <v>29</v>
      </c>
      <c r="F166" s="1" t="s">
        <v>287</v>
      </c>
      <c r="G166" t="s">
        <v>121</v>
      </c>
      <c r="H166">
        <v>4839</v>
      </c>
      <c r="I166" s="2">
        <v>43642</v>
      </c>
      <c r="J166" s="2">
        <v>43708</v>
      </c>
      <c r="K166">
        <v>4839</v>
      </c>
    </row>
    <row r="167" spans="1:11" x14ac:dyDescent="0.25">
      <c r="A167" t="str">
        <f>"Z582944128"</f>
        <v>Z582944128</v>
      </c>
      <c r="B167" t="str">
        <f t="shared" si="2"/>
        <v>06363391001</v>
      </c>
      <c r="C167" t="s">
        <v>16</v>
      </c>
      <c r="D167" t="s">
        <v>336</v>
      </c>
      <c r="E167" t="s">
        <v>18</v>
      </c>
      <c r="F167" s="1" t="s">
        <v>294</v>
      </c>
      <c r="G167" t="s">
        <v>295</v>
      </c>
      <c r="H167">
        <v>4050</v>
      </c>
      <c r="I167" s="2">
        <v>43668</v>
      </c>
      <c r="J167" s="2">
        <v>43738</v>
      </c>
      <c r="K167">
        <v>4050</v>
      </c>
    </row>
    <row r="168" spans="1:11" x14ac:dyDescent="0.25">
      <c r="A168" t="str">
        <f>"Z7F293EE86"</f>
        <v>Z7F293EE86</v>
      </c>
      <c r="B168" t="str">
        <f t="shared" si="2"/>
        <v>06363391001</v>
      </c>
      <c r="C168" t="s">
        <v>16</v>
      </c>
      <c r="D168" t="s">
        <v>337</v>
      </c>
      <c r="E168" t="s">
        <v>29</v>
      </c>
      <c r="F168" s="1" t="s">
        <v>145</v>
      </c>
      <c r="G168" t="s">
        <v>146</v>
      </c>
      <c r="H168">
        <v>304</v>
      </c>
      <c r="I168" s="2">
        <v>43617</v>
      </c>
      <c r="J168" s="2">
        <v>43982</v>
      </c>
      <c r="K168">
        <v>304</v>
      </c>
    </row>
    <row r="169" spans="1:11" x14ac:dyDescent="0.25">
      <c r="A169" t="str">
        <f>"Z6627516EF"</f>
        <v>Z6627516EF</v>
      </c>
      <c r="B169" t="str">
        <f t="shared" si="2"/>
        <v>06363391001</v>
      </c>
      <c r="C169" t="s">
        <v>16</v>
      </c>
      <c r="D169" t="s">
        <v>338</v>
      </c>
      <c r="E169" t="s">
        <v>116</v>
      </c>
      <c r="F169" s="1" t="s">
        <v>339</v>
      </c>
      <c r="G169" t="s">
        <v>340</v>
      </c>
      <c r="H169">
        <v>21030</v>
      </c>
      <c r="I169" s="2">
        <v>43522</v>
      </c>
      <c r="J169" s="2">
        <v>43676</v>
      </c>
      <c r="K169">
        <v>21030</v>
      </c>
    </row>
    <row r="170" spans="1:11" x14ac:dyDescent="0.25">
      <c r="A170" t="str">
        <f>"Z2B2923A20"</f>
        <v>Z2B2923A20</v>
      </c>
      <c r="B170" t="str">
        <f t="shared" si="2"/>
        <v>06363391001</v>
      </c>
      <c r="C170" t="s">
        <v>16</v>
      </c>
      <c r="D170" t="s">
        <v>341</v>
      </c>
      <c r="E170" t="s">
        <v>29</v>
      </c>
      <c r="F170" s="1" t="s">
        <v>287</v>
      </c>
      <c r="G170" t="s">
        <v>121</v>
      </c>
      <c r="H170">
        <v>722</v>
      </c>
      <c r="I170" s="2">
        <v>43664</v>
      </c>
      <c r="J170" s="2">
        <v>43677</v>
      </c>
      <c r="K170">
        <v>722</v>
      </c>
    </row>
    <row r="171" spans="1:11" x14ac:dyDescent="0.25">
      <c r="A171" t="str">
        <f>"Z5529293E2"</f>
        <v>Z5529293E2</v>
      </c>
      <c r="B171" t="str">
        <f t="shared" si="2"/>
        <v>06363391001</v>
      </c>
      <c r="C171" t="s">
        <v>16</v>
      </c>
      <c r="D171" t="s">
        <v>342</v>
      </c>
      <c r="E171" t="s">
        <v>29</v>
      </c>
      <c r="F171" s="1" t="s">
        <v>343</v>
      </c>
      <c r="G171" t="s">
        <v>344</v>
      </c>
      <c r="H171">
        <v>10650</v>
      </c>
      <c r="I171" s="2">
        <v>43663</v>
      </c>
      <c r="J171" s="2">
        <v>43663</v>
      </c>
      <c r="K171">
        <v>0</v>
      </c>
    </row>
    <row r="172" spans="1:11" x14ac:dyDescent="0.25">
      <c r="A172" t="str">
        <f>"Z15291ADDF"</f>
        <v>Z15291ADDF</v>
      </c>
      <c r="B172" t="str">
        <f t="shared" si="2"/>
        <v>06363391001</v>
      </c>
      <c r="C172" t="s">
        <v>16</v>
      </c>
      <c r="D172" t="s">
        <v>345</v>
      </c>
      <c r="E172" t="s">
        <v>29</v>
      </c>
      <c r="F172" s="1" t="s">
        <v>346</v>
      </c>
      <c r="G172" t="s">
        <v>340</v>
      </c>
      <c r="H172">
        <v>390</v>
      </c>
      <c r="I172" s="2">
        <v>43655</v>
      </c>
      <c r="J172" s="2">
        <v>43677</v>
      </c>
      <c r="K172">
        <v>390</v>
      </c>
    </row>
    <row r="173" spans="1:11" x14ac:dyDescent="0.25">
      <c r="A173" t="str">
        <f>"Z2D29004EF"</f>
        <v>Z2D29004EF</v>
      </c>
      <c r="B173" t="str">
        <f t="shared" si="2"/>
        <v>06363391001</v>
      </c>
      <c r="C173" t="s">
        <v>16</v>
      </c>
      <c r="D173" t="s">
        <v>347</v>
      </c>
      <c r="E173" t="s">
        <v>29</v>
      </c>
      <c r="F173" s="1" t="s">
        <v>64</v>
      </c>
      <c r="G173" t="s">
        <v>65</v>
      </c>
      <c r="H173">
        <v>4515</v>
      </c>
      <c r="I173" s="2">
        <v>43648</v>
      </c>
      <c r="J173" s="2">
        <v>43830</v>
      </c>
      <c r="K173">
        <v>0</v>
      </c>
    </row>
    <row r="174" spans="1:11" x14ac:dyDescent="0.25">
      <c r="A174" t="str">
        <f>"ZDA2937EC4"</f>
        <v>ZDA2937EC4</v>
      </c>
      <c r="B174" t="str">
        <f t="shared" si="2"/>
        <v>06363391001</v>
      </c>
      <c r="C174" t="s">
        <v>16</v>
      </c>
      <c r="D174" t="s">
        <v>348</v>
      </c>
      <c r="E174" t="s">
        <v>29</v>
      </c>
      <c r="F174" s="1" t="s">
        <v>349</v>
      </c>
      <c r="G174" t="s">
        <v>136</v>
      </c>
      <c r="H174">
        <v>3516.65</v>
      </c>
      <c r="I174" s="2">
        <v>43678</v>
      </c>
      <c r="J174" s="2">
        <v>43830</v>
      </c>
      <c r="K174">
        <v>2813.32</v>
      </c>
    </row>
    <row r="175" spans="1:11" x14ac:dyDescent="0.25">
      <c r="A175" t="str">
        <f>"ZCE2937E79"</f>
        <v>ZCE2937E79</v>
      </c>
      <c r="B175" t="str">
        <f t="shared" si="2"/>
        <v>06363391001</v>
      </c>
      <c r="C175" t="s">
        <v>16</v>
      </c>
      <c r="D175" t="s">
        <v>350</v>
      </c>
      <c r="E175" t="s">
        <v>29</v>
      </c>
      <c r="F175" s="1" t="s">
        <v>190</v>
      </c>
      <c r="G175" t="s">
        <v>124</v>
      </c>
      <c r="H175">
        <v>14500</v>
      </c>
      <c r="I175" s="2">
        <v>43678</v>
      </c>
      <c r="J175" s="2">
        <v>43830</v>
      </c>
      <c r="K175">
        <v>11600</v>
      </c>
    </row>
    <row r="176" spans="1:11" x14ac:dyDescent="0.25">
      <c r="A176" t="str">
        <f>"Z75296643B"</f>
        <v>Z75296643B</v>
      </c>
      <c r="B176" t="str">
        <f t="shared" si="2"/>
        <v>06363391001</v>
      </c>
      <c r="C176" t="s">
        <v>16</v>
      </c>
      <c r="D176" t="s">
        <v>351</v>
      </c>
      <c r="E176" t="s">
        <v>18</v>
      </c>
      <c r="F176" s="1" t="s">
        <v>294</v>
      </c>
      <c r="G176" t="s">
        <v>295</v>
      </c>
      <c r="H176">
        <v>3240</v>
      </c>
      <c r="I176" s="2">
        <v>43679</v>
      </c>
      <c r="J176" s="2">
        <v>43738</v>
      </c>
      <c r="K176">
        <v>3240</v>
      </c>
    </row>
    <row r="177" spans="1:11" x14ac:dyDescent="0.25">
      <c r="A177" t="str">
        <f>"Z78295A0F2"</f>
        <v>Z78295A0F2</v>
      </c>
      <c r="B177" t="str">
        <f t="shared" si="2"/>
        <v>06363391001</v>
      </c>
      <c r="C177" t="s">
        <v>16</v>
      </c>
      <c r="D177" t="s">
        <v>352</v>
      </c>
      <c r="E177" t="s">
        <v>18</v>
      </c>
      <c r="F177" s="1" t="s">
        <v>301</v>
      </c>
      <c r="G177" t="s">
        <v>302</v>
      </c>
      <c r="H177">
        <v>1308.06</v>
      </c>
      <c r="I177" s="2">
        <v>43676</v>
      </c>
      <c r="J177" s="2">
        <v>43738</v>
      </c>
      <c r="K177">
        <v>1308.06</v>
      </c>
    </row>
    <row r="178" spans="1:11" x14ac:dyDescent="0.25">
      <c r="A178" t="str">
        <f>"Z6C2902790"</f>
        <v>Z6C2902790</v>
      </c>
      <c r="B178" t="str">
        <f t="shared" si="2"/>
        <v>06363391001</v>
      </c>
      <c r="C178" t="s">
        <v>16</v>
      </c>
      <c r="D178" t="s">
        <v>353</v>
      </c>
      <c r="E178" t="s">
        <v>29</v>
      </c>
      <c r="F178" s="1" t="s">
        <v>354</v>
      </c>
      <c r="G178" t="s">
        <v>355</v>
      </c>
      <c r="H178">
        <v>1043.2</v>
      </c>
      <c r="I178" s="2">
        <v>43648</v>
      </c>
      <c r="J178" s="2">
        <v>43677</v>
      </c>
      <c r="K178">
        <v>1043.18</v>
      </c>
    </row>
    <row r="179" spans="1:11" x14ac:dyDescent="0.25">
      <c r="A179" t="str">
        <f>"7824348839"</f>
        <v>7824348839</v>
      </c>
      <c r="B179" t="str">
        <f t="shared" si="2"/>
        <v>06363391001</v>
      </c>
      <c r="C179" t="s">
        <v>16</v>
      </c>
      <c r="D179" t="s">
        <v>356</v>
      </c>
      <c r="E179" t="s">
        <v>18</v>
      </c>
      <c r="F179" s="1" t="s">
        <v>141</v>
      </c>
      <c r="G179" t="s">
        <v>142</v>
      </c>
      <c r="H179">
        <v>0</v>
      </c>
      <c r="I179" s="2">
        <v>43542</v>
      </c>
      <c r="J179" s="2">
        <v>43951</v>
      </c>
      <c r="K179">
        <v>0</v>
      </c>
    </row>
    <row r="180" spans="1:11" x14ac:dyDescent="0.25">
      <c r="A180" t="str">
        <f>"Z1E2942D9A"</f>
        <v>Z1E2942D9A</v>
      </c>
      <c r="B180" t="str">
        <f t="shared" si="2"/>
        <v>06363391001</v>
      </c>
      <c r="C180" t="s">
        <v>16</v>
      </c>
      <c r="D180" t="s">
        <v>357</v>
      </c>
      <c r="E180" t="s">
        <v>29</v>
      </c>
      <c r="F180" s="1" t="s">
        <v>287</v>
      </c>
      <c r="G180" t="s">
        <v>121</v>
      </c>
      <c r="H180">
        <v>1320</v>
      </c>
      <c r="I180" s="2">
        <v>43665</v>
      </c>
      <c r="J180" s="2">
        <v>43738</v>
      </c>
      <c r="K180">
        <v>1320</v>
      </c>
    </row>
    <row r="181" spans="1:11" x14ac:dyDescent="0.25">
      <c r="A181" t="str">
        <f>"Z5C2918533"</f>
        <v>Z5C2918533</v>
      </c>
      <c r="B181" t="str">
        <f t="shared" si="2"/>
        <v>06363391001</v>
      </c>
      <c r="C181" t="s">
        <v>16</v>
      </c>
      <c r="D181" t="s">
        <v>358</v>
      </c>
      <c r="E181" t="s">
        <v>29</v>
      </c>
      <c r="F181" s="1" t="s">
        <v>290</v>
      </c>
      <c r="G181" t="s">
        <v>291</v>
      </c>
      <c r="H181">
        <v>172</v>
      </c>
      <c r="I181" s="2">
        <v>43651</v>
      </c>
      <c r="J181" s="2">
        <v>43664</v>
      </c>
      <c r="K181">
        <v>172</v>
      </c>
    </row>
    <row r="182" spans="1:11" x14ac:dyDescent="0.25">
      <c r="A182" t="str">
        <f>"75599170DE"</f>
        <v>75599170DE</v>
      </c>
      <c r="B182" t="str">
        <f t="shared" si="2"/>
        <v>06363391001</v>
      </c>
      <c r="C182" t="s">
        <v>16</v>
      </c>
      <c r="D182" t="s">
        <v>359</v>
      </c>
      <c r="E182" t="s">
        <v>18</v>
      </c>
      <c r="F182" s="1" t="s">
        <v>360</v>
      </c>
      <c r="G182" t="s">
        <v>361</v>
      </c>
      <c r="H182">
        <v>0</v>
      </c>
      <c r="I182" s="2">
        <v>43344</v>
      </c>
      <c r="J182" s="2">
        <v>43708</v>
      </c>
      <c r="K182">
        <v>385690.42</v>
      </c>
    </row>
    <row r="183" spans="1:11" x14ac:dyDescent="0.25">
      <c r="A183" t="str">
        <f>"0000000000"</f>
        <v>0000000000</v>
      </c>
      <c r="B183" t="str">
        <f t="shared" si="2"/>
        <v>06363391001</v>
      </c>
      <c r="C183" t="s">
        <v>16</v>
      </c>
      <c r="D183" t="s">
        <v>362</v>
      </c>
      <c r="E183" t="s">
        <v>29</v>
      </c>
      <c r="F183" s="1" t="s">
        <v>363</v>
      </c>
      <c r="G183" t="s">
        <v>364</v>
      </c>
      <c r="H183">
        <v>0</v>
      </c>
      <c r="I183" s="2">
        <v>43657</v>
      </c>
      <c r="K183">
        <v>0</v>
      </c>
    </row>
    <row r="184" spans="1:11" x14ac:dyDescent="0.25">
      <c r="A184" t="str">
        <f>"Z5F2971B88"</f>
        <v>Z5F2971B88</v>
      </c>
      <c r="B184" t="str">
        <f t="shared" si="2"/>
        <v>06363391001</v>
      </c>
      <c r="C184" t="s">
        <v>16</v>
      </c>
      <c r="D184" t="s">
        <v>365</v>
      </c>
      <c r="E184" t="s">
        <v>29</v>
      </c>
      <c r="F184" s="1" t="s">
        <v>366</v>
      </c>
      <c r="G184" t="s">
        <v>367</v>
      </c>
      <c r="H184">
        <v>576</v>
      </c>
      <c r="I184" s="2">
        <v>43683</v>
      </c>
      <c r="J184" s="2">
        <v>43724</v>
      </c>
      <c r="K184">
        <v>576</v>
      </c>
    </row>
    <row r="185" spans="1:11" x14ac:dyDescent="0.25">
      <c r="A185" t="str">
        <f>"Z3729960F4"</f>
        <v>Z3729960F4</v>
      </c>
      <c r="B185" t="str">
        <f t="shared" si="2"/>
        <v>06363391001</v>
      </c>
      <c r="C185" t="s">
        <v>16</v>
      </c>
      <c r="D185" t="s">
        <v>368</v>
      </c>
      <c r="E185" t="s">
        <v>29</v>
      </c>
      <c r="F185" s="1" t="s">
        <v>165</v>
      </c>
      <c r="G185" t="s">
        <v>166</v>
      </c>
      <c r="H185">
        <v>3060</v>
      </c>
      <c r="I185" s="2">
        <v>43706</v>
      </c>
      <c r="J185" s="2">
        <v>43830</v>
      </c>
      <c r="K185">
        <v>3060</v>
      </c>
    </row>
    <row r="186" spans="1:11" x14ac:dyDescent="0.25">
      <c r="A186" t="str">
        <f>"7341701353"</f>
        <v>7341701353</v>
      </c>
      <c r="B186" t="str">
        <f t="shared" si="2"/>
        <v>06363391001</v>
      </c>
      <c r="C186" t="s">
        <v>16</v>
      </c>
      <c r="D186" t="s">
        <v>369</v>
      </c>
      <c r="E186" t="s">
        <v>116</v>
      </c>
      <c r="F186" s="1" t="s">
        <v>370</v>
      </c>
      <c r="G186" t="s">
        <v>371</v>
      </c>
      <c r="H186">
        <v>60981.2</v>
      </c>
      <c r="I186" s="2">
        <v>43282</v>
      </c>
      <c r="J186" s="2">
        <v>43738</v>
      </c>
      <c r="K186">
        <v>78436.36</v>
      </c>
    </row>
    <row r="187" spans="1:11" x14ac:dyDescent="0.25">
      <c r="A187" t="str">
        <f>"7498172746"</f>
        <v>7498172746</v>
      </c>
      <c r="B187" t="str">
        <f t="shared" si="2"/>
        <v>06363391001</v>
      </c>
      <c r="C187" t="s">
        <v>16</v>
      </c>
      <c r="D187" t="s">
        <v>372</v>
      </c>
      <c r="E187" t="s">
        <v>116</v>
      </c>
      <c r="F187" s="1" t="s">
        <v>373</v>
      </c>
      <c r="G187" t="s">
        <v>374</v>
      </c>
      <c r="H187">
        <v>193729.4</v>
      </c>
      <c r="I187" s="2">
        <v>43359</v>
      </c>
      <c r="J187" s="2">
        <v>43723</v>
      </c>
      <c r="K187">
        <v>82636.789999999994</v>
      </c>
    </row>
    <row r="188" spans="1:11" x14ac:dyDescent="0.25">
      <c r="A188" t="str">
        <f>"ZA12903AC0"</f>
        <v>ZA12903AC0</v>
      </c>
      <c r="B188" t="str">
        <f t="shared" si="2"/>
        <v>06363391001</v>
      </c>
      <c r="C188" t="s">
        <v>16</v>
      </c>
      <c r="D188" t="s">
        <v>375</v>
      </c>
      <c r="E188" t="s">
        <v>29</v>
      </c>
      <c r="F188" s="1" t="s">
        <v>310</v>
      </c>
      <c r="G188" t="s">
        <v>280</v>
      </c>
      <c r="H188">
        <v>4510</v>
      </c>
      <c r="I188" s="2">
        <v>43644</v>
      </c>
      <c r="J188" s="2">
        <v>43700</v>
      </c>
      <c r="K188">
        <v>4510</v>
      </c>
    </row>
    <row r="189" spans="1:11" x14ac:dyDescent="0.25">
      <c r="A189" t="str">
        <f>"Z6629443F3"</f>
        <v>Z6629443F3</v>
      </c>
      <c r="B189" t="str">
        <f t="shared" si="2"/>
        <v>06363391001</v>
      </c>
      <c r="C189" t="s">
        <v>16</v>
      </c>
      <c r="D189" t="s">
        <v>376</v>
      </c>
      <c r="E189" t="s">
        <v>29</v>
      </c>
      <c r="F189" s="1" t="s">
        <v>377</v>
      </c>
      <c r="G189" t="s">
        <v>378</v>
      </c>
      <c r="H189">
        <v>3016.4</v>
      </c>
      <c r="I189" s="2">
        <v>43672</v>
      </c>
      <c r="J189" s="2">
        <v>44377</v>
      </c>
      <c r="K189">
        <v>3016.4</v>
      </c>
    </row>
    <row r="190" spans="1:11" x14ac:dyDescent="0.25">
      <c r="A190" t="str">
        <f>"Z6A2979A09"</f>
        <v>Z6A2979A09</v>
      </c>
      <c r="B190" t="str">
        <f t="shared" si="2"/>
        <v>06363391001</v>
      </c>
      <c r="C190" t="s">
        <v>16</v>
      </c>
      <c r="D190" t="s">
        <v>379</v>
      </c>
      <c r="E190" t="s">
        <v>29</v>
      </c>
      <c r="F190" s="1" t="s">
        <v>380</v>
      </c>
      <c r="G190" t="s">
        <v>381</v>
      </c>
      <c r="H190">
        <v>640</v>
      </c>
      <c r="I190" s="2">
        <v>43686</v>
      </c>
      <c r="J190" s="2">
        <v>43738</v>
      </c>
      <c r="K190">
        <v>640</v>
      </c>
    </row>
    <row r="191" spans="1:11" x14ac:dyDescent="0.25">
      <c r="A191" t="str">
        <f>"Z9629CFCAB"</f>
        <v>Z9629CFCAB</v>
      </c>
      <c r="B191" t="str">
        <f t="shared" si="2"/>
        <v>06363391001</v>
      </c>
      <c r="C191" t="s">
        <v>16</v>
      </c>
      <c r="D191" t="s">
        <v>382</v>
      </c>
      <c r="E191" t="s">
        <v>18</v>
      </c>
      <c r="F191" s="1" t="s">
        <v>294</v>
      </c>
      <c r="G191" t="s">
        <v>295</v>
      </c>
      <c r="H191">
        <v>3240</v>
      </c>
      <c r="I191" s="2">
        <v>43728</v>
      </c>
      <c r="J191" s="2">
        <v>43799</v>
      </c>
      <c r="K191">
        <v>3240</v>
      </c>
    </row>
    <row r="192" spans="1:11" x14ac:dyDescent="0.25">
      <c r="A192" t="str">
        <f>"Z5E1EB39C9"</f>
        <v>Z5E1EB39C9</v>
      </c>
      <c r="B192" t="str">
        <f t="shared" si="2"/>
        <v>06363391001</v>
      </c>
      <c r="C192" t="s">
        <v>16</v>
      </c>
      <c r="D192" t="s">
        <v>383</v>
      </c>
      <c r="E192" t="s">
        <v>29</v>
      </c>
      <c r="F192" s="1" t="s">
        <v>377</v>
      </c>
      <c r="G192" t="s">
        <v>378</v>
      </c>
      <c r="H192">
        <v>2747.54</v>
      </c>
      <c r="I192" s="2">
        <v>42917</v>
      </c>
      <c r="J192" s="2">
        <v>43646</v>
      </c>
      <c r="K192">
        <v>2747.54</v>
      </c>
    </row>
    <row r="193" spans="1:11" x14ac:dyDescent="0.25">
      <c r="A193" t="str">
        <f>"Z9129E4C9A"</f>
        <v>Z9129E4C9A</v>
      </c>
      <c r="B193" t="str">
        <f t="shared" si="2"/>
        <v>06363391001</v>
      </c>
      <c r="C193" t="s">
        <v>16</v>
      </c>
      <c r="D193" t="s">
        <v>384</v>
      </c>
      <c r="E193" t="s">
        <v>29</v>
      </c>
      <c r="F193" s="1" t="s">
        <v>199</v>
      </c>
      <c r="G193" t="s">
        <v>200</v>
      </c>
      <c r="H193">
        <v>10700</v>
      </c>
      <c r="I193" s="2">
        <v>43738</v>
      </c>
      <c r="J193" s="2">
        <v>43754</v>
      </c>
      <c r="K193">
        <v>0</v>
      </c>
    </row>
    <row r="194" spans="1:11" x14ac:dyDescent="0.25">
      <c r="A194" t="str">
        <f>"Z6829C39E7"</f>
        <v>Z6829C39E7</v>
      </c>
      <c r="B194" t="str">
        <f t="shared" si="2"/>
        <v>06363391001</v>
      </c>
      <c r="C194" t="s">
        <v>16</v>
      </c>
      <c r="D194" t="s">
        <v>385</v>
      </c>
      <c r="E194" t="s">
        <v>29</v>
      </c>
      <c r="F194" s="1" t="s">
        <v>310</v>
      </c>
      <c r="G194" t="s">
        <v>280</v>
      </c>
      <c r="H194">
        <v>4438.7700000000004</v>
      </c>
      <c r="I194" s="2">
        <v>43727</v>
      </c>
      <c r="J194" s="2">
        <v>43785</v>
      </c>
      <c r="K194">
        <v>4438.7700000000004</v>
      </c>
    </row>
    <row r="195" spans="1:11" x14ac:dyDescent="0.25">
      <c r="A195" t="str">
        <f>"Z8D2930ED4"</f>
        <v>Z8D2930ED4</v>
      </c>
      <c r="B195" t="str">
        <f t="shared" ref="B195:B258" si="3">"06363391001"</f>
        <v>06363391001</v>
      </c>
      <c r="C195" t="s">
        <v>16</v>
      </c>
      <c r="D195" t="s">
        <v>386</v>
      </c>
      <c r="E195" t="s">
        <v>29</v>
      </c>
      <c r="F195" s="1" t="s">
        <v>387</v>
      </c>
      <c r="G195" t="s">
        <v>388</v>
      </c>
      <c r="H195">
        <v>2788</v>
      </c>
      <c r="I195" s="2">
        <v>43664</v>
      </c>
      <c r="J195" s="2">
        <v>43738</v>
      </c>
      <c r="K195">
        <v>2788</v>
      </c>
    </row>
    <row r="196" spans="1:11" x14ac:dyDescent="0.25">
      <c r="A196" t="str">
        <f>"ZC029F65EB"</f>
        <v>ZC029F65EB</v>
      </c>
      <c r="B196" t="str">
        <f t="shared" si="3"/>
        <v>06363391001</v>
      </c>
      <c r="C196" t="s">
        <v>16</v>
      </c>
      <c r="D196" t="s">
        <v>389</v>
      </c>
      <c r="E196" t="s">
        <v>18</v>
      </c>
      <c r="F196" s="1" t="s">
        <v>294</v>
      </c>
      <c r="G196" t="s">
        <v>295</v>
      </c>
      <c r="H196">
        <v>3294</v>
      </c>
      <c r="I196" s="2">
        <v>43739</v>
      </c>
      <c r="J196" s="2">
        <v>43799</v>
      </c>
      <c r="K196">
        <v>3294</v>
      </c>
    </row>
    <row r="197" spans="1:11" x14ac:dyDescent="0.25">
      <c r="A197" t="str">
        <f>"Z5A29EB46A"</f>
        <v>Z5A29EB46A</v>
      </c>
      <c r="B197" t="str">
        <f t="shared" si="3"/>
        <v>06363391001</v>
      </c>
      <c r="C197" t="s">
        <v>16</v>
      </c>
      <c r="D197" t="s">
        <v>390</v>
      </c>
      <c r="E197" t="s">
        <v>29</v>
      </c>
      <c r="F197" s="1" t="s">
        <v>391</v>
      </c>
      <c r="G197" t="s">
        <v>392</v>
      </c>
      <c r="H197">
        <v>1176.93</v>
      </c>
      <c r="I197" s="2">
        <v>43735</v>
      </c>
      <c r="J197" s="2">
        <v>43769</v>
      </c>
      <c r="K197">
        <v>1176.92</v>
      </c>
    </row>
    <row r="198" spans="1:11" x14ac:dyDescent="0.25">
      <c r="A198" t="str">
        <f>"ZA52A05B9A"</f>
        <v>ZA52A05B9A</v>
      </c>
      <c r="B198" t="str">
        <f t="shared" si="3"/>
        <v>06363391001</v>
      </c>
      <c r="C198" t="s">
        <v>16</v>
      </c>
      <c r="D198" t="s">
        <v>393</v>
      </c>
      <c r="E198" t="s">
        <v>18</v>
      </c>
      <c r="F198" s="1" t="s">
        <v>294</v>
      </c>
      <c r="G198" t="s">
        <v>295</v>
      </c>
      <c r="H198">
        <v>1080</v>
      </c>
      <c r="I198" s="2">
        <v>43745</v>
      </c>
      <c r="J198" s="2">
        <v>43814</v>
      </c>
      <c r="K198">
        <v>1080</v>
      </c>
    </row>
    <row r="199" spans="1:11" x14ac:dyDescent="0.25">
      <c r="A199" t="str">
        <f>"Z291122E10"</f>
        <v>Z291122E10</v>
      </c>
      <c r="B199" t="str">
        <f t="shared" si="3"/>
        <v>06363391001</v>
      </c>
      <c r="C199" t="s">
        <v>16</v>
      </c>
      <c r="D199" t="s">
        <v>394</v>
      </c>
      <c r="E199" t="s">
        <v>18</v>
      </c>
      <c r="F199" s="1" t="s">
        <v>19</v>
      </c>
      <c r="G199" t="s">
        <v>20</v>
      </c>
      <c r="H199">
        <v>2199</v>
      </c>
      <c r="I199" s="2">
        <v>42053</v>
      </c>
      <c r="J199" s="2">
        <v>43878</v>
      </c>
      <c r="K199">
        <v>2089.0500000000002</v>
      </c>
    </row>
    <row r="200" spans="1:11" x14ac:dyDescent="0.25">
      <c r="A200" t="str">
        <f>"Z3D28811DF"</f>
        <v>Z3D28811DF</v>
      </c>
      <c r="B200" t="str">
        <f t="shared" si="3"/>
        <v>06363391001</v>
      </c>
      <c r="C200" t="s">
        <v>16</v>
      </c>
      <c r="D200" t="s">
        <v>395</v>
      </c>
      <c r="E200" t="s">
        <v>116</v>
      </c>
      <c r="F200" s="1" t="s">
        <v>396</v>
      </c>
      <c r="G200" t="s">
        <v>397</v>
      </c>
      <c r="H200">
        <v>9760</v>
      </c>
      <c r="I200" s="2">
        <v>43629</v>
      </c>
      <c r="J200" s="2">
        <v>43708</v>
      </c>
      <c r="K200">
        <v>0</v>
      </c>
    </row>
    <row r="201" spans="1:11" x14ac:dyDescent="0.25">
      <c r="A201" t="str">
        <f>"Z202917507"</f>
        <v>Z202917507</v>
      </c>
      <c r="B201" t="str">
        <f t="shared" si="3"/>
        <v>06363391001</v>
      </c>
      <c r="C201" t="s">
        <v>16</v>
      </c>
      <c r="D201" t="s">
        <v>398</v>
      </c>
      <c r="E201" t="s">
        <v>116</v>
      </c>
      <c r="F201" s="1" t="s">
        <v>399</v>
      </c>
      <c r="G201" t="s">
        <v>400</v>
      </c>
      <c r="H201">
        <v>9361.49</v>
      </c>
      <c r="I201" s="2">
        <v>43719</v>
      </c>
      <c r="J201" s="2">
        <v>43749</v>
      </c>
      <c r="K201">
        <v>9361.49</v>
      </c>
    </row>
    <row r="202" spans="1:11" x14ac:dyDescent="0.25">
      <c r="A202" t="str">
        <f>"Z532978717"</f>
        <v>Z532978717</v>
      </c>
      <c r="B202" t="str">
        <f t="shared" si="3"/>
        <v>06363391001</v>
      </c>
      <c r="C202" t="s">
        <v>16</v>
      </c>
      <c r="D202" t="s">
        <v>401</v>
      </c>
      <c r="E202" t="s">
        <v>29</v>
      </c>
      <c r="F202" s="1" t="s">
        <v>402</v>
      </c>
      <c r="G202" t="s">
        <v>403</v>
      </c>
      <c r="H202">
        <v>1069.81</v>
      </c>
      <c r="I202" s="2">
        <v>43704</v>
      </c>
      <c r="J202" s="2">
        <v>43735</v>
      </c>
      <c r="K202">
        <v>1069.81</v>
      </c>
    </row>
    <row r="203" spans="1:11" x14ac:dyDescent="0.25">
      <c r="A203" t="str">
        <f>"Z3327E5D9C"</f>
        <v>Z3327E5D9C</v>
      </c>
      <c r="B203" t="str">
        <f t="shared" si="3"/>
        <v>06363391001</v>
      </c>
      <c r="C203" t="s">
        <v>16</v>
      </c>
      <c r="D203" t="s">
        <v>404</v>
      </c>
      <c r="E203" t="s">
        <v>29</v>
      </c>
      <c r="F203" s="1" t="s">
        <v>343</v>
      </c>
      <c r="G203" t="s">
        <v>344</v>
      </c>
      <c r="H203">
        <v>4905.9799999999996</v>
      </c>
      <c r="I203" s="2">
        <v>43564</v>
      </c>
      <c r="J203" s="2">
        <v>43646</v>
      </c>
      <c r="K203">
        <v>4905.9799999999996</v>
      </c>
    </row>
    <row r="204" spans="1:11" x14ac:dyDescent="0.25">
      <c r="A204" t="str">
        <f>"Z5028F5EDD"</f>
        <v>Z5028F5EDD</v>
      </c>
      <c r="B204" t="str">
        <f t="shared" si="3"/>
        <v>06363391001</v>
      </c>
      <c r="C204" t="s">
        <v>16</v>
      </c>
      <c r="D204" t="s">
        <v>405</v>
      </c>
      <c r="E204" t="s">
        <v>116</v>
      </c>
      <c r="F204" s="1" t="s">
        <v>406</v>
      </c>
      <c r="G204" t="s">
        <v>262</v>
      </c>
      <c r="H204">
        <v>34244</v>
      </c>
      <c r="I204" s="2">
        <v>43647</v>
      </c>
      <c r="J204" s="2">
        <v>43769</v>
      </c>
      <c r="K204">
        <v>34241.599999999999</v>
      </c>
    </row>
    <row r="205" spans="1:11" x14ac:dyDescent="0.25">
      <c r="A205" t="str">
        <f>"Z6E29A533F"</f>
        <v>Z6E29A533F</v>
      </c>
      <c r="B205" t="str">
        <f t="shared" si="3"/>
        <v>06363391001</v>
      </c>
      <c r="C205" t="s">
        <v>16</v>
      </c>
      <c r="D205" t="s">
        <v>407</v>
      </c>
      <c r="E205" t="s">
        <v>29</v>
      </c>
      <c r="F205" s="1" t="s">
        <v>343</v>
      </c>
      <c r="G205" t="s">
        <v>344</v>
      </c>
      <c r="H205">
        <v>7930</v>
      </c>
      <c r="I205" s="2">
        <v>43717</v>
      </c>
      <c r="J205" s="2">
        <v>43784</v>
      </c>
      <c r="K205">
        <v>7930</v>
      </c>
    </row>
    <row r="206" spans="1:11" x14ac:dyDescent="0.25">
      <c r="A206" t="str">
        <f>"Z3229AE2E4"</f>
        <v>Z3229AE2E4</v>
      </c>
      <c r="B206" t="str">
        <f t="shared" si="3"/>
        <v>06363391001</v>
      </c>
      <c r="C206" t="s">
        <v>16</v>
      </c>
      <c r="D206" t="s">
        <v>408</v>
      </c>
      <c r="E206" t="s">
        <v>29</v>
      </c>
      <c r="F206" s="1" t="s">
        <v>343</v>
      </c>
      <c r="G206" t="s">
        <v>344</v>
      </c>
      <c r="H206">
        <v>14180</v>
      </c>
      <c r="I206" s="2">
        <v>43719</v>
      </c>
      <c r="J206" s="2">
        <v>43830</v>
      </c>
      <c r="K206">
        <v>0</v>
      </c>
    </row>
    <row r="207" spans="1:11" x14ac:dyDescent="0.25">
      <c r="A207" t="str">
        <f>"Z6029068F6"</f>
        <v>Z6029068F6</v>
      </c>
      <c r="B207" t="str">
        <f t="shared" si="3"/>
        <v>06363391001</v>
      </c>
      <c r="C207" t="s">
        <v>16</v>
      </c>
      <c r="D207" t="s">
        <v>409</v>
      </c>
      <c r="E207" t="s">
        <v>29</v>
      </c>
      <c r="F207" s="1" t="s">
        <v>410</v>
      </c>
      <c r="G207" t="s">
        <v>411</v>
      </c>
      <c r="H207">
        <v>39500</v>
      </c>
      <c r="I207" s="2">
        <v>43650</v>
      </c>
      <c r="J207" s="2">
        <v>43677</v>
      </c>
      <c r="K207">
        <v>39500</v>
      </c>
    </row>
    <row r="208" spans="1:11" x14ac:dyDescent="0.25">
      <c r="A208" t="str">
        <f>"Z3429E491B"</f>
        <v>Z3429E491B</v>
      </c>
      <c r="B208" t="str">
        <f t="shared" si="3"/>
        <v>06363391001</v>
      </c>
      <c r="C208" t="s">
        <v>16</v>
      </c>
      <c r="D208" t="s">
        <v>412</v>
      </c>
      <c r="E208" t="s">
        <v>29</v>
      </c>
      <c r="F208" s="1" t="s">
        <v>199</v>
      </c>
      <c r="G208" t="s">
        <v>200</v>
      </c>
      <c r="H208">
        <v>11698</v>
      </c>
      <c r="I208" s="2">
        <v>43738</v>
      </c>
      <c r="J208" s="2">
        <v>43753</v>
      </c>
      <c r="K208">
        <v>11698</v>
      </c>
    </row>
    <row r="209" spans="1:11" x14ac:dyDescent="0.25">
      <c r="A209" t="str">
        <f>"Z0D29A6539"</f>
        <v>Z0D29A6539</v>
      </c>
      <c r="B209" t="str">
        <f t="shared" si="3"/>
        <v>06363391001</v>
      </c>
      <c r="C209" t="s">
        <v>16</v>
      </c>
      <c r="D209" t="s">
        <v>413</v>
      </c>
      <c r="E209" t="s">
        <v>29</v>
      </c>
      <c r="F209" s="1" t="s">
        <v>199</v>
      </c>
      <c r="G209" t="s">
        <v>200</v>
      </c>
      <c r="H209">
        <v>9501.2900000000009</v>
      </c>
      <c r="I209" s="2">
        <v>43717</v>
      </c>
      <c r="J209" s="2">
        <v>43746</v>
      </c>
      <c r="K209">
        <v>9501.2900000000009</v>
      </c>
    </row>
    <row r="210" spans="1:11" x14ac:dyDescent="0.25">
      <c r="A210" t="str">
        <f>"77971961B1"</f>
        <v>77971961B1</v>
      </c>
      <c r="B210" t="str">
        <f t="shared" si="3"/>
        <v>06363391001</v>
      </c>
      <c r="C210" t="s">
        <v>16</v>
      </c>
      <c r="D210" t="s">
        <v>414</v>
      </c>
      <c r="E210" t="s">
        <v>18</v>
      </c>
      <c r="F210" s="1" t="s">
        <v>360</v>
      </c>
      <c r="G210" t="s">
        <v>361</v>
      </c>
      <c r="H210">
        <v>0</v>
      </c>
      <c r="I210" s="2">
        <v>43509</v>
      </c>
      <c r="J210" s="2">
        <v>43921</v>
      </c>
      <c r="K210">
        <v>11169.18</v>
      </c>
    </row>
    <row r="211" spans="1:11" x14ac:dyDescent="0.25">
      <c r="A211" t="str">
        <f>"7921316CBE"</f>
        <v>7921316CBE</v>
      </c>
      <c r="B211" t="str">
        <f t="shared" si="3"/>
        <v>06363391001</v>
      </c>
      <c r="C211" t="s">
        <v>16</v>
      </c>
      <c r="D211" t="s">
        <v>415</v>
      </c>
      <c r="E211" t="s">
        <v>18</v>
      </c>
      <c r="F211" s="1" t="s">
        <v>360</v>
      </c>
      <c r="G211" t="s">
        <v>361</v>
      </c>
      <c r="H211">
        <v>0</v>
      </c>
      <c r="I211" s="2">
        <v>43709</v>
      </c>
      <c r="J211" s="2">
        <v>44074</v>
      </c>
      <c r="K211">
        <v>47857.38</v>
      </c>
    </row>
    <row r="212" spans="1:11" x14ac:dyDescent="0.25">
      <c r="A212" t="str">
        <f>"Z2929D64A2"</f>
        <v>Z2929D64A2</v>
      </c>
      <c r="B212" t="str">
        <f t="shared" si="3"/>
        <v>06363391001</v>
      </c>
      <c r="C212" t="s">
        <v>16</v>
      </c>
      <c r="D212" t="s">
        <v>416</v>
      </c>
      <c r="E212" t="s">
        <v>29</v>
      </c>
      <c r="F212" s="1" t="s">
        <v>199</v>
      </c>
      <c r="G212" t="s">
        <v>200</v>
      </c>
      <c r="H212">
        <v>4997.38</v>
      </c>
      <c r="I212" s="2">
        <v>43732</v>
      </c>
      <c r="J212" s="2">
        <v>43753</v>
      </c>
      <c r="K212">
        <v>4997.38</v>
      </c>
    </row>
    <row r="213" spans="1:11" x14ac:dyDescent="0.25">
      <c r="A213" t="str">
        <f>"ZE729D232B"</f>
        <v>ZE729D232B</v>
      </c>
      <c r="B213" t="str">
        <f t="shared" si="3"/>
        <v>06363391001</v>
      </c>
      <c r="C213" t="s">
        <v>16</v>
      </c>
      <c r="D213" t="s">
        <v>417</v>
      </c>
      <c r="E213" t="s">
        <v>29</v>
      </c>
      <c r="F213" s="1" t="s">
        <v>418</v>
      </c>
      <c r="G213" t="s">
        <v>371</v>
      </c>
      <c r="H213">
        <v>30485.16</v>
      </c>
      <c r="I213" s="2">
        <v>43739</v>
      </c>
      <c r="J213" s="2">
        <v>43921</v>
      </c>
      <c r="K213">
        <v>15466.53</v>
      </c>
    </row>
    <row r="214" spans="1:11" x14ac:dyDescent="0.25">
      <c r="A214" t="str">
        <f>"7797075DD3"</f>
        <v>7797075DD3</v>
      </c>
      <c r="B214" t="str">
        <f t="shared" si="3"/>
        <v>06363391001</v>
      </c>
      <c r="C214" t="s">
        <v>16</v>
      </c>
      <c r="D214" t="s">
        <v>419</v>
      </c>
      <c r="E214" t="s">
        <v>116</v>
      </c>
      <c r="F214" s="1" t="s">
        <v>420</v>
      </c>
      <c r="G214" t="s">
        <v>200</v>
      </c>
      <c r="H214">
        <v>212350</v>
      </c>
      <c r="I214" s="2">
        <v>43633</v>
      </c>
      <c r="J214" s="2">
        <v>43998</v>
      </c>
      <c r="K214">
        <v>59004.56</v>
      </c>
    </row>
    <row r="215" spans="1:11" x14ac:dyDescent="0.25">
      <c r="A215" t="str">
        <f>"Z402A4D9EC"</f>
        <v>Z402A4D9EC</v>
      </c>
      <c r="B215" t="str">
        <f t="shared" si="3"/>
        <v>06363391001</v>
      </c>
      <c r="C215" t="s">
        <v>16</v>
      </c>
      <c r="D215" t="s">
        <v>421</v>
      </c>
      <c r="E215" t="s">
        <v>29</v>
      </c>
      <c r="F215" s="1" t="s">
        <v>422</v>
      </c>
      <c r="G215" t="s">
        <v>423</v>
      </c>
      <c r="H215">
        <v>630</v>
      </c>
      <c r="I215" s="2">
        <v>43762</v>
      </c>
      <c r="J215" s="2">
        <v>43769</v>
      </c>
      <c r="K215">
        <v>630</v>
      </c>
    </row>
    <row r="216" spans="1:11" x14ac:dyDescent="0.25">
      <c r="A216" t="str">
        <f>"Z302A48E09"</f>
        <v>Z302A48E09</v>
      </c>
      <c r="B216" t="str">
        <f t="shared" si="3"/>
        <v>06363391001</v>
      </c>
      <c r="C216" t="s">
        <v>16</v>
      </c>
      <c r="D216" t="s">
        <v>424</v>
      </c>
      <c r="E216" t="s">
        <v>29</v>
      </c>
      <c r="F216" s="1" t="s">
        <v>235</v>
      </c>
      <c r="G216" t="s">
        <v>236</v>
      </c>
      <c r="H216">
        <v>281.60000000000002</v>
      </c>
      <c r="I216" s="2">
        <v>43760</v>
      </c>
      <c r="J216" s="2">
        <v>43799</v>
      </c>
      <c r="K216">
        <v>281.60000000000002</v>
      </c>
    </row>
    <row r="217" spans="1:11" x14ac:dyDescent="0.25">
      <c r="A217" t="str">
        <f>"Z2B2A23890"</f>
        <v>Z2B2A23890</v>
      </c>
      <c r="B217" t="str">
        <f t="shared" si="3"/>
        <v>06363391001</v>
      </c>
      <c r="C217" t="s">
        <v>16</v>
      </c>
      <c r="D217" t="s">
        <v>425</v>
      </c>
      <c r="E217" t="s">
        <v>18</v>
      </c>
      <c r="F217" s="1" t="s">
        <v>294</v>
      </c>
      <c r="G217" t="s">
        <v>295</v>
      </c>
      <c r="H217">
        <v>1350</v>
      </c>
      <c r="I217" s="2">
        <v>43752</v>
      </c>
      <c r="J217" s="2">
        <v>43799</v>
      </c>
      <c r="K217">
        <v>1350</v>
      </c>
    </row>
    <row r="218" spans="1:11" x14ac:dyDescent="0.25">
      <c r="A218" t="str">
        <f>"Z4C2A24757"</f>
        <v>Z4C2A24757</v>
      </c>
      <c r="B218" t="str">
        <f t="shared" si="3"/>
        <v>06363391001</v>
      </c>
      <c r="C218" t="s">
        <v>16</v>
      </c>
      <c r="D218" t="s">
        <v>426</v>
      </c>
      <c r="E218" t="s">
        <v>18</v>
      </c>
      <c r="F218" s="1" t="s">
        <v>294</v>
      </c>
      <c r="G218" t="s">
        <v>295</v>
      </c>
      <c r="H218">
        <v>1296</v>
      </c>
      <c r="I218" s="2">
        <v>43752</v>
      </c>
      <c r="J218" s="2">
        <v>43799</v>
      </c>
      <c r="K218">
        <v>1296</v>
      </c>
    </row>
    <row r="219" spans="1:11" x14ac:dyDescent="0.25">
      <c r="A219" t="str">
        <f>"ZBD29BB7DC"</f>
        <v>ZBD29BB7DC</v>
      </c>
      <c r="B219" t="str">
        <f t="shared" si="3"/>
        <v>06363391001</v>
      </c>
      <c r="C219" t="s">
        <v>16</v>
      </c>
      <c r="D219" t="s">
        <v>427</v>
      </c>
      <c r="E219" t="s">
        <v>116</v>
      </c>
      <c r="F219" s="1" t="s">
        <v>428</v>
      </c>
      <c r="G219" t="s">
        <v>429</v>
      </c>
      <c r="H219">
        <v>6300</v>
      </c>
      <c r="I219" s="2">
        <v>43749</v>
      </c>
      <c r="J219" s="2">
        <v>43780</v>
      </c>
      <c r="K219">
        <v>0</v>
      </c>
    </row>
    <row r="220" spans="1:11" x14ac:dyDescent="0.25">
      <c r="A220" t="str">
        <f>"Z4629294BE"</f>
        <v>Z4629294BE</v>
      </c>
      <c r="B220" t="str">
        <f t="shared" si="3"/>
        <v>06363391001</v>
      </c>
      <c r="C220" t="s">
        <v>16</v>
      </c>
      <c r="D220" t="s">
        <v>430</v>
      </c>
      <c r="E220" t="s">
        <v>116</v>
      </c>
      <c r="F220" s="1" t="s">
        <v>431</v>
      </c>
      <c r="G220" t="s">
        <v>432</v>
      </c>
      <c r="H220">
        <v>25039.55</v>
      </c>
      <c r="I220" s="2">
        <v>43755</v>
      </c>
      <c r="J220" s="2">
        <v>44120</v>
      </c>
      <c r="K220">
        <v>0</v>
      </c>
    </row>
    <row r="221" spans="1:11" x14ac:dyDescent="0.25">
      <c r="A221" t="str">
        <f>"ZB22A2CFAA"</f>
        <v>ZB22A2CFAA</v>
      </c>
      <c r="B221" t="str">
        <f t="shared" si="3"/>
        <v>06363391001</v>
      </c>
      <c r="C221" t="s">
        <v>16</v>
      </c>
      <c r="D221" t="s">
        <v>433</v>
      </c>
      <c r="E221" t="s">
        <v>29</v>
      </c>
      <c r="F221" s="1" t="s">
        <v>178</v>
      </c>
      <c r="G221" t="s">
        <v>179</v>
      </c>
      <c r="H221">
        <v>38924</v>
      </c>
      <c r="I221" s="2">
        <v>43760</v>
      </c>
      <c r="J221" s="2">
        <v>43861</v>
      </c>
      <c r="K221">
        <v>0</v>
      </c>
    </row>
    <row r="222" spans="1:11" x14ac:dyDescent="0.25">
      <c r="A222" t="str">
        <f>"ZE329F7B1E"</f>
        <v>ZE329F7B1E</v>
      </c>
      <c r="B222" t="str">
        <f t="shared" si="3"/>
        <v>06363391001</v>
      </c>
      <c r="C222" t="s">
        <v>16</v>
      </c>
      <c r="D222" t="s">
        <v>434</v>
      </c>
      <c r="E222" t="s">
        <v>29</v>
      </c>
      <c r="F222" s="1" t="s">
        <v>435</v>
      </c>
      <c r="G222" t="s">
        <v>133</v>
      </c>
      <c r="H222">
        <v>3930</v>
      </c>
      <c r="I222" s="2">
        <v>43741</v>
      </c>
      <c r="J222" s="2">
        <v>43753</v>
      </c>
      <c r="K222">
        <v>3930</v>
      </c>
    </row>
    <row r="223" spans="1:11" x14ac:dyDescent="0.25">
      <c r="A223" t="str">
        <f>"ZE429F8C0E"</f>
        <v>ZE429F8C0E</v>
      </c>
      <c r="B223" t="str">
        <f t="shared" si="3"/>
        <v>06363391001</v>
      </c>
      <c r="C223" t="s">
        <v>16</v>
      </c>
      <c r="D223" t="s">
        <v>436</v>
      </c>
      <c r="E223" t="s">
        <v>29</v>
      </c>
      <c r="F223" s="1" t="s">
        <v>343</v>
      </c>
      <c r="G223" t="s">
        <v>344</v>
      </c>
      <c r="H223">
        <v>9800</v>
      </c>
      <c r="I223" s="2">
        <v>43742</v>
      </c>
      <c r="J223" s="2">
        <v>43768</v>
      </c>
      <c r="K223">
        <v>0</v>
      </c>
    </row>
    <row r="224" spans="1:11" x14ac:dyDescent="0.25">
      <c r="A224" t="str">
        <f>"Z9A29DFCAB"</f>
        <v>Z9A29DFCAB</v>
      </c>
      <c r="B224" t="str">
        <f t="shared" si="3"/>
        <v>06363391001</v>
      </c>
      <c r="C224" t="s">
        <v>16</v>
      </c>
      <c r="D224" t="s">
        <v>437</v>
      </c>
      <c r="E224" t="s">
        <v>29</v>
      </c>
      <c r="F224" s="1" t="s">
        <v>343</v>
      </c>
      <c r="G224" t="s">
        <v>344</v>
      </c>
      <c r="H224">
        <v>9460</v>
      </c>
      <c r="I224" s="2">
        <v>43735</v>
      </c>
      <c r="J224" s="2">
        <v>43756</v>
      </c>
      <c r="K224">
        <v>9460</v>
      </c>
    </row>
    <row r="225" spans="1:11" x14ac:dyDescent="0.25">
      <c r="A225" t="str">
        <f>"ZB92A3AD2D"</f>
        <v>ZB92A3AD2D</v>
      </c>
      <c r="B225" t="str">
        <f t="shared" si="3"/>
        <v>06363391001</v>
      </c>
      <c r="C225" t="s">
        <v>16</v>
      </c>
      <c r="D225" t="s">
        <v>438</v>
      </c>
      <c r="E225" t="s">
        <v>29</v>
      </c>
      <c r="F225" s="1" t="s">
        <v>199</v>
      </c>
      <c r="G225" t="s">
        <v>200</v>
      </c>
      <c r="H225">
        <v>19950</v>
      </c>
      <c r="I225" s="2">
        <v>43760</v>
      </c>
      <c r="J225" s="2">
        <v>43830</v>
      </c>
      <c r="K225">
        <v>0</v>
      </c>
    </row>
    <row r="226" spans="1:11" x14ac:dyDescent="0.25">
      <c r="A226" t="str">
        <f>"Z0929F9B8B"</f>
        <v>Z0929F9B8B</v>
      </c>
      <c r="B226" t="str">
        <f t="shared" si="3"/>
        <v>06363391001</v>
      </c>
      <c r="C226" t="s">
        <v>16</v>
      </c>
      <c r="D226" t="s">
        <v>439</v>
      </c>
      <c r="E226" t="s">
        <v>29</v>
      </c>
      <c r="F226" s="1" t="s">
        <v>290</v>
      </c>
      <c r="G226" t="s">
        <v>291</v>
      </c>
      <c r="H226">
        <v>137.28</v>
      </c>
      <c r="I226" s="2">
        <v>43748</v>
      </c>
      <c r="J226" s="2">
        <v>43748</v>
      </c>
      <c r="K226">
        <v>137.28</v>
      </c>
    </row>
    <row r="227" spans="1:11" x14ac:dyDescent="0.25">
      <c r="A227" t="str">
        <f>"ZEF2A43C2C"</f>
        <v>ZEF2A43C2C</v>
      </c>
      <c r="B227" t="str">
        <f t="shared" si="3"/>
        <v>06363391001</v>
      </c>
      <c r="C227" t="s">
        <v>16</v>
      </c>
      <c r="D227" t="s">
        <v>440</v>
      </c>
      <c r="E227" t="s">
        <v>29</v>
      </c>
      <c r="F227" s="1" t="s">
        <v>441</v>
      </c>
      <c r="G227" t="s">
        <v>442</v>
      </c>
      <c r="H227">
        <v>450</v>
      </c>
      <c r="I227" s="2">
        <v>43759</v>
      </c>
      <c r="J227" s="2">
        <v>43761</v>
      </c>
      <c r="K227">
        <v>450</v>
      </c>
    </row>
    <row r="228" spans="1:11" x14ac:dyDescent="0.25">
      <c r="A228" t="str">
        <f>"Z4D2A09448"</f>
        <v>Z4D2A09448</v>
      </c>
      <c r="B228" t="str">
        <f t="shared" si="3"/>
        <v>06363391001</v>
      </c>
      <c r="C228" t="s">
        <v>16</v>
      </c>
      <c r="D228" t="s">
        <v>443</v>
      </c>
      <c r="E228" t="s">
        <v>29</v>
      </c>
      <c r="F228" s="1" t="s">
        <v>444</v>
      </c>
      <c r="G228" t="s">
        <v>445</v>
      </c>
      <c r="H228">
        <v>205</v>
      </c>
      <c r="I228" s="2">
        <v>43742</v>
      </c>
      <c r="J228" s="2">
        <v>43753</v>
      </c>
      <c r="K228">
        <v>205</v>
      </c>
    </row>
    <row r="229" spans="1:11" x14ac:dyDescent="0.25">
      <c r="A229" t="str">
        <f>"Z9A28CDFEF"</f>
        <v>Z9A28CDFEF</v>
      </c>
      <c r="B229" t="str">
        <f t="shared" si="3"/>
        <v>06363391001</v>
      </c>
      <c r="C229" t="s">
        <v>16</v>
      </c>
      <c r="D229" t="s">
        <v>446</v>
      </c>
      <c r="E229" t="s">
        <v>29</v>
      </c>
      <c r="F229" s="1" t="s">
        <v>447</v>
      </c>
      <c r="G229" t="s">
        <v>448</v>
      </c>
      <c r="H229">
        <v>3415.45</v>
      </c>
      <c r="I229" s="2">
        <v>43628</v>
      </c>
      <c r="J229" s="2">
        <v>43799</v>
      </c>
      <c r="K229">
        <v>3415.45</v>
      </c>
    </row>
    <row r="230" spans="1:11" x14ac:dyDescent="0.25">
      <c r="A230" t="str">
        <f>"Z3D2A877A8"</f>
        <v>Z3D2A877A8</v>
      </c>
      <c r="B230" t="str">
        <f t="shared" si="3"/>
        <v>06363391001</v>
      </c>
      <c r="C230" t="s">
        <v>16</v>
      </c>
      <c r="D230" t="s">
        <v>449</v>
      </c>
      <c r="E230" t="s">
        <v>18</v>
      </c>
      <c r="F230" s="1" t="s">
        <v>19</v>
      </c>
      <c r="G230" t="s">
        <v>20</v>
      </c>
      <c r="H230">
        <v>3850.2</v>
      </c>
      <c r="I230" s="2">
        <v>43777</v>
      </c>
      <c r="J230" s="2">
        <v>43830</v>
      </c>
      <c r="K230">
        <v>3850.2</v>
      </c>
    </row>
    <row r="231" spans="1:11" x14ac:dyDescent="0.25">
      <c r="A231" t="str">
        <f>"ZAE29C0B14"</f>
        <v>ZAE29C0B14</v>
      </c>
      <c r="B231" t="str">
        <f t="shared" si="3"/>
        <v>06363391001</v>
      </c>
      <c r="C231" t="s">
        <v>16</v>
      </c>
      <c r="D231" t="s">
        <v>450</v>
      </c>
      <c r="E231" t="s">
        <v>29</v>
      </c>
      <c r="F231" s="1" t="s">
        <v>290</v>
      </c>
      <c r="G231" t="s">
        <v>291</v>
      </c>
      <c r="H231">
        <v>344</v>
      </c>
      <c r="I231" s="2">
        <v>43727</v>
      </c>
      <c r="J231" s="2">
        <v>43732</v>
      </c>
      <c r="K231">
        <v>344</v>
      </c>
    </row>
    <row r="232" spans="1:11" x14ac:dyDescent="0.25">
      <c r="A232" t="str">
        <f>"Z3B2AA6255"</f>
        <v>Z3B2AA6255</v>
      </c>
      <c r="B232" t="str">
        <f t="shared" si="3"/>
        <v>06363391001</v>
      </c>
      <c r="C232" t="s">
        <v>16</v>
      </c>
      <c r="D232" t="s">
        <v>263</v>
      </c>
      <c r="E232" t="s">
        <v>29</v>
      </c>
      <c r="F232" s="1" t="s">
        <v>199</v>
      </c>
      <c r="G232" t="s">
        <v>200</v>
      </c>
      <c r="H232">
        <v>31127.24</v>
      </c>
      <c r="I232" s="2">
        <v>43788</v>
      </c>
      <c r="J232" s="2">
        <v>43817</v>
      </c>
      <c r="K232">
        <v>31127.24</v>
      </c>
    </row>
    <row r="233" spans="1:11" x14ac:dyDescent="0.25">
      <c r="A233" t="str">
        <f>"ZF72AAC411"</f>
        <v>ZF72AAC411</v>
      </c>
      <c r="B233" t="str">
        <f t="shared" si="3"/>
        <v>06363391001</v>
      </c>
      <c r="C233" t="s">
        <v>16</v>
      </c>
      <c r="D233" t="s">
        <v>451</v>
      </c>
      <c r="E233" t="s">
        <v>29</v>
      </c>
      <c r="F233" s="1" t="s">
        <v>199</v>
      </c>
      <c r="G233" t="s">
        <v>200</v>
      </c>
      <c r="H233">
        <v>39900</v>
      </c>
      <c r="I233" s="2">
        <v>43788</v>
      </c>
      <c r="J233" s="2">
        <v>43861</v>
      </c>
      <c r="K233">
        <v>0</v>
      </c>
    </row>
    <row r="234" spans="1:11" x14ac:dyDescent="0.25">
      <c r="A234" t="str">
        <f>"ZED2A87BF4"</f>
        <v>ZED2A87BF4</v>
      </c>
      <c r="B234" t="str">
        <f t="shared" si="3"/>
        <v>06363391001</v>
      </c>
      <c r="C234" t="s">
        <v>16</v>
      </c>
      <c r="D234" t="s">
        <v>452</v>
      </c>
      <c r="E234" t="s">
        <v>18</v>
      </c>
      <c r="F234" s="1" t="s">
        <v>19</v>
      </c>
      <c r="G234" t="s">
        <v>20</v>
      </c>
      <c r="H234">
        <v>1155.06</v>
      </c>
      <c r="I234" s="2">
        <v>43777</v>
      </c>
      <c r="J234" s="2">
        <v>43830</v>
      </c>
      <c r="K234">
        <v>1155.06</v>
      </c>
    </row>
    <row r="235" spans="1:11" x14ac:dyDescent="0.25">
      <c r="A235" t="str">
        <f>"ZBE2AABC8C"</f>
        <v>ZBE2AABC8C</v>
      </c>
      <c r="B235" t="str">
        <f t="shared" si="3"/>
        <v>06363391001</v>
      </c>
      <c r="C235" t="s">
        <v>16</v>
      </c>
      <c r="D235" t="s">
        <v>453</v>
      </c>
      <c r="E235" t="s">
        <v>18</v>
      </c>
      <c r="F235" s="1" t="s">
        <v>19</v>
      </c>
      <c r="G235" t="s">
        <v>20</v>
      </c>
      <c r="H235">
        <v>1155.06</v>
      </c>
      <c r="I235" s="2">
        <v>43794</v>
      </c>
      <c r="J235" s="2">
        <v>43830</v>
      </c>
      <c r="K235">
        <v>1155.06</v>
      </c>
    </row>
    <row r="236" spans="1:11" x14ac:dyDescent="0.25">
      <c r="A236" t="str">
        <f>"ZEC2AE103A"</f>
        <v>ZEC2AE103A</v>
      </c>
      <c r="B236" t="str">
        <f t="shared" si="3"/>
        <v>06363391001</v>
      </c>
      <c r="C236" t="s">
        <v>16</v>
      </c>
      <c r="D236" t="s">
        <v>454</v>
      </c>
      <c r="E236" t="s">
        <v>29</v>
      </c>
      <c r="F236" s="1" t="s">
        <v>455</v>
      </c>
      <c r="G236" t="s">
        <v>456</v>
      </c>
      <c r="H236">
        <v>405</v>
      </c>
      <c r="I236" s="2">
        <v>43804</v>
      </c>
      <c r="J236" s="2">
        <v>43815</v>
      </c>
      <c r="K236">
        <v>405</v>
      </c>
    </row>
    <row r="237" spans="1:11" x14ac:dyDescent="0.25">
      <c r="A237" t="str">
        <f>"Z0A2A351E3"</f>
        <v>Z0A2A351E3</v>
      </c>
      <c r="B237" t="str">
        <f t="shared" si="3"/>
        <v>06363391001</v>
      </c>
      <c r="C237" t="s">
        <v>16</v>
      </c>
      <c r="D237" t="s">
        <v>457</v>
      </c>
      <c r="E237" t="s">
        <v>29</v>
      </c>
      <c r="F237" s="1" t="s">
        <v>458</v>
      </c>
      <c r="G237" t="s">
        <v>459</v>
      </c>
      <c r="H237">
        <v>514.45000000000005</v>
      </c>
      <c r="I237" s="2">
        <v>43784</v>
      </c>
      <c r="J237" s="2">
        <v>43808</v>
      </c>
      <c r="K237">
        <v>514.45000000000005</v>
      </c>
    </row>
    <row r="238" spans="1:11" x14ac:dyDescent="0.25">
      <c r="A238" t="str">
        <f>"Z852AE82A2"</f>
        <v>Z852AE82A2</v>
      </c>
      <c r="B238" t="str">
        <f t="shared" si="3"/>
        <v>06363391001</v>
      </c>
      <c r="C238" t="s">
        <v>16</v>
      </c>
      <c r="D238" t="s">
        <v>460</v>
      </c>
      <c r="E238" t="s">
        <v>29</v>
      </c>
      <c r="F238" s="1" t="s">
        <v>366</v>
      </c>
      <c r="G238" t="s">
        <v>367</v>
      </c>
      <c r="H238">
        <v>350</v>
      </c>
      <c r="I238" s="2">
        <v>43804</v>
      </c>
      <c r="J238" s="2">
        <v>43817</v>
      </c>
      <c r="K238">
        <v>350</v>
      </c>
    </row>
    <row r="239" spans="1:11" x14ac:dyDescent="0.25">
      <c r="A239" t="str">
        <f>"Z7E2B3DC6C"</f>
        <v>Z7E2B3DC6C</v>
      </c>
      <c r="B239" t="str">
        <f t="shared" si="3"/>
        <v>06363391001</v>
      </c>
      <c r="C239" t="s">
        <v>16</v>
      </c>
      <c r="D239" t="s">
        <v>461</v>
      </c>
      <c r="E239" t="s">
        <v>29</v>
      </c>
      <c r="F239" s="1" t="s">
        <v>343</v>
      </c>
      <c r="G239" t="s">
        <v>344</v>
      </c>
      <c r="H239">
        <v>6380</v>
      </c>
      <c r="I239" s="2">
        <v>43816</v>
      </c>
      <c r="J239" s="2">
        <v>43861</v>
      </c>
      <c r="K239">
        <v>0</v>
      </c>
    </row>
    <row r="240" spans="1:11" x14ac:dyDescent="0.25">
      <c r="A240" t="str">
        <f>"ZF92B44C03"</f>
        <v>ZF92B44C03</v>
      </c>
      <c r="B240" t="str">
        <f t="shared" si="3"/>
        <v>06363391001</v>
      </c>
      <c r="C240" t="s">
        <v>16</v>
      </c>
      <c r="D240" t="s">
        <v>462</v>
      </c>
      <c r="E240" t="s">
        <v>29</v>
      </c>
      <c r="F240" s="1" t="s">
        <v>212</v>
      </c>
      <c r="G240" t="s">
        <v>213</v>
      </c>
      <c r="H240">
        <v>1596</v>
      </c>
      <c r="I240" s="2">
        <v>43817</v>
      </c>
      <c r="J240" s="2">
        <v>43861</v>
      </c>
      <c r="K240">
        <v>0</v>
      </c>
    </row>
    <row r="241" spans="1:11" x14ac:dyDescent="0.25">
      <c r="A241" t="str">
        <f>"Z9C2B4F70A"</f>
        <v>Z9C2B4F70A</v>
      </c>
      <c r="B241" t="str">
        <f t="shared" si="3"/>
        <v>06363391001</v>
      </c>
      <c r="C241" t="s">
        <v>16</v>
      </c>
      <c r="D241" t="s">
        <v>463</v>
      </c>
      <c r="E241" t="s">
        <v>29</v>
      </c>
      <c r="F241" s="1" t="s">
        <v>343</v>
      </c>
      <c r="G241" t="s">
        <v>344</v>
      </c>
      <c r="H241">
        <v>10568.95</v>
      </c>
      <c r="I241" s="2">
        <v>43822</v>
      </c>
      <c r="J241" s="2">
        <v>43890</v>
      </c>
      <c r="K241">
        <v>0</v>
      </c>
    </row>
    <row r="242" spans="1:11" x14ac:dyDescent="0.25">
      <c r="A242" t="str">
        <f>"ZB42B4F5AA"</f>
        <v>ZB42B4F5AA</v>
      </c>
      <c r="B242" t="str">
        <f t="shared" si="3"/>
        <v>06363391001</v>
      </c>
      <c r="C242" t="s">
        <v>16</v>
      </c>
      <c r="D242" t="s">
        <v>464</v>
      </c>
      <c r="E242" t="s">
        <v>29</v>
      </c>
      <c r="F242" s="1" t="s">
        <v>343</v>
      </c>
      <c r="G242" t="s">
        <v>344</v>
      </c>
      <c r="H242">
        <v>9250</v>
      </c>
      <c r="I242" s="2">
        <v>43819</v>
      </c>
      <c r="J242" s="2">
        <v>43890</v>
      </c>
      <c r="K242">
        <v>0</v>
      </c>
    </row>
    <row r="243" spans="1:11" x14ac:dyDescent="0.25">
      <c r="A243" t="str">
        <f>"ZD92B4F7CB"</f>
        <v>ZD92B4F7CB</v>
      </c>
      <c r="B243" t="str">
        <f t="shared" si="3"/>
        <v>06363391001</v>
      </c>
      <c r="C243" t="s">
        <v>16</v>
      </c>
      <c r="D243" t="s">
        <v>465</v>
      </c>
      <c r="E243" t="s">
        <v>29</v>
      </c>
      <c r="F243" s="1" t="s">
        <v>343</v>
      </c>
      <c r="G243" t="s">
        <v>344</v>
      </c>
      <c r="H243">
        <v>13815.06</v>
      </c>
      <c r="I243" s="2">
        <v>43822</v>
      </c>
      <c r="J243" s="2">
        <v>43890</v>
      </c>
      <c r="K243">
        <v>0</v>
      </c>
    </row>
    <row r="244" spans="1:11" x14ac:dyDescent="0.25">
      <c r="A244" t="str">
        <f>"ZE82B532BE"</f>
        <v>ZE82B532BE</v>
      </c>
      <c r="B244" t="str">
        <f t="shared" si="3"/>
        <v>06363391001</v>
      </c>
      <c r="C244" t="s">
        <v>16</v>
      </c>
      <c r="D244" t="s">
        <v>466</v>
      </c>
      <c r="E244" t="s">
        <v>29</v>
      </c>
      <c r="F244" s="1" t="s">
        <v>467</v>
      </c>
      <c r="G244" t="s">
        <v>468</v>
      </c>
      <c r="H244">
        <v>7388</v>
      </c>
      <c r="I244" s="2">
        <v>43823</v>
      </c>
      <c r="J244" s="2">
        <v>43921</v>
      </c>
      <c r="K244">
        <v>0</v>
      </c>
    </row>
    <row r="245" spans="1:11" x14ac:dyDescent="0.25">
      <c r="A245" t="str">
        <f>"Z1C2AAC3DE"</f>
        <v>Z1C2AAC3DE</v>
      </c>
      <c r="B245" t="str">
        <f t="shared" si="3"/>
        <v>06363391001</v>
      </c>
      <c r="C245" t="s">
        <v>16</v>
      </c>
      <c r="D245" t="s">
        <v>469</v>
      </c>
      <c r="E245" t="s">
        <v>29</v>
      </c>
      <c r="F245" s="1" t="s">
        <v>470</v>
      </c>
      <c r="G245" t="s">
        <v>471</v>
      </c>
      <c r="H245">
        <v>14500</v>
      </c>
      <c r="I245" s="2">
        <v>43789</v>
      </c>
      <c r="J245" s="2">
        <v>43830</v>
      </c>
      <c r="K245">
        <v>14500</v>
      </c>
    </row>
    <row r="246" spans="1:11" x14ac:dyDescent="0.25">
      <c r="A246" t="str">
        <f>"Z692A0F21C"</f>
        <v>Z692A0F21C</v>
      </c>
      <c r="B246" t="str">
        <f t="shared" si="3"/>
        <v>06363391001</v>
      </c>
      <c r="C246" t="s">
        <v>16</v>
      </c>
      <c r="D246" t="s">
        <v>472</v>
      </c>
      <c r="E246" t="s">
        <v>29</v>
      </c>
      <c r="F246" s="1" t="s">
        <v>473</v>
      </c>
      <c r="G246" t="s">
        <v>474</v>
      </c>
      <c r="H246">
        <v>2800</v>
      </c>
      <c r="I246" s="2">
        <v>43817</v>
      </c>
      <c r="J246" s="2">
        <v>43830</v>
      </c>
      <c r="K246">
        <v>2800</v>
      </c>
    </row>
    <row r="247" spans="1:11" x14ac:dyDescent="0.25">
      <c r="A247" t="str">
        <f>"Z352B424E9"</f>
        <v>Z352B424E9</v>
      </c>
      <c r="B247" t="str">
        <f t="shared" si="3"/>
        <v>06363391001</v>
      </c>
      <c r="C247" t="s">
        <v>16</v>
      </c>
      <c r="D247" t="s">
        <v>475</v>
      </c>
      <c r="E247" t="s">
        <v>29</v>
      </c>
      <c r="F247" s="1" t="s">
        <v>470</v>
      </c>
      <c r="G247" t="s">
        <v>471</v>
      </c>
      <c r="H247">
        <v>32800</v>
      </c>
      <c r="I247" s="2">
        <v>43816</v>
      </c>
      <c r="J247" s="2">
        <v>43890</v>
      </c>
      <c r="K247">
        <v>0</v>
      </c>
    </row>
    <row r="248" spans="1:11" x14ac:dyDescent="0.25">
      <c r="A248" t="str">
        <f>"Z0C2B3DA21"</f>
        <v>Z0C2B3DA21</v>
      </c>
      <c r="B248" t="str">
        <f t="shared" si="3"/>
        <v>06363391001</v>
      </c>
      <c r="C248" t="s">
        <v>16</v>
      </c>
      <c r="D248" t="s">
        <v>476</v>
      </c>
      <c r="E248" t="s">
        <v>29</v>
      </c>
      <c r="F248" s="1" t="s">
        <v>343</v>
      </c>
      <c r="G248" t="s">
        <v>344</v>
      </c>
      <c r="H248">
        <v>12500</v>
      </c>
      <c r="I248" s="2">
        <v>43816</v>
      </c>
      <c r="J248" s="2">
        <v>43861</v>
      </c>
      <c r="K248">
        <v>0</v>
      </c>
    </row>
    <row r="249" spans="1:11" x14ac:dyDescent="0.25">
      <c r="A249" t="str">
        <f>"ZCF29EBD66"</f>
        <v>ZCF29EBD66</v>
      </c>
      <c r="B249" t="str">
        <f t="shared" si="3"/>
        <v>06363391001</v>
      </c>
      <c r="C249" t="s">
        <v>16</v>
      </c>
      <c r="D249" t="s">
        <v>477</v>
      </c>
      <c r="E249" t="s">
        <v>116</v>
      </c>
      <c r="F249" s="1" t="s">
        <v>478</v>
      </c>
      <c r="G249" t="s">
        <v>479</v>
      </c>
      <c r="H249">
        <v>14413.15</v>
      </c>
      <c r="I249" s="2">
        <v>43815</v>
      </c>
      <c r="J249" s="2">
        <v>43890</v>
      </c>
      <c r="K249">
        <v>0</v>
      </c>
    </row>
    <row r="250" spans="1:11" x14ac:dyDescent="0.25">
      <c r="A250" t="str">
        <f>"Z022751674"</f>
        <v>Z022751674</v>
      </c>
      <c r="B250" t="str">
        <f t="shared" si="3"/>
        <v>06363391001</v>
      </c>
      <c r="C250" t="s">
        <v>16</v>
      </c>
      <c r="D250" t="s">
        <v>480</v>
      </c>
      <c r="E250" t="s">
        <v>116</v>
      </c>
      <c r="F250" s="1" t="s">
        <v>481</v>
      </c>
      <c r="G250" t="s">
        <v>328</v>
      </c>
      <c r="H250">
        <v>8970</v>
      </c>
      <c r="I250" s="2">
        <v>43565</v>
      </c>
      <c r="J250" s="2">
        <v>43599</v>
      </c>
      <c r="K250">
        <v>9034</v>
      </c>
    </row>
    <row r="251" spans="1:11" x14ac:dyDescent="0.25">
      <c r="A251" t="str">
        <f>"Z122AFA24A"</f>
        <v>Z122AFA24A</v>
      </c>
      <c r="B251" t="str">
        <f t="shared" si="3"/>
        <v>06363391001</v>
      </c>
      <c r="C251" t="s">
        <v>16</v>
      </c>
      <c r="D251" t="s">
        <v>482</v>
      </c>
      <c r="E251" t="s">
        <v>29</v>
      </c>
      <c r="F251" s="1" t="s">
        <v>162</v>
      </c>
      <c r="G251" t="s">
        <v>163</v>
      </c>
      <c r="H251">
        <v>232.5</v>
      </c>
      <c r="I251" s="2">
        <v>43803</v>
      </c>
      <c r="J251" s="2">
        <v>43830</v>
      </c>
      <c r="K251">
        <v>0</v>
      </c>
    </row>
    <row r="252" spans="1:11" x14ac:dyDescent="0.25">
      <c r="A252" t="str">
        <f>"Z602ABB1D2"</f>
        <v>Z602ABB1D2</v>
      </c>
      <c r="B252" t="str">
        <f t="shared" si="3"/>
        <v>06363391001</v>
      </c>
      <c r="C252" t="s">
        <v>16</v>
      </c>
      <c r="D252" t="s">
        <v>483</v>
      </c>
      <c r="E252" t="s">
        <v>29</v>
      </c>
      <c r="F252" s="1" t="s">
        <v>174</v>
      </c>
      <c r="G252" t="s">
        <v>175</v>
      </c>
      <c r="H252">
        <v>1460</v>
      </c>
      <c r="I252" s="2">
        <v>43831</v>
      </c>
      <c r="J252" s="2">
        <v>44196</v>
      </c>
      <c r="K252">
        <v>1460</v>
      </c>
    </row>
    <row r="253" spans="1:11" x14ac:dyDescent="0.25">
      <c r="A253" t="str">
        <f>"Z3B2A3AD88"</f>
        <v>Z3B2A3AD88</v>
      </c>
      <c r="B253" t="str">
        <f t="shared" si="3"/>
        <v>06363391001</v>
      </c>
      <c r="C253" t="s">
        <v>16</v>
      </c>
      <c r="D253" t="s">
        <v>484</v>
      </c>
      <c r="E253" t="s">
        <v>116</v>
      </c>
      <c r="F253" s="1" t="s">
        <v>485</v>
      </c>
      <c r="G253" t="s">
        <v>340</v>
      </c>
      <c r="H253">
        <v>27890</v>
      </c>
      <c r="I253" s="2">
        <v>43826</v>
      </c>
      <c r="J253" s="2">
        <v>44191</v>
      </c>
      <c r="K253">
        <v>0</v>
      </c>
    </row>
    <row r="254" spans="1:11" x14ac:dyDescent="0.25">
      <c r="A254" t="str">
        <f>"Z152B5DC5C"</f>
        <v>Z152B5DC5C</v>
      </c>
      <c r="B254" t="str">
        <f t="shared" si="3"/>
        <v>06363391001</v>
      </c>
      <c r="C254" t="s">
        <v>16</v>
      </c>
      <c r="D254" t="s">
        <v>486</v>
      </c>
      <c r="E254" t="s">
        <v>29</v>
      </c>
      <c r="F254" s="1" t="s">
        <v>199</v>
      </c>
      <c r="G254" t="s">
        <v>200</v>
      </c>
      <c r="H254">
        <v>8970</v>
      </c>
      <c r="I254" s="2">
        <v>43830</v>
      </c>
      <c r="J254" s="2">
        <v>43860</v>
      </c>
      <c r="K254">
        <v>0</v>
      </c>
    </row>
    <row r="255" spans="1:11" x14ac:dyDescent="0.25">
      <c r="A255" t="str">
        <f>"Z2428E494C"</f>
        <v>Z2428E494C</v>
      </c>
      <c r="B255" t="str">
        <f t="shared" si="3"/>
        <v>06363391001</v>
      </c>
      <c r="C255" t="s">
        <v>16</v>
      </c>
      <c r="D255" t="s">
        <v>487</v>
      </c>
      <c r="E255" t="s">
        <v>29</v>
      </c>
      <c r="F255" s="1" t="s">
        <v>327</v>
      </c>
      <c r="G255" t="s">
        <v>328</v>
      </c>
      <c r="H255">
        <v>749</v>
      </c>
      <c r="I255" s="2">
        <v>43637</v>
      </c>
      <c r="J255" s="2">
        <v>43646</v>
      </c>
      <c r="K255">
        <v>0</v>
      </c>
    </row>
    <row r="256" spans="1:11" x14ac:dyDescent="0.25">
      <c r="A256" t="str">
        <f>"ZAE2B3AD8D"</f>
        <v>ZAE2B3AD8D</v>
      </c>
      <c r="B256" t="str">
        <f t="shared" si="3"/>
        <v>06363391001</v>
      </c>
      <c r="C256" t="s">
        <v>16</v>
      </c>
      <c r="D256" t="s">
        <v>488</v>
      </c>
      <c r="E256" t="s">
        <v>18</v>
      </c>
      <c r="F256" s="1" t="s">
        <v>294</v>
      </c>
      <c r="G256" t="s">
        <v>295</v>
      </c>
      <c r="H256">
        <v>1080</v>
      </c>
      <c r="I256" s="2">
        <v>43817</v>
      </c>
      <c r="J256" s="2">
        <v>43861</v>
      </c>
      <c r="K256">
        <v>0</v>
      </c>
    </row>
    <row r="257" spans="1:11" x14ac:dyDescent="0.25">
      <c r="A257" t="str">
        <f>"Z982AEF0AA"</f>
        <v>Z982AEF0AA</v>
      </c>
      <c r="B257" t="str">
        <f t="shared" si="3"/>
        <v>06363391001</v>
      </c>
      <c r="C257" t="s">
        <v>16</v>
      </c>
      <c r="D257" t="s">
        <v>489</v>
      </c>
      <c r="E257" t="s">
        <v>18</v>
      </c>
      <c r="F257" s="1" t="s">
        <v>294</v>
      </c>
      <c r="G257" t="s">
        <v>295</v>
      </c>
      <c r="H257">
        <v>1080</v>
      </c>
      <c r="I257" s="2">
        <v>43808</v>
      </c>
      <c r="J257" s="2">
        <v>43861</v>
      </c>
      <c r="K257">
        <v>0</v>
      </c>
    </row>
    <row r="258" spans="1:11" x14ac:dyDescent="0.25">
      <c r="A258" t="str">
        <f>"Z672B229C2"</f>
        <v>Z672B229C2</v>
      </c>
      <c r="B258" t="str">
        <f t="shared" si="3"/>
        <v>06363391001</v>
      </c>
      <c r="C258" t="s">
        <v>16</v>
      </c>
      <c r="D258" t="s">
        <v>490</v>
      </c>
      <c r="E258" t="s">
        <v>18</v>
      </c>
      <c r="F258" s="1" t="s">
        <v>294</v>
      </c>
      <c r="G258" t="s">
        <v>295</v>
      </c>
      <c r="H258">
        <v>1620</v>
      </c>
      <c r="I258" s="2">
        <v>43811</v>
      </c>
      <c r="J258" s="2">
        <v>43861</v>
      </c>
      <c r="K258">
        <v>0</v>
      </c>
    </row>
    <row r="259" spans="1:11" x14ac:dyDescent="0.25">
      <c r="A259" t="str">
        <f>"Z812A88515"</f>
        <v>Z812A88515</v>
      </c>
      <c r="B259" t="str">
        <f t="shared" ref="B259:B274" si="4">"06363391001"</f>
        <v>06363391001</v>
      </c>
      <c r="C259" t="s">
        <v>16</v>
      </c>
      <c r="D259" t="s">
        <v>491</v>
      </c>
      <c r="E259" t="s">
        <v>29</v>
      </c>
      <c r="F259" s="1" t="s">
        <v>343</v>
      </c>
      <c r="G259" t="s">
        <v>344</v>
      </c>
      <c r="H259">
        <v>1940</v>
      </c>
      <c r="I259" s="2">
        <v>43783</v>
      </c>
      <c r="J259" s="2">
        <v>43830</v>
      </c>
      <c r="K259">
        <v>1940</v>
      </c>
    </row>
    <row r="260" spans="1:11" x14ac:dyDescent="0.25">
      <c r="A260" t="str">
        <f>"ZA02B447A2"</f>
        <v>ZA02B447A2</v>
      </c>
      <c r="B260" t="str">
        <f t="shared" si="4"/>
        <v>06363391001</v>
      </c>
      <c r="C260" t="s">
        <v>16</v>
      </c>
      <c r="D260" t="s">
        <v>492</v>
      </c>
      <c r="E260" t="s">
        <v>29</v>
      </c>
      <c r="F260" s="1" t="s">
        <v>215</v>
      </c>
      <c r="G260" t="s">
        <v>216</v>
      </c>
      <c r="H260">
        <v>10984</v>
      </c>
      <c r="I260" s="2">
        <v>43817</v>
      </c>
      <c r="J260" s="2">
        <v>43890</v>
      </c>
      <c r="K260">
        <v>0</v>
      </c>
    </row>
    <row r="261" spans="1:11" x14ac:dyDescent="0.25">
      <c r="A261" t="str">
        <f>"Z352B8D210"</f>
        <v>Z352B8D210</v>
      </c>
      <c r="B261" t="str">
        <f t="shared" si="4"/>
        <v>06363391001</v>
      </c>
      <c r="C261" t="s">
        <v>16</v>
      </c>
      <c r="D261" t="s">
        <v>493</v>
      </c>
      <c r="E261" t="s">
        <v>29</v>
      </c>
      <c r="F261" s="1" t="s">
        <v>366</v>
      </c>
      <c r="G261" t="s">
        <v>367</v>
      </c>
      <c r="H261">
        <v>225</v>
      </c>
      <c r="I261" s="2">
        <v>43844</v>
      </c>
      <c r="J261" s="2">
        <v>43889</v>
      </c>
      <c r="K261">
        <v>0</v>
      </c>
    </row>
    <row r="262" spans="1:11" x14ac:dyDescent="0.25">
      <c r="A262" t="str">
        <f>"ZC529961F8"</f>
        <v>ZC529961F8</v>
      </c>
      <c r="B262" t="str">
        <f t="shared" si="4"/>
        <v>06363391001</v>
      </c>
      <c r="C262" t="s">
        <v>16</v>
      </c>
      <c r="D262" t="s">
        <v>494</v>
      </c>
      <c r="E262" t="s">
        <v>116</v>
      </c>
      <c r="F262" s="1" t="s">
        <v>495</v>
      </c>
      <c r="G262" t="s">
        <v>157</v>
      </c>
      <c r="H262">
        <v>35000</v>
      </c>
      <c r="I262" s="2">
        <v>43843</v>
      </c>
      <c r="J262" s="2">
        <v>44469</v>
      </c>
      <c r="K262">
        <v>0</v>
      </c>
    </row>
    <row r="263" spans="1:11" x14ac:dyDescent="0.25">
      <c r="A263" t="str">
        <f>"ZAC2778BA7"</f>
        <v>ZAC2778BA7</v>
      </c>
      <c r="B263" t="str">
        <f t="shared" si="4"/>
        <v>06363391001</v>
      </c>
      <c r="C263" t="s">
        <v>16</v>
      </c>
      <c r="D263" t="s">
        <v>496</v>
      </c>
      <c r="E263" t="s">
        <v>29</v>
      </c>
      <c r="F263" s="1" t="s">
        <v>497</v>
      </c>
      <c r="G263" t="s">
        <v>498</v>
      </c>
      <c r="H263">
        <v>624</v>
      </c>
      <c r="I263" s="2">
        <v>43531</v>
      </c>
      <c r="K263">
        <v>0</v>
      </c>
    </row>
    <row r="264" spans="1:11" x14ac:dyDescent="0.25">
      <c r="A264" t="str">
        <f>"Z7D2B4F87D"</f>
        <v>Z7D2B4F87D</v>
      </c>
      <c r="B264" t="str">
        <f t="shared" si="4"/>
        <v>06363391001</v>
      </c>
      <c r="C264" t="s">
        <v>16</v>
      </c>
      <c r="D264" t="s">
        <v>499</v>
      </c>
      <c r="E264" t="s">
        <v>29</v>
      </c>
      <c r="F264" s="1" t="s">
        <v>343</v>
      </c>
      <c r="G264" t="s">
        <v>344</v>
      </c>
      <c r="H264">
        <v>11945.39</v>
      </c>
      <c r="I264" s="2">
        <v>43822</v>
      </c>
      <c r="J264" s="2">
        <v>43861</v>
      </c>
      <c r="K264">
        <v>0</v>
      </c>
    </row>
    <row r="265" spans="1:11" x14ac:dyDescent="0.25">
      <c r="A265" t="str">
        <f>"ZBB2B7A4E6"</f>
        <v>ZBB2B7A4E6</v>
      </c>
      <c r="B265" t="str">
        <f t="shared" si="4"/>
        <v>06363391001</v>
      </c>
      <c r="C265" t="s">
        <v>16</v>
      </c>
      <c r="D265" t="s">
        <v>500</v>
      </c>
      <c r="E265" t="s">
        <v>18</v>
      </c>
      <c r="F265" s="1" t="s">
        <v>294</v>
      </c>
      <c r="G265" t="s">
        <v>295</v>
      </c>
      <c r="H265">
        <v>5400</v>
      </c>
      <c r="I265" s="2">
        <v>43840</v>
      </c>
      <c r="J265" s="2">
        <v>43921</v>
      </c>
      <c r="K265">
        <v>0</v>
      </c>
    </row>
    <row r="266" spans="1:11" x14ac:dyDescent="0.25">
      <c r="A266" t="str">
        <f>"Z072B8800D"</f>
        <v>Z072B8800D</v>
      </c>
      <c r="B266" t="str">
        <f t="shared" si="4"/>
        <v>06363391001</v>
      </c>
      <c r="C266" t="s">
        <v>16</v>
      </c>
      <c r="D266" t="s">
        <v>501</v>
      </c>
      <c r="E266" t="s">
        <v>18</v>
      </c>
      <c r="F266" s="1" t="s">
        <v>294</v>
      </c>
      <c r="G266" t="s">
        <v>295</v>
      </c>
      <c r="H266">
        <v>1080</v>
      </c>
      <c r="I266" s="2">
        <v>43845</v>
      </c>
      <c r="J266" s="2">
        <v>43921</v>
      </c>
      <c r="K266">
        <v>0</v>
      </c>
    </row>
    <row r="267" spans="1:11" x14ac:dyDescent="0.25">
      <c r="A267" t="str">
        <f>"Z9E2AE6CF0"</f>
        <v>Z9E2AE6CF0</v>
      </c>
      <c r="B267" t="str">
        <f t="shared" si="4"/>
        <v>06363391001</v>
      </c>
      <c r="C267" t="s">
        <v>16</v>
      </c>
      <c r="D267" t="s">
        <v>502</v>
      </c>
      <c r="E267" t="s">
        <v>116</v>
      </c>
      <c r="F267" s="1" t="s">
        <v>503</v>
      </c>
      <c r="H267">
        <v>0</v>
      </c>
      <c r="K267">
        <v>0</v>
      </c>
    </row>
    <row r="268" spans="1:11" x14ac:dyDescent="0.25">
      <c r="A268" t="str">
        <f>"7761946079"</f>
        <v>7761946079</v>
      </c>
      <c r="B268" t="str">
        <f t="shared" si="4"/>
        <v>06363391001</v>
      </c>
      <c r="C268" t="s">
        <v>16</v>
      </c>
      <c r="D268" t="s">
        <v>504</v>
      </c>
      <c r="E268" t="s">
        <v>116</v>
      </c>
      <c r="F268" s="1" t="s">
        <v>505</v>
      </c>
      <c r="H268">
        <v>0</v>
      </c>
      <c r="K268">
        <v>0</v>
      </c>
    </row>
    <row r="269" spans="1:11" x14ac:dyDescent="0.25">
      <c r="A269" t="str">
        <f>"Z2B2A79633"</f>
        <v>Z2B2A79633</v>
      </c>
      <c r="B269" t="str">
        <f t="shared" si="4"/>
        <v>06363391001</v>
      </c>
      <c r="C269" t="s">
        <v>16</v>
      </c>
      <c r="D269" t="s">
        <v>506</v>
      </c>
      <c r="E269" t="s">
        <v>116</v>
      </c>
      <c r="H269">
        <v>0</v>
      </c>
      <c r="K269">
        <v>0</v>
      </c>
    </row>
    <row r="270" spans="1:11" x14ac:dyDescent="0.25">
      <c r="A270" t="str">
        <f>"Z782B9076B"</f>
        <v>Z782B9076B</v>
      </c>
      <c r="B270" t="str">
        <f t="shared" si="4"/>
        <v>06363391001</v>
      </c>
      <c r="C270" t="s">
        <v>16</v>
      </c>
      <c r="D270" t="s">
        <v>507</v>
      </c>
      <c r="E270" t="s">
        <v>18</v>
      </c>
      <c r="F270" s="1" t="s">
        <v>19</v>
      </c>
      <c r="G270" t="s">
        <v>20</v>
      </c>
      <c r="H270">
        <v>6381</v>
      </c>
      <c r="I270" s="2">
        <v>43846</v>
      </c>
      <c r="J270" s="2">
        <v>43889</v>
      </c>
      <c r="K270">
        <v>0</v>
      </c>
    </row>
    <row r="271" spans="1:11" x14ac:dyDescent="0.25">
      <c r="A271" t="str">
        <f>"762164084A"</f>
        <v>762164084A</v>
      </c>
      <c r="B271" t="str">
        <f t="shared" si="4"/>
        <v>06363391001</v>
      </c>
      <c r="C271" t="s">
        <v>16</v>
      </c>
      <c r="D271" t="s">
        <v>508</v>
      </c>
      <c r="E271" t="s">
        <v>116</v>
      </c>
      <c r="F271" s="1" t="s">
        <v>509</v>
      </c>
      <c r="G271" t="s">
        <v>344</v>
      </c>
      <c r="H271">
        <v>84519.67</v>
      </c>
      <c r="I271" s="2">
        <v>43497</v>
      </c>
      <c r="J271" s="2">
        <v>43861</v>
      </c>
      <c r="K271">
        <v>0</v>
      </c>
    </row>
    <row r="272" spans="1:11" x14ac:dyDescent="0.25">
      <c r="A272" t="str">
        <f>"7621804F9E"</f>
        <v>7621804F9E</v>
      </c>
      <c r="B272" t="str">
        <f t="shared" si="4"/>
        <v>06363391001</v>
      </c>
      <c r="C272" t="s">
        <v>16</v>
      </c>
      <c r="D272" t="s">
        <v>510</v>
      </c>
      <c r="E272" t="s">
        <v>116</v>
      </c>
      <c r="F272" s="1" t="s">
        <v>511</v>
      </c>
      <c r="G272" t="s">
        <v>200</v>
      </c>
      <c r="H272">
        <v>127632.79</v>
      </c>
      <c r="I272" s="2">
        <v>43497</v>
      </c>
      <c r="J272" s="2">
        <v>43861</v>
      </c>
      <c r="K272">
        <v>104723.56</v>
      </c>
    </row>
    <row r="273" spans="1:11" x14ac:dyDescent="0.25">
      <c r="A273" t="str">
        <f>"7621747099"</f>
        <v>7621747099</v>
      </c>
      <c r="B273" t="str">
        <f t="shared" si="4"/>
        <v>06363391001</v>
      </c>
      <c r="C273" t="s">
        <v>16</v>
      </c>
      <c r="D273" t="s">
        <v>512</v>
      </c>
      <c r="E273" t="s">
        <v>116</v>
      </c>
      <c r="F273" s="1" t="s">
        <v>513</v>
      </c>
      <c r="G273" t="s">
        <v>200</v>
      </c>
      <c r="H273">
        <v>77007.75</v>
      </c>
      <c r="I273" s="2">
        <v>43497</v>
      </c>
      <c r="J273" s="2">
        <v>43861</v>
      </c>
      <c r="K273">
        <v>79449.98</v>
      </c>
    </row>
    <row r="274" spans="1:11" x14ac:dyDescent="0.25">
      <c r="A274" t="str">
        <f>"7621771466"</f>
        <v>7621771466</v>
      </c>
      <c r="B274" t="str">
        <f t="shared" si="4"/>
        <v>06363391001</v>
      </c>
      <c r="C274" t="s">
        <v>16</v>
      </c>
      <c r="D274" t="s">
        <v>514</v>
      </c>
      <c r="E274" t="s">
        <v>116</v>
      </c>
      <c r="F274" s="1" t="s">
        <v>515</v>
      </c>
      <c r="G274" t="s">
        <v>233</v>
      </c>
      <c r="H274">
        <v>39451.910000000003</v>
      </c>
      <c r="I274" s="2">
        <v>43497</v>
      </c>
      <c r="J274" s="2">
        <v>43861</v>
      </c>
      <c r="K2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2020-01-31T13:50:08Z</dcterms:created>
  <dcterms:modified xsi:type="dcterms:W3CDTF">2020-01-31T13:50:08Z</dcterms:modified>
</cp:coreProperties>
</file>