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iguria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</calcChain>
</file>

<file path=xl/sharedStrings.xml><?xml version="1.0" encoding="utf-8"?>
<sst xmlns="http://schemas.openxmlformats.org/spreadsheetml/2006/main" count="811" uniqueCount="429">
  <si>
    <t>Agenzia delle Entrate</t>
  </si>
  <si>
    <t>CF 06363391001</t>
  </si>
  <si>
    <t>Contratti di forniture, beni e servizi</t>
  </si>
  <si>
    <t>Anno 2020</t>
  </si>
  <si>
    <t>Dati aggiornati al 18-03-2021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</si>
  <si>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</si>
  <si>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</si>
  <si>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</si>
  <si>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</si>
  <si>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</si>
  <si>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</si>
  <si>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</si>
  <si>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</si>
  <si>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</si>
  <si>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</si>
  <si>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</si>
  <si>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Liguria</t>
  </si>
  <si>
    <t>Fornitura di energia elettrica da fonte rinnovabile opzione verde</t>
  </si>
  <si>
    <t>26-AFFIDAMENTO DIRETTO IN ADESIONE AD ACCORDO QUADRO/CONVENZIONE</t>
  </si>
  <si>
    <t xml:space="preserve">GALA SPA (CF: 06832931007)
</t>
  </si>
  <si>
    <t>GALA SPA (CF: 06832931007)</t>
  </si>
  <si>
    <t>Noleggio n. 1 fotocopiatrice - mesi 48 - x SPI di Chiavari</t>
  </si>
  <si>
    <t xml:space="preserve">KYOCERA DOCUMENT SOLUTION ITALIA SPA (CF: 01788080156)
</t>
  </si>
  <si>
    <t>KYOCERA DOCUMENT SOLUTION ITALIA SPA (CF: 01788080156)</t>
  </si>
  <si>
    <t>Noleggio n. 38 Fotocopiatrici Multif. - 48 mesi - x Uffici  AdE Liguria</t>
  </si>
  <si>
    <t>CONTRATTO DI NOLEGGIO FOTOCOP.MULTIFUNZ.COLORI DR LIGURIA - Risorse Materiali</t>
  </si>
  <si>
    <t xml:space="preserve">CONVERGE S.P.A. (CF: 04472901000)
</t>
  </si>
  <si>
    <t>CONVERGE S.P.A. (CF: 04472901000)</t>
  </si>
  <si>
    <t>Noleggio fotocopiatore multifunzione a colori formato A3 - DR Segreteria</t>
  </si>
  <si>
    <t>Servizio Ritiro Valori Uffici AdE Liguria  - 01-Giu-2016/02-Feb-2020</t>
  </si>
  <si>
    <t xml:space="preserve">BANCA NAZIONALE DEL LAVORO SPA (CF: 09339391006)
</t>
  </si>
  <si>
    <t>BANCA NAZIONALE DEL LAVORO SPA (CF: 09339391006)</t>
  </si>
  <si>
    <t>servizio di sorveglianza sanitaria</t>
  </si>
  <si>
    <t xml:space="preserve">EXITONE S.P.A. (CF: 07874490019)
</t>
  </si>
  <si>
    <t>EXITONE S.P.A. (CF: 07874490019)</t>
  </si>
  <si>
    <t>Fornitura e posa in opera  di trenta apparati apriporta</t>
  </si>
  <si>
    <t>23-AFFIDAMENTO DIRETTO</t>
  </si>
  <si>
    <t xml:space="preserve">SOLARI DI UDINE S.P.A. (CF: 01847860309)
</t>
  </si>
  <si>
    <t>SOLARI DI UDINE S.P.A. (CF: 01847860309)</t>
  </si>
  <si>
    <t>Fornitura carta gennaio-settembre 2018</t>
  </si>
  <si>
    <t xml:space="preserve">ERREBIAN SPA (CF: 08397890586)
MAESTRIPIERI SRL (CF: 03804230104)
UGO TESI SRL (CF: 00272980103)
</t>
  </si>
  <si>
    <t>MAESTRIPIERI SRL (CF: 03804230104)</t>
  </si>
  <si>
    <t>Noleggio nr 3 fotocopiatori multifunzione x UPT Genova</t>
  </si>
  <si>
    <t xml:space="preserve">SHARP ELECTRONICS ITALIA S.P.A. (CF: 09275090158)
</t>
  </si>
  <si>
    <t>SHARP ELECTRONICS ITALIA S.P.A. (CF: 09275090158)</t>
  </si>
  <si>
    <t>Servizio Apertura/Chiusura uff. UPT-GE e UT-GE1</t>
  </si>
  <si>
    <t xml:space="preserve">COLOMBO SRL - VIGILANZA PRIVATA (CF: 01905620991)
COOPERATIVA GUARDIANI GIURATI LUBRANI SCRL (CF: 80019090101)
</t>
  </si>
  <si>
    <t>COOPERATIVA GUARDIANI GIURATI LUBRANI SCRL (CF: 80019090101)</t>
  </si>
  <si>
    <t>SERVIZIO CHIUSURA UFFICIO UT-GE2</t>
  </si>
  <si>
    <t xml:space="preserve">COOPERATIVA GUARDIANI GIURATI LUBRANI SCRL (CF: 80019090101)
</t>
  </si>
  <si>
    <t>Contratto acquisto cancelleria dall' 1/7/2018 a 30/6/2020</t>
  </si>
  <si>
    <t xml:space="preserve">ERREBIAN SPA (CF: 08397890586)
GECAL (CF: 08551090155)
UGO TESI SRL (CF: 00272980103)
</t>
  </si>
  <si>
    <t>ERREBIAN SPA (CF: 08397890586)</t>
  </si>
  <si>
    <t>FORNITURA E POSA IN OPERA NUOVA CENTRALE TERMICA IMMOBILE SEDE DR LIGURIA</t>
  </si>
  <si>
    <t>08-AFFIDAMENTO IN ECONOMIA - COTTIMO FIDUCIARIO</t>
  </si>
  <si>
    <t xml:space="preserve">A &amp; F SRL (CF: 05244911219)
ELETTROIDRAULICA SILVI SRL (CF: 01906340672)
ING.INS.INT. SPA (CF: 00938850104)
SOL.EDIL SRL (CF: 03832010106)
TERMOMAT SRL (CF: 01846010674)
</t>
  </si>
  <si>
    <t>ING.INS.INT. SPA (CF: 00938850104)</t>
  </si>
  <si>
    <t>MANUT.IMP.SPECIALI.LIGURIA</t>
  </si>
  <si>
    <t>04-PROCEDURA NEGOZIATA SENZA PREVIA PUBBLICAZIONE</t>
  </si>
  <si>
    <t xml:space="preserve">BALLOCCHI IMPIANTI (CF: 01966660993)
BCV IMPIANTI (CF: 02014900993)
ELETTRO LIGURIA SRL (CF: 01662380995)
SISTEMI DI SICUREZZA S.R.L. (CF: 01424380994)
SISTEMI E INTEGRAZIONI SRL (CF: 01713550992)
</t>
  </si>
  <si>
    <t>SISTEMI DI SICUREZZA S.R.L. (CF: 01424380994)</t>
  </si>
  <si>
    <t>Stipula accordo commerciale Trenitalia Freccia Corporate</t>
  </si>
  <si>
    <t xml:space="preserve">TRENITALIA SPA (CF: 05403151003)
</t>
  </si>
  <si>
    <t>TRENITALIA SPA (CF: 05403151003)</t>
  </si>
  <si>
    <t>Noleggio nr. 24 fotocopiatori x mesi - uffICI vari AdE Liguria</t>
  </si>
  <si>
    <t>VERIFICHE PERIODICHE IMP. MESSA A TERRA E IMP. ELEVATORI NEGLI UFF. AdE LIGURIA</t>
  </si>
  <si>
    <t xml:space="preserve">BUREAU VERITAS ITALIA SPA (CF: 11498640157)
ICIM S.P.A. (CF: 12908230159)
ITALCERT SRL (CF: 10598330156)
SO.VE.P.I. - SOCIETA VERIFICHE PERIODICHE IMPIANTI (CF: 01255140459)
SOCIETÃ  RINA SERVICES SPA (CF: 03487840104)
</t>
  </si>
  <si>
    <t>BUREAU VERITAS ITALIA SPA (CF: 11498640157)</t>
  </si>
  <si>
    <t>Acquisto timbri per ufficio per triennio 2019/2021</t>
  </si>
  <si>
    <t xml:space="preserve">MAESTRIPIERI SRL (CF: 03804230104)
VILLA LUIGI E FIGLIO (CF: 02179300153)
</t>
  </si>
  <si>
    <t>VILLA LUIGI E FIGLIO (CF: 02179300153)</t>
  </si>
  <si>
    <t>Adesione convenzione buoni pasto elettronici 1</t>
  </si>
  <si>
    <t xml:space="preserve">EDENRED ITALIA SRL (CF: 01014660417)
</t>
  </si>
  <si>
    <t>EDENRED ITALIA SRL (CF: 01014660417)</t>
  </si>
  <si>
    <t>LIGURIA manut.elevatori 2019</t>
  </si>
  <si>
    <t xml:space="preserve">KONE SPA (CF: 12899760156)
OTIS SERVIZI SRL (CF: 01729590032)
SCHINDLER SPA (CF: 00842990152)
</t>
  </si>
  <si>
    <t>KONE SPA (CF: 12899760156)</t>
  </si>
  <si>
    <t>LIGURIA Manut-imp.termoidraulici 2019</t>
  </si>
  <si>
    <t xml:space="preserve">ACEL SRL (CF: 00882300346)
I.P.S. SRL (CF: 02251330201)
INTEC SERVICE SRL (CF: 02820290647)
SAMI DI BERTONE SRL (CF: 01496540095)
T.G. IMPIANTI TECNOLOGICI SRL (CF: 08049411211)
</t>
  </si>
  <si>
    <t>INTEC SERVICE SRL (CF: 02820290647)</t>
  </si>
  <si>
    <t>SERVIZIO APERTURA/CHIUSURA UFFICIO DP LA SPEZIA - MAR-2019/FEB-2020</t>
  </si>
  <si>
    <t xml:space="preserve">G.I.VI. SRL (CF: 00879700102)
IL GLOBO VIGILANZA S.R.L. (CF: 01065300475)
</t>
  </si>
  <si>
    <t>IL GLOBO VIGILANZA S.R.L. (CF: 01065300475)</t>
  </si>
  <si>
    <t>FORNITURA E.E. UFF. AdE LIGURIA - APR-2019/MAR-2020</t>
  </si>
  <si>
    <t xml:space="preserve">GLOBAL POWER S.P.A. (CF: 03443420231)
</t>
  </si>
  <si>
    <t>GLOBAL POWER S.P.A. (CF: 03443420231)</t>
  </si>
  <si>
    <t>SERV. MANUTENZIONE SERRAMENTI UFFICI IMPERIA (Lotto 2)</t>
  </si>
  <si>
    <t xml:space="preserve">ALL. FENSTER SRL (CF: 02338200104)
CIERRE SERRAMENTI DI ROBERTO CUBEDDU (CF: CBDRRT65L27D969V)
METALLICA S.N.C. DI D'AMICO CRISTIANO&amp; C. (CF: 02282830971)
TIPIESSE SRL (CF: 02890290162)
ZANGARELLI S.R.L. (CF: 05242780483)
</t>
  </si>
  <si>
    <t>ALL. FENSTER SRL (CF: 02338200104)</t>
  </si>
  <si>
    <t>SERV. MANUTENZIONE SERRAMENTI UFFICI GENOVA (Lotto 1)</t>
  </si>
  <si>
    <t xml:space="preserve">ALL. FENSTER SRL (CF: 02338200104)
CIERRE SERRAMENTI DI ROBERTO CUBEDDU (CF: CBDRRT65L27D969V)
SERRAMENTI CRULLI E ROSSI SRL (CF: 01749140511)
TEKNIKA SRL (CF: 03460050101)
ZANGARELLI S.R.L. (CF: 05242780483)
</t>
  </si>
  <si>
    <t>SERV. MANUTENZIONE SERRAMENTI UFFICI SAVONA (Lotto 4)</t>
  </si>
  <si>
    <t xml:space="preserve">ALL. FENSTER SRL (CF: 02338200104)
BONELLI SERRAMENTI SRL (CF: 03188960045)
CIERRE SERRAMENTI DI ROBERTO CUBEDDU (CF: CBDRRT65L27D969V)
PROGETTO INFISSI SRL (CF: 01832400475)
ZANGARELLI S.R.L. (CF: 05242780483)
</t>
  </si>
  <si>
    <t>SERV. MANUTENZIONI SERRAMENTI UFFICI LA SPEZIA (Lotto 3)</t>
  </si>
  <si>
    <t xml:space="preserve">ALL. FENSTER SRL (CF: 02338200104)
CIERRE SERRAMENTI DI ROBERTO CUBEDDU (CF: CBDRRT65L27D969V)
MAZZINI SERRAMENTI SRL (CF: 01646840197)
OSAM ZANNONI (CF: 01346350117)
ZANGARELLI S.R.L. (CF: 05242780483)
</t>
  </si>
  <si>
    <t>OSAM ZANNONI (CF: 01346350117)</t>
  </si>
  <si>
    <t>fuel card 2019</t>
  </si>
  <si>
    <t xml:space="preserve">ITALIANA PETROLI SPA (GIÃ  TOTALERG S.P.A.) (CF: 00051570893)
</t>
  </si>
  <si>
    <t>ITALIANA PETROLI SPA (GIÃ  TOTALERG S.P.A.) (CF: 00051570893)</t>
  </si>
  <si>
    <t>LAVORI ADEGUAMENTO IMP. ANTINCENDIO LOCALI ARCHIVI UPT-GE</t>
  </si>
  <si>
    <t xml:space="preserve">ANDRIOLO SRL (CF: 05663140829)
FIRE COMPANY SRL (CF: 07240380969)
INTEC SERVICE SRL (CF: 02820290647)
SOL.EDIL. SRL (CF: 07879870637)
TERMOSANITARIA PIANI SRL (CF: 00642940142)
</t>
  </si>
  <si>
    <t>LIGURIA manut.imp.antincendio 2019</t>
  </si>
  <si>
    <t xml:space="preserve">CORTESI IMPIANTI SRL (CF: 01854770508)
IDROSERVICE SRL (CF: 01059800076)
INTEC SERVICE SRL (CF: 02820290647)
S.E.I.M.A. S.R.L. (CF: 00267300101)
SAMI DI BERTONE SRL (CF: 01496540095)
</t>
  </si>
  <si>
    <t>LAVORI EDILI E IMPIANTISTICI x ADEGUAMENTO IMMOBILE IN GENOVA, VIA F. APRILE 1</t>
  </si>
  <si>
    <t xml:space="preserve">CESAG SRL (CF: 00434270104)
EDILGE COSTRUZIONI (CF: 03513960108)
GRAVEGLIA IMPIANTI SRL (CF: 02170410993)
LA COMMERCIALE SRL (CF: 02577850106)
TECNOEDILE SRL (CF: 00441350105)
</t>
  </si>
  <si>
    <t>LA COMMERCIALE SRL (CF: 02577850106)</t>
  </si>
  <si>
    <t>Noleggio n. 7 fotocop. multif.ne x uff. AdE della Liguria</t>
  </si>
  <si>
    <t>Noleggio  mesi 48 Fotoc.Multifunz. Colori x segreteria Direttore/Area Staf DR Liguria</t>
  </si>
  <si>
    <t>LIGURIA Facchinaggio 2019 seconda gara</t>
  </si>
  <si>
    <t xml:space="preserve">AL.MAR COOP SOC (CF: 02411200997)
ALPHA SYSTEM SRL (CF: 02254350990)
BLUE LIFE COOP SOC A RL (CF: 01938290994)
DFC TRASPORTI E LOGISTICA SRL (CF: 03701250122)
SILVESTRI TRASLOCHI SRL (CF: 01266210994)
</t>
  </si>
  <si>
    <t>SILVESTRI TRASLOCHI SRL (CF: 01266210994)</t>
  </si>
  <si>
    <t>ACQUISTO CARRELLI PORTA FALDONI</t>
  </si>
  <si>
    <t xml:space="preserve">ARREDOMOBIL (CF: RGUFBA72P21C352A)
</t>
  </si>
  <si>
    <t>ARREDOMOBIL (CF: RGUFBA72P21C352A)</t>
  </si>
  <si>
    <t>Tinteggiature Via Finocchiaro Aprile</t>
  </si>
  <si>
    <t xml:space="preserve">BALLOTTA EDILIZIA SRL (CF: 01210180996)
BOERO COSTRUZIONI SRL (CF: 01441380993)
BRANDI CARPENTERIA (CF: 01606930996)
C.E.S.I. (CF: 00357520105)
CMCI SCARL (CF: 01246700999)
</t>
  </si>
  <si>
    <t>CMCI SCARL (CF: 01246700999)</t>
  </si>
  <si>
    <t>Fornitura arredi nuovo Ufficio UPT e UT Genova</t>
  </si>
  <si>
    <t xml:space="preserve">ARREDAMENTI GOTI -SRL (CF: 01944600475)
CONTACT SRL (CF: 01319371009)
EURACCIAI OFFICE (CF: 01802340677)
G8 MOBILI S.R.L. (CF: 00597730621)
MOSCHELLA SEDUTE SRL (CF: 01991400670)
</t>
  </si>
  <si>
    <t>CONTACT SRL (CF: 01319371009)</t>
  </si>
  <si>
    <t>Acquisto rilegatrice termica con fascette</t>
  </si>
  <si>
    <t xml:space="preserve">PAPER-INGROS DI FREGA DAVIDE (CF: FRGDVD45L24E745Y)
</t>
  </si>
  <si>
    <t>PAPER-INGROS DI FREGA DAVIDE (CF: FRGDVD45L24E745Y)</t>
  </si>
  <si>
    <t>FORNITURA ESTINTORI PORTATILI E CARTELLI SEGNALETICI DI SICUREZZA UPT GENOVA</t>
  </si>
  <si>
    <t xml:space="preserve">RAVIZZA-VERGARI ANTINCENDI (CF: 03765410109)
</t>
  </si>
  <si>
    <t>RAVIZZA-VERGARI ANTINCENDI (CF: 03765410109)</t>
  </si>
  <si>
    <t>Acquisto servizi sorveglianza sanitaria</t>
  </si>
  <si>
    <t xml:space="preserve">SINTESI SPA (CF: 03533961003)
</t>
  </si>
  <si>
    <t>SINTESI SPA (CF: 03533961003)</t>
  </si>
  <si>
    <t>Servizio pulizia straordinaria fine cantiere via C.F. Aprile 1</t>
  </si>
  <si>
    <t xml:space="preserve">COOP. SOC. VILLA PERLA SERVICE SCARL (CF: 03464190101)
COOP.GE (CF: 00870870102)
GLOBAL SERVICE SRL (CF: 01819660992)
LA PERLA PULIZIE E GIARDINAGGIO SRL (CF: 01779220993)
</t>
  </si>
  <si>
    <t>COOP.GE (CF: 00870870102)</t>
  </si>
  <si>
    <t>Fornitura toner/drum uffici AdE Liguria</t>
  </si>
  <si>
    <t xml:space="preserve">CARTO COPY SERVICE (CF: 04864781002)
ECOREFILL S.R.L. (CF: 02279000489)
GECAL (CF: 00913110961)
PROMO RIGENERA SRL (CF: 01431180551)
</t>
  </si>
  <si>
    <t>PROMO RIGENERA SRL (CF: 01431180551)</t>
  </si>
  <si>
    <t>Fornitura e posa in opera di elettromaniglie porte vano scale UPT-GE</t>
  </si>
  <si>
    <t xml:space="preserve">ALL. FENSTER SRL (CF: 02338200104)
</t>
  </si>
  <si>
    <t>Fornitura e montaggio segnaletica informativa uff. UPT Genova</t>
  </si>
  <si>
    <t xml:space="preserve">ELIOGRAFIA MERENDONI DI MARBERO MASSIMILIANO (CF: BRBMSM70C16L219Z)
</t>
  </si>
  <si>
    <t>ELIOGRAFIA MERENDONI DI MARBERO MASSIMILIANO (CF: BRBMSM70C16L219Z)</t>
  </si>
  <si>
    <t>Esecuzione Door Fan Integrity Test locali archivi al piano terra UPT Genova</t>
  </si>
  <si>
    <t xml:space="preserve">BETTATI ANTINCENDIO (CF: 01979170352)
</t>
  </si>
  <si>
    <t>BETTATI ANTINCENDIO (CF: 01979170352)</t>
  </si>
  <si>
    <t>Fornitura e montaggio porta uscita di sicurezza, telaio in alluminio ed elettroserratura portatagliafuoco locali p.t. UPT Genova</t>
  </si>
  <si>
    <t xml:space="preserve">CIERRE SERRAMENTI DI ROBERTO CUBEDDU (CF: CBDRRT65L27D969V)
</t>
  </si>
  <si>
    <t>CIERRE SERRAMENTI DI ROBERTO CUBEDDU (CF: CBDRRT65L27D969V)</t>
  </si>
  <si>
    <t>Lavori strx centralina di controllo imp. antincendio immobile sede DR Liguria</t>
  </si>
  <si>
    <t xml:space="preserve">SISTEMI DI SICUREZZA S.R.L. (CF: 01424380994)
</t>
  </si>
  <si>
    <t>DRE GE Modifica caldaia e impianto termico sesto piano</t>
  </si>
  <si>
    <t xml:space="preserve">EREDI DI FERRO FRANCO SAS DI SARA FERRO &amp; C. (CF: 02601080993)
</t>
  </si>
  <si>
    <t>EREDI DI FERRO FRANCO SAS DI SARA FERRO &amp; C. (CF: 02601080993)</t>
  </si>
  <si>
    <t>OLS LIG-13_FIP-Y27 - Lavori di fornitura e posa in opera portone ingresso  e porte emergenza locale atrio dell'immobile in Genova, Via F. Aprile 1 - sede UPT.GE/UT-GE1</t>
  </si>
  <si>
    <t xml:space="preserve">CIERRE SERRAMENTI DI ROBERTO CUBEDDU (CF: CBDRRT65L27D969V)
GENOVA INFISSI DI ALABISO SANDRO (CF: 03183170103)
</t>
  </si>
  <si>
    <t>UPTGE Fornitura pareti divisorie</t>
  </si>
  <si>
    <t xml:space="preserve">FANTONI SPA (CF: 01539460301)
PIALT S.R.L. (CF: 01664520010)
</t>
  </si>
  <si>
    <t>PIALT S.R.L. (CF: 01664520010)</t>
  </si>
  <si>
    <t>AGE CHIAVARI Collaudo e messa in sicurezza Bombole antincendio</t>
  </si>
  <si>
    <t xml:space="preserve">SISTEMI DI SICUREZZA S.R.L. (CF: 01424380994)
SISTEMI E INTEGRAZIONI SRL (CF: 01713550992)
</t>
  </si>
  <si>
    <t>SISTEMI E INTEGRAZIONI SRL (CF: 01713550992)</t>
  </si>
  <si>
    <t>fornitura carta per fotocopiatori</t>
  </si>
  <si>
    <t xml:space="preserve">MAESTRIPIERI SRL (CF: 03804230104)
</t>
  </si>
  <si>
    <t>Acquisto di cavi dati di collegamento (bretelle, patch) per cablaggi sui dispositivi di rete nellâ€™ufficio di via Camillo Finocchiaro Aprile 1, in Genova</t>
  </si>
  <si>
    <t xml:space="preserve">MENHIR COMPUTERS (CF: PLNNGL63C63H588A)
</t>
  </si>
  <si>
    <t>MENHIR COMPUTERS (CF: PLNNGL63C63H588A)</t>
  </si>
  <si>
    <t>UPTGE fornitura zerbini</t>
  </si>
  <si>
    <t xml:space="preserve">G. OLIVA DI OTRANTO DAVIDE E FILIPPO S.A.S. (CF: 03841910106)
</t>
  </si>
  <si>
    <t>G. OLIVA DI OTRANTO DAVIDE E FILIPPO S.A.S. (CF: 03841910106)</t>
  </si>
  <si>
    <t>Fornitura Gas-Metano per alloggio di servizio Direttore Regionale</t>
  </si>
  <si>
    <t xml:space="preserve">IREN MERCATO S.P.A. (CF: 01178580997)
</t>
  </si>
  <si>
    <t>IREN MERCATO S.P.A. (CF: 01178580997)</t>
  </si>
  <si>
    <t>fornitura elementi per sistema eliminacode</t>
  </si>
  <si>
    <t xml:space="preserve">SIGMA S.P.A. (CF: 01590580443)
</t>
  </si>
  <si>
    <t>SIGMA S.P.A. (CF: 01590580443)</t>
  </si>
  <si>
    <t>manutenzione fotocopiatore microfilm</t>
  </si>
  <si>
    <t xml:space="preserve">MICROFILM AUTOMATION SERVICE S.R.L. (CF: 03378650968)
</t>
  </si>
  <si>
    <t>MICROFILM AUTOMATION SERVICE S.R.L. (CF: 03378650968)</t>
  </si>
  <si>
    <t>Acquisto toner per stampante Kyocera 3050 DN</t>
  </si>
  <si>
    <t xml:space="preserve">KYOCERA SPA (CF: 02973040963)
</t>
  </si>
  <si>
    <t>KYOCERA SPA (CF: 02973040963)</t>
  </si>
  <si>
    <t>toner lexmark 621</t>
  </si>
  <si>
    <t xml:space="preserve">INFORDATA (CF: 00929440592)
</t>
  </si>
  <si>
    <t>INFORDATA (CF: 00929440592)</t>
  </si>
  <si>
    <t>toner per lexmark 610</t>
  </si>
  <si>
    <t>Fornitura gas-metano per gli uffici Ade Liguria Dic2019/Nov2020</t>
  </si>
  <si>
    <t xml:space="preserve">ESTRA ENERGIE SRL (CF: 01219980529)
</t>
  </si>
  <si>
    <t>ESTRA ENERGIE SRL (CF: 01219980529)</t>
  </si>
  <si>
    <t>LIGURIA Manut.imp.Elettrici 2019</t>
  </si>
  <si>
    <t xml:space="preserve">INTEC SERVICE SRL (CF: 02820290647)
PAOLO BARCHI SRL (CF: 01234530994)
S.E.I.M.A. S.R.L. (CF: 00267300101)
SAMI DI BERTONE SRL (CF: 01496540095)
TCM SRL (CF: 02146490996)
</t>
  </si>
  <si>
    <t>Lavori di ripristino dellâ€™immobile sito in Genova, Via F. Aprile 1, nuova sede Uff. Integrato UPT/UT-GE1</t>
  </si>
  <si>
    <t xml:space="preserve">LA COMMERCIALE SRL (CF: 02577850106)
</t>
  </si>
  <si>
    <t>AGE CHIAVARI Sostituzione valvole antincendio</t>
  </si>
  <si>
    <t xml:space="preserve">SISTEMI E INTEGRAZIONI SRL (CF: 01713550992)
</t>
  </si>
  <si>
    <t>catering per inaugurazione front office</t>
  </si>
  <si>
    <t xml:space="preserve">WELCOME RICEVIMENTI S.R.L. (CF: 01414110096)
</t>
  </si>
  <si>
    <t>WELCOME RICEVIMENTI S.R.L. (CF: 01414110096)</t>
  </si>
  <si>
    <t>AGE UPTGE Fornitura pannelli per nicchie</t>
  </si>
  <si>
    <t xml:space="preserve">P.ZETA SRL (CF: 00942200106)
</t>
  </si>
  <si>
    <t>P.ZETA SRL (CF: 00942200106)</t>
  </si>
  <si>
    <t>UPT VIA FINOCCHIARO APRILE SCAFFALATURE</t>
  </si>
  <si>
    <t xml:space="preserve">ERREBI ARREDAMENTI SRL (CF: 01803330990)
</t>
  </si>
  <si>
    <t>ERREBI ARREDAMENTI SRL (CF: 01803330990)</t>
  </si>
  <si>
    <t>DR LIGURIA RIFACIMENTO PAVIMENTI GRANIGLIA</t>
  </si>
  <si>
    <t xml:space="preserve">ROBERTO OPPEDISANO SRL (CF: 01826790998)
</t>
  </si>
  <si>
    <t>ROBERTO OPPEDISANO SRL (CF: 01826790998)</t>
  </si>
  <si>
    <t>Fornitura Energia Elettrica uffici AdE Liguria  - Aprile2020/Marzo2021</t>
  </si>
  <si>
    <t xml:space="preserve">ENEL ENERGIA SPA (CF: 06655971007)
</t>
  </si>
  <si>
    <t>ENEL ENERGIA SPA (CF: 06655971007)</t>
  </si>
  <si>
    <t>UPT GENOVA acquisto transponder</t>
  </si>
  <si>
    <t xml:space="preserve">CACCIATORE SAS DI CACCIATORE MARCELLO &amp; C. (CF: 01644540997)
</t>
  </si>
  <si>
    <t>CACCIATORE SAS DI CACCIATORE MARCELLO &amp; C. (CF: 01644540997)</t>
  </si>
  <si>
    <t>ACQUISTO DRUM LEXMARK C736 DN</t>
  </si>
  <si>
    <t xml:space="preserve">DEBA SRL (CF: 08458520155)
ECO LASER INFORMATICA SRL (CF: 04427081007)
</t>
  </si>
  <si>
    <t>ECO LASER INFORMATICA SRL (CF: 04427081007)</t>
  </si>
  <si>
    <t>TRASLOCO GE1 P.zza Carignano</t>
  </si>
  <si>
    <t xml:space="preserve">CUBO TRASLOCHI DI LO CICERO FRANCESCO &amp; C. SNC (CF: 03594830980)
LA LIGURE TRASLOCHI (CF: 01336890114)
TRASLOCHI F.LLI MILANO &amp; C. S.C.A.R.L. (CF: 02492600040)
</t>
  </si>
  <si>
    <t>TRASLOCHI F.LLI MILANO &amp; C. S.C.A.R.L. (CF: 02492600040)</t>
  </si>
  <si>
    <t>LIGURIA MANUT.IMP.ELETTRICI 2020</t>
  </si>
  <si>
    <t xml:space="preserve">BN SERVICE SRL (CF: 05531210820)
CANALE SRL (CF: 02080070804)
FORZA MOTRICE (CF: 06876950962)
NELSA SRL (CF: 00419700133)
PIEMME TELECOM (CF: 02384630162)
</t>
  </si>
  <si>
    <t>FORZA MOTRICE (CF: 06876950962)</t>
  </si>
  <si>
    <t>LIGURIA MANUT. IMP.TERMOIDRAULICI 2020</t>
  </si>
  <si>
    <t xml:space="preserve">A.T.T. (CF: 05385891006)
CO.GE.AS. S.R.L. (CF: 01544370057)
GLOBALGEST SRL (CF: 08587361000)
NICMA&amp;PARTNERS SPA (CF: 09714120012)
SAMI DI BERTONE SRL (CF: 01496540095)
</t>
  </si>
  <si>
    <t>NICMA&amp;PARTNERS SPA (CF: 09714120012)</t>
  </si>
  <si>
    <t>LIGURIA MANUT.IMPIANTI ELEVATORI 2020</t>
  </si>
  <si>
    <t xml:space="preserve">CM IMPIANTI SRL (CF: 01642530768)
MASPERO ELEVATORI S.P.A. (CF: 03423180136)
NOVATECH (CF: 07654051213)
OTIS SERVIZI SRL (CF: 01729590032)
SCHINDLER SPA (CF: 00842990152)
</t>
  </si>
  <si>
    <t>OTIS SERVIZI SRL (CF: 01729590032)</t>
  </si>
  <si>
    <t>LIGURIA MANUT. IMP. ANTINCENDIO 2020</t>
  </si>
  <si>
    <t xml:space="preserve">DE CESARIS RODOLFO (CF: 01531350567)
ESA GLOBAL A R.L. SOC. COOP. (CF: 02544000606)
GEGI (CF: 06163961219)
SISTEMI E INTEGRAZIONI SRL (CF: 01713550992)
TERMOIMPIANTI LIMONGI (CF: 00579100769)
</t>
  </si>
  <si>
    <t>NOLEGGIO N. 39 FOTOC. MF 30 LOTTO 3</t>
  </si>
  <si>
    <t>acquisto elettrodi per defibrillatori</t>
  </si>
  <si>
    <t xml:space="preserve">SUNNEXT SRL (CF: 07394350966)
</t>
  </si>
  <si>
    <t>SUNNEXT SRL (CF: 07394350966)</t>
  </si>
  <si>
    <t>UPT GE NOLEGGIO PIANTE</t>
  </si>
  <si>
    <t xml:space="preserve">DRAGO FIORI (CF: 03404390100)
</t>
  </si>
  <si>
    <t>DRAGO FIORI (CF: 03404390100)</t>
  </si>
  <si>
    <t>FORNITURA SEDIE DR LIGURIA</t>
  </si>
  <si>
    <t xml:space="preserve">MY DESK DESIGN (CF: 02429280999)
</t>
  </si>
  <si>
    <t>MY DESK DESIGN (CF: 02429280999)</t>
  </si>
  <si>
    <t>LIGURIA Facchinaggio 2020</t>
  </si>
  <si>
    <t xml:space="preserve">AL.MAR COOP SOC (CF: 02411200997)
PIERREB SCARL (CF: 02223070992)
PIERRO TRASLOCHI (CF: 02195990060)
ROTARI SRL (CF: 10165870154)
SILVESTRI SRL (CF: 07098490639)
SILVESTRI TRASLOCHI SRL (CF: 01266210994)
</t>
  </si>
  <si>
    <t>ACQUISTO ELETTROPOMPA PER UTGE1 CARIGNANO</t>
  </si>
  <si>
    <t xml:space="preserve">DIVEROLI SRL (CF: 02428030999)
</t>
  </si>
  <si>
    <t>DIVEROLI SRL (CF: 02428030999)</t>
  </si>
  <si>
    <t>fornitura dispenser e gel disinfettanti</t>
  </si>
  <si>
    <t xml:space="preserve">PAREDES ITALIA SPA (CF: 02974560100)
</t>
  </si>
  <si>
    <t>PAREDES ITALIA SPA (CF: 02974560100)</t>
  </si>
  <si>
    <t>fornitura e istallazione paratia F.O. Ge1</t>
  </si>
  <si>
    <t xml:space="preserve">A.A.I.S SRLS (CF: 02544470996)
</t>
  </si>
  <si>
    <t>A.A.I.S SRLS (CF: 02544470996)</t>
  </si>
  <si>
    <t>servizio di pulizia sedi uffici Agenzia delle Entrate - lotto 4 Liguria (subentro a MANITAL SCPA in data 27/03/2020)</t>
  </si>
  <si>
    <t xml:space="preserve">MANITAL S.C.P.A.-CONSORZIO STABILE (CF: 06466050017)
SKILL SCARL (CF: 03854020280)
</t>
  </si>
  <si>
    <t>SKILL SCARL (CF: 03854020280)</t>
  </si>
  <si>
    <t>SERVIZIO SPURGO UTGE1 CARIGNANO</t>
  </si>
  <si>
    <t xml:space="preserve">DOCKS LANTERNA S.P.A. (CF: 02315050100)
</t>
  </si>
  <si>
    <t>DOCKS LANTERNA S.P.A. (CF: 02315050100)</t>
  </si>
  <si>
    <t>UFFICI LIGURIA - PANNELLI IN PLEXIGLASS - EMERGENZA COVID</t>
  </si>
  <si>
    <t xml:space="preserve">PLEXIART SNC (CF: 02122300409)
</t>
  </si>
  <si>
    <t>PLEXIART SNC (CF: 02122300409)</t>
  </si>
  <si>
    <t>UPTGE Fiancate ripiani montaggio</t>
  </si>
  <si>
    <t>affidamento sanificazione Albenga</t>
  </si>
  <si>
    <t xml:space="preserve">NICMA&amp;PARTNERS SPA (CF: 09714120012)
</t>
  </si>
  <si>
    <t>affidamento servizio di sanificazione Ge2 DP La Spezia</t>
  </si>
  <si>
    <t>Collaudo calderina</t>
  </si>
  <si>
    <t xml:space="preserve">ACQUASERVICE LIGURIA (CF: 01843190990)
</t>
  </si>
  <si>
    <t>ACQUASERVICE LIGURIA (CF: 01843190990)</t>
  </si>
  <si>
    <t>fornitura mascherine</t>
  </si>
  <si>
    <t xml:space="preserve">ERREBIAN SPA (CF: 08397890586)
</t>
  </si>
  <si>
    <t>FORNITURA MASCHERINE CHIRURGICHE</t>
  </si>
  <si>
    <t xml:space="preserve">TUTTUFFICIOPIU' SRL (CF: 10238660152)
</t>
  </si>
  <si>
    <t>TUTTUFFICIOPIU' SRL (CF: 10238660152)</t>
  </si>
  <si>
    <t>FORNITURA PRODOTTI IGIENIZZANTI</t>
  </si>
  <si>
    <t>Sanificazione UPT SV UPT SP e UP SV</t>
  </si>
  <si>
    <t xml:space="preserve">DUSSMANN SERVICE S.R.L. (CF: 00124140211)
</t>
  </si>
  <si>
    <t>DUSSMANN SERVICE S.R.L. (CF: 00124140211)</t>
  </si>
  <si>
    <t>Sanificazione Uffici Liguria  2020</t>
  </si>
  <si>
    <t xml:space="preserve">ECOCLEAN ITALIA (CF: 02364210993)
GRATTACASO S.R.L. (CF: 00965350093)
LIGURBONIFICHE (CF: 02574660995)
NEW ULTRA CLEAN (CF: 02500420993)
S.T.E.A. DI GOSO TERESA (CF: GSOSRN83E62A145M)
</t>
  </si>
  <si>
    <t>S.T.E.A. DI GOSO TERESA (CF: GSOSRN83E62A145M)</t>
  </si>
  <si>
    <t>GE1 Smaltimento arredi</t>
  </si>
  <si>
    <t xml:space="preserve">BENFANTE SRL (CF: 03083200109)
E2 SRL (CF: 02258580998)
ECOLOGITAL MANECO SRL (CF: 02537310100)
F.LLI ADRIANO E GIUSEPPE BONAVITA &amp;F. SNC (CF: 03864340108)
IL RASTRELLO - COOP. SOC. A R.L. ONLUS (CF: 02689670103)
</t>
  </si>
  <si>
    <t>F.LLI ADRIANO E GIUSEPPE BONAVITA &amp;F. SNC (CF: 03864340108)</t>
  </si>
  <si>
    <t>Acquisto di alimentatori per notebook HP per la Direzione Regionale della Liguria</t>
  </si>
  <si>
    <t xml:space="preserve">ZEMA (CF: 04179650249)
</t>
  </si>
  <si>
    <t>ZEMA (CF: 04179650249)</t>
  </si>
  <si>
    <t>Acquisto di termometri ad infrarossi ad uso medico per gli uffici della Direzione Regionale della Liguria</t>
  </si>
  <si>
    <t xml:space="preserve">RAM APPARECCHI MEDICALI SRL (CF: 01769610997)
</t>
  </si>
  <si>
    <t>RAM APPARECCHI MEDICALI SRL (CF: 01769610997)</t>
  </si>
  <si>
    <t>UPT GE LAVORI EDILI</t>
  </si>
  <si>
    <t xml:space="preserve">ARTE COSTRUZIONI DI PUNAVIJA GENTIAN (CF: PNVGTN85B09Z100A)
</t>
  </si>
  <si>
    <t>ARTE COSTRUZIONI DI PUNAVIJA GENTIAN (CF: PNVGTN85B09Z100A)</t>
  </si>
  <si>
    <t>VIA FINOCCHIARO APRILE 1 - Sostituzione di n 3 Porte Tagliafuoco</t>
  </si>
  <si>
    <t xml:space="preserve">DIGIELLE (CF: 02544290998)
</t>
  </si>
  <si>
    <t>DIGIELLE (CF: 02544290998)</t>
  </si>
  <si>
    <t>DR LIGURIA FORNITURA GUANTI EMERGENZA COVID</t>
  </si>
  <si>
    <t>servizio di presentazione MUD 2020</t>
  </si>
  <si>
    <t xml:space="preserve">ECORECUPERO SRL (CF: 01291570081)
</t>
  </si>
  <si>
    <t>ECORECUPERO SRL (CF: 01291570081)</t>
  </si>
  <si>
    <t>UT-UPT GE VIA FINOCCHIARO SANIFICAZIONE 4_5 PIANO</t>
  </si>
  <si>
    <t xml:space="preserve">GLOBAL SERVICE SRL (CF: 01819660992)
</t>
  </si>
  <si>
    <t>GLOBAL SERVICE SRL (CF: 01819660992)</t>
  </si>
  <si>
    <t>AFFIDAMENTO SERVIZIO SORVEGLIANZA SANITARIA</t>
  </si>
  <si>
    <t xml:space="preserve">BIO-DATA (CF: 00984660100)
</t>
  </si>
  <si>
    <t>BIO-DATA (CF: 00984660100)</t>
  </si>
  <si>
    <t>FORNITURA MASCHERINE CHIRURGICHE LIGURIA</t>
  </si>
  <si>
    <t xml:space="preserve">BENEFIS SRL (CF: 02790240101)
</t>
  </si>
  <si>
    <t>BENEFIS SRL (CF: 02790240101)</t>
  </si>
  <si>
    <t>UPT SP MANUT.ARMADI COMPATTABILI</t>
  </si>
  <si>
    <t xml:space="preserve">OSAM ZANNONI (CF: 01346350117)
</t>
  </si>
  <si>
    <t>Fornitura mascherine chirurgiche ffp2 visiere Uffici Liguria</t>
  </si>
  <si>
    <t xml:space="preserve">C.G.M. (CF: 06178801004)
</t>
  </si>
  <si>
    <t>C.G.M. (CF: 06178801004)</t>
  </si>
  <si>
    <t>fornitura di prodotti tecnici professionali - bricoman</t>
  </si>
  <si>
    <t xml:space="preserve">BRICOMAN ITALIA SRL (CF: 05602670969)
</t>
  </si>
  <si>
    <t>BRICOMAN ITALIA SRL (CF: 05602670969)</t>
  </si>
  <si>
    <t>Affidamento fornitura cancelleria</t>
  </si>
  <si>
    <t xml:space="preserve">CLICK UFFICIO SRL (CF: 06067681004)
DUECÃ¬ ITALIA SRL (CF: 02693490126)
NADA 2008 SRL (CF: 09234221001)
</t>
  </si>
  <si>
    <t>CLICK UFFICIO SRL (CF: 06067681004)</t>
  </si>
  <si>
    <t>trattativa diretta toner uffici Liguria</t>
  </si>
  <si>
    <t xml:space="preserve">DPS INFORMATICA S.N.C. DI PRESELLO GIANNI &amp; C. (CF: 01486330309)
ECOREFILL S.R.L. (CF: 02279000489)
INFORMATICA.NET S.R.L. (CF: 04654610874)
LINEA DATA (CF: 03242680829)
VIRTUAL LOGIC SRL (CF: 03878640238)
</t>
  </si>
  <si>
    <t>LINEA DATA (CF: 03242680829)</t>
  </si>
  <si>
    <t>fornitura e posa in opera di nr. 2 armadi rack per le sedi della DP di Genova UT GE 2 DP SV UT SV</t>
  </si>
  <si>
    <t xml:space="preserve">FORZA MOTRICE (CF: 06876950962)
INSIS SPA (CF: 00890740111)
KORA SISTEMI INFORMATICI SRL (CF: 02048930206)
</t>
  </si>
  <si>
    <t>LIGURIA FORNITURA BARRIERE PROTETTIVE SCRIVANIE</t>
  </si>
  <si>
    <t xml:space="preserve">FERRAMENTA E COLORI MARSALA S.N.C (CF: 02774020107)
GUZZARDI MATERIE PLASTICHE SRL (CF: 01711900991)
</t>
  </si>
  <si>
    <t>FERRAMENTA E COLORI MARSALA S.N.C (CF: 02774020107)</t>
  </si>
  <si>
    <t>Intervento sfalcio erba UPT IM Viale Matteotti</t>
  </si>
  <si>
    <t xml:space="preserve">FEEL GREEN SRL (CF: 01669170084)
IL SOLCO (CF: 01439910082)
</t>
  </si>
  <si>
    <t>FEEL GREEN SRL (CF: 01669170084)</t>
  </si>
  <si>
    <t>fornitura di gel igienizzante per le sedi della Liguria  dellâ€™ Agenzia delle Entrate</t>
  </si>
  <si>
    <t xml:space="preserve">EXAXOL ITALIA CHEMICAL MANUFACTURER SRL (CF: 03726620101)
</t>
  </si>
  <si>
    <t>EXAXOL ITALIA CHEMICAL MANUFACTURER SRL (CF: 03726620101)</t>
  </si>
  <si>
    <t>Fornitura e applicazione pellicola sicurezza vetri - Via Finocchiaro Aprile GE</t>
  </si>
  <si>
    <t xml:space="preserve">CENTROPELLICOLEADESIVE DI STEFANO GARRONE (CF: GRRSFN56P09D969W)
</t>
  </si>
  <si>
    <t>CENTROPELLICOLEADESIVE DI STEFANO GARRONE (CF: GRRSFN56P09D969W)</t>
  </si>
  <si>
    <t>Manutenzione serramenti ripristino GE_CHIAVARI</t>
  </si>
  <si>
    <t xml:space="preserve">B.O.Z. SNC (CF: 00946860103)
</t>
  </si>
  <si>
    <t>B.O.Z. SNC (CF: 00946860103)</t>
  </si>
  <si>
    <t>Manutenzione impianti speciali</t>
  </si>
  <si>
    <t xml:space="preserve">BALLOCCHI IMPIANTI (CF: 01966660993)
BCV IMPIANTI (CF: 02014900993)
D.B.M. S.A.S. DI BOTTINO RICCARDO (CF: 01532150081)
ELETTRO SYSTEM SAS DI LAVAGETTO GIAN MARIA &amp; C. (CF: 01046300990)
ELETTROIMPIANTI DI ALINOVI FILIPPO E BRAGAZZI ERMANNO S.N.C. (CF: 01166500114)
</t>
  </si>
  <si>
    <t>BALLOCCHI IMPIANTI (CF: 01966660993)</t>
  </si>
  <si>
    <t>Fornitura 27 termoscanner</t>
  </si>
  <si>
    <t xml:space="preserve">SIMPLETEK SAS (CF: 02046910515)
</t>
  </si>
  <si>
    <t>SIMPLETEK SAS (CF: 02046910515)</t>
  </si>
  <si>
    <t>LIGURIA SANIFICAZIONE UFFICI QUARTO TRIMESTRE 2020</t>
  </si>
  <si>
    <t xml:space="preserve">CLEANING SERVICE (CF: vrnntn71e31d969m)
COOP.GE (CF: 00870870102)
ECOCLEAN ITALIA (CF: 02364210993)
GENOVA DISINFESTAZIONI SRL (CF: 01903120994)
GRATTACASO S.R.L. (CF: 00965350093)
</t>
  </si>
  <si>
    <t>GRATTACASO S.R.L. (CF: 00965350093)</t>
  </si>
  <si>
    <t>UPT SP MANUT.ARMADI COMPATTATORI Primo intervento</t>
  </si>
  <si>
    <t>Stampa Locandine Brochure nuova accoglienza UFFICI AGENZIA LIGURIA</t>
  </si>
  <si>
    <t xml:space="preserve">GIORGIO SANTINELLI &amp; C. (CF: 02742290105)
GRAFICHE G7 (CF: 03620420103)
P.ZETA SRL (CF: 00942200106)
</t>
  </si>
  <si>
    <t>GRAFICHE G7 (CF: 03620420103)</t>
  </si>
  <si>
    <t>LIGURIA FORNITURA MASCHERINE CHIRURGICHE</t>
  </si>
  <si>
    <t xml:space="preserve">DISTRIBUZIONE JUNIOR SRL (CF: 08836731219)
</t>
  </si>
  <si>
    <t>DISTRIBUZIONE JUNIOR SRL (CF: 08836731219)</t>
  </si>
  <si>
    <t>Acquisto visiere protettive Uffici Liguria</t>
  </si>
  <si>
    <t xml:space="preserve">CHIAPPINI LEONARDO CONFEZIONI (CF: CHPLRD52C17L500W)
</t>
  </si>
  <si>
    <t>CHIAPPINI LEONARDO CONFEZIONI (CF: CHPLRD52C17L500W)</t>
  </si>
  <si>
    <t>DP IMPERIA STAMPA CARTELLO ADESIVO LOGO AGENZIA</t>
  </si>
  <si>
    <t xml:space="preserve">GRAPHICLINE SNC (CF: 01662560083)
</t>
  </si>
  <si>
    <t>GRAPHICLINE SNC (CF: 01662560083)</t>
  </si>
  <si>
    <t>ACQUISTO TONER LEXMARK MS 621</t>
  </si>
  <si>
    <t>FORNITURA SALVIETTE E GEL UFFICI LIGURIA</t>
  </si>
  <si>
    <t xml:space="preserve">CANEVARI GROUP SRL (CF: 02293630188)
</t>
  </si>
  <si>
    <t>CANEVARI GROUP SRL (CF: 02293630188)</t>
  </si>
  <si>
    <t>LIGURIA Fornitura mascherine protettive ffp2</t>
  </si>
  <si>
    <t xml:space="preserve">PASSION SRL (CF: 09606060961)
</t>
  </si>
  <si>
    <t>PASSION SRL (CF: 09606060961)</t>
  </si>
  <si>
    <t>DR LIGURIA STAMPA BROCHURE</t>
  </si>
  <si>
    <t xml:space="preserve">GIORGIO SANTINELLI &amp; C. (CF: 02742290105)
</t>
  </si>
  <si>
    <t>GIORGIO SANTINELLI &amp; C. (CF: 02742290105)</t>
  </si>
  <si>
    <t>DR Liguria fornitura mascherine ffp2</t>
  </si>
  <si>
    <t xml:space="preserve">BLUEBAG ITALIA SRL (CF: 08050520967)
</t>
  </si>
  <si>
    <t>BLUEBAG ITALIA SRL (CF: 08050520967)</t>
  </si>
  <si>
    <t>ACQUISTO N.20 BARRIERE PROTETTIVE IN PLEXIGLASS UFFICI LIGURIA</t>
  </si>
  <si>
    <t xml:space="preserve">GIEMME (CF: 00706340411)
</t>
  </si>
  <si>
    <t>GIEMME (CF: 00706340411)</t>
  </si>
  <si>
    <t>UPT SP MANUT. ARMADI COMPATTATORI Secondo intervento</t>
  </si>
  <si>
    <t>ACQUISTO N.300 BROCHURES INFORMATIVE</t>
  </si>
  <si>
    <t>PAVIMENTO PVC GENOVA E PASSATOIA MOQUETTE DR LIGURIA</t>
  </si>
  <si>
    <t>FORNITURA PEDANE POGGIAPIEDI UFFICI DP GE - ATTR.EX ART.81/2008</t>
  </si>
  <si>
    <t xml:space="preserve">LANTERA SRL (CF: 01313790774)
</t>
  </si>
  <si>
    <t>LANTERA SRL (CF: 01313790774)</t>
  </si>
  <si>
    <t>Acquisto carta termica per eliminacode - Ottobre 2020</t>
  </si>
  <si>
    <t>Fornitura armadietti pronto soccorso DPGE_DPSV (d.lgs81/2008)</t>
  </si>
  <si>
    <t xml:space="preserve">MEDICAL PARMA S.R.L.. (CF: 02221860345)
</t>
  </si>
  <si>
    <t>MEDICAL PARMA S.R.L.. (CF: 02221860345)</t>
  </si>
  <si>
    <t>Fornitura scale pieghevoli tradizionali DPGE (d.lgs 81/2008)</t>
  </si>
  <si>
    <t xml:space="preserve">ROMAGNA SCALE DI ROSSI MARCO E C. S.N.C. (CF: 01842810408)
</t>
  </si>
  <si>
    <t>ROMAGNA SCALE DI ROSSI MARCO E C. S.N.C. (CF: 01842810408)</t>
  </si>
  <si>
    <t>Fornitura scale pieghevoli a castello DPGE (d.lgs.81/2008)</t>
  </si>
  <si>
    <t xml:space="preserve">CARRELLI.IT S.R.L. (CF: 02654570981)
</t>
  </si>
  <si>
    <t>CARRELLI.IT S.R.L. (CF: 02654570981)</t>
  </si>
  <si>
    <t>CORSO DI FORMAZIONE RSPP-ASP-RLS</t>
  </si>
  <si>
    <t xml:space="preserve">IGEAM ACADEMY (CF: 10178221007)
</t>
  </si>
  <si>
    <t>IGEAM ACADEMY (CF: 10178221007)</t>
  </si>
  <si>
    <t>Manutenzione macchina Bollatrice UT Albenga (SV)</t>
  </si>
  <si>
    <t xml:space="preserve">FATTORI SAFEST S.R.L. (CF: 10416260155)
</t>
  </si>
  <si>
    <t>FATTORI SAFEST S.R.L. (CF: 10416260155)</t>
  </si>
  <si>
    <t>acquisto toner per Kyocera Ecosys 3050 su convenzione consip stampanti 16</t>
  </si>
  <si>
    <t>SERVIZIO DI VIGILANZA E SERVIZI CORRELATI</t>
  </si>
  <si>
    <t xml:space="preserve">INTERNATIONAL SECURITY SERVICE VIGILANZA SPA (CF: 10169951000)
</t>
  </si>
  <si>
    <t>INTERNATIONAL SECURITY SERVICE VIGILANZA SPA (CF: 10169951000)</t>
  </si>
  <si>
    <t>lavori di realizzazione del sistema di spegnimento</t>
  </si>
  <si>
    <t>UT SANREMO FORNITURA ED INSTALLAZIONE CAMPANE ALLARME</t>
  </si>
  <si>
    <t xml:space="preserve">BONOMI MARCO  (CF: BNMMRC68E04I138U)
FORZA MOTRICE (CF: 06876950962)
</t>
  </si>
  <si>
    <t>BONOMI MARCO  (CF: BNMMRC68E04I138U)</t>
  </si>
  <si>
    <t>UT CHIAVARI FORNITURA ED INSTALLAZIONE VASISTAS</t>
  </si>
  <si>
    <t xml:space="preserve">B.O.Z. SNC (CF: 00946860103)
P.B.F. SERRAMENTI (CF: 02360020990)
</t>
  </si>
  <si>
    <t>Fornitura visiere protettive</t>
  </si>
  <si>
    <t xml:space="preserve">DI LAURO VINCENZO (CF: DLRVCN61T29C129N)
</t>
  </si>
  <si>
    <t>DI LAURO VINCENZO (CF: DLRVCN61T29C129N)</t>
  </si>
  <si>
    <t>Buoni pasto ele Sodexo 24 mesi</t>
  </si>
  <si>
    <t xml:space="preserve">SODEXO MOTIVATION SOLUTION ITALIA SRL (CF: 05892970152)
</t>
  </si>
  <si>
    <t>SODEXO MOTIVATION SOLUTION ITALIA SRL (CF: 05892970152)</t>
  </si>
  <si>
    <t>Acquisto toner Kyocera 3050 - conv stampanti 16</t>
  </si>
  <si>
    <t xml:space="preserve">Acquisto toner Lexmark 621 </t>
  </si>
  <si>
    <t>SOSTITUZIONE PORTE TAGLIAFUOCO SEDE VIA FIUME (GE)</t>
  </si>
  <si>
    <t xml:space="preserve">CESAG SRL (CF: 00434270104)
CROCCO EMANUELE S.R.L. (CF: 00241830108)
EDILPIEMME (CF: 02976240107)
IMPRESA EDILE TRAVERSO SNC (CF: 01096910995)
PROTECNA SRL (CF: 03315500102)
</t>
  </si>
  <si>
    <t>PROTECNA SRL (CF: 03315500102)</t>
  </si>
  <si>
    <t>VERIFICHE PERIODICHE IMPIANTI MESSA A TERRA ED ELEVATORI</t>
  </si>
  <si>
    <t xml:space="preserve">ICIM S.P.A. (CF: 12908230159)
SO.VE.P.I. - SOCIETA VERIFICHE PERIODICHE IMPIANTI (CF: 01255140459)
SOCIETÃ  RINA SERVICES SPA (CF: 03487840104)
</t>
  </si>
  <si>
    <t>SOCIETÃ  RINA SERVICES SPA (CF: 03487840104)</t>
  </si>
  <si>
    <t>CONTRATTO ESECUTIVO PER LA FORNITURA DI CARTA UFFICI LIGURIA</t>
  </si>
  <si>
    <t xml:space="preserve">VALSECCHI CANCELLERIA SRL (CF: 09521810961)
</t>
  </si>
  <si>
    <t>VALSECCHI CANCELLERIA SRL (CF: 09521810961)</t>
  </si>
  <si>
    <t>SERVIZIO DI SORVEGLIANZA SANITARIA LIGURIA 2021</t>
  </si>
  <si>
    <t>NOLEGGIO N.2 FOTOCOPIATORI COLORI PER DR</t>
  </si>
  <si>
    <t>manutenzione fotocopiatore microfilm upt La Spezia</t>
  </si>
  <si>
    <t>VIA FINOCCHIARO APRILE 1 (GE)  RIMOZ PAVIMENTO AMIANTO</t>
  </si>
  <si>
    <t xml:space="preserve">AMIU BONIFICHE SPA (CF: 01266290996)
</t>
  </si>
  <si>
    <t>AMIU BONIFICHE SPA (CF: 01266290996)</t>
  </si>
  <si>
    <t>Fornitura gas-metano per gli uffici Ade Liguria Dic2020/Nov2021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</si>
</sst>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"61176940CC"</f>
        <v>61176940CC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42125</v>
      </c>
      <c r="J3" s="2">
        <v>42490</v>
      </c>
      <c r="K3">
        <v>242551.57</v>
      </c>
    </row>
    <row r="4" spans="1:11" x14ac:dyDescent="0.25">
      <c r="A4" t="str">
        <f>"Z60171B603"</f>
        <v>Z60171B603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1545.6</v>
      </c>
      <c r="I4" s="2">
        <v>42325</v>
      </c>
      <c r="J4" s="2">
        <v>43785</v>
      </c>
      <c r="K4">
        <v>1545.6</v>
      </c>
    </row>
    <row r="5" spans="1:11" x14ac:dyDescent="0.25">
      <c r="A5" t="str">
        <f>"6577182E46"</f>
        <v>6577182E46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22</v>
      </c>
      <c r="G5" t="s">
        <v>23</v>
      </c>
      <c r="H5">
        <v>73507.199999999997</v>
      </c>
      <c r="I5" s="2">
        <v>42405</v>
      </c>
      <c r="J5" s="2">
        <v>43865</v>
      </c>
      <c r="K5">
        <v>73507.199999999997</v>
      </c>
    </row>
    <row r="6" spans="1:11" x14ac:dyDescent="0.25">
      <c r="A6" t="str">
        <f>"Z761B261B7"</f>
        <v>Z761B261B7</v>
      </c>
      <c r="B6" t="str">
        <f t="shared" si="0"/>
        <v>06363391001</v>
      </c>
      <c r="C6" t="s">
        <v>16</v>
      </c>
      <c r="D6" t="s">
        <v>25</v>
      </c>
      <c r="E6" t="s">
        <v>18</v>
      </c>
      <c r="F6" s="1" t="s">
        <v>26</v>
      </c>
      <c r="G6" t="s">
        <v>27</v>
      </c>
      <c r="H6">
        <v>3826.08</v>
      </c>
      <c r="I6" s="2">
        <v>42671</v>
      </c>
      <c r="J6" s="2">
        <v>44131</v>
      </c>
      <c r="K6">
        <v>4304.34</v>
      </c>
    </row>
    <row r="7" spans="1:11" x14ac:dyDescent="0.25">
      <c r="A7" t="str">
        <f>"ZC51B75F87"</f>
        <v>ZC51B75F87</v>
      </c>
      <c r="B7" t="str">
        <f t="shared" si="0"/>
        <v>06363391001</v>
      </c>
      <c r="C7" t="s">
        <v>16</v>
      </c>
      <c r="D7" t="s">
        <v>28</v>
      </c>
      <c r="E7" t="s">
        <v>18</v>
      </c>
      <c r="F7" s="1" t="s">
        <v>26</v>
      </c>
      <c r="G7" t="s">
        <v>27</v>
      </c>
      <c r="H7">
        <v>3826.08</v>
      </c>
      <c r="I7" s="2">
        <v>42692</v>
      </c>
      <c r="J7" s="2">
        <v>44152</v>
      </c>
      <c r="K7">
        <v>3467.82</v>
      </c>
    </row>
    <row r="8" spans="1:11" x14ac:dyDescent="0.25">
      <c r="A8" t="str">
        <f>"66927800C7"</f>
        <v>66927800C7</v>
      </c>
      <c r="B8" t="str">
        <f t="shared" si="0"/>
        <v>06363391001</v>
      </c>
      <c r="C8" t="s">
        <v>16</v>
      </c>
      <c r="D8" t="s">
        <v>29</v>
      </c>
      <c r="E8" t="s">
        <v>18</v>
      </c>
      <c r="F8" s="1" t="s">
        <v>30</v>
      </c>
      <c r="G8" t="s">
        <v>31</v>
      </c>
      <c r="H8">
        <v>520042.16</v>
      </c>
      <c r="I8" s="2">
        <v>42522</v>
      </c>
      <c r="J8" s="2">
        <v>43863</v>
      </c>
      <c r="K8">
        <v>251714.61</v>
      </c>
    </row>
    <row r="9" spans="1:11" x14ac:dyDescent="0.25">
      <c r="A9" t="str">
        <f>"6985696AB2"</f>
        <v>6985696AB2</v>
      </c>
      <c r="B9" t="str">
        <f t="shared" si="0"/>
        <v>06363391001</v>
      </c>
      <c r="C9" t="s">
        <v>16</v>
      </c>
      <c r="D9" t="s">
        <v>32</v>
      </c>
      <c r="E9" t="s">
        <v>18</v>
      </c>
      <c r="F9" s="1" t="s">
        <v>33</v>
      </c>
      <c r="G9" t="s">
        <v>34</v>
      </c>
      <c r="H9">
        <v>117436.69</v>
      </c>
      <c r="I9" s="2">
        <v>42826</v>
      </c>
      <c r="J9" s="2">
        <v>43635</v>
      </c>
      <c r="K9">
        <v>98643.66</v>
      </c>
    </row>
    <row r="10" spans="1:11" x14ac:dyDescent="0.25">
      <c r="A10" t="str">
        <f>"Z181BDFC40"</f>
        <v>Z181BDFC40</v>
      </c>
      <c r="B10" t="str">
        <f t="shared" si="0"/>
        <v>06363391001</v>
      </c>
      <c r="C10" t="s">
        <v>16</v>
      </c>
      <c r="D10" t="s">
        <v>35</v>
      </c>
      <c r="E10" t="s">
        <v>36</v>
      </c>
      <c r="F10" s="1" t="s">
        <v>37</v>
      </c>
      <c r="G10" t="s">
        <v>38</v>
      </c>
      <c r="H10">
        <v>25780</v>
      </c>
      <c r="I10" s="2">
        <v>42722</v>
      </c>
      <c r="J10" s="2">
        <v>44196</v>
      </c>
      <c r="K10">
        <v>19500</v>
      </c>
    </row>
    <row r="11" spans="1:11" x14ac:dyDescent="0.25">
      <c r="A11" t="str">
        <f>"Z71213B494"</f>
        <v>Z71213B494</v>
      </c>
      <c r="B11" t="str">
        <f t="shared" si="0"/>
        <v>06363391001</v>
      </c>
      <c r="C11" t="s">
        <v>16</v>
      </c>
      <c r="D11" t="s">
        <v>39</v>
      </c>
      <c r="E11" t="s">
        <v>36</v>
      </c>
      <c r="F11" s="1" t="s">
        <v>40</v>
      </c>
      <c r="G11" t="s">
        <v>41</v>
      </c>
      <c r="H11">
        <v>37912</v>
      </c>
      <c r="I11" s="2">
        <v>43101</v>
      </c>
      <c r="J11" s="2">
        <v>43373</v>
      </c>
      <c r="K11">
        <v>37912</v>
      </c>
    </row>
    <row r="12" spans="1:11" x14ac:dyDescent="0.25">
      <c r="A12" t="str">
        <f>"Z6321C0C30"</f>
        <v>Z6321C0C30</v>
      </c>
      <c r="B12" t="str">
        <f t="shared" si="0"/>
        <v>06363391001</v>
      </c>
      <c r="C12" t="s">
        <v>16</v>
      </c>
      <c r="D12" t="s">
        <v>42</v>
      </c>
      <c r="E12" t="s">
        <v>18</v>
      </c>
      <c r="F12" s="1" t="s">
        <v>43</v>
      </c>
      <c r="G12" t="s">
        <v>44</v>
      </c>
      <c r="H12">
        <v>6303.36</v>
      </c>
      <c r="I12" s="2">
        <v>43144</v>
      </c>
      <c r="J12" s="2">
        <v>44604</v>
      </c>
      <c r="K12">
        <v>4333.5600000000004</v>
      </c>
    </row>
    <row r="13" spans="1:11" x14ac:dyDescent="0.25">
      <c r="A13" t="str">
        <f>"ZC72252061"</f>
        <v>ZC72252061</v>
      </c>
      <c r="B13" t="str">
        <f t="shared" si="0"/>
        <v>06363391001</v>
      </c>
      <c r="C13" t="s">
        <v>16</v>
      </c>
      <c r="D13" t="s">
        <v>45</v>
      </c>
      <c r="E13" t="s">
        <v>36</v>
      </c>
      <c r="F13" s="1" t="s">
        <v>46</v>
      </c>
      <c r="G13" t="s">
        <v>47</v>
      </c>
      <c r="H13">
        <v>14700</v>
      </c>
      <c r="I13" s="2">
        <v>43191</v>
      </c>
      <c r="J13" s="2">
        <v>43920</v>
      </c>
      <c r="K13">
        <v>14870.27</v>
      </c>
    </row>
    <row r="14" spans="1:11" x14ac:dyDescent="0.25">
      <c r="A14" t="str">
        <f>"Z2B241F76C"</f>
        <v>Z2B241F76C</v>
      </c>
      <c r="B14" t="str">
        <f t="shared" si="0"/>
        <v>06363391001</v>
      </c>
      <c r="C14" t="s">
        <v>16</v>
      </c>
      <c r="D14" t="s">
        <v>48</v>
      </c>
      <c r="E14" t="s">
        <v>36</v>
      </c>
      <c r="F14" s="1" t="s">
        <v>49</v>
      </c>
      <c r="G14" t="s">
        <v>47</v>
      </c>
      <c r="H14">
        <v>4050</v>
      </c>
      <c r="I14" s="2">
        <v>43282</v>
      </c>
      <c r="J14" s="2">
        <v>44104</v>
      </c>
      <c r="K14">
        <v>4104.29</v>
      </c>
    </row>
    <row r="15" spans="1:11" x14ac:dyDescent="0.25">
      <c r="A15" t="str">
        <f>"Z98236F09E"</f>
        <v>Z98236F09E</v>
      </c>
      <c r="B15" t="str">
        <f t="shared" si="0"/>
        <v>06363391001</v>
      </c>
      <c r="C15" t="s">
        <v>16</v>
      </c>
      <c r="D15" t="s">
        <v>50</v>
      </c>
      <c r="E15" t="s">
        <v>36</v>
      </c>
      <c r="F15" s="1" t="s">
        <v>51</v>
      </c>
      <c r="G15" t="s">
        <v>52</v>
      </c>
      <c r="H15">
        <v>38495.42</v>
      </c>
      <c r="I15" s="2">
        <v>43278</v>
      </c>
      <c r="J15" s="2">
        <v>44012</v>
      </c>
      <c r="K15">
        <v>36213.21</v>
      </c>
    </row>
    <row r="16" spans="1:11" x14ac:dyDescent="0.25">
      <c r="A16" t="str">
        <f>"7037461887"</f>
        <v>7037461887</v>
      </c>
      <c r="B16" t="str">
        <f t="shared" si="0"/>
        <v>06363391001</v>
      </c>
      <c r="C16" t="s">
        <v>16</v>
      </c>
      <c r="D16" t="s">
        <v>53</v>
      </c>
      <c r="E16" t="s">
        <v>54</v>
      </c>
      <c r="F16" s="1" t="s">
        <v>55</v>
      </c>
      <c r="G16" t="s">
        <v>56</v>
      </c>
      <c r="H16">
        <v>117849.98</v>
      </c>
      <c r="I16" s="2">
        <v>43222</v>
      </c>
      <c r="J16" s="2">
        <v>43382</v>
      </c>
      <c r="K16">
        <v>116860.22</v>
      </c>
    </row>
    <row r="17" spans="1:11" x14ac:dyDescent="0.25">
      <c r="A17" t="str">
        <f>"ZCA23EDEEB"</f>
        <v>ZCA23EDEEB</v>
      </c>
      <c r="B17" t="str">
        <f t="shared" si="0"/>
        <v>06363391001</v>
      </c>
      <c r="C17" t="s">
        <v>16</v>
      </c>
      <c r="D17" t="s">
        <v>57</v>
      </c>
      <c r="E17" t="s">
        <v>58</v>
      </c>
      <c r="F17" s="1" t="s">
        <v>59</v>
      </c>
      <c r="G17" t="s">
        <v>60</v>
      </c>
      <c r="H17">
        <v>24000</v>
      </c>
      <c r="I17" s="2">
        <v>43276</v>
      </c>
      <c r="J17" s="2">
        <v>44012</v>
      </c>
      <c r="K17">
        <v>13335.7</v>
      </c>
    </row>
    <row r="18" spans="1:11" x14ac:dyDescent="0.25">
      <c r="A18" t="str">
        <f>"ZCA249AFC3"</f>
        <v>ZCA249AFC3</v>
      </c>
      <c r="B18" t="str">
        <f t="shared" si="0"/>
        <v>06363391001</v>
      </c>
      <c r="C18" t="s">
        <v>16</v>
      </c>
      <c r="D18" t="s">
        <v>61</v>
      </c>
      <c r="E18" t="s">
        <v>36</v>
      </c>
      <c r="F18" s="1" t="s">
        <v>62</v>
      </c>
      <c r="G18" t="s">
        <v>63</v>
      </c>
      <c r="H18">
        <v>0</v>
      </c>
      <c r="I18" s="2">
        <v>43282</v>
      </c>
      <c r="J18" s="2">
        <v>43646</v>
      </c>
      <c r="K18">
        <v>32279.98</v>
      </c>
    </row>
    <row r="19" spans="1:11" x14ac:dyDescent="0.25">
      <c r="A19" t="str">
        <f>"7476325A8E"</f>
        <v>7476325A8E</v>
      </c>
      <c r="B19" t="str">
        <f t="shared" si="0"/>
        <v>06363391001</v>
      </c>
      <c r="C19" t="s">
        <v>16</v>
      </c>
      <c r="D19" t="s">
        <v>64</v>
      </c>
      <c r="E19" t="s">
        <v>18</v>
      </c>
      <c r="F19" s="1" t="s">
        <v>43</v>
      </c>
      <c r="G19" t="s">
        <v>44</v>
      </c>
      <c r="H19">
        <v>50426.879999999997</v>
      </c>
      <c r="I19" s="2">
        <v>43278</v>
      </c>
      <c r="J19" s="2">
        <v>44738</v>
      </c>
      <c r="K19">
        <v>28365.21</v>
      </c>
    </row>
    <row r="20" spans="1:11" ht="409.5" x14ac:dyDescent="0.25">
      <c r="A20" t="str">
        <f>"Z9924BF6AE"</f>
        <v>Z9924BF6AE</v>
      </c>
      <c r="B20" t="str">
        <f t="shared" si="0"/>
        <v>06363391001</v>
      </c>
      <c r="C20" t="s">
        <v>16</v>
      </c>
      <c r="D20" t="s">
        <v>65</v>
      </c>
      <c r="E20" t="s">
        <v>36</v>
      </c>
      <c r="F20" s="1" t="s">
        <v>66</v>
      </c>
      <c r="G20" t="s">
        <v>67</v>
      </c>
      <c r="H20">
        <v>4315</v>
      </c>
      <c r="I20" s="2">
        <v>43435</v>
      </c>
      <c r="J20" s="2">
        <v>44165</v>
      </c>
      <c r="K20">
        <v>4210</v>
      </c>
    </row>
    <row r="21" spans="1:11" x14ac:dyDescent="0.25">
      <c r="A21" t="str">
        <f>"Z0325ED342"</f>
        <v>Z0325ED342</v>
      </c>
      <c r="B21" t="str">
        <f t="shared" si="0"/>
        <v>06363391001</v>
      </c>
      <c r="C21" t="s">
        <v>16</v>
      </c>
      <c r="D21" t="s">
        <v>68</v>
      </c>
      <c r="E21" t="s">
        <v>36</v>
      </c>
      <c r="F21" s="1" t="s">
        <v>69</v>
      </c>
      <c r="G21" t="s">
        <v>70</v>
      </c>
      <c r="H21">
        <v>7000</v>
      </c>
      <c r="I21" s="2">
        <v>43445</v>
      </c>
      <c r="J21" s="2">
        <v>44561</v>
      </c>
      <c r="K21">
        <v>1005.53</v>
      </c>
    </row>
    <row r="22" spans="1:11" x14ac:dyDescent="0.25">
      <c r="A22" t="str">
        <f>"7336948107"</f>
        <v>7336948107</v>
      </c>
      <c r="B22" t="str">
        <f t="shared" si="0"/>
        <v>06363391001</v>
      </c>
      <c r="C22" t="s">
        <v>16</v>
      </c>
      <c r="D22" t="s">
        <v>71</v>
      </c>
      <c r="E22" t="s">
        <v>18</v>
      </c>
      <c r="F22" s="1" t="s">
        <v>72</v>
      </c>
      <c r="G22" t="s">
        <v>73</v>
      </c>
      <c r="H22">
        <v>2984945.04</v>
      </c>
      <c r="I22" s="2">
        <v>43108</v>
      </c>
      <c r="J22" s="2">
        <v>44216</v>
      </c>
      <c r="K22">
        <v>2087892.02</v>
      </c>
    </row>
    <row r="23" spans="1:11" x14ac:dyDescent="0.25">
      <c r="A23" t="str">
        <f>"ZE82614E8E"</f>
        <v>ZE82614E8E</v>
      </c>
      <c r="B23" t="str">
        <f t="shared" si="0"/>
        <v>06363391001</v>
      </c>
      <c r="C23" t="s">
        <v>16</v>
      </c>
      <c r="D23" t="s">
        <v>74</v>
      </c>
      <c r="E23" t="s">
        <v>36</v>
      </c>
      <c r="F23" s="1" t="s">
        <v>75</v>
      </c>
      <c r="G23" t="s">
        <v>76</v>
      </c>
      <c r="H23">
        <v>25840</v>
      </c>
      <c r="I23" s="2">
        <v>43466</v>
      </c>
      <c r="J23" s="2">
        <v>43890</v>
      </c>
      <c r="K23">
        <v>37979.360000000001</v>
      </c>
    </row>
    <row r="24" spans="1:11" ht="405" x14ac:dyDescent="0.25">
      <c r="A24" t="str">
        <f>"76606139D3"</f>
        <v>76606139D3</v>
      </c>
      <c r="B24" t="str">
        <f t="shared" si="0"/>
        <v>06363391001</v>
      </c>
      <c r="C24" t="s">
        <v>16</v>
      </c>
      <c r="D24" t="s">
        <v>77</v>
      </c>
      <c r="E24" t="s">
        <v>58</v>
      </c>
      <c r="F24" s="1" t="s">
        <v>78</v>
      </c>
      <c r="G24" t="s">
        <v>79</v>
      </c>
      <c r="H24">
        <v>95456.81</v>
      </c>
      <c r="I24" s="2">
        <v>43466</v>
      </c>
      <c r="J24" s="2">
        <v>43830</v>
      </c>
      <c r="K24">
        <v>85272</v>
      </c>
    </row>
    <row r="25" spans="1:11" ht="165" x14ac:dyDescent="0.25">
      <c r="A25" t="str">
        <f>"Z5926EECCC"</f>
        <v>Z5926EECCC</v>
      </c>
      <c r="B25" t="str">
        <f t="shared" si="0"/>
        <v>06363391001</v>
      </c>
      <c r="C25" t="s">
        <v>16</v>
      </c>
      <c r="D25" t="s">
        <v>80</v>
      </c>
      <c r="E25" t="s">
        <v>36</v>
      </c>
      <c r="F25" s="1" t="s">
        <v>81</v>
      </c>
      <c r="G25" t="s">
        <v>82</v>
      </c>
      <c r="H25">
        <v>3800</v>
      </c>
      <c r="I25" s="2">
        <v>43525</v>
      </c>
      <c r="J25" s="2">
        <v>44104</v>
      </c>
      <c r="K25">
        <v>4000</v>
      </c>
    </row>
    <row r="26" spans="1:11" ht="105" x14ac:dyDescent="0.25">
      <c r="A26" t="str">
        <f>"77659210BF"</f>
        <v>77659210BF</v>
      </c>
      <c r="B26" t="str">
        <f t="shared" si="0"/>
        <v>06363391001</v>
      </c>
      <c r="C26" t="s">
        <v>16</v>
      </c>
      <c r="D26" t="s">
        <v>83</v>
      </c>
      <c r="E26" t="s">
        <v>18</v>
      </c>
      <c r="F26" s="1" t="s">
        <v>84</v>
      </c>
      <c r="G26" t="s">
        <v>85</v>
      </c>
      <c r="H26">
        <v>0</v>
      </c>
      <c r="I26" s="2">
        <v>43556</v>
      </c>
      <c r="J26" s="2">
        <v>43921</v>
      </c>
      <c r="K26">
        <v>412044.06</v>
      </c>
    </row>
    <row r="27" spans="1:11" ht="409.5" x14ac:dyDescent="0.25">
      <c r="A27" t="str">
        <f>"Z93275822B"</f>
        <v>Z93275822B</v>
      </c>
      <c r="B27" t="str">
        <f t="shared" si="0"/>
        <v>06363391001</v>
      </c>
      <c r="C27" t="s">
        <v>16</v>
      </c>
      <c r="D27" t="s">
        <v>86</v>
      </c>
      <c r="E27" t="s">
        <v>58</v>
      </c>
      <c r="F27" s="1" t="s">
        <v>87</v>
      </c>
      <c r="G27" t="s">
        <v>88</v>
      </c>
      <c r="H27">
        <v>7533.35</v>
      </c>
      <c r="I27" s="2">
        <v>43556</v>
      </c>
      <c r="J27" s="2">
        <v>43921</v>
      </c>
      <c r="K27">
        <v>6794.02</v>
      </c>
    </row>
    <row r="28" spans="1:11" ht="409.5" x14ac:dyDescent="0.25">
      <c r="A28" t="str">
        <f>"Z0E275819E"</f>
        <v>Z0E275819E</v>
      </c>
      <c r="B28" t="str">
        <f t="shared" si="0"/>
        <v>06363391001</v>
      </c>
      <c r="C28" t="s">
        <v>16</v>
      </c>
      <c r="D28" t="s">
        <v>89</v>
      </c>
      <c r="E28" t="s">
        <v>58</v>
      </c>
      <c r="F28" s="1" t="s">
        <v>90</v>
      </c>
      <c r="G28" t="s">
        <v>88</v>
      </c>
      <c r="H28">
        <v>15721</v>
      </c>
      <c r="I28" s="2">
        <v>43556</v>
      </c>
      <c r="J28" s="2">
        <v>43921</v>
      </c>
      <c r="K28">
        <v>15718.43</v>
      </c>
    </row>
    <row r="29" spans="1:11" ht="409.5" x14ac:dyDescent="0.25">
      <c r="A29" t="str">
        <f>"ZE4275826E"</f>
        <v>ZE4275826E</v>
      </c>
      <c r="B29" t="str">
        <f t="shared" si="0"/>
        <v>06363391001</v>
      </c>
      <c r="C29" t="s">
        <v>16</v>
      </c>
      <c r="D29" t="s">
        <v>91</v>
      </c>
      <c r="E29" t="s">
        <v>58</v>
      </c>
      <c r="F29" s="1" t="s">
        <v>92</v>
      </c>
      <c r="G29" t="s">
        <v>88</v>
      </c>
      <c r="H29">
        <v>7233.35</v>
      </c>
      <c r="I29" s="2">
        <v>43556</v>
      </c>
      <c r="J29" s="2">
        <v>43921</v>
      </c>
      <c r="K29">
        <v>5975.12</v>
      </c>
    </row>
    <row r="30" spans="1:11" ht="409.5" x14ac:dyDescent="0.25">
      <c r="A30" t="str">
        <f>"Z852758251"</f>
        <v>Z852758251</v>
      </c>
      <c r="B30" t="str">
        <f t="shared" si="0"/>
        <v>06363391001</v>
      </c>
      <c r="C30" t="s">
        <v>16</v>
      </c>
      <c r="D30" t="s">
        <v>93</v>
      </c>
      <c r="E30" t="s">
        <v>58</v>
      </c>
      <c r="F30" s="1" t="s">
        <v>94</v>
      </c>
      <c r="G30" t="s">
        <v>95</v>
      </c>
      <c r="H30">
        <v>7382.5</v>
      </c>
      <c r="I30" s="2">
        <v>43556</v>
      </c>
      <c r="J30" s="2">
        <v>43921</v>
      </c>
      <c r="K30">
        <v>7353</v>
      </c>
    </row>
    <row r="31" spans="1:11" ht="150" x14ac:dyDescent="0.25">
      <c r="A31" t="str">
        <f>"Z792793B0A"</f>
        <v>Z792793B0A</v>
      </c>
      <c r="B31" t="str">
        <f t="shared" si="0"/>
        <v>06363391001</v>
      </c>
      <c r="C31" t="s">
        <v>16</v>
      </c>
      <c r="D31" t="s">
        <v>96</v>
      </c>
      <c r="E31" t="s">
        <v>18</v>
      </c>
      <c r="F31" s="1" t="s">
        <v>97</v>
      </c>
      <c r="G31" t="s">
        <v>98</v>
      </c>
      <c r="H31">
        <v>0</v>
      </c>
      <c r="I31" s="2">
        <v>43542</v>
      </c>
      <c r="J31" s="2">
        <v>44637</v>
      </c>
      <c r="K31">
        <v>1761.85</v>
      </c>
    </row>
    <row r="32" spans="1:11" ht="405" x14ac:dyDescent="0.25">
      <c r="A32" t="str">
        <f>"7669824AFB"</f>
        <v>7669824AFB</v>
      </c>
      <c r="B32" t="str">
        <f t="shared" si="0"/>
        <v>06363391001</v>
      </c>
      <c r="C32" t="s">
        <v>16</v>
      </c>
      <c r="D32" t="s">
        <v>99</v>
      </c>
      <c r="E32" t="s">
        <v>58</v>
      </c>
      <c r="F32" s="1" t="s">
        <v>100</v>
      </c>
      <c r="G32" t="s">
        <v>79</v>
      </c>
      <c r="H32">
        <v>92560</v>
      </c>
      <c r="I32" s="2">
        <v>43480</v>
      </c>
      <c r="J32" s="2">
        <v>43646</v>
      </c>
      <c r="K32">
        <v>69199.039999999994</v>
      </c>
    </row>
    <row r="33" spans="1:11" ht="390" x14ac:dyDescent="0.25">
      <c r="A33" t="str">
        <f>"76530275AA"</f>
        <v>76530275AA</v>
      </c>
      <c r="B33" t="str">
        <f t="shared" si="0"/>
        <v>06363391001</v>
      </c>
      <c r="C33" t="s">
        <v>16</v>
      </c>
      <c r="D33" t="s">
        <v>101</v>
      </c>
      <c r="E33" t="s">
        <v>58</v>
      </c>
      <c r="F33" s="1" t="s">
        <v>102</v>
      </c>
      <c r="G33" t="s">
        <v>79</v>
      </c>
      <c r="H33">
        <v>29792.59</v>
      </c>
      <c r="I33" s="2">
        <v>43466</v>
      </c>
      <c r="J33" s="2">
        <v>43830</v>
      </c>
      <c r="K33">
        <v>27884.86</v>
      </c>
    </row>
    <row r="34" spans="1:11" ht="405" x14ac:dyDescent="0.25">
      <c r="A34" t="str">
        <f>"7757221546"</f>
        <v>7757221546</v>
      </c>
      <c r="B34" t="str">
        <f t="shared" si="0"/>
        <v>06363391001</v>
      </c>
      <c r="C34" t="s">
        <v>16</v>
      </c>
      <c r="D34" t="s">
        <v>103</v>
      </c>
      <c r="E34" t="s">
        <v>58</v>
      </c>
      <c r="F34" s="1" t="s">
        <v>104</v>
      </c>
      <c r="G34" t="s">
        <v>105</v>
      </c>
      <c r="H34">
        <v>213358.19</v>
      </c>
      <c r="I34" s="2">
        <v>43616</v>
      </c>
      <c r="J34" s="2">
        <v>43769</v>
      </c>
      <c r="K34">
        <v>190928.54</v>
      </c>
    </row>
    <row r="35" spans="1:11" ht="135" x14ac:dyDescent="0.25">
      <c r="A35" t="str">
        <f>"ZDA1E97EB3"</f>
        <v>ZDA1E97EB3</v>
      </c>
      <c r="B35" t="str">
        <f t="shared" ref="B35:B66" si="1">"06363391001"</f>
        <v>06363391001</v>
      </c>
      <c r="C35" t="s">
        <v>16</v>
      </c>
      <c r="D35" t="s">
        <v>106</v>
      </c>
      <c r="E35" t="s">
        <v>18</v>
      </c>
      <c r="F35" s="1" t="s">
        <v>22</v>
      </c>
      <c r="G35" t="s">
        <v>23</v>
      </c>
      <c r="H35">
        <v>14738.08</v>
      </c>
      <c r="I35" s="2">
        <v>42919</v>
      </c>
      <c r="J35" s="2">
        <v>44379</v>
      </c>
      <c r="K35">
        <v>11974.69</v>
      </c>
    </row>
    <row r="36" spans="1:11" ht="135" x14ac:dyDescent="0.25">
      <c r="A36" t="str">
        <f>"Z5C2A345AC"</f>
        <v>Z5C2A345AC</v>
      </c>
      <c r="B36" t="str">
        <f t="shared" si="1"/>
        <v>06363391001</v>
      </c>
      <c r="C36" t="s">
        <v>16</v>
      </c>
      <c r="D36" t="s">
        <v>107</v>
      </c>
      <c r="E36" t="s">
        <v>18</v>
      </c>
      <c r="F36" s="1" t="s">
        <v>22</v>
      </c>
      <c r="G36" t="s">
        <v>23</v>
      </c>
      <c r="H36">
        <v>2571.84</v>
      </c>
      <c r="I36" s="2">
        <v>43798</v>
      </c>
      <c r="J36" s="2">
        <v>45258</v>
      </c>
      <c r="K36">
        <v>482.22</v>
      </c>
    </row>
    <row r="37" spans="1:11" ht="409.5" x14ac:dyDescent="0.25">
      <c r="A37" t="str">
        <f>"Z7B28CC2FD"</f>
        <v>Z7B28CC2FD</v>
      </c>
      <c r="B37" t="str">
        <f t="shared" si="1"/>
        <v>06363391001</v>
      </c>
      <c r="C37" t="s">
        <v>16</v>
      </c>
      <c r="D37" t="s">
        <v>108</v>
      </c>
      <c r="E37" t="s">
        <v>58</v>
      </c>
      <c r="F37" s="1" t="s">
        <v>109</v>
      </c>
      <c r="G37" t="s">
        <v>110</v>
      </c>
      <c r="H37">
        <v>39891.4</v>
      </c>
      <c r="I37" s="2">
        <v>43675</v>
      </c>
      <c r="J37" s="2">
        <v>43921</v>
      </c>
      <c r="K37">
        <v>79782.8</v>
      </c>
    </row>
    <row r="38" spans="1:11" ht="105" x14ac:dyDescent="0.25">
      <c r="A38" t="str">
        <f>"Z5D2A65556"</f>
        <v>Z5D2A65556</v>
      </c>
      <c r="B38" t="str">
        <f t="shared" si="1"/>
        <v>06363391001</v>
      </c>
      <c r="C38" t="s">
        <v>16</v>
      </c>
      <c r="D38" t="s">
        <v>111</v>
      </c>
      <c r="E38" t="s">
        <v>36</v>
      </c>
      <c r="F38" s="1" t="s">
        <v>112</v>
      </c>
      <c r="G38" t="s">
        <v>113</v>
      </c>
      <c r="H38">
        <v>660</v>
      </c>
      <c r="I38" s="2">
        <v>43767</v>
      </c>
      <c r="J38" s="2">
        <v>43797</v>
      </c>
      <c r="K38">
        <v>660</v>
      </c>
    </row>
    <row r="39" spans="1:11" ht="405" x14ac:dyDescent="0.25">
      <c r="A39" t="str">
        <f>"7988811F60"</f>
        <v>7988811F60</v>
      </c>
      <c r="B39" t="str">
        <f t="shared" si="1"/>
        <v>06363391001</v>
      </c>
      <c r="C39" t="s">
        <v>16</v>
      </c>
      <c r="D39" t="s">
        <v>114</v>
      </c>
      <c r="E39" t="s">
        <v>58</v>
      </c>
      <c r="F39" s="1" t="s">
        <v>115</v>
      </c>
      <c r="G39" t="s">
        <v>116</v>
      </c>
      <c r="H39">
        <v>60494.04</v>
      </c>
      <c r="I39" s="2">
        <v>43724</v>
      </c>
      <c r="J39" s="2">
        <v>43830</v>
      </c>
      <c r="K39">
        <v>60494.04</v>
      </c>
    </row>
    <row r="40" spans="1:11" ht="409.5" x14ac:dyDescent="0.25">
      <c r="A40" t="str">
        <f>"79506278F3"</f>
        <v>79506278F3</v>
      </c>
      <c r="B40" t="str">
        <f t="shared" si="1"/>
        <v>06363391001</v>
      </c>
      <c r="C40" t="s">
        <v>16</v>
      </c>
      <c r="D40" t="s">
        <v>117</v>
      </c>
      <c r="E40" t="s">
        <v>58</v>
      </c>
      <c r="F40" s="1" t="s">
        <v>118</v>
      </c>
      <c r="G40" t="s">
        <v>119</v>
      </c>
      <c r="H40">
        <v>169866</v>
      </c>
      <c r="I40" s="2">
        <v>43830</v>
      </c>
      <c r="J40" s="2">
        <v>43830</v>
      </c>
      <c r="K40">
        <v>162420.93</v>
      </c>
    </row>
    <row r="41" spans="1:11" ht="135" x14ac:dyDescent="0.25">
      <c r="A41" t="str">
        <f>"Z3F2AB0726"</f>
        <v>Z3F2AB0726</v>
      </c>
      <c r="B41" t="str">
        <f t="shared" si="1"/>
        <v>06363391001</v>
      </c>
      <c r="C41" t="s">
        <v>16</v>
      </c>
      <c r="D41" t="s">
        <v>120</v>
      </c>
      <c r="E41" t="s">
        <v>36</v>
      </c>
      <c r="F41" s="1" t="s">
        <v>121</v>
      </c>
      <c r="G41" t="s">
        <v>122</v>
      </c>
      <c r="H41">
        <v>254.25</v>
      </c>
      <c r="I41" s="2">
        <v>43787</v>
      </c>
      <c r="J41" s="2">
        <v>43818</v>
      </c>
      <c r="K41">
        <v>254.25</v>
      </c>
    </row>
    <row r="42" spans="1:11" ht="105" x14ac:dyDescent="0.25">
      <c r="A42" t="str">
        <f>"Z572A362B8"</f>
        <v>Z572A362B8</v>
      </c>
      <c r="B42" t="str">
        <f t="shared" si="1"/>
        <v>06363391001</v>
      </c>
      <c r="C42" t="s">
        <v>16</v>
      </c>
      <c r="D42" t="s">
        <v>123</v>
      </c>
      <c r="E42" t="s">
        <v>36</v>
      </c>
      <c r="F42" s="1" t="s">
        <v>124</v>
      </c>
      <c r="G42" t="s">
        <v>125</v>
      </c>
      <c r="H42">
        <v>4500</v>
      </c>
      <c r="I42" s="2">
        <v>43761</v>
      </c>
      <c r="J42" s="2">
        <v>43790</v>
      </c>
      <c r="K42">
        <v>3468.01</v>
      </c>
    </row>
    <row r="43" spans="1:11" ht="75" x14ac:dyDescent="0.25">
      <c r="A43" t="str">
        <f>"79997778D0"</f>
        <v>79997778D0</v>
      </c>
      <c r="B43" t="str">
        <f t="shared" si="1"/>
        <v>06363391001</v>
      </c>
      <c r="C43" t="s">
        <v>16</v>
      </c>
      <c r="D43" t="s">
        <v>126</v>
      </c>
      <c r="E43" t="s">
        <v>18</v>
      </c>
      <c r="F43" s="1" t="s">
        <v>127</v>
      </c>
      <c r="G43" t="s">
        <v>128</v>
      </c>
      <c r="H43">
        <v>117998.76</v>
      </c>
      <c r="I43" s="2">
        <v>43691</v>
      </c>
      <c r="J43" s="2">
        <v>44804</v>
      </c>
      <c r="K43">
        <v>27972.080000000002</v>
      </c>
    </row>
    <row r="44" spans="1:11" ht="390" x14ac:dyDescent="0.25">
      <c r="A44" t="str">
        <f>"ZC62AD0DED"</f>
        <v>ZC62AD0DED</v>
      </c>
      <c r="B44" t="str">
        <f t="shared" si="1"/>
        <v>06363391001</v>
      </c>
      <c r="C44" t="s">
        <v>16</v>
      </c>
      <c r="D44" t="s">
        <v>129</v>
      </c>
      <c r="E44" t="s">
        <v>36</v>
      </c>
      <c r="F44" s="1" t="s">
        <v>130</v>
      </c>
      <c r="G44" t="s">
        <v>131</v>
      </c>
      <c r="H44">
        <v>4400</v>
      </c>
      <c r="I44" s="2">
        <v>43796</v>
      </c>
      <c r="J44" s="2">
        <v>43801</v>
      </c>
      <c r="K44">
        <v>4400</v>
      </c>
    </row>
    <row r="45" spans="1:11" ht="330" x14ac:dyDescent="0.25">
      <c r="A45" t="str">
        <f>"ZF128058BD"</f>
        <v>ZF128058BD</v>
      </c>
      <c r="B45" t="str">
        <f t="shared" si="1"/>
        <v>06363391001</v>
      </c>
      <c r="C45" t="s">
        <v>16</v>
      </c>
      <c r="D45" t="s">
        <v>132</v>
      </c>
      <c r="E45" t="s">
        <v>36</v>
      </c>
      <c r="F45" s="1" t="s">
        <v>133</v>
      </c>
      <c r="G45" t="s">
        <v>134</v>
      </c>
      <c r="H45">
        <v>22171.62</v>
      </c>
      <c r="I45" s="2">
        <v>43636</v>
      </c>
      <c r="J45" s="2">
        <v>43910</v>
      </c>
      <c r="K45">
        <v>17564.37</v>
      </c>
    </row>
    <row r="46" spans="1:11" ht="90" x14ac:dyDescent="0.25">
      <c r="A46" t="str">
        <f>"Z382AC6B22"</f>
        <v>Z382AC6B22</v>
      </c>
      <c r="B46" t="str">
        <f t="shared" si="1"/>
        <v>06363391001</v>
      </c>
      <c r="C46" t="s">
        <v>16</v>
      </c>
      <c r="D46" t="s">
        <v>135</v>
      </c>
      <c r="E46" t="s">
        <v>36</v>
      </c>
      <c r="F46" s="1" t="s">
        <v>136</v>
      </c>
      <c r="G46" t="s">
        <v>88</v>
      </c>
      <c r="H46">
        <v>2750</v>
      </c>
      <c r="I46" s="2">
        <v>43794</v>
      </c>
      <c r="J46" s="2">
        <v>43812</v>
      </c>
      <c r="K46">
        <v>2750</v>
      </c>
    </row>
    <row r="47" spans="1:11" ht="195" x14ac:dyDescent="0.25">
      <c r="A47" t="str">
        <f>"Z2E2B04B9D"</f>
        <v>Z2E2B04B9D</v>
      </c>
      <c r="B47" t="str">
        <f t="shared" si="1"/>
        <v>06363391001</v>
      </c>
      <c r="C47" t="s">
        <v>16</v>
      </c>
      <c r="D47" t="s">
        <v>137</v>
      </c>
      <c r="E47" t="s">
        <v>36</v>
      </c>
      <c r="F47" s="1" t="s">
        <v>138</v>
      </c>
      <c r="G47" t="s">
        <v>139</v>
      </c>
      <c r="H47">
        <v>3525</v>
      </c>
      <c r="I47" s="2">
        <v>43804</v>
      </c>
      <c r="J47" s="2">
        <v>43829</v>
      </c>
      <c r="K47">
        <v>2845</v>
      </c>
    </row>
    <row r="48" spans="1:11" ht="105" x14ac:dyDescent="0.25">
      <c r="A48" t="str">
        <f>"Z4C2B0F18E"</f>
        <v>Z4C2B0F18E</v>
      </c>
      <c r="B48" t="str">
        <f t="shared" si="1"/>
        <v>06363391001</v>
      </c>
      <c r="C48" t="s">
        <v>16</v>
      </c>
      <c r="D48" t="s">
        <v>140</v>
      </c>
      <c r="E48" t="s">
        <v>36</v>
      </c>
      <c r="F48" s="1" t="s">
        <v>141</v>
      </c>
      <c r="G48" t="s">
        <v>142</v>
      </c>
      <c r="H48">
        <v>4500</v>
      </c>
      <c r="I48" s="2">
        <v>43804</v>
      </c>
      <c r="J48" s="2">
        <v>43842</v>
      </c>
      <c r="K48">
        <v>4500</v>
      </c>
    </row>
    <row r="49" spans="1:11" ht="165" x14ac:dyDescent="0.25">
      <c r="A49" t="str">
        <f>"Z4A2B4DEFA"</f>
        <v>Z4A2B4DEFA</v>
      </c>
      <c r="B49" t="str">
        <f t="shared" si="1"/>
        <v>06363391001</v>
      </c>
      <c r="C49" t="s">
        <v>16</v>
      </c>
      <c r="D49" t="s">
        <v>143</v>
      </c>
      <c r="E49" t="s">
        <v>36</v>
      </c>
      <c r="F49" s="1" t="s">
        <v>144</v>
      </c>
      <c r="G49" t="s">
        <v>145</v>
      </c>
      <c r="H49">
        <v>1589</v>
      </c>
      <c r="I49" s="2">
        <v>43819</v>
      </c>
      <c r="J49" s="2">
        <v>43845</v>
      </c>
      <c r="K49">
        <v>1906</v>
      </c>
    </row>
    <row r="50" spans="1:11" ht="120" x14ac:dyDescent="0.25">
      <c r="A50" t="str">
        <f>"Z1C2B8B7B7"</f>
        <v>Z1C2B8B7B7</v>
      </c>
      <c r="B50" t="str">
        <f t="shared" si="1"/>
        <v>06363391001</v>
      </c>
      <c r="C50" t="s">
        <v>16</v>
      </c>
      <c r="D50" t="s">
        <v>146</v>
      </c>
      <c r="E50" t="s">
        <v>36</v>
      </c>
      <c r="F50" s="1" t="s">
        <v>147</v>
      </c>
      <c r="G50" t="s">
        <v>60</v>
      </c>
      <c r="H50">
        <v>4929</v>
      </c>
      <c r="I50" s="2">
        <v>43845</v>
      </c>
      <c r="J50" s="2">
        <v>43845</v>
      </c>
      <c r="K50">
        <v>4929</v>
      </c>
    </row>
    <row r="51" spans="1:11" ht="150" x14ac:dyDescent="0.25">
      <c r="A51" t="str">
        <f>"ZC52AD167B"</f>
        <v>ZC52AD167B</v>
      </c>
      <c r="B51" t="str">
        <f t="shared" si="1"/>
        <v>06363391001</v>
      </c>
      <c r="C51" t="s">
        <v>16</v>
      </c>
      <c r="D51" t="s">
        <v>148</v>
      </c>
      <c r="E51" t="s">
        <v>36</v>
      </c>
      <c r="F51" s="1" t="s">
        <v>149</v>
      </c>
      <c r="G51" t="s">
        <v>150</v>
      </c>
      <c r="H51">
        <v>725</v>
      </c>
      <c r="I51" s="2">
        <v>43806</v>
      </c>
      <c r="J51" s="2">
        <v>44183</v>
      </c>
      <c r="K51">
        <v>725</v>
      </c>
    </row>
    <row r="52" spans="1:11" ht="285" x14ac:dyDescent="0.25">
      <c r="A52" t="str">
        <f>"Z652A5BE8A"</f>
        <v>Z652A5BE8A</v>
      </c>
      <c r="B52" t="str">
        <f t="shared" si="1"/>
        <v>06363391001</v>
      </c>
      <c r="C52" t="s">
        <v>16</v>
      </c>
      <c r="D52" t="s">
        <v>151</v>
      </c>
      <c r="E52" t="s">
        <v>36</v>
      </c>
      <c r="F52" s="1" t="s">
        <v>152</v>
      </c>
      <c r="G52" t="s">
        <v>145</v>
      </c>
      <c r="H52">
        <v>11270</v>
      </c>
      <c r="I52" s="2">
        <v>43798</v>
      </c>
      <c r="J52" s="2">
        <v>43813</v>
      </c>
      <c r="K52">
        <v>11270</v>
      </c>
    </row>
    <row r="53" spans="1:11" ht="150" x14ac:dyDescent="0.25">
      <c r="A53" t="str">
        <f>"Z512B1D36E"</f>
        <v>Z512B1D36E</v>
      </c>
      <c r="B53" t="str">
        <f t="shared" si="1"/>
        <v>06363391001</v>
      </c>
      <c r="C53" t="s">
        <v>16</v>
      </c>
      <c r="D53" t="s">
        <v>153</v>
      </c>
      <c r="E53" t="s">
        <v>36</v>
      </c>
      <c r="F53" s="1" t="s">
        <v>154</v>
      </c>
      <c r="G53" t="s">
        <v>155</v>
      </c>
      <c r="H53">
        <v>28200</v>
      </c>
      <c r="I53" s="2">
        <v>43809</v>
      </c>
      <c r="J53" s="2">
        <v>43890</v>
      </c>
      <c r="K53">
        <v>26600</v>
      </c>
    </row>
    <row r="54" spans="1:11" ht="225" x14ac:dyDescent="0.25">
      <c r="A54" t="str">
        <f>"ZBF2A6515B"</f>
        <v>ZBF2A6515B</v>
      </c>
      <c r="B54" t="str">
        <f t="shared" si="1"/>
        <v>06363391001</v>
      </c>
      <c r="C54" t="s">
        <v>16</v>
      </c>
      <c r="D54" t="s">
        <v>156</v>
      </c>
      <c r="E54" t="s">
        <v>36</v>
      </c>
      <c r="F54" s="1" t="s">
        <v>157</v>
      </c>
      <c r="G54" t="s">
        <v>158</v>
      </c>
      <c r="H54">
        <v>14272.5</v>
      </c>
      <c r="I54" s="2">
        <v>43782</v>
      </c>
      <c r="J54" s="2">
        <v>43951</v>
      </c>
      <c r="K54">
        <v>14272.5</v>
      </c>
    </row>
    <row r="55" spans="1:11" ht="90" x14ac:dyDescent="0.25">
      <c r="A55" t="str">
        <f>"Z2A2A63DC9"</f>
        <v>Z2A2A63DC9</v>
      </c>
      <c r="B55" t="str">
        <f t="shared" si="1"/>
        <v>06363391001</v>
      </c>
      <c r="C55" t="s">
        <v>16</v>
      </c>
      <c r="D55" t="s">
        <v>159</v>
      </c>
      <c r="E55" t="s">
        <v>36</v>
      </c>
      <c r="F55" s="1" t="s">
        <v>160</v>
      </c>
      <c r="G55" t="s">
        <v>41</v>
      </c>
      <c r="H55">
        <v>39132</v>
      </c>
      <c r="I55" s="2">
        <v>43769</v>
      </c>
      <c r="J55" s="2">
        <v>44043</v>
      </c>
      <c r="K55">
        <v>36498.43</v>
      </c>
    </row>
    <row r="56" spans="1:11" ht="105" x14ac:dyDescent="0.25">
      <c r="A56" t="str">
        <f>"ZEC2B599CA"</f>
        <v>ZEC2B599CA</v>
      </c>
      <c r="B56" t="str">
        <f t="shared" si="1"/>
        <v>06363391001</v>
      </c>
      <c r="C56" t="s">
        <v>16</v>
      </c>
      <c r="D56" t="s">
        <v>161</v>
      </c>
      <c r="E56" t="s">
        <v>36</v>
      </c>
      <c r="F56" s="1" t="s">
        <v>162</v>
      </c>
      <c r="G56" t="s">
        <v>163</v>
      </c>
      <c r="H56">
        <v>167.36</v>
      </c>
      <c r="I56" s="2">
        <v>43829</v>
      </c>
      <c r="J56" s="2">
        <v>43860</v>
      </c>
      <c r="K56">
        <v>167.36</v>
      </c>
    </row>
    <row r="57" spans="1:11" ht="165" x14ac:dyDescent="0.25">
      <c r="A57" t="str">
        <f>"Z9B2ABF0C9"</f>
        <v>Z9B2ABF0C9</v>
      </c>
      <c r="B57" t="str">
        <f t="shared" si="1"/>
        <v>06363391001</v>
      </c>
      <c r="C57" t="s">
        <v>16</v>
      </c>
      <c r="D57" t="s">
        <v>164</v>
      </c>
      <c r="E57" t="s">
        <v>36</v>
      </c>
      <c r="F57" s="1" t="s">
        <v>165</v>
      </c>
      <c r="G57" t="s">
        <v>166</v>
      </c>
      <c r="H57">
        <v>1300</v>
      </c>
      <c r="I57" s="2">
        <v>43798</v>
      </c>
      <c r="J57" s="2">
        <v>43890</v>
      </c>
      <c r="K57">
        <v>1300</v>
      </c>
    </row>
    <row r="58" spans="1:11" ht="105" x14ac:dyDescent="0.25">
      <c r="A58" t="str">
        <f>"Z39291A4F2"</f>
        <v>Z39291A4F2</v>
      </c>
      <c r="B58" t="str">
        <f t="shared" si="1"/>
        <v>06363391001</v>
      </c>
      <c r="C58" t="s">
        <v>16</v>
      </c>
      <c r="D58" t="s">
        <v>167</v>
      </c>
      <c r="E58" t="s">
        <v>36</v>
      </c>
      <c r="F58" s="1" t="s">
        <v>168</v>
      </c>
      <c r="G58" t="s">
        <v>169</v>
      </c>
      <c r="H58">
        <v>0</v>
      </c>
      <c r="I58" s="2">
        <v>43749</v>
      </c>
      <c r="J58" s="2">
        <v>47483</v>
      </c>
      <c r="K58">
        <v>399.41</v>
      </c>
    </row>
    <row r="59" spans="1:11" ht="90" x14ac:dyDescent="0.25">
      <c r="A59" t="str">
        <f>"Z5D29FEDFE"</f>
        <v>Z5D29FEDFE</v>
      </c>
      <c r="B59" t="str">
        <f t="shared" si="1"/>
        <v>06363391001</v>
      </c>
      <c r="C59" t="s">
        <v>16</v>
      </c>
      <c r="D59" t="s">
        <v>170</v>
      </c>
      <c r="E59" t="s">
        <v>36</v>
      </c>
      <c r="F59" s="1" t="s">
        <v>171</v>
      </c>
      <c r="G59" t="s">
        <v>172</v>
      </c>
      <c r="H59">
        <v>3895</v>
      </c>
      <c r="I59" s="2">
        <v>43740</v>
      </c>
      <c r="J59" s="2">
        <v>43770</v>
      </c>
      <c r="K59">
        <v>3895</v>
      </c>
    </row>
    <row r="60" spans="1:11" ht="150" x14ac:dyDescent="0.25">
      <c r="A60" t="str">
        <f>"ZDB2B41ABF"</f>
        <v>ZDB2B41ABF</v>
      </c>
      <c r="B60" t="str">
        <f t="shared" si="1"/>
        <v>06363391001</v>
      </c>
      <c r="C60" t="s">
        <v>16</v>
      </c>
      <c r="D60" t="s">
        <v>173</v>
      </c>
      <c r="E60" t="s">
        <v>36</v>
      </c>
      <c r="F60" s="1" t="s">
        <v>174</v>
      </c>
      <c r="G60" t="s">
        <v>175</v>
      </c>
      <c r="H60">
        <v>1428</v>
      </c>
      <c r="I60" s="2">
        <v>43817</v>
      </c>
      <c r="J60" s="2">
        <v>44182</v>
      </c>
      <c r="K60">
        <v>714</v>
      </c>
    </row>
    <row r="61" spans="1:11" ht="75" x14ac:dyDescent="0.25">
      <c r="A61" t="str">
        <f>"Z742B2F933"</f>
        <v>Z742B2F933</v>
      </c>
      <c r="B61" t="str">
        <f t="shared" si="1"/>
        <v>06363391001</v>
      </c>
      <c r="C61" t="s">
        <v>16</v>
      </c>
      <c r="D61" t="s">
        <v>176</v>
      </c>
      <c r="E61" t="s">
        <v>36</v>
      </c>
      <c r="F61" s="1" t="s">
        <v>177</v>
      </c>
      <c r="G61" t="s">
        <v>178</v>
      </c>
      <c r="H61">
        <v>9039.6</v>
      </c>
      <c r="I61" s="2">
        <v>43815</v>
      </c>
      <c r="J61" s="2">
        <v>43845</v>
      </c>
      <c r="K61">
        <v>9039.59</v>
      </c>
    </row>
    <row r="62" spans="1:11" ht="75" x14ac:dyDescent="0.25">
      <c r="A62" t="str">
        <f>"Z5D2B2DB78"</f>
        <v>Z5D2B2DB78</v>
      </c>
      <c r="B62" t="str">
        <f t="shared" si="1"/>
        <v>06363391001</v>
      </c>
      <c r="C62" t="s">
        <v>16</v>
      </c>
      <c r="D62" t="s">
        <v>179</v>
      </c>
      <c r="E62" t="s">
        <v>36</v>
      </c>
      <c r="F62" s="1" t="s">
        <v>180</v>
      </c>
      <c r="G62" t="s">
        <v>181</v>
      </c>
      <c r="H62">
        <v>16875</v>
      </c>
      <c r="I62" s="2">
        <v>43815</v>
      </c>
      <c r="J62" s="2">
        <v>43845</v>
      </c>
      <c r="K62">
        <v>16875</v>
      </c>
    </row>
    <row r="63" spans="1:11" ht="75" x14ac:dyDescent="0.25">
      <c r="A63" t="str">
        <f>"ZE42B2DA99"</f>
        <v>ZE42B2DA99</v>
      </c>
      <c r="B63" t="str">
        <f t="shared" si="1"/>
        <v>06363391001</v>
      </c>
      <c r="C63" t="s">
        <v>16</v>
      </c>
      <c r="D63" t="s">
        <v>182</v>
      </c>
      <c r="E63" t="s">
        <v>36</v>
      </c>
      <c r="F63" s="1" t="s">
        <v>180</v>
      </c>
      <c r="G63" t="s">
        <v>181</v>
      </c>
      <c r="H63">
        <v>16875</v>
      </c>
      <c r="I63" s="2">
        <v>43815</v>
      </c>
      <c r="J63" s="2">
        <v>43845</v>
      </c>
      <c r="K63">
        <v>16875</v>
      </c>
    </row>
    <row r="64" spans="1:11" ht="90" x14ac:dyDescent="0.25">
      <c r="A64" t="str">
        <f>"804822448C"</f>
        <v>804822448C</v>
      </c>
      <c r="B64" t="str">
        <f t="shared" si="1"/>
        <v>06363391001</v>
      </c>
      <c r="C64" t="s">
        <v>16</v>
      </c>
      <c r="D64" t="s">
        <v>183</v>
      </c>
      <c r="E64" t="s">
        <v>18</v>
      </c>
      <c r="F64" s="1" t="s">
        <v>184</v>
      </c>
      <c r="G64" t="s">
        <v>185</v>
      </c>
      <c r="H64">
        <v>0</v>
      </c>
      <c r="I64" s="2">
        <v>43800</v>
      </c>
      <c r="J64" s="2">
        <v>44165</v>
      </c>
      <c r="K64">
        <v>98573.07</v>
      </c>
    </row>
    <row r="65" spans="1:11" ht="375" x14ac:dyDescent="0.25">
      <c r="A65" t="str">
        <f>"7653053B1D"</f>
        <v>7653053B1D</v>
      </c>
      <c r="B65" t="str">
        <f t="shared" si="1"/>
        <v>06363391001</v>
      </c>
      <c r="C65" t="s">
        <v>16</v>
      </c>
      <c r="D65" t="s">
        <v>186</v>
      </c>
      <c r="E65" t="s">
        <v>58</v>
      </c>
      <c r="F65" s="1" t="s">
        <v>187</v>
      </c>
      <c r="G65" t="s">
        <v>79</v>
      </c>
      <c r="H65">
        <v>54740.71</v>
      </c>
      <c r="I65" s="2">
        <v>43466</v>
      </c>
      <c r="J65" s="2">
        <v>43830</v>
      </c>
      <c r="K65">
        <v>54542.39</v>
      </c>
    </row>
    <row r="66" spans="1:11" ht="105" x14ac:dyDescent="0.25">
      <c r="A66" t="str">
        <f>"Z912B8F6A0"</f>
        <v>Z912B8F6A0</v>
      </c>
      <c r="B66" t="str">
        <f t="shared" si="1"/>
        <v>06363391001</v>
      </c>
      <c r="C66" t="s">
        <v>16</v>
      </c>
      <c r="D66" t="s">
        <v>188</v>
      </c>
      <c r="E66" t="s">
        <v>36</v>
      </c>
      <c r="F66" s="1" t="s">
        <v>189</v>
      </c>
      <c r="G66" t="s">
        <v>105</v>
      </c>
      <c r="H66">
        <v>26498</v>
      </c>
      <c r="I66" s="2">
        <v>43837</v>
      </c>
      <c r="J66" s="2">
        <v>43840</v>
      </c>
      <c r="K66">
        <v>26498</v>
      </c>
    </row>
    <row r="67" spans="1:11" ht="120" x14ac:dyDescent="0.25">
      <c r="A67" t="str">
        <f>"ZA92B6B6B2"</f>
        <v>ZA92B6B6B2</v>
      </c>
      <c r="B67" t="str">
        <f t="shared" ref="B67:B98" si="2">"06363391001"</f>
        <v>06363391001</v>
      </c>
      <c r="C67" t="s">
        <v>16</v>
      </c>
      <c r="D67" t="s">
        <v>190</v>
      </c>
      <c r="E67" t="s">
        <v>36</v>
      </c>
      <c r="F67" s="1" t="s">
        <v>191</v>
      </c>
      <c r="G67" t="s">
        <v>158</v>
      </c>
      <c r="H67">
        <v>6480</v>
      </c>
      <c r="I67" s="2">
        <v>43837</v>
      </c>
      <c r="J67" s="2">
        <v>43861</v>
      </c>
      <c r="K67">
        <v>6480</v>
      </c>
    </row>
    <row r="68" spans="1:11" ht="135" x14ac:dyDescent="0.25">
      <c r="A68" t="str">
        <f>"Z102B82650"</f>
        <v>Z102B82650</v>
      </c>
      <c r="B68" t="str">
        <f t="shared" si="2"/>
        <v>06363391001</v>
      </c>
      <c r="C68" t="s">
        <v>16</v>
      </c>
      <c r="D68" t="s">
        <v>192</v>
      </c>
      <c r="E68" t="s">
        <v>36</v>
      </c>
      <c r="F68" s="1" t="s">
        <v>193</v>
      </c>
      <c r="G68" t="s">
        <v>194</v>
      </c>
      <c r="H68">
        <v>1250</v>
      </c>
      <c r="I68" s="2">
        <v>43843</v>
      </c>
      <c r="J68" s="2">
        <v>43850</v>
      </c>
      <c r="K68">
        <v>1250</v>
      </c>
    </row>
    <row r="69" spans="1:11" ht="75" x14ac:dyDescent="0.25">
      <c r="A69" t="str">
        <f>"Z642B76C1D"</f>
        <v>Z642B76C1D</v>
      </c>
      <c r="B69" t="str">
        <f t="shared" si="2"/>
        <v>06363391001</v>
      </c>
      <c r="C69" t="s">
        <v>16</v>
      </c>
      <c r="D69" t="s">
        <v>195</v>
      </c>
      <c r="E69" t="s">
        <v>36</v>
      </c>
      <c r="F69" s="1" t="s">
        <v>196</v>
      </c>
      <c r="G69" t="s">
        <v>197</v>
      </c>
      <c r="H69">
        <v>650</v>
      </c>
      <c r="I69" s="2">
        <v>43838</v>
      </c>
      <c r="J69" s="2">
        <v>43847</v>
      </c>
      <c r="K69">
        <v>650</v>
      </c>
    </row>
    <row r="70" spans="1:11" ht="105" x14ac:dyDescent="0.25">
      <c r="A70" t="str">
        <f>"Z9D2B7D7A4"</f>
        <v>Z9D2B7D7A4</v>
      </c>
      <c r="B70" t="str">
        <f t="shared" si="2"/>
        <v>06363391001</v>
      </c>
      <c r="C70" t="s">
        <v>16</v>
      </c>
      <c r="D70" t="s">
        <v>198</v>
      </c>
      <c r="E70" t="s">
        <v>36</v>
      </c>
      <c r="F70" s="1" t="s">
        <v>199</v>
      </c>
      <c r="G70" t="s">
        <v>200</v>
      </c>
      <c r="H70">
        <v>7980</v>
      </c>
      <c r="I70" s="2">
        <v>43840</v>
      </c>
      <c r="J70" s="2">
        <v>43867</v>
      </c>
      <c r="K70">
        <v>8382.5</v>
      </c>
    </row>
    <row r="71" spans="1:11" ht="120" x14ac:dyDescent="0.25">
      <c r="A71" t="str">
        <f>"Z422C03DCB"</f>
        <v>Z422C03DCB</v>
      </c>
      <c r="B71" t="str">
        <f t="shared" si="2"/>
        <v>06363391001</v>
      </c>
      <c r="C71" t="s">
        <v>16</v>
      </c>
      <c r="D71" t="s">
        <v>201</v>
      </c>
      <c r="E71" t="s">
        <v>36</v>
      </c>
      <c r="F71" s="1" t="s">
        <v>202</v>
      </c>
      <c r="G71" t="s">
        <v>203</v>
      </c>
      <c r="H71">
        <v>2078.48</v>
      </c>
      <c r="I71" s="2">
        <v>43878</v>
      </c>
      <c r="J71" s="2">
        <v>43893</v>
      </c>
      <c r="K71">
        <v>2078.48</v>
      </c>
    </row>
    <row r="72" spans="1:11" ht="90" x14ac:dyDescent="0.25">
      <c r="A72" t="str">
        <f>"81771372EC"</f>
        <v>81771372EC</v>
      </c>
      <c r="B72" t="str">
        <f t="shared" si="2"/>
        <v>06363391001</v>
      </c>
      <c r="C72" t="s">
        <v>16</v>
      </c>
      <c r="D72" t="s">
        <v>204</v>
      </c>
      <c r="E72" t="s">
        <v>18</v>
      </c>
      <c r="F72" s="1" t="s">
        <v>205</v>
      </c>
      <c r="G72" t="s">
        <v>206</v>
      </c>
      <c r="H72">
        <v>0</v>
      </c>
      <c r="I72" s="2">
        <v>43922</v>
      </c>
      <c r="J72" s="2">
        <v>44286</v>
      </c>
      <c r="K72">
        <v>191108.43</v>
      </c>
    </row>
    <row r="73" spans="1:11" ht="165" x14ac:dyDescent="0.25">
      <c r="A73" t="str">
        <f>"Z752C0F71F"</f>
        <v>Z752C0F71F</v>
      </c>
      <c r="B73" t="str">
        <f t="shared" si="2"/>
        <v>06363391001</v>
      </c>
      <c r="C73" t="s">
        <v>16</v>
      </c>
      <c r="D73" t="s">
        <v>207</v>
      </c>
      <c r="E73" t="s">
        <v>36</v>
      </c>
      <c r="F73" s="1" t="s">
        <v>208</v>
      </c>
      <c r="G73" t="s">
        <v>209</v>
      </c>
      <c r="H73">
        <v>600</v>
      </c>
      <c r="I73" s="2">
        <v>43888</v>
      </c>
      <c r="J73" s="2">
        <v>43901</v>
      </c>
      <c r="K73">
        <v>600</v>
      </c>
    </row>
    <row r="74" spans="1:11" ht="180" x14ac:dyDescent="0.25">
      <c r="A74" t="str">
        <f>"Z742C29E6A"</f>
        <v>Z742C29E6A</v>
      </c>
      <c r="B74" t="str">
        <f t="shared" si="2"/>
        <v>06363391001</v>
      </c>
      <c r="C74" t="s">
        <v>16</v>
      </c>
      <c r="D74" t="s">
        <v>210</v>
      </c>
      <c r="E74" t="s">
        <v>36</v>
      </c>
      <c r="F74" s="1" t="s">
        <v>211</v>
      </c>
      <c r="G74" t="s">
        <v>212</v>
      </c>
      <c r="H74">
        <v>84.1</v>
      </c>
      <c r="I74" s="2">
        <v>43882</v>
      </c>
      <c r="J74" s="2">
        <v>43903</v>
      </c>
      <c r="K74">
        <v>84.1</v>
      </c>
    </row>
    <row r="75" spans="1:11" ht="360" x14ac:dyDescent="0.25">
      <c r="A75" t="str">
        <f>"Z562BBDAAA"</f>
        <v>Z562BBDAAA</v>
      </c>
      <c r="B75" t="str">
        <f t="shared" si="2"/>
        <v>06363391001</v>
      </c>
      <c r="C75" t="s">
        <v>16</v>
      </c>
      <c r="D75" t="s">
        <v>213</v>
      </c>
      <c r="E75" t="s">
        <v>36</v>
      </c>
      <c r="F75" s="1" t="s">
        <v>214</v>
      </c>
      <c r="G75" t="s">
        <v>215</v>
      </c>
      <c r="H75">
        <v>26084</v>
      </c>
      <c r="I75" s="2">
        <v>43892</v>
      </c>
      <c r="J75" s="2">
        <v>43951</v>
      </c>
      <c r="K75">
        <v>26084</v>
      </c>
    </row>
    <row r="76" spans="1:11" ht="360" x14ac:dyDescent="0.25">
      <c r="A76" t="str">
        <f>"8139263C4C"</f>
        <v>8139263C4C</v>
      </c>
      <c r="B76" t="str">
        <f t="shared" si="2"/>
        <v>06363391001</v>
      </c>
      <c r="C76" t="s">
        <v>16</v>
      </c>
      <c r="D76" t="s">
        <v>216</v>
      </c>
      <c r="E76" t="s">
        <v>58</v>
      </c>
      <c r="F76" s="1" t="s">
        <v>217</v>
      </c>
      <c r="G76" t="s">
        <v>218</v>
      </c>
      <c r="H76">
        <v>53688</v>
      </c>
      <c r="I76" s="2">
        <v>43892</v>
      </c>
      <c r="J76" s="2">
        <v>44439</v>
      </c>
      <c r="K76">
        <v>40606.31</v>
      </c>
    </row>
    <row r="77" spans="1:11" ht="390" x14ac:dyDescent="0.25">
      <c r="A77" t="str">
        <f>"8144298751"</f>
        <v>8144298751</v>
      </c>
      <c r="B77" t="str">
        <f t="shared" si="2"/>
        <v>06363391001</v>
      </c>
      <c r="C77" t="s">
        <v>16</v>
      </c>
      <c r="D77" t="s">
        <v>219</v>
      </c>
      <c r="E77" t="s">
        <v>58</v>
      </c>
      <c r="F77" s="1" t="s">
        <v>220</v>
      </c>
      <c r="G77" t="s">
        <v>221</v>
      </c>
      <c r="H77">
        <v>99267.3</v>
      </c>
      <c r="I77" s="2">
        <v>43892</v>
      </c>
      <c r="J77" s="2">
        <v>44439</v>
      </c>
      <c r="K77">
        <v>53719.839999999997</v>
      </c>
    </row>
    <row r="78" spans="1:11" ht="405" x14ac:dyDescent="0.25">
      <c r="A78" t="str">
        <f>"ZB62B29264"</f>
        <v>ZB62B29264</v>
      </c>
      <c r="B78" t="str">
        <f t="shared" si="2"/>
        <v>06363391001</v>
      </c>
      <c r="C78" t="s">
        <v>16</v>
      </c>
      <c r="D78" t="s">
        <v>222</v>
      </c>
      <c r="E78" t="s">
        <v>58</v>
      </c>
      <c r="F78" s="1" t="s">
        <v>223</v>
      </c>
      <c r="G78" t="s">
        <v>224</v>
      </c>
      <c r="H78">
        <v>24899.35</v>
      </c>
      <c r="I78" s="2">
        <v>43892</v>
      </c>
      <c r="J78" s="2">
        <v>44439</v>
      </c>
      <c r="K78">
        <v>5897.17</v>
      </c>
    </row>
    <row r="79" spans="1:11" ht="409.5" x14ac:dyDescent="0.25">
      <c r="A79" t="str">
        <f>"ZD72B27FD5"</f>
        <v>ZD72B27FD5</v>
      </c>
      <c r="B79" t="str">
        <f t="shared" si="2"/>
        <v>06363391001</v>
      </c>
      <c r="C79" t="s">
        <v>16</v>
      </c>
      <c r="D79" t="s">
        <v>225</v>
      </c>
      <c r="E79" t="s">
        <v>58</v>
      </c>
      <c r="F79" s="1" t="s">
        <v>226</v>
      </c>
      <c r="G79" t="s">
        <v>158</v>
      </c>
      <c r="H79">
        <v>21585.56</v>
      </c>
      <c r="I79" s="2">
        <v>43892</v>
      </c>
      <c r="J79" s="2">
        <v>44439</v>
      </c>
      <c r="K79">
        <v>19229.3</v>
      </c>
    </row>
    <row r="80" spans="1:11" ht="135" x14ac:dyDescent="0.25">
      <c r="A80" t="str">
        <f>"8377282FC9"</f>
        <v>8377282FC9</v>
      </c>
      <c r="B80" t="str">
        <f t="shared" si="2"/>
        <v>06363391001</v>
      </c>
      <c r="C80" t="s">
        <v>16</v>
      </c>
      <c r="D80" t="s">
        <v>227</v>
      </c>
      <c r="E80" t="s">
        <v>18</v>
      </c>
      <c r="F80" s="1" t="s">
        <v>22</v>
      </c>
      <c r="G80" t="s">
        <v>23</v>
      </c>
      <c r="H80">
        <v>61089.599999999999</v>
      </c>
      <c r="I80" s="2">
        <v>43880</v>
      </c>
      <c r="J80" s="2">
        <v>43951</v>
      </c>
      <c r="K80">
        <v>7636.2</v>
      </c>
    </row>
    <row r="81" spans="1:11" ht="90" x14ac:dyDescent="0.25">
      <c r="A81" t="str">
        <f>"Z1F2C0F67E"</f>
        <v>Z1F2C0F67E</v>
      </c>
      <c r="B81" t="str">
        <f t="shared" si="2"/>
        <v>06363391001</v>
      </c>
      <c r="C81" t="s">
        <v>16</v>
      </c>
      <c r="D81" t="s">
        <v>228</v>
      </c>
      <c r="E81" t="s">
        <v>36</v>
      </c>
      <c r="F81" s="1" t="s">
        <v>229</v>
      </c>
      <c r="G81" t="s">
        <v>230</v>
      </c>
      <c r="H81">
        <v>571</v>
      </c>
      <c r="I81" s="2">
        <v>43875</v>
      </c>
      <c r="J81" s="2">
        <v>43903</v>
      </c>
      <c r="K81">
        <v>571</v>
      </c>
    </row>
    <row r="82" spans="1:11" ht="90" x14ac:dyDescent="0.25">
      <c r="A82" t="str">
        <f>"Z302B9E04E"</f>
        <v>Z302B9E04E</v>
      </c>
      <c r="B82" t="str">
        <f t="shared" si="2"/>
        <v>06363391001</v>
      </c>
      <c r="C82" t="s">
        <v>16</v>
      </c>
      <c r="D82" t="s">
        <v>231</v>
      </c>
      <c r="E82" t="s">
        <v>36</v>
      </c>
      <c r="F82" s="1" t="s">
        <v>232</v>
      </c>
      <c r="G82" t="s">
        <v>233</v>
      </c>
      <c r="H82">
        <v>880</v>
      </c>
      <c r="I82" s="2">
        <v>43850</v>
      </c>
      <c r="J82" s="2">
        <v>43850</v>
      </c>
      <c r="K82">
        <v>880</v>
      </c>
    </row>
    <row r="83" spans="1:11" ht="90" x14ac:dyDescent="0.25">
      <c r="A83" t="str">
        <f>"Z2A2C06A4F"</f>
        <v>Z2A2C06A4F</v>
      </c>
      <c r="B83" t="str">
        <f t="shared" si="2"/>
        <v>06363391001</v>
      </c>
      <c r="C83" t="s">
        <v>16</v>
      </c>
      <c r="D83" t="s">
        <v>234</v>
      </c>
      <c r="E83" t="s">
        <v>36</v>
      </c>
      <c r="F83" s="1" t="s">
        <v>235</v>
      </c>
      <c r="G83" t="s">
        <v>236</v>
      </c>
      <c r="H83">
        <v>11700</v>
      </c>
      <c r="I83" s="2">
        <v>43893</v>
      </c>
      <c r="J83" s="2">
        <v>43893</v>
      </c>
      <c r="K83">
        <v>11700</v>
      </c>
    </row>
    <row r="84" spans="1:11" ht="409.5" x14ac:dyDescent="0.25">
      <c r="A84" t="str">
        <f>"Z572C806DD"</f>
        <v>Z572C806DD</v>
      </c>
      <c r="B84" t="str">
        <f t="shared" si="2"/>
        <v>06363391001</v>
      </c>
      <c r="C84" t="s">
        <v>16</v>
      </c>
      <c r="D84" t="s">
        <v>237</v>
      </c>
      <c r="E84" t="s">
        <v>58</v>
      </c>
      <c r="F84" s="1" t="s">
        <v>238</v>
      </c>
      <c r="G84" t="s">
        <v>110</v>
      </c>
      <c r="H84">
        <v>39891.4</v>
      </c>
      <c r="I84" s="2">
        <v>43917</v>
      </c>
      <c r="J84" s="2">
        <v>44286</v>
      </c>
      <c r="K84">
        <v>16589.91</v>
      </c>
    </row>
    <row r="85" spans="1:11" ht="75" x14ac:dyDescent="0.25">
      <c r="A85" t="str">
        <f>"Z062C51E6D"</f>
        <v>Z062C51E6D</v>
      </c>
      <c r="B85" t="str">
        <f t="shared" si="2"/>
        <v>06363391001</v>
      </c>
      <c r="C85" t="s">
        <v>16</v>
      </c>
      <c r="D85" t="s">
        <v>239</v>
      </c>
      <c r="E85" t="s">
        <v>36</v>
      </c>
      <c r="F85" s="1" t="s">
        <v>240</v>
      </c>
      <c r="G85" t="s">
        <v>241</v>
      </c>
      <c r="H85">
        <v>168</v>
      </c>
      <c r="I85" s="2">
        <v>43894</v>
      </c>
      <c r="J85" s="2">
        <v>43951</v>
      </c>
      <c r="K85">
        <v>168</v>
      </c>
    </row>
    <row r="86" spans="1:11" ht="90" x14ac:dyDescent="0.25">
      <c r="A86" t="str">
        <f>"Z292C4CDA8"</f>
        <v>Z292C4CDA8</v>
      </c>
      <c r="B86" t="str">
        <f t="shared" si="2"/>
        <v>06363391001</v>
      </c>
      <c r="C86" t="s">
        <v>16</v>
      </c>
      <c r="D86" t="s">
        <v>242</v>
      </c>
      <c r="E86" t="s">
        <v>36</v>
      </c>
      <c r="F86" s="1" t="s">
        <v>243</v>
      </c>
      <c r="G86" t="s">
        <v>244</v>
      </c>
      <c r="H86">
        <v>3162</v>
      </c>
      <c r="I86" s="2">
        <v>43893</v>
      </c>
      <c r="J86" s="2">
        <v>43969</v>
      </c>
      <c r="K86">
        <v>3686</v>
      </c>
    </row>
    <row r="87" spans="1:11" ht="75" x14ac:dyDescent="0.25">
      <c r="A87" t="str">
        <f>"Z2E2CB0D2B"</f>
        <v>Z2E2CB0D2B</v>
      </c>
      <c r="B87" t="str">
        <f t="shared" si="2"/>
        <v>06363391001</v>
      </c>
      <c r="C87" t="s">
        <v>16</v>
      </c>
      <c r="D87" t="s">
        <v>245</v>
      </c>
      <c r="E87" t="s">
        <v>36</v>
      </c>
      <c r="F87" s="1" t="s">
        <v>246</v>
      </c>
      <c r="G87" t="s">
        <v>247</v>
      </c>
      <c r="H87">
        <v>1830</v>
      </c>
      <c r="I87" s="2">
        <v>43930</v>
      </c>
      <c r="J87" s="2">
        <v>43945</v>
      </c>
      <c r="K87">
        <v>1500</v>
      </c>
    </row>
    <row r="88" spans="1:11" ht="210" x14ac:dyDescent="0.25">
      <c r="A88" t="str">
        <f>"70216408A0"</f>
        <v>70216408A0</v>
      </c>
      <c r="B88" t="str">
        <f t="shared" si="2"/>
        <v>06363391001</v>
      </c>
      <c r="C88" t="s">
        <v>16</v>
      </c>
      <c r="D88" t="s">
        <v>248</v>
      </c>
      <c r="E88" t="s">
        <v>18</v>
      </c>
      <c r="F88" s="1" t="s">
        <v>249</v>
      </c>
      <c r="G88" t="s">
        <v>250</v>
      </c>
      <c r="H88">
        <v>3316321.33</v>
      </c>
      <c r="I88" s="2">
        <v>42826</v>
      </c>
      <c r="J88" s="2">
        <v>44249</v>
      </c>
      <c r="K88">
        <v>1564053.38</v>
      </c>
    </row>
    <row r="89" spans="1:11" ht="105" x14ac:dyDescent="0.25">
      <c r="A89" t="str">
        <f>"ZD12C0B4BC"</f>
        <v>ZD12C0B4BC</v>
      </c>
      <c r="B89" t="str">
        <f t="shared" si="2"/>
        <v>06363391001</v>
      </c>
      <c r="C89" t="s">
        <v>16</v>
      </c>
      <c r="D89" t="s">
        <v>251</v>
      </c>
      <c r="E89" t="s">
        <v>36</v>
      </c>
      <c r="F89" s="1" t="s">
        <v>252</v>
      </c>
      <c r="G89" t="s">
        <v>253</v>
      </c>
      <c r="H89">
        <v>1020.5</v>
      </c>
      <c r="I89" s="2">
        <v>43880</v>
      </c>
      <c r="J89" s="2">
        <v>43880</v>
      </c>
      <c r="K89">
        <v>1020.5</v>
      </c>
    </row>
    <row r="90" spans="1:11" ht="75" x14ac:dyDescent="0.25">
      <c r="A90" t="str">
        <f>"ZF72C5052E"</f>
        <v>ZF72C5052E</v>
      </c>
      <c r="B90" t="str">
        <f t="shared" si="2"/>
        <v>06363391001</v>
      </c>
      <c r="C90" t="s">
        <v>16</v>
      </c>
      <c r="D90" t="s">
        <v>254</v>
      </c>
      <c r="E90" t="s">
        <v>36</v>
      </c>
      <c r="F90" s="1" t="s">
        <v>255</v>
      </c>
      <c r="G90" t="s">
        <v>256</v>
      </c>
      <c r="H90">
        <v>4400</v>
      </c>
      <c r="I90" s="2">
        <v>43900</v>
      </c>
      <c r="J90" s="2">
        <v>43900</v>
      </c>
      <c r="K90">
        <v>4400</v>
      </c>
    </row>
    <row r="91" spans="1:11" ht="105" x14ac:dyDescent="0.25">
      <c r="A91" t="str">
        <f>"Z6E2C61AFC"</f>
        <v>Z6E2C61AFC</v>
      </c>
      <c r="B91" t="str">
        <f t="shared" si="2"/>
        <v>06363391001</v>
      </c>
      <c r="C91" t="s">
        <v>16</v>
      </c>
      <c r="D91" t="s">
        <v>257</v>
      </c>
      <c r="E91" t="s">
        <v>36</v>
      </c>
      <c r="F91" s="1" t="s">
        <v>199</v>
      </c>
      <c r="G91" t="s">
        <v>200</v>
      </c>
      <c r="H91">
        <v>470</v>
      </c>
      <c r="I91" s="2">
        <v>43900</v>
      </c>
      <c r="J91" s="2">
        <v>43921</v>
      </c>
      <c r="K91">
        <v>470</v>
      </c>
    </row>
    <row r="92" spans="1:11" ht="105" x14ac:dyDescent="0.25">
      <c r="A92" t="str">
        <f>"Z112CA1CFB"</f>
        <v>Z112CA1CFB</v>
      </c>
      <c r="B92" t="str">
        <f t="shared" si="2"/>
        <v>06363391001</v>
      </c>
      <c r="C92" t="s">
        <v>16</v>
      </c>
      <c r="D92" t="s">
        <v>258</v>
      </c>
      <c r="E92" t="s">
        <v>36</v>
      </c>
      <c r="F92" s="1" t="s">
        <v>259</v>
      </c>
      <c r="G92" t="s">
        <v>221</v>
      </c>
      <c r="H92">
        <v>910</v>
      </c>
      <c r="I92" s="2">
        <v>43927</v>
      </c>
      <c r="J92" s="2">
        <v>43956</v>
      </c>
      <c r="K92">
        <v>910</v>
      </c>
    </row>
    <row r="93" spans="1:11" ht="105" x14ac:dyDescent="0.25">
      <c r="A93" t="str">
        <f>"ZA92CA9463"</f>
        <v>ZA92CA9463</v>
      </c>
      <c r="B93" t="str">
        <f t="shared" si="2"/>
        <v>06363391001</v>
      </c>
      <c r="C93" t="s">
        <v>16</v>
      </c>
      <c r="D93" t="s">
        <v>260</v>
      </c>
      <c r="E93" t="s">
        <v>36</v>
      </c>
      <c r="F93" s="1" t="s">
        <v>259</v>
      </c>
      <c r="G93" t="s">
        <v>221</v>
      </c>
      <c r="H93">
        <v>2690</v>
      </c>
      <c r="I93" s="2">
        <v>43930</v>
      </c>
      <c r="J93" s="2">
        <v>43959</v>
      </c>
      <c r="K93">
        <v>2690</v>
      </c>
    </row>
    <row r="94" spans="1:11" ht="105" x14ac:dyDescent="0.25">
      <c r="A94" t="str">
        <f>"Z682CCDED6"</f>
        <v>Z682CCDED6</v>
      </c>
      <c r="B94" t="str">
        <f t="shared" si="2"/>
        <v>06363391001</v>
      </c>
      <c r="C94" t="s">
        <v>16</v>
      </c>
      <c r="D94" t="s">
        <v>261</v>
      </c>
      <c r="E94" t="s">
        <v>36</v>
      </c>
      <c r="F94" s="1" t="s">
        <v>262</v>
      </c>
      <c r="G94" t="s">
        <v>263</v>
      </c>
      <c r="H94">
        <v>80</v>
      </c>
      <c r="I94" s="2">
        <v>43945</v>
      </c>
      <c r="J94" s="2">
        <v>43951</v>
      </c>
      <c r="K94">
        <v>80</v>
      </c>
    </row>
    <row r="95" spans="1:11" ht="90" x14ac:dyDescent="0.25">
      <c r="A95" t="str">
        <f>"ZA42CA5640"</f>
        <v>ZA42CA5640</v>
      </c>
      <c r="B95" t="str">
        <f t="shared" si="2"/>
        <v>06363391001</v>
      </c>
      <c r="C95" t="s">
        <v>16</v>
      </c>
      <c r="D95" t="s">
        <v>264</v>
      </c>
      <c r="E95" t="s">
        <v>36</v>
      </c>
      <c r="F95" s="1" t="s">
        <v>265</v>
      </c>
      <c r="G95" t="s">
        <v>52</v>
      </c>
      <c r="H95">
        <v>4950</v>
      </c>
      <c r="I95" s="2">
        <v>43928</v>
      </c>
      <c r="J95" s="2">
        <v>43987</v>
      </c>
      <c r="K95">
        <v>4875</v>
      </c>
    </row>
    <row r="96" spans="1:11" ht="90" x14ac:dyDescent="0.25">
      <c r="A96" t="str">
        <f>"Z902CC9B2E"</f>
        <v>Z902CC9B2E</v>
      </c>
      <c r="B96" t="str">
        <f t="shared" si="2"/>
        <v>06363391001</v>
      </c>
      <c r="C96" t="s">
        <v>16</v>
      </c>
      <c r="D96" t="s">
        <v>266</v>
      </c>
      <c r="E96" t="s">
        <v>36</v>
      </c>
      <c r="F96" s="1" t="s">
        <v>267</v>
      </c>
      <c r="G96" t="s">
        <v>268</v>
      </c>
      <c r="H96">
        <v>4800</v>
      </c>
      <c r="I96" s="2">
        <v>43944</v>
      </c>
      <c r="J96" s="2">
        <v>44012</v>
      </c>
      <c r="K96">
        <v>4800</v>
      </c>
    </row>
    <row r="97" spans="1:11" ht="90" x14ac:dyDescent="0.25">
      <c r="A97" t="str">
        <f>"Z3F2C3B936"</f>
        <v>Z3F2C3B936</v>
      </c>
      <c r="B97" t="str">
        <f t="shared" si="2"/>
        <v>06363391001</v>
      </c>
      <c r="C97" t="s">
        <v>16</v>
      </c>
      <c r="D97" t="s">
        <v>269</v>
      </c>
      <c r="E97" t="s">
        <v>36</v>
      </c>
      <c r="F97" s="1" t="s">
        <v>265</v>
      </c>
      <c r="G97" t="s">
        <v>52</v>
      </c>
      <c r="H97">
        <v>4842.08</v>
      </c>
      <c r="I97" s="2">
        <v>43888</v>
      </c>
      <c r="J97" s="2">
        <v>43982</v>
      </c>
      <c r="K97">
        <v>4811.12</v>
      </c>
    </row>
    <row r="98" spans="1:11" ht="120" x14ac:dyDescent="0.25">
      <c r="A98" t="str">
        <f>"Z5B2CAFBE2"</f>
        <v>Z5B2CAFBE2</v>
      </c>
      <c r="B98" t="str">
        <f t="shared" si="2"/>
        <v>06363391001</v>
      </c>
      <c r="C98" t="s">
        <v>16</v>
      </c>
      <c r="D98" t="s">
        <v>270</v>
      </c>
      <c r="E98" t="s">
        <v>36</v>
      </c>
      <c r="F98" s="1" t="s">
        <v>271</v>
      </c>
      <c r="G98" t="s">
        <v>272</v>
      </c>
      <c r="H98">
        <v>1184.97</v>
      </c>
      <c r="I98" s="2">
        <v>43931</v>
      </c>
      <c r="J98" s="2">
        <v>43964</v>
      </c>
      <c r="K98">
        <v>1184.97</v>
      </c>
    </row>
    <row r="99" spans="1:11" ht="409.5" x14ac:dyDescent="0.25">
      <c r="A99" t="str">
        <f>"ZD22CE2C55"</f>
        <v>ZD22CE2C55</v>
      </c>
      <c r="B99" t="str">
        <f t="shared" ref="B99:B130" si="3">"06363391001"</f>
        <v>06363391001</v>
      </c>
      <c r="C99" t="s">
        <v>16</v>
      </c>
      <c r="D99" t="s">
        <v>273</v>
      </c>
      <c r="E99" t="s">
        <v>58</v>
      </c>
      <c r="F99" s="1" t="s">
        <v>274</v>
      </c>
      <c r="G99" t="s">
        <v>275</v>
      </c>
      <c r="H99">
        <v>9297.6</v>
      </c>
      <c r="I99" s="2">
        <v>43967</v>
      </c>
      <c r="J99" s="2">
        <v>44012</v>
      </c>
      <c r="K99">
        <v>9296.8700000000008</v>
      </c>
    </row>
    <row r="100" spans="1:11" ht="409.5" x14ac:dyDescent="0.25">
      <c r="A100" t="str">
        <f>"ZE02C4621B"</f>
        <v>ZE02C4621B</v>
      </c>
      <c r="B100" t="str">
        <f t="shared" si="3"/>
        <v>06363391001</v>
      </c>
      <c r="C100" t="s">
        <v>16</v>
      </c>
      <c r="D100" t="s">
        <v>276</v>
      </c>
      <c r="E100" t="s">
        <v>58</v>
      </c>
      <c r="F100" s="1" t="s">
        <v>277</v>
      </c>
      <c r="G100" t="s">
        <v>278</v>
      </c>
      <c r="H100">
        <v>17900</v>
      </c>
      <c r="I100" s="2">
        <v>43941</v>
      </c>
      <c r="J100" s="2">
        <v>43962</v>
      </c>
      <c r="K100">
        <v>17900</v>
      </c>
    </row>
    <row r="101" spans="1:11" ht="75" x14ac:dyDescent="0.25">
      <c r="A101" t="str">
        <f>"Z092CD9FE0"</f>
        <v>Z092CD9FE0</v>
      </c>
      <c r="B101" t="str">
        <f t="shared" si="3"/>
        <v>06363391001</v>
      </c>
      <c r="C101" t="s">
        <v>16</v>
      </c>
      <c r="D101" t="s">
        <v>279</v>
      </c>
      <c r="E101" t="s">
        <v>36</v>
      </c>
      <c r="F101" s="1" t="s">
        <v>280</v>
      </c>
      <c r="G101" t="s">
        <v>281</v>
      </c>
      <c r="H101">
        <v>97.9</v>
      </c>
      <c r="I101" s="2">
        <v>43951</v>
      </c>
      <c r="J101" s="2">
        <v>43981</v>
      </c>
      <c r="K101">
        <v>97.9</v>
      </c>
    </row>
    <row r="102" spans="1:11" ht="120" x14ac:dyDescent="0.25">
      <c r="A102" t="str">
        <f>"Z2D2CF64C0"</f>
        <v>Z2D2CF64C0</v>
      </c>
      <c r="B102" t="str">
        <f t="shared" si="3"/>
        <v>06363391001</v>
      </c>
      <c r="C102" t="s">
        <v>16</v>
      </c>
      <c r="D102" t="s">
        <v>282</v>
      </c>
      <c r="E102" t="s">
        <v>36</v>
      </c>
      <c r="F102" s="1" t="s">
        <v>283</v>
      </c>
      <c r="G102" t="s">
        <v>284</v>
      </c>
      <c r="H102">
        <v>1178.82</v>
      </c>
      <c r="I102" s="2">
        <v>43963</v>
      </c>
      <c r="J102" s="2">
        <v>43967</v>
      </c>
      <c r="K102">
        <v>1178.82</v>
      </c>
    </row>
    <row r="103" spans="1:11" ht="165" x14ac:dyDescent="0.25">
      <c r="A103" t="str">
        <f>"Z432C2B095"</f>
        <v>Z432C2B095</v>
      </c>
      <c r="B103" t="str">
        <f t="shared" si="3"/>
        <v>06363391001</v>
      </c>
      <c r="C103" t="s">
        <v>16</v>
      </c>
      <c r="D103" t="s">
        <v>285</v>
      </c>
      <c r="E103" t="s">
        <v>36</v>
      </c>
      <c r="F103" s="1" t="s">
        <v>286</v>
      </c>
      <c r="G103" t="s">
        <v>287</v>
      </c>
      <c r="H103">
        <v>4200</v>
      </c>
      <c r="I103" s="2">
        <v>43882</v>
      </c>
      <c r="J103" s="2">
        <v>43903</v>
      </c>
      <c r="K103">
        <v>4200</v>
      </c>
    </row>
    <row r="104" spans="1:11" ht="75" x14ac:dyDescent="0.25">
      <c r="A104" t="str">
        <f>"ZCC2C2C9BE"</f>
        <v>ZCC2C2C9BE</v>
      </c>
      <c r="B104" t="str">
        <f t="shared" si="3"/>
        <v>06363391001</v>
      </c>
      <c r="C104" t="s">
        <v>16</v>
      </c>
      <c r="D104" t="s">
        <v>288</v>
      </c>
      <c r="E104" t="s">
        <v>36</v>
      </c>
      <c r="F104" s="1" t="s">
        <v>289</v>
      </c>
      <c r="G104" t="s">
        <v>290</v>
      </c>
      <c r="H104">
        <v>4798.84</v>
      </c>
      <c r="I104" s="2">
        <v>43966</v>
      </c>
      <c r="J104" s="2">
        <v>43944</v>
      </c>
      <c r="K104">
        <v>4798.84</v>
      </c>
    </row>
    <row r="105" spans="1:11" ht="90" x14ac:dyDescent="0.25">
      <c r="A105" t="str">
        <f>"ZBF2CF8F0B"</f>
        <v>ZBF2CF8F0B</v>
      </c>
      <c r="B105" t="str">
        <f t="shared" si="3"/>
        <v>06363391001</v>
      </c>
      <c r="C105" t="s">
        <v>16</v>
      </c>
      <c r="D105" t="s">
        <v>291</v>
      </c>
      <c r="E105" t="s">
        <v>36</v>
      </c>
      <c r="F105" s="1" t="s">
        <v>267</v>
      </c>
      <c r="G105" t="s">
        <v>268</v>
      </c>
      <c r="H105">
        <v>990</v>
      </c>
      <c r="I105" s="2">
        <v>43971</v>
      </c>
      <c r="J105" s="2">
        <v>43971</v>
      </c>
      <c r="K105">
        <v>990</v>
      </c>
    </row>
    <row r="106" spans="1:11" ht="90" x14ac:dyDescent="0.25">
      <c r="A106" t="str">
        <f>"Z672D1ECC9"</f>
        <v>Z672D1ECC9</v>
      </c>
      <c r="B106" t="str">
        <f t="shared" si="3"/>
        <v>06363391001</v>
      </c>
      <c r="C106" t="s">
        <v>16</v>
      </c>
      <c r="D106" t="s">
        <v>292</v>
      </c>
      <c r="E106" t="s">
        <v>36</v>
      </c>
      <c r="F106" s="1" t="s">
        <v>293</v>
      </c>
      <c r="G106" t="s">
        <v>294</v>
      </c>
      <c r="H106">
        <v>175</v>
      </c>
      <c r="I106" s="2">
        <v>43977</v>
      </c>
      <c r="J106" s="2">
        <v>44012</v>
      </c>
      <c r="K106">
        <v>175</v>
      </c>
    </row>
    <row r="107" spans="1:11" ht="90" x14ac:dyDescent="0.25">
      <c r="A107" t="str">
        <f>"ZC92BFACCB"</f>
        <v>ZC92BFACCB</v>
      </c>
      <c r="B107" t="str">
        <f t="shared" si="3"/>
        <v>06363391001</v>
      </c>
      <c r="C107" t="s">
        <v>16</v>
      </c>
      <c r="D107" t="s">
        <v>295</v>
      </c>
      <c r="E107" t="s">
        <v>36</v>
      </c>
      <c r="F107" s="1" t="s">
        <v>296</v>
      </c>
      <c r="G107" t="s">
        <v>297</v>
      </c>
      <c r="H107">
        <v>6900</v>
      </c>
      <c r="I107" s="2">
        <v>43874</v>
      </c>
      <c r="J107" s="2">
        <v>43889</v>
      </c>
      <c r="K107">
        <v>6900</v>
      </c>
    </row>
    <row r="108" spans="1:11" ht="90" x14ac:dyDescent="0.25">
      <c r="A108" t="str">
        <f>"ZAB2C7AFB1"</f>
        <v>ZAB2C7AFB1</v>
      </c>
      <c r="B108" t="str">
        <f t="shared" si="3"/>
        <v>06363391001</v>
      </c>
      <c r="C108" t="s">
        <v>16</v>
      </c>
      <c r="D108" t="s">
        <v>298</v>
      </c>
      <c r="E108" t="s">
        <v>36</v>
      </c>
      <c r="F108" s="1" t="s">
        <v>299</v>
      </c>
      <c r="G108" t="s">
        <v>300</v>
      </c>
      <c r="H108">
        <v>22950</v>
      </c>
      <c r="I108" s="2">
        <v>43952</v>
      </c>
      <c r="J108" s="2">
        <v>44196</v>
      </c>
      <c r="K108">
        <v>2909</v>
      </c>
    </row>
    <row r="109" spans="1:11" ht="75" x14ac:dyDescent="0.25">
      <c r="A109" t="str">
        <f>"Z522CFFDDF"</f>
        <v>Z522CFFDDF</v>
      </c>
      <c r="B109" t="str">
        <f t="shared" si="3"/>
        <v>06363391001</v>
      </c>
      <c r="C109" t="s">
        <v>16</v>
      </c>
      <c r="D109" t="s">
        <v>301</v>
      </c>
      <c r="E109" t="s">
        <v>36</v>
      </c>
      <c r="F109" s="1" t="s">
        <v>302</v>
      </c>
      <c r="G109" t="s">
        <v>303</v>
      </c>
      <c r="H109">
        <v>4440</v>
      </c>
      <c r="I109" s="2">
        <v>43966</v>
      </c>
      <c r="J109" s="2">
        <v>43996</v>
      </c>
      <c r="K109">
        <v>4440</v>
      </c>
    </row>
    <row r="110" spans="1:11" ht="90" x14ac:dyDescent="0.25">
      <c r="A110" t="str">
        <f>"Z412C6217C"</f>
        <v>Z412C6217C</v>
      </c>
      <c r="B110" t="str">
        <f t="shared" si="3"/>
        <v>06363391001</v>
      </c>
      <c r="C110" t="s">
        <v>16</v>
      </c>
      <c r="D110" t="s">
        <v>304</v>
      </c>
      <c r="E110" t="s">
        <v>36</v>
      </c>
      <c r="F110" s="1" t="s">
        <v>305</v>
      </c>
      <c r="G110" t="s">
        <v>95</v>
      </c>
      <c r="H110">
        <v>3500</v>
      </c>
      <c r="I110" s="2">
        <v>43900</v>
      </c>
      <c r="K110">
        <v>0</v>
      </c>
    </row>
    <row r="111" spans="1:11" ht="75" x14ac:dyDescent="0.25">
      <c r="A111" t="str">
        <f>"ZD22D9CEFF"</f>
        <v>ZD22D9CEFF</v>
      </c>
      <c r="B111" t="str">
        <f t="shared" si="3"/>
        <v>06363391001</v>
      </c>
      <c r="C111" t="s">
        <v>16</v>
      </c>
      <c r="D111" t="s">
        <v>306</v>
      </c>
      <c r="E111" t="s">
        <v>36</v>
      </c>
      <c r="F111" s="1" t="s">
        <v>307</v>
      </c>
      <c r="G111" t="s">
        <v>308</v>
      </c>
      <c r="H111">
        <v>8600</v>
      </c>
      <c r="I111" s="2">
        <v>44028</v>
      </c>
      <c r="J111" s="2">
        <v>44028</v>
      </c>
      <c r="K111">
        <v>8600</v>
      </c>
    </row>
    <row r="112" spans="1:11" ht="105" x14ac:dyDescent="0.25">
      <c r="A112" t="str">
        <f>"ZEF2D4B4FC"</f>
        <v>ZEF2D4B4FC</v>
      </c>
      <c r="B112" t="str">
        <f t="shared" si="3"/>
        <v>06363391001</v>
      </c>
      <c r="C112" t="s">
        <v>16</v>
      </c>
      <c r="D112" t="s">
        <v>309</v>
      </c>
      <c r="E112" t="s">
        <v>36</v>
      </c>
      <c r="F112" s="1" t="s">
        <v>310</v>
      </c>
      <c r="G112" t="s">
        <v>311</v>
      </c>
      <c r="H112">
        <v>5000</v>
      </c>
      <c r="I112" s="2">
        <v>43993</v>
      </c>
      <c r="J112" s="2">
        <v>44357</v>
      </c>
      <c r="K112">
        <v>326.81</v>
      </c>
    </row>
    <row r="113" spans="1:11" ht="240" x14ac:dyDescent="0.25">
      <c r="A113" t="str">
        <f>"Z8D2C1A831"</f>
        <v>Z8D2C1A831</v>
      </c>
      <c r="B113" t="str">
        <f t="shared" si="3"/>
        <v>06363391001</v>
      </c>
      <c r="C113" t="s">
        <v>16</v>
      </c>
      <c r="D113" t="s">
        <v>312</v>
      </c>
      <c r="E113" t="s">
        <v>36</v>
      </c>
      <c r="F113" s="1" t="s">
        <v>313</v>
      </c>
      <c r="G113" t="s">
        <v>314</v>
      </c>
      <c r="H113">
        <v>37058.339999999997</v>
      </c>
      <c r="I113" s="2">
        <v>44025</v>
      </c>
      <c r="J113" s="2">
        <v>44561</v>
      </c>
      <c r="K113">
        <v>1610.72</v>
      </c>
    </row>
    <row r="114" spans="1:11" ht="409.5" x14ac:dyDescent="0.25">
      <c r="A114" t="str">
        <f>"Z8B2C1A1C5"</f>
        <v>Z8B2C1A1C5</v>
      </c>
      <c r="B114" t="str">
        <f t="shared" si="3"/>
        <v>06363391001</v>
      </c>
      <c r="C114" t="s">
        <v>16</v>
      </c>
      <c r="D114" t="s">
        <v>315</v>
      </c>
      <c r="E114" t="s">
        <v>36</v>
      </c>
      <c r="F114" s="1" t="s">
        <v>316</v>
      </c>
      <c r="G114" t="s">
        <v>317</v>
      </c>
      <c r="H114">
        <v>35082.06</v>
      </c>
      <c r="I114" s="2">
        <v>43979</v>
      </c>
      <c r="J114" s="2">
        <v>44346</v>
      </c>
      <c r="K114">
        <v>14072.43</v>
      </c>
    </row>
    <row r="115" spans="1:11" ht="255" x14ac:dyDescent="0.25">
      <c r="A115" t="str">
        <f>"Z012D5F52E"</f>
        <v>Z012D5F52E</v>
      </c>
      <c r="B115" t="str">
        <f t="shared" si="3"/>
        <v>06363391001</v>
      </c>
      <c r="C115" t="s">
        <v>16</v>
      </c>
      <c r="D115" t="s">
        <v>318</v>
      </c>
      <c r="E115" t="s">
        <v>36</v>
      </c>
      <c r="F115" s="1" t="s">
        <v>319</v>
      </c>
      <c r="G115" t="s">
        <v>218</v>
      </c>
      <c r="H115">
        <v>3300</v>
      </c>
      <c r="I115" s="2">
        <v>44001</v>
      </c>
      <c r="J115" s="2">
        <v>44022</v>
      </c>
      <c r="K115">
        <v>3226.31</v>
      </c>
    </row>
    <row r="116" spans="1:11" ht="255" x14ac:dyDescent="0.25">
      <c r="A116" t="str">
        <f>"Z3C2DB7E2C"</f>
        <v>Z3C2DB7E2C</v>
      </c>
      <c r="B116" t="str">
        <f t="shared" si="3"/>
        <v>06363391001</v>
      </c>
      <c r="C116" t="s">
        <v>16</v>
      </c>
      <c r="D116" t="s">
        <v>320</v>
      </c>
      <c r="E116" t="s">
        <v>36</v>
      </c>
      <c r="F116" s="1" t="s">
        <v>321</v>
      </c>
      <c r="G116" t="s">
        <v>322</v>
      </c>
      <c r="H116">
        <v>1100</v>
      </c>
      <c r="I116" s="2">
        <v>44032</v>
      </c>
      <c r="J116" s="2">
        <v>44104</v>
      </c>
      <c r="K116">
        <v>1100</v>
      </c>
    </row>
    <row r="117" spans="1:11" ht="150" x14ac:dyDescent="0.25">
      <c r="A117" t="str">
        <f>"ZF72DB7F8D"</f>
        <v>ZF72DB7F8D</v>
      </c>
      <c r="B117" t="str">
        <f t="shared" si="3"/>
        <v>06363391001</v>
      </c>
      <c r="C117" t="s">
        <v>16</v>
      </c>
      <c r="D117" t="s">
        <v>323</v>
      </c>
      <c r="E117" t="s">
        <v>36</v>
      </c>
      <c r="F117" s="1" t="s">
        <v>324</v>
      </c>
      <c r="G117" t="s">
        <v>325</v>
      </c>
      <c r="H117">
        <v>1005</v>
      </c>
      <c r="I117" s="2">
        <v>44033</v>
      </c>
      <c r="J117" s="2">
        <v>44043</v>
      </c>
      <c r="K117">
        <v>1005</v>
      </c>
    </row>
    <row r="118" spans="1:11" ht="150" x14ac:dyDescent="0.25">
      <c r="A118" t="str">
        <f>"Z1A2D762C5"</f>
        <v>Z1A2D762C5</v>
      </c>
      <c r="B118" t="str">
        <f t="shared" si="3"/>
        <v>06363391001</v>
      </c>
      <c r="C118" t="s">
        <v>16</v>
      </c>
      <c r="D118" t="s">
        <v>326</v>
      </c>
      <c r="E118" t="s">
        <v>36</v>
      </c>
      <c r="F118" s="1" t="s">
        <v>327</v>
      </c>
      <c r="G118" t="s">
        <v>328</v>
      </c>
      <c r="H118">
        <v>3798</v>
      </c>
      <c r="I118" s="2">
        <v>44028</v>
      </c>
      <c r="J118" s="2">
        <v>44028</v>
      </c>
      <c r="K118">
        <v>3798</v>
      </c>
    </row>
    <row r="119" spans="1:11" ht="165" x14ac:dyDescent="0.25">
      <c r="A119" t="str">
        <f>"ZF92DA426B"</f>
        <v>ZF92DA426B</v>
      </c>
      <c r="B119" t="str">
        <f t="shared" si="3"/>
        <v>06363391001</v>
      </c>
      <c r="C119" t="s">
        <v>16</v>
      </c>
      <c r="D119" t="s">
        <v>329</v>
      </c>
      <c r="E119" t="s">
        <v>36</v>
      </c>
      <c r="F119" s="1" t="s">
        <v>330</v>
      </c>
      <c r="G119" t="s">
        <v>331</v>
      </c>
      <c r="H119">
        <v>2270</v>
      </c>
      <c r="I119" s="2">
        <v>44032</v>
      </c>
      <c r="J119" s="2">
        <v>44104</v>
      </c>
      <c r="K119">
        <v>2270</v>
      </c>
    </row>
    <row r="120" spans="1:11" ht="75" x14ac:dyDescent="0.25">
      <c r="A120" t="str">
        <f>"Z992D8CD75"</f>
        <v>Z992D8CD75</v>
      </c>
      <c r="B120" t="str">
        <f t="shared" si="3"/>
        <v>06363391001</v>
      </c>
      <c r="C120" t="s">
        <v>16</v>
      </c>
      <c r="D120" t="s">
        <v>332</v>
      </c>
      <c r="E120" t="s">
        <v>36</v>
      </c>
      <c r="F120" s="1" t="s">
        <v>333</v>
      </c>
      <c r="G120" t="s">
        <v>334</v>
      </c>
      <c r="H120">
        <v>5000</v>
      </c>
      <c r="I120" s="2">
        <v>44025</v>
      </c>
      <c r="J120" s="2">
        <v>44196</v>
      </c>
      <c r="K120">
        <v>1067.45</v>
      </c>
    </row>
    <row r="121" spans="1:11" ht="409.5" x14ac:dyDescent="0.25">
      <c r="A121" t="str">
        <f>"ZBA2D46AE4"</f>
        <v>ZBA2D46AE4</v>
      </c>
      <c r="B121" t="str">
        <f t="shared" si="3"/>
        <v>06363391001</v>
      </c>
      <c r="C121" t="s">
        <v>16</v>
      </c>
      <c r="D121" t="s">
        <v>335</v>
      </c>
      <c r="E121" t="s">
        <v>58</v>
      </c>
      <c r="F121" s="1" t="s">
        <v>336</v>
      </c>
      <c r="G121" t="s">
        <v>337</v>
      </c>
      <c r="H121">
        <v>13511.5</v>
      </c>
      <c r="I121" s="2">
        <v>44063</v>
      </c>
      <c r="J121" s="2">
        <v>44792</v>
      </c>
      <c r="K121">
        <v>0</v>
      </c>
    </row>
    <row r="122" spans="1:11" ht="90" x14ac:dyDescent="0.25">
      <c r="A122" t="str">
        <f>"ZCC2E04469"</f>
        <v>ZCC2E04469</v>
      </c>
      <c r="B122" t="str">
        <f t="shared" si="3"/>
        <v>06363391001</v>
      </c>
      <c r="C122" t="s">
        <v>16</v>
      </c>
      <c r="D122" t="s">
        <v>338</v>
      </c>
      <c r="E122" t="s">
        <v>36</v>
      </c>
      <c r="F122" s="1" t="s">
        <v>339</v>
      </c>
      <c r="G122" t="s">
        <v>340</v>
      </c>
      <c r="H122">
        <v>4833</v>
      </c>
      <c r="I122" s="2">
        <v>44062</v>
      </c>
      <c r="J122" s="2">
        <v>44091</v>
      </c>
      <c r="K122">
        <v>4833</v>
      </c>
    </row>
    <row r="123" spans="1:11" ht="409.5" x14ac:dyDescent="0.25">
      <c r="A123" t="str">
        <f>"ZD52E504A8"</f>
        <v>ZD52E504A8</v>
      </c>
      <c r="B123" t="str">
        <f t="shared" si="3"/>
        <v>06363391001</v>
      </c>
      <c r="C123" t="s">
        <v>16</v>
      </c>
      <c r="D123" t="s">
        <v>341</v>
      </c>
      <c r="E123" t="s">
        <v>58</v>
      </c>
      <c r="F123" s="1" t="s">
        <v>342</v>
      </c>
      <c r="G123" t="s">
        <v>343</v>
      </c>
      <c r="H123">
        <v>21567.4</v>
      </c>
      <c r="I123" s="2">
        <v>44105</v>
      </c>
      <c r="J123" s="2">
        <v>44196</v>
      </c>
      <c r="K123">
        <v>13171.59</v>
      </c>
    </row>
    <row r="124" spans="1:11" ht="90" x14ac:dyDescent="0.25">
      <c r="A124" t="str">
        <f>"Z412C6217C"</f>
        <v>Z412C6217C</v>
      </c>
      <c r="B124" t="str">
        <f t="shared" si="3"/>
        <v>06363391001</v>
      </c>
      <c r="C124" t="s">
        <v>16</v>
      </c>
      <c r="D124" t="s">
        <v>344</v>
      </c>
      <c r="E124" t="s">
        <v>36</v>
      </c>
      <c r="F124" s="1" t="s">
        <v>305</v>
      </c>
      <c r="G124" t="s">
        <v>95</v>
      </c>
      <c r="H124">
        <v>3500</v>
      </c>
      <c r="I124" s="2">
        <v>43906</v>
      </c>
      <c r="J124" s="2">
        <v>44165</v>
      </c>
      <c r="K124">
        <v>3500</v>
      </c>
    </row>
    <row r="125" spans="1:11" ht="225" x14ac:dyDescent="0.25">
      <c r="A125" t="str">
        <f>"Z5B2E49B38"</f>
        <v>Z5B2E49B38</v>
      </c>
      <c r="B125" t="str">
        <f t="shared" si="3"/>
        <v>06363391001</v>
      </c>
      <c r="C125" t="s">
        <v>16</v>
      </c>
      <c r="D125" t="s">
        <v>345</v>
      </c>
      <c r="E125" t="s">
        <v>36</v>
      </c>
      <c r="F125" s="1" t="s">
        <v>346</v>
      </c>
      <c r="G125" t="s">
        <v>347</v>
      </c>
      <c r="H125">
        <v>790</v>
      </c>
      <c r="I125" s="2">
        <v>44089</v>
      </c>
      <c r="J125" s="2">
        <v>44104</v>
      </c>
      <c r="K125">
        <v>790</v>
      </c>
    </row>
    <row r="126" spans="1:11" ht="105" x14ac:dyDescent="0.25">
      <c r="A126" t="str">
        <f>"Z042E59B34"</f>
        <v>Z042E59B34</v>
      </c>
      <c r="B126" t="str">
        <f t="shared" si="3"/>
        <v>06363391001</v>
      </c>
      <c r="C126" t="s">
        <v>16</v>
      </c>
      <c r="D126" t="s">
        <v>348</v>
      </c>
      <c r="E126" t="s">
        <v>36</v>
      </c>
      <c r="F126" s="1" t="s">
        <v>349</v>
      </c>
      <c r="G126" t="s">
        <v>350</v>
      </c>
      <c r="H126">
        <v>3000</v>
      </c>
      <c r="I126" s="2">
        <v>44093</v>
      </c>
      <c r="J126" s="2">
        <v>44134</v>
      </c>
      <c r="K126">
        <v>3000</v>
      </c>
    </row>
    <row r="127" spans="1:11" ht="150" x14ac:dyDescent="0.25">
      <c r="A127" t="str">
        <f>"Z582DFBD37"</f>
        <v>Z582DFBD37</v>
      </c>
      <c r="B127" t="str">
        <f t="shared" si="3"/>
        <v>06363391001</v>
      </c>
      <c r="C127" t="s">
        <v>16</v>
      </c>
      <c r="D127" t="s">
        <v>351</v>
      </c>
      <c r="E127" t="s">
        <v>36</v>
      </c>
      <c r="F127" s="1" t="s">
        <v>352</v>
      </c>
      <c r="G127" t="s">
        <v>353</v>
      </c>
      <c r="H127">
        <v>1350</v>
      </c>
      <c r="I127" s="2">
        <v>44074</v>
      </c>
      <c r="J127" s="2">
        <v>44196</v>
      </c>
      <c r="K127">
        <v>1350</v>
      </c>
    </row>
    <row r="128" spans="1:11" ht="90" x14ac:dyDescent="0.25">
      <c r="A128" t="str">
        <f>"ZD32EA27E8"</f>
        <v>ZD32EA27E8</v>
      </c>
      <c r="B128" t="str">
        <f t="shared" si="3"/>
        <v>06363391001</v>
      </c>
      <c r="C128" t="s">
        <v>16</v>
      </c>
      <c r="D128" t="s">
        <v>354</v>
      </c>
      <c r="E128" t="s">
        <v>36</v>
      </c>
      <c r="F128" s="1" t="s">
        <v>355</v>
      </c>
      <c r="G128" t="s">
        <v>356</v>
      </c>
      <c r="H128">
        <v>180</v>
      </c>
      <c r="I128" s="2">
        <v>44110</v>
      </c>
      <c r="J128" s="2">
        <v>44165</v>
      </c>
      <c r="K128">
        <v>180</v>
      </c>
    </row>
    <row r="129" spans="1:11" ht="75" x14ac:dyDescent="0.25">
      <c r="A129" t="str">
        <f>"Z6C2E0BD9B"</f>
        <v>Z6C2E0BD9B</v>
      </c>
      <c r="B129" t="str">
        <f t="shared" si="3"/>
        <v>06363391001</v>
      </c>
      <c r="C129" t="s">
        <v>16</v>
      </c>
      <c r="D129" t="s">
        <v>357</v>
      </c>
      <c r="E129" t="s">
        <v>18</v>
      </c>
      <c r="F129" s="1" t="s">
        <v>180</v>
      </c>
      <c r="G129" t="s">
        <v>181</v>
      </c>
      <c r="H129">
        <v>1350</v>
      </c>
      <c r="I129" s="2">
        <v>44069</v>
      </c>
      <c r="J129" s="2">
        <v>44099</v>
      </c>
      <c r="K129">
        <v>1350</v>
      </c>
    </row>
    <row r="130" spans="1:11" ht="105" x14ac:dyDescent="0.25">
      <c r="A130" t="str">
        <f>"ZBA2E749A9"</f>
        <v>ZBA2E749A9</v>
      </c>
      <c r="B130" t="str">
        <f t="shared" si="3"/>
        <v>06363391001</v>
      </c>
      <c r="C130" t="s">
        <v>16</v>
      </c>
      <c r="D130" t="s">
        <v>358</v>
      </c>
      <c r="E130" t="s">
        <v>36</v>
      </c>
      <c r="F130" s="1" t="s">
        <v>359</v>
      </c>
      <c r="G130" t="s">
        <v>360</v>
      </c>
      <c r="H130">
        <v>1490</v>
      </c>
      <c r="I130" s="2">
        <v>44098</v>
      </c>
      <c r="J130" s="2">
        <v>44134</v>
      </c>
      <c r="K130">
        <v>1490</v>
      </c>
    </row>
    <row r="131" spans="1:11" ht="75" x14ac:dyDescent="0.25">
      <c r="A131" t="str">
        <f>"Z442E1B0C4"</f>
        <v>Z442E1B0C4</v>
      </c>
      <c r="B131" t="str">
        <f t="shared" ref="B131:B161" si="4">"06363391001"</f>
        <v>06363391001</v>
      </c>
      <c r="C131" t="s">
        <v>16</v>
      </c>
      <c r="D131" t="s">
        <v>361</v>
      </c>
      <c r="E131" t="s">
        <v>36</v>
      </c>
      <c r="F131" s="1" t="s">
        <v>362</v>
      </c>
      <c r="G131" t="s">
        <v>363</v>
      </c>
      <c r="H131">
        <v>3780</v>
      </c>
      <c r="I131" s="2">
        <v>44076</v>
      </c>
      <c r="J131" s="2">
        <v>44134</v>
      </c>
      <c r="K131">
        <v>3780</v>
      </c>
    </row>
    <row r="132" spans="1:11" ht="105" x14ac:dyDescent="0.25">
      <c r="A132" t="str">
        <f>"Z822E5F121"</f>
        <v>Z822E5F121</v>
      </c>
      <c r="B132" t="str">
        <f t="shared" si="4"/>
        <v>06363391001</v>
      </c>
      <c r="C132" t="s">
        <v>16</v>
      </c>
      <c r="D132" t="s">
        <v>364</v>
      </c>
      <c r="E132" t="s">
        <v>36</v>
      </c>
      <c r="F132" s="1" t="s">
        <v>365</v>
      </c>
      <c r="G132" t="s">
        <v>366</v>
      </c>
      <c r="H132">
        <v>175</v>
      </c>
      <c r="I132" s="2">
        <v>44093</v>
      </c>
      <c r="J132" s="2">
        <v>44104</v>
      </c>
      <c r="K132">
        <v>175</v>
      </c>
    </row>
    <row r="133" spans="1:11" ht="90" x14ac:dyDescent="0.25">
      <c r="A133" t="str">
        <f>"Z092E981B0"</f>
        <v>Z092E981B0</v>
      </c>
      <c r="B133" t="str">
        <f t="shared" si="4"/>
        <v>06363391001</v>
      </c>
      <c r="C133" t="s">
        <v>16</v>
      </c>
      <c r="D133" t="s">
        <v>367</v>
      </c>
      <c r="E133" t="s">
        <v>36</v>
      </c>
      <c r="F133" s="1" t="s">
        <v>368</v>
      </c>
      <c r="G133" t="s">
        <v>369</v>
      </c>
      <c r="H133">
        <v>7700</v>
      </c>
      <c r="I133" s="2">
        <v>44112</v>
      </c>
      <c r="J133" s="2">
        <v>44165</v>
      </c>
      <c r="K133">
        <v>7700</v>
      </c>
    </row>
    <row r="134" spans="1:11" ht="75" x14ac:dyDescent="0.25">
      <c r="A134" t="str">
        <f>"ZC32ED38DF"</f>
        <v>ZC32ED38DF</v>
      </c>
      <c r="B134" t="str">
        <f t="shared" si="4"/>
        <v>06363391001</v>
      </c>
      <c r="C134" t="s">
        <v>16</v>
      </c>
      <c r="D134" t="s">
        <v>370</v>
      </c>
      <c r="E134" t="s">
        <v>36</v>
      </c>
      <c r="F134" s="1" t="s">
        <v>371</v>
      </c>
      <c r="G134" t="s">
        <v>372</v>
      </c>
      <c r="H134">
        <v>832</v>
      </c>
      <c r="I134" s="2">
        <v>44124</v>
      </c>
      <c r="K134">
        <v>832</v>
      </c>
    </row>
    <row r="135" spans="1:11" ht="90" x14ac:dyDescent="0.25">
      <c r="A135" t="str">
        <f>"Z302F149BA"</f>
        <v>Z302F149BA</v>
      </c>
      <c r="B135" t="str">
        <f t="shared" si="4"/>
        <v>06363391001</v>
      </c>
      <c r="C135" t="s">
        <v>16</v>
      </c>
      <c r="D135" t="s">
        <v>373</v>
      </c>
      <c r="E135" t="s">
        <v>36</v>
      </c>
      <c r="F135" s="1" t="s">
        <v>305</v>
      </c>
      <c r="G135" t="s">
        <v>95</v>
      </c>
      <c r="H135">
        <v>4082</v>
      </c>
      <c r="I135" s="2">
        <v>44144</v>
      </c>
      <c r="J135" s="2">
        <v>44196</v>
      </c>
      <c r="K135">
        <v>0</v>
      </c>
    </row>
    <row r="136" spans="1:11" ht="105" x14ac:dyDescent="0.25">
      <c r="A136" t="str">
        <f>"Z232F0BCF5"</f>
        <v>Z232F0BCF5</v>
      </c>
      <c r="B136" t="str">
        <f t="shared" si="4"/>
        <v>06363391001</v>
      </c>
      <c r="C136" t="s">
        <v>16</v>
      </c>
      <c r="D136" t="s">
        <v>374</v>
      </c>
      <c r="E136" t="s">
        <v>36</v>
      </c>
      <c r="F136" s="1" t="s">
        <v>365</v>
      </c>
      <c r="G136" t="s">
        <v>366</v>
      </c>
      <c r="H136">
        <v>750</v>
      </c>
      <c r="I136" s="2">
        <v>44139</v>
      </c>
      <c r="J136" s="2">
        <v>44165</v>
      </c>
      <c r="K136">
        <v>750</v>
      </c>
    </row>
    <row r="137" spans="1:11" ht="165" x14ac:dyDescent="0.25">
      <c r="A137" t="str">
        <f>"Z742F12B08"</f>
        <v>Z742F12B08</v>
      </c>
      <c r="B137" t="str">
        <f t="shared" si="4"/>
        <v>06363391001</v>
      </c>
      <c r="C137" t="s">
        <v>16</v>
      </c>
      <c r="D137" t="s">
        <v>375</v>
      </c>
      <c r="E137" t="s">
        <v>36</v>
      </c>
      <c r="F137" s="1" t="s">
        <v>165</v>
      </c>
      <c r="G137" t="s">
        <v>166</v>
      </c>
      <c r="H137">
        <v>3100</v>
      </c>
      <c r="I137" s="2">
        <v>44144</v>
      </c>
      <c r="J137" s="2">
        <v>44196</v>
      </c>
      <c r="K137">
        <v>0</v>
      </c>
    </row>
    <row r="138" spans="1:11" ht="75" x14ac:dyDescent="0.25">
      <c r="A138" t="str">
        <f>"ZB12F29980"</f>
        <v>ZB12F29980</v>
      </c>
      <c r="B138" t="str">
        <f t="shared" si="4"/>
        <v>06363391001</v>
      </c>
      <c r="C138" t="s">
        <v>16</v>
      </c>
      <c r="D138" t="s">
        <v>376</v>
      </c>
      <c r="E138" t="s">
        <v>36</v>
      </c>
      <c r="F138" s="1" t="s">
        <v>377</v>
      </c>
      <c r="G138" t="s">
        <v>378</v>
      </c>
      <c r="H138">
        <v>2962.08</v>
      </c>
      <c r="I138" s="2">
        <v>44145</v>
      </c>
      <c r="J138" s="2">
        <v>44196</v>
      </c>
      <c r="K138">
        <v>2962.08</v>
      </c>
    </row>
    <row r="139" spans="1:11" ht="90" x14ac:dyDescent="0.25">
      <c r="A139" t="str">
        <f>"Z972EBA9BA"</f>
        <v>Z972EBA9BA</v>
      </c>
      <c r="B139" t="str">
        <f t="shared" si="4"/>
        <v>06363391001</v>
      </c>
      <c r="C139" t="s">
        <v>16</v>
      </c>
      <c r="D139" t="s">
        <v>379</v>
      </c>
      <c r="E139" t="s">
        <v>36</v>
      </c>
      <c r="F139" s="1" t="s">
        <v>171</v>
      </c>
      <c r="G139" t="s">
        <v>172</v>
      </c>
      <c r="H139">
        <v>1974</v>
      </c>
      <c r="I139" s="2">
        <v>44130</v>
      </c>
      <c r="J139" s="2">
        <v>44145</v>
      </c>
      <c r="K139">
        <v>1974</v>
      </c>
    </row>
    <row r="140" spans="1:11" ht="105" x14ac:dyDescent="0.25">
      <c r="A140" t="str">
        <f>"Z3F2F54393"</f>
        <v>Z3F2F54393</v>
      </c>
      <c r="B140" t="str">
        <f t="shared" si="4"/>
        <v>06363391001</v>
      </c>
      <c r="C140" t="s">
        <v>16</v>
      </c>
      <c r="D140" t="s">
        <v>380</v>
      </c>
      <c r="E140" t="s">
        <v>36</v>
      </c>
      <c r="F140" s="1" t="s">
        <v>381</v>
      </c>
      <c r="G140" t="s">
        <v>382</v>
      </c>
      <c r="H140">
        <v>1416.6</v>
      </c>
      <c r="I140" s="2">
        <v>44155</v>
      </c>
      <c r="J140" s="2">
        <v>44196</v>
      </c>
      <c r="K140">
        <v>0</v>
      </c>
    </row>
    <row r="141" spans="1:11" ht="150" x14ac:dyDescent="0.25">
      <c r="A141" t="str">
        <f>"Z232F5A4F0"</f>
        <v>Z232F5A4F0</v>
      </c>
      <c r="B141" t="str">
        <f t="shared" si="4"/>
        <v>06363391001</v>
      </c>
      <c r="C141" t="s">
        <v>16</v>
      </c>
      <c r="D141" t="s">
        <v>383</v>
      </c>
      <c r="E141" t="s">
        <v>36</v>
      </c>
      <c r="F141" s="1" t="s">
        <v>384</v>
      </c>
      <c r="G141" t="s">
        <v>385</v>
      </c>
      <c r="H141">
        <v>318</v>
      </c>
      <c r="I141" s="2">
        <v>44158</v>
      </c>
      <c r="J141" s="2">
        <v>44196</v>
      </c>
      <c r="K141">
        <v>318</v>
      </c>
    </row>
    <row r="142" spans="1:11" ht="90" x14ac:dyDescent="0.25">
      <c r="A142" t="str">
        <f>"Z9B2F5A5E8"</f>
        <v>Z9B2F5A5E8</v>
      </c>
      <c r="B142" t="str">
        <f t="shared" si="4"/>
        <v>06363391001</v>
      </c>
      <c r="C142" t="s">
        <v>16</v>
      </c>
      <c r="D142" t="s">
        <v>386</v>
      </c>
      <c r="E142" t="s">
        <v>36</v>
      </c>
      <c r="F142" s="1" t="s">
        <v>387</v>
      </c>
      <c r="G142" t="s">
        <v>388</v>
      </c>
      <c r="H142">
        <v>1644</v>
      </c>
      <c r="I142" s="2">
        <v>44158</v>
      </c>
      <c r="J142" s="2">
        <v>44196</v>
      </c>
      <c r="K142">
        <v>1644</v>
      </c>
    </row>
    <row r="143" spans="1:11" ht="90" x14ac:dyDescent="0.25">
      <c r="A143" t="str">
        <f>"ZCB2EAD92D"</f>
        <v>ZCB2EAD92D</v>
      </c>
      <c r="B143" t="str">
        <f t="shared" si="4"/>
        <v>06363391001</v>
      </c>
      <c r="C143" t="s">
        <v>16</v>
      </c>
      <c r="D143" t="s">
        <v>389</v>
      </c>
      <c r="E143" t="s">
        <v>36</v>
      </c>
      <c r="F143" s="1" t="s">
        <v>390</v>
      </c>
      <c r="G143" t="s">
        <v>391</v>
      </c>
      <c r="H143">
        <v>8037</v>
      </c>
      <c r="I143" s="2">
        <v>44119</v>
      </c>
      <c r="K143">
        <v>6548.86</v>
      </c>
    </row>
    <row r="144" spans="1:11" ht="105" x14ac:dyDescent="0.25">
      <c r="A144" t="str">
        <f>"Z3C2F73CB0"</f>
        <v>Z3C2F73CB0</v>
      </c>
      <c r="B144" t="str">
        <f t="shared" si="4"/>
        <v>06363391001</v>
      </c>
      <c r="C144" t="s">
        <v>16</v>
      </c>
      <c r="D144" t="s">
        <v>392</v>
      </c>
      <c r="E144" t="s">
        <v>36</v>
      </c>
      <c r="F144" s="1" t="s">
        <v>393</v>
      </c>
      <c r="G144" t="s">
        <v>394</v>
      </c>
      <c r="H144">
        <v>694</v>
      </c>
      <c r="I144" s="2">
        <v>44165</v>
      </c>
      <c r="J144" s="2">
        <v>44196</v>
      </c>
      <c r="K144">
        <v>694</v>
      </c>
    </row>
    <row r="145" spans="1:11" ht="135" x14ac:dyDescent="0.25">
      <c r="A145" t="str">
        <f>"ZE42F86BD5"</f>
        <v>ZE42F86BD5</v>
      </c>
      <c r="B145" t="str">
        <f t="shared" si="4"/>
        <v>06363391001</v>
      </c>
      <c r="C145" t="s">
        <v>16</v>
      </c>
      <c r="D145" t="s">
        <v>395</v>
      </c>
      <c r="E145" t="s">
        <v>18</v>
      </c>
      <c r="F145" s="1" t="s">
        <v>22</v>
      </c>
      <c r="G145" t="s">
        <v>23</v>
      </c>
      <c r="H145">
        <v>3013.2</v>
      </c>
      <c r="I145" s="2">
        <v>44167</v>
      </c>
      <c r="K145">
        <v>0</v>
      </c>
    </row>
    <row r="146" spans="1:11" ht="150" x14ac:dyDescent="0.25">
      <c r="A146" t="str">
        <f>"8443989827"</f>
        <v>8443989827</v>
      </c>
      <c r="B146" t="str">
        <f t="shared" si="4"/>
        <v>06363391001</v>
      </c>
      <c r="C146" t="s">
        <v>16</v>
      </c>
      <c r="D146" t="s">
        <v>396</v>
      </c>
      <c r="E146" t="s">
        <v>18</v>
      </c>
      <c r="F146" s="1" t="s">
        <v>397</v>
      </c>
      <c r="G146" t="s">
        <v>398</v>
      </c>
      <c r="H146">
        <v>247138.7</v>
      </c>
      <c r="I146" s="2">
        <v>44097</v>
      </c>
      <c r="J146" s="2">
        <v>45031</v>
      </c>
      <c r="K146">
        <v>13693.25</v>
      </c>
    </row>
    <row r="147" spans="1:11" ht="105" x14ac:dyDescent="0.25">
      <c r="A147" t="str">
        <f>"Z902D554B0"</f>
        <v>Z902D554B0</v>
      </c>
      <c r="B147" t="str">
        <f t="shared" si="4"/>
        <v>06363391001</v>
      </c>
      <c r="C147" t="s">
        <v>16</v>
      </c>
      <c r="D147" t="s">
        <v>399</v>
      </c>
      <c r="E147" t="s">
        <v>36</v>
      </c>
      <c r="F147" s="1" t="s">
        <v>259</v>
      </c>
      <c r="G147" t="s">
        <v>221</v>
      </c>
      <c r="H147">
        <v>12500</v>
      </c>
      <c r="I147" s="2">
        <v>44025</v>
      </c>
      <c r="J147" s="2">
        <v>44165</v>
      </c>
      <c r="K147">
        <v>12500</v>
      </c>
    </row>
    <row r="148" spans="1:11" ht="180" x14ac:dyDescent="0.25">
      <c r="A148" t="str">
        <f>"Z472FA0B65"</f>
        <v>Z472FA0B65</v>
      </c>
      <c r="B148" t="str">
        <f t="shared" si="4"/>
        <v>06363391001</v>
      </c>
      <c r="C148" t="s">
        <v>16</v>
      </c>
      <c r="D148" t="s">
        <v>400</v>
      </c>
      <c r="E148" t="s">
        <v>36</v>
      </c>
      <c r="F148" s="1" t="s">
        <v>401</v>
      </c>
      <c r="G148" t="s">
        <v>402</v>
      </c>
      <c r="H148">
        <v>652</v>
      </c>
      <c r="I148" s="2">
        <v>44179</v>
      </c>
      <c r="J148" s="2">
        <v>44196</v>
      </c>
      <c r="K148">
        <v>0</v>
      </c>
    </row>
    <row r="149" spans="1:11" ht="150" x14ac:dyDescent="0.25">
      <c r="A149" t="str">
        <f>"Z552FBC184"</f>
        <v>Z552FBC184</v>
      </c>
      <c r="B149" t="str">
        <f t="shared" si="4"/>
        <v>06363391001</v>
      </c>
      <c r="C149" t="s">
        <v>16</v>
      </c>
      <c r="D149" t="s">
        <v>403</v>
      </c>
      <c r="E149" t="s">
        <v>36</v>
      </c>
      <c r="F149" s="1" t="s">
        <v>404</v>
      </c>
      <c r="G149" t="s">
        <v>334</v>
      </c>
      <c r="H149">
        <v>9400</v>
      </c>
      <c r="I149" s="2">
        <v>44183</v>
      </c>
      <c r="J149" s="2">
        <v>44196</v>
      </c>
      <c r="K149">
        <v>0</v>
      </c>
    </row>
    <row r="150" spans="1:11" ht="120" x14ac:dyDescent="0.25">
      <c r="A150" t="str">
        <f>"Z1F2FE2771"</f>
        <v>Z1F2FE2771</v>
      </c>
      <c r="B150" t="str">
        <f t="shared" si="4"/>
        <v>06363391001</v>
      </c>
      <c r="C150" t="s">
        <v>16</v>
      </c>
      <c r="D150" t="s">
        <v>405</v>
      </c>
      <c r="E150" t="s">
        <v>36</v>
      </c>
      <c r="F150" s="1" t="s">
        <v>406</v>
      </c>
      <c r="G150" t="s">
        <v>407</v>
      </c>
      <c r="H150">
        <v>996</v>
      </c>
      <c r="I150" s="2">
        <v>44186</v>
      </c>
      <c r="J150" s="2">
        <v>44196</v>
      </c>
      <c r="K150">
        <v>0</v>
      </c>
    </row>
    <row r="151" spans="1:11" ht="135" x14ac:dyDescent="0.25">
      <c r="A151" t="str">
        <f>"85234648FF"</f>
        <v>85234648FF</v>
      </c>
      <c r="B151" t="str">
        <f t="shared" si="4"/>
        <v>06363391001</v>
      </c>
      <c r="C151" t="s">
        <v>16</v>
      </c>
      <c r="D151" t="s">
        <v>408</v>
      </c>
      <c r="E151" t="s">
        <v>18</v>
      </c>
      <c r="F151" s="1" t="s">
        <v>409</v>
      </c>
      <c r="G151" t="s">
        <v>410</v>
      </c>
      <c r="H151">
        <v>1395594.48</v>
      </c>
      <c r="I151" s="2">
        <v>44172</v>
      </c>
      <c r="J151" s="2">
        <v>44901</v>
      </c>
      <c r="K151">
        <v>0</v>
      </c>
    </row>
    <row r="152" spans="1:11" ht="75" x14ac:dyDescent="0.25">
      <c r="A152" t="str">
        <f>"Z242FE969A"</f>
        <v>Z242FE969A</v>
      </c>
      <c r="B152" t="str">
        <f t="shared" si="4"/>
        <v>06363391001</v>
      </c>
      <c r="C152" t="s">
        <v>16</v>
      </c>
      <c r="D152" t="s">
        <v>411</v>
      </c>
      <c r="E152" t="s">
        <v>18</v>
      </c>
      <c r="F152" s="1" t="s">
        <v>177</v>
      </c>
      <c r="G152" t="s">
        <v>178</v>
      </c>
      <c r="H152">
        <v>9642.24</v>
      </c>
      <c r="I152" s="2">
        <v>44187</v>
      </c>
      <c r="K152">
        <v>9642.24</v>
      </c>
    </row>
    <row r="153" spans="1:11" ht="75" x14ac:dyDescent="0.25">
      <c r="A153" t="str">
        <f>"Z982FE9292"</f>
        <v>Z982FE9292</v>
      </c>
      <c r="B153" t="str">
        <f t="shared" si="4"/>
        <v>06363391001</v>
      </c>
      <c r="C153" t="s">
        <v>16</v>
      </c>
      <c r="D153" t="s">
        <v>412</v>
      </c>
      <c r="E153" t="s">
        <v>18</v>
      </c>
      <c r="F153" s="1" t="s">
        <v>180</v>
      </c>
      <c r="G153" t="s">
        <v>181</v>
      </c>
      <c r="H153">
        <v>19740</v>
      </c>
      <c r="I153" s="2">
        <v>44187</v>
      </c>
      <c r="K153">
        <v>0</v>
      </c>
    </row>
    <row r="154" spans="1:11" ht="405" x14ac:dyDescent="0.25">
      <c r="A154" t="str">
        <f>"8523352C91"</f>
        <v>8523352C91</v>
      </c>
      <c r="B154" t="str">
        <f t="shared" si="4"/>
        <v>06363391001</v>
      </c>
      <c r="C154" t="s">
        <v>16</v>
      </c>
      <c r="D154" t="s">
        <v>413</v>
      </c>
      <c r="E154" t="s">
        <v>58</v>
      </c>
      <c r="F154" s="1" t="s">
        <v>414</v>
      </c>
      <c r="G154" t="s">
        <v>415</v>
      </c>
      <c r="H154">
        <v>44264.9</v>
      </c>
      <c r="I154" s="2">
        <v>44186</v>
      </c>
      <c r="K154">
        <v>0</v>
      </c>
    </row>
    <row r="155" spans="1:11" ht="345" x14ac:dyDescent="0.25">
      <c r="A155" t="str">
        <f>"ZD32EE9263"</f>
        <v>ZD32EE9263</v>
      </c>
      <c r="B155" t="str">
        <f t="shared" si="4"/>
        <v>06363391001</v>
      </c>
      <c r="C155" t="s">
        <v>16</v>
      </c>
      <c r="D155" t="s">
        <v>416</v>
      </c>
      <c r="E155" t="s">
        <v>36</v>
      </c>
      <c r="F155" s="1" t="s">
        <v>417</v>
      </c>
      <c r="G155" t="s">
        <v>418</v>
      </c>
      <c r="H155">
        <v>7800</v>
      </c>
      <c r="I155" s="2">
        <v>44166</v>
      </c>
      <c r="J155" s="2">
        <v>45626</v>
      </c>
      <c r="K155">
        <v>0</v>
      </c>
    </row>
    <row r="156" spans="1:11" ht="120" x14ac:dyDescent="0.25">
      <c r="A156" t="str">
        <f>"8558153B43"</f>
        <v>8558153B43</v>
      </c>
      <c r="B156" t="str">
        <f t="shared" si="4"/>
        <v>06363391001</v>
      </c>
      <c r="C156" t="s">
        <v>16</v>
      </c>
      <c r="D156" t="s">
        <v>419</v>
      </c>
      <c r="E156" t="s">
        <v>18</v>
      </c>
      <c r="F156" s="1" t="s">
        <v>420</v>
      </c>
      <c r="G156" t="s">
        <v>421</v>
      </c>
      <c r="H156">
        <v>56730.22</v>
      </c>
      <c r="I156" s="2">
        <v>44188</v>
      </c>
      <c r="J156" s="2">
        <v>44534</v>
      </c>
      <c r="K156">
        <v>0</v>
      </c>
    </row>
    <row r="157" spans="1:11" ht="90" x14ac:dyDescent="0.25">
      <c r="A157" t="str">
        <f>"Z082FE67D6"</f>
        <v>Z082FE67D6</v>
      </c>
      <c r="B157" t="str">
        <f t="shared" si="4"/>
        <v>06363391001</v>
      </c>
      <c r="C157" t="s">
        <v>16</v>
      </c>
      <c r="D157" t="s">
        <v>422</v>
      </c>
      <c r="E157" t="s">
        <v>36</v>
      </c>
      <c r="F157" s="1" t="s">
        <v>299</v>
      </c>
      <c r="G157" t="s">
        <v>300</v>
      </c>
      <c r="H157">
        <v>30175</v>
      </c>
      <c r="I157" s="2">
        <v>44196</v>
      </c>
      <c r="J157" s="2">
        <v>44561</v>
      </c>
      <c r="K157">
        <v>0</v>
      </c>
    </row>
    <row r="158" spans="1:11" ht="135" x14ac:dyDescent="0.25">
      <c r="A158" t="str">
        <f>"Z542E56159"</f>
        <v>Z542E56159</v>
      </c>
      <c r="B158" t="str">
        <f t="shared" si="4"/>
        <v>06363391001</v>
      </c>
      <c r="C158" t="s">
        <v>16</v>
      </c>
      <c r="D158" t="s">
        <v>423</v>
      </c>
      <c r="E158" t="s">
        <v>18</v>
      </c>
      <c r="F158" s="1" t="s">
        <v>22</v>
      </c>
      <c r="G158" t="s">
        <v>23</v>
      </c>
      <c r="H158">
        <v>7873.6</v>
      </c>
      <c r="I158" s="2">
        <v>44091</v>
      </c>
      <c r="J158" s="2">
        <v>45551</v>
      </c>
      <c r="K158">
        <v>0</v>
      </c>
    </row>
    <row r="159" spans="1:11" ht="150" x14ac:dyDescent="0.25">
      <c r="A159" t="str">
        <f>"Z362F6E1D9"</f>
        <v>Z362F6E1D9</v>
      </c>
      <c r="B159" t="str">
        <f t="shared" si="4"/>
        <v>06363391001</v>
      </c>
      <c r="C159" t="s">
        <v>16</v>
      </c>
      <c r="D159" t="s">
        <v>424</v>
      </c>
      <c r="E159" t="s">
        <v>36</v>
      </c>
      <c r="F159" s="1" t="s">
        <v>174</v>
      </c>
      <c r="G159" t="s">
        <v>175</v>
      </c>
      <c r="H159">
        <v>1428</v>
      </c>
      <c r="I159" s="2">
        <v>44169</v>
      </c>
      <c r="J159" s="2">
        <v>44561</v>
      </c>
      <c r="K159">
        <v>0</v>
      </c>
    </row>
    <row r="160" spans="1:11" ht="105" x14ac:dyDescent="0.25">
      <c r="A160" t="str">
        <f>"Z002ED9376"</f>
        <v>Z002ED9376</v>
      </c>
      <c r="B160" t="str">
        <f t="shared" si="4"/>
        <v>06363391001</v>
      </c>
      <c r="C160" t="s">
        <v>16</v>
      </c>
      <c r="D160" t="s">
        <v>425</v>
      </c>
      <c r="E160" t="s">
        <v>36</v>
      </c>
      <c r="F160" s="1" t="s">
        <v>426</v>
      </c>
      <c r="G160" t="s">
        <v>427</v>
      </c>
      <c r="H160">
        <v>9400</v>
      </c>
      <c r="I160" s="2">
        <v>44125</v>
      </c>
      <c r="J160" s="2">
        <v>44196</v>
      </c>
      <c r="K160">
        <v>0</v>
      </c>
    </row>
    <row r="161" spans="1:11" ht="90" x14ac:dyDescent="0.25">
      <c r="A161" t="str">
        <f>"8464201F9D"</f>
        <v>8464201F9D</v>
      </c>
      <c r="B161" t="str">
        <f t="shared" si="4"/>
        <v>06363391001</v>
      </c>
      <c r="C161" t="s">
        <v>16</v>
      </c>
      <c r="D161" t="s">
        <v>428</v>
      </c>
      <c r="E161" t="s">
        <v>18</v>
      </c>
      <c r="F161" s="1" t="s">
        <v>184</v>
      </c>
      <c r="G161" t="s">
        <v>185</v>
      </c>
      <c r="H161">
        <v>0</v>
      </c>
      <c r="I161" s="2">
        <v>44166</v>
      </c>
      <c r="J161" s="2">
        <v>44530</v>
      </c>
      <c r="K16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liguria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BALDASSARRI GIORGIA</dc:creator>
  <cp:lastModifiedBy>BALDASSARRI GIORGIA</cp:lastModifiedBy>
  <dcterms:created xsi:type="dcterms:W3CDTF">2021-03-18T11:17:45Z</dcterms:created>
  <dcterms:modified xsi:type="dcterms:W3CDTF">2021-03-18T11:25:33Z</dcterms:modified>
</cp:coreProperties>
</file>