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lombard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</calcChain>
</file>

<file path=xl/sharedStrings.xml><?xml version="1.0" encoding="utf-8"?>
<sst xmlns="http://schemas.openxmlformats.org/spreadsheetml/2006/main" count="1339" uniqueCount="588">
  <si>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</si>
  <si>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</si>
  <si>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</si>
  <si>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</si>
  <si>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</si>
  <si>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</si>
  <si>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</si>
  <si>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</si>
  <si>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</si>
  <si>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</si>
  <si>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</si>
  <si>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</si>
  <si>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</si>
  <si>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</si>
  <si>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</si>
  <si>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</si>
  <si>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Lombardia</t>
  </si>
  <si>
    <t>FORNITURA ANNUALE DI ENERGIA ELETTRICA IN CONVENZIONE CONSIP PER GLI UFFICI DELL'AGENZIA DELLE ENTRATE DELLA LOMBARDIA</t>
  </si>
  <si>
    <t>26-AFFIDAMENTO DIRETTO IN ADESIONE AD ACCORDO QUADRO/CONVENZIONE</t>
  </si>
  <si>
    <t xml:space="preserve">GALA SPA (CF: 06832931007)
</t>
  </si>
  <si>
    <t>GALA SPA (CF: 06832931007)</t>
  </si>
  <si>
    <t>Ufficio Provinciale di Lecco-Territorio noleggio n.1 fotocopiatore</t>
  </si>
  <si>
    <t xml:space="preserve">KYOCERA DOCUMENT SOLUTION ITALIA SPA (CF: 01788080156)
</t>
  </si>
  <si>
    <t>KYOCERA DOCUMENT SOLUTION ITALIA SPA (CF: 01788080156)</t>
  </si>
  <si>
    <t>UPT PV - noleggio n. 3 fotorip. - ordine 2267612</t>
  </si>
  <si>
    <t>Noleggio n. 3 fotocopiatori Up. Como Via Italia Libera</t>
  </si>
  <si>
    <t>FORNITURA A NOLEGGIO MULTIFUNZIONE IN CONVENZIONE CONSIP</t>
  </si>
  <si>
    <t xml:space="preserve">XEROX SPA (CF: 00747880151)
</t>
  </si>
  <si>
    <t>XEROX SPA (CF: 00747880151)</t>
  </si>
  <si>
    <t>U.P. Milano - Noleggio di due fotocopiatori</t>
  </si>
  <si>
    <t xml:space="preserve">OLIVETTI SPA (CF: 02298700010)
</t>
  </si>
  <si>
    <t>OLIVETTI SPA (CF: 02298700010)</t>
  </si>
  <si>
    <t>UU.PP. di Bergamo - Cremona e Milano - Noleggio di n. 4 multifunzione colore</t>
  </si>
  <si>
    <t xml:space="preserve">CONVERGE S.P.A. (CF: 04472901000)
</t>
  </si>
  <si>
    <t>CONVERGE S.P.A. (CF: 04472901000)</t>
  </si>
  <si>
    <t>Fornitura di 51 dispositivi di apertura porta tramite badge</t>
  </si>
  <si>
    <t>23-AFFIDAMENTO DIRETTO</t>
  </si>
  <si>
    <t xml:space="preserve">SOLARI DI UDINE S.P.A. (CF: 01847860309)
</t>
  </si>
  <si>
    <t>SOLARI DI UDINE S.P.A. (CF: 01847860309)</t>
  </si>
  <si>
    <t>FORNITURA DI N. 22 MULTIFUNZIONE A NOLEGGIO IN CONVENZIONE CONSIP</t>
  </si>
  <si>
    <t>FORNITURA ANNUALE DI GAS NATURALE IN CONVENZIONE CONSIP</t>
  </si>
  <si>
    <t xml:space="preserve">SPIGAS SRL (CF: 01159920113)
</t>
  </si>
  <si>
    <t>SPIGAS SRL (CF: 01159920113)</t>
  </si>
  <si>
    <t>Verifiche periodiche biennali dei dispositivi di messa a terra degli impianti elettrici per gli uffici dipendenti dalla Direzione regionale della Lombardia</t>
  </si>
  <si>
    <t>04-PROCEDURA NEGOZIATA SENZA PREVIA PUBBLICAZIONE</t>
  </si>
  <si>
    <t xml:space="preserve">BUREAU VERITAS ITALIA SPA (CF: 11498640157)
CENPI SCRL (CF: 05817621005)
CSDM SRL (CF: 12822160151)
E.L.T.I. SRL (CF: 05384711007)
T-SYSTEM SRL (CF: 02924770130)
</t>
  </si>
  <si>
    <t>E.L.T.I. SRL (CF: 05384711007)</t>
  </si>
  <si>
    <t>ACQUISTO IN CONVENZIONE CONSIP SERVIZIO DI SORVEGLIANZA SANITARIA</t>
  </si>
  <si>
    <t xml:space="preserve">EXITONE S.P.A. (CF: 07874490019)
</t>
  </si>
  <si>
    <t>EXITONE S.P.A. (CF: 07874490019)</t>
  </si>
  <si>
    <t>FORNITURA IN NOLEGGIO DI MULTIFUNZIONE MONOCROMATICHE</t>
  </si>
  <si>
    <t>SPI CR - noleggio fotorip. - ordine Consip 3703446</t>
  </si>
  <si>
    <t>NOLEGGIO DI 25 MULTIFUNZIONE IN CONVENZIONE CONSIP</t>
  </si>
  <si>
    <t>Sportello Mede - fornitura gas PDR 02800000345972</t>
  </si>
  <si>
    <t xml:space="preserve">LOMELLINA GAS S.R.L. (CF: 02648220180)
</t>
  </si>
  <si>
    <t>LOMELLINA GAS S.R.L. (CF: 02648220180)</t>
  </si>
  <si>
    <t>Fornitura teleriscaldamento Palazzo degli Uffici Finanziari di Bergamo-Largo Belotti,3</t>
  </si>
  <si>
    <t xml:space="preserve">A2A CALORE&amp;SERVIZI SRL (CF: 10421210153)
</t>
  </si>
  <si>
    <t>A2A CALORE&amp;SERVIZI SRL (CF: 10421210153)</t>
  </si>
  <si>
    <t>Servizio di apertura e chiusura cancelli presso il Palazzo degli Uffici Finanziari di Varese</t>
  </si>
  <si>
    <t xml:space="preserve">CORPO DI VIGILANZA CITTÃ  DI VARESE E PROVINCIA SPA (CF: 00595070129)
</t>
  </si>
  <si>
    <t>CORPO DI VIGILANZA CITTÃ  DI VARESE E PROVINCIA SPA (CF: 00595070129)</t>
  </si>
  <si>
    <t>FORNITURA TRIENNALE DI BUONI PASTO ELETTRONICI IN CONVENZIONE CONSIP</t>
  </si>
  <si>
    <t xml:space="preserve">EDENRED ITALIA SRL (CF: 01014660417)
</t>
  </si>
  <si>
    <t>EDENRED ITALIA SRL (CF: 01014660417)</t>
  </si>
  <si>
    <t>SERVIZIO DI CONSEGNA A DOMICILIO DELLA CORRISPONDENZA PER GLI UFFICI DELL'AGENZIA DELLE ENTRATE DELLA LOMBARDIA 2018-2019</t>
  </si>
  <si>
    <t xml:space="preserve">POSTE ITALIANE SPA (CF: 97103880585)
</t>
  </si>
  <si>
    <t>POSTE ITALIANE SPA (CF: 97103880585)</t>
  </si>
  <si>
    <t xml:space="preserve">SOENERGY SRL (CF: 01565370382)
</t>
  </si>
  <si>
    <t>SOENERGY SRL (CF: 01565370382)</t>
  </si>
  <si>
    <t>FORNITURA ANNUALE DI ENERGIA ELETTRICA IN CONVENZIONE CONSIP PER GLI UFFICI DI COMPETENZA DELLA DIREZIONE REGIONALE DELLA LOMBARDIA AD ESCLUSIONE DI QUELLI AVENTI SEDE NELLA PROVINCIA DI MILANO E NELLA PROVINCIA DI LODI</t>
  </si>
  <si>
    <t xml:space="preserve">IREN MERCATO S.P.A. (CF: 01178580997)
</t>
  </si>
  <si>
    <t>IREN MERCATO S.P.A. (CF: 01178580997)</t>
  </si>
  <si>
    <t>Noleggio n. 3 fotocopiatori Ufficio di Sondrio-P.zzale Lambertenghi,3 -ordine n.4177051</t>
  </si>
  <si>
    <t xml:space="preserve">SHARP ELECTRONICS ITALIA S.P.A. (CF: 09275090158)
</t>
  </si>
  <si>
    <t>SHARP ELECTRONICS ITALIA S.P.A. (CF: 09275090158)</t>
  </si>
  <si>
    <t>NOLEGGIO N. 6 MULTIFUNZIONE MONOCROMATICI IN CONVENZIONE CONSIP</t>
  </si>
  <si>
    <t>DP CR - vigilanza 01.02.2018/31.12.2019 - rdo 1831770</t>
  </si>
  <si>
    <t xml:space="preserve">AXITEA SPA (CF: 00818630188)
ETHICA CONSORZIO COOPERATIVO SOCIALE (CF: 02231380201)
LA CENTRALE SRL (CF: 11268000152)
LA FOLGORE SRL (CF: 11651880152)
NEWPOL SRL (CF: 03410480960)
</t>
  </si>
  <si>
    <t>ETHICA CONSORZIO COOPERATIVO SOCIALE (CF: 02231380201)</t>
  </si>
  <si>
    <t>DP BS - vigilanza dal 1-02-2018 al 31-01-2020 - rdo 1831746</t>
  </si>
  <si>
    <t xml:space="preserve">AXITEA SPA (CF: 00818630188)
ETHICA CONSORZIO COOPERATIVO SOCIALE (CF: 02231380201)
G4 VIGILANZA S.P.A. (CF: 03677260980)
LA CENTRALE SRL (CF: 11268000152)
NEWPOL SRL (CF: 03410480960)
</t>
  </si>
  <si>
    <t>G4 VIGILANZA S.P.A. (CF: 03677260980)</t>
  </si>
  <si>
    <t>Vigilanza presso UPT Como</t>
  </si>
  <si>
    <t xml:space="preserve">CIVIS SPA (CF: 80039930153)
CONSORZIO PRODEST MILANO (CF: 12584570159)
ETHICA CONSORZIO COOPERATIVO SOCIALE (CF: 02231380201)
G4 VIGILANZA S.P.A. (CF: 03677260980)
SICURITALIA SERVIZI FIDUCIARI SOC. COOP. (CF: 02950480133)
</t>
  </si>
  <si>
    <t>CIVIS SPA (CF: 80039930153)</t>
  </si>
  <si>
    <t>Vigilanza presso la DP di Bergamo</t>
  </si>
  <si>
    <t xml:space="preserve">C.I.V.I.S. CENTRO ITALIANO VIGILANZA INTERNA E STRADALE (CF: 04060080159)
ETHICA CONSORZIO COOPERATIVO SOCIALE (CF: 02231380201)
G4 VIGILANZA S.P.A. (CF: 03677260980)
IVRI SERVIZI FIDUCIARI (CF: 07080410967)
SORVEGLIANZA ITALIANA S.P.A. (CF: 00871000162)
</t>
  </si>
  <si>
    <t>SORVEGLIANZA ITALIANA S.P.A. (CF: 00871000162)</t>
  </si>
  <si>
    <t>UPT Mantova - Noleggio di n. 4 fotocopiatori</t>
  </si>
  <si>
    <t>UT Rho, via Magenta - teleriscaldamento</t>
  </si>
  <si>
    <t xml:space="preserve">LINEA GREEN S.P.A. (CF: 02130930171)
</t>
  </si>
  <si>
    <t>LINEA GREEN S.P.A. (CF: 02130930171)</t>
  </si>
  <si>
    <t>UPT Lodi-Noleggio n.1 fotocopiatore multifunzione</t>
  </si>
  <si>
    <t>UPT Brescia - Fornitura di un fotocopiatore multifunzione</t>
  </si>
  <si>
    <t>UPT Milano - Noleggio di n. 9 fotocopiatori multifunzione a colori</t>
  </si>
  <si>
    <t>Affidamento accordo quadro minuto mantenimento</t>
  </si>
  <si>
    <t xml:space="preserve">GEGI (CF: 06163961219)
IMPRESA DEVI IMPIANTI SRL (CF: 02692000124)
MULTIMANUTENZIONE S.R.L. (CF: 10786530153)
R.V.M. IMPIANTI SRL (CF: 00665380986)
</t>
  </si>
  <si>
    <t>GEGI (CF: 06163961219)</t>
  </si>
  <si>
    <t>SERVIZIO DI MANUTENZIONE DEGLI ARCHIVI COMPATTATI PER GLI UFFICI DELL'ADE DELLA LOMBARDIA</t>
  </si>
  <si>
    <t xml:space="preserve">A.S.S.O. (CF: 01804310017)
CABLAS (CF: 11903230156)
FAGGIONATO ROBERTO (CF: FGGRRT74M13F464Y)
LC2 SRL (CF: 01849040249)
MOVING BOX SRL (CF: 07456480966)
</t>
  </si>
  <si>
    <t>MOVING BOX SRL (CF: 07456480966)</t>
  </si>
  <si>
    <t>FORNITURA UN NOLEGGIO IN CONVENZIONE CONSIP DI N. 18 MULTIFUNZIONE</t>
  </si>
  <si>
    <t>CR Trento e Trieste - teleriscaldamento cont. matr. 68738900</t>
  </si>
  <si>
    <t>Ordine Diretto dâ€™Acquisto di un abbonamento triennale alla piattaforma Sistema PA della Maggioli</t>
  </si>
  <si>
    <t xml:space="preserve">MAGGIOLI S.P.A. (CF: 06188330150)
</t>
  </si>
  <si>
    <t>MAGGIOLI S.P.A. (CF: 06188330150)</t>
  </si>
  <si>
    <t>FORNITURA IN NOLEGGIO DI N. 5 MULTIFUNZIONE A COLORI</t>
  </si>
  <si>
    <t>FORNITURA IN NOLEGGIO DI N. 20 MULTIFUNZIONE MONOCROMATICHE</t>
  </si>
  <si>
    <t>FORNITURA  DI ENERGIA ELETTRICA IN REGIME DI SALVAGUARDIA</t>
  </si>
  <si>
    <t xml:space="preserve">HERA COMM (CF: 02221101203)
</t>
  </si>
  <si>
    <t>HERA COMM (CF: 02221101203)</t>
  </si>
  <si>
    <t>CONTRATTO APERTO PER LA FORNITURA ANNUALE DI MATERIALE DI CANCELLERIA</t>
  </si>
  <si>
    <t xml:space="preserve">CD INFORMATICA (CF: 04618170965)
KINO COLOR SNC (CF: 03651320123)
PROGETTO 6 (CF: 03259420176)
TEC UFFICIO SRL SOLUZIONI PER L'UFFICIO (CF: 09290710962)
VALE SNC DI ELEONORA &amp; MARCO PERNA (CF: 04157110968)
</t>
  </si>
  <si>
    <t>TEC UFFICIO SRL SOLUZIONI PER L'UFFICIO (CF: 09290710962)</t>
  </si>
  <si>
    <t>SERVIZIO DI CORRIERE</t>
  </si>
  <si>
    <t xml:space="preserve">DANCOM S.R.L. (CF: 06518141210)
EUROLINE SRL (CF: 02716110800)
MINERVA (CF: 01687730703)
SDA EXPRESS COURIER SPA (CF: 02335990541)
SPEDIREROMA SRL (CF: 10845781003)
</t>
  </si>
  <si>
    <t>SDA EXPRESS COURIER SPA (CF: 02335990541)</t>
  </si>
  <si>
    <t>ADESIONE ALLA CONVENZIONE CONSIP PER LA FORNITURA DI ENERGIA ELETTRICA AGLI UFFICI AVENTI SEDE NELLA PROVINCIA DI MILANO E NELLA PROVINCIA DI LODI - "ENERGIA ELETTRICA 16, LOTTO 2"</t>
  </si>
  <si>
    <t xml:space="preserve">ENEL ENERGIA SPA (CF: 06655971007)
</t>
  </si>
  <si>
    <t>ENEL ENERGIA SPA (CF: 06655971007)</t>
  </si>
  <si>
    <t>ADESIONE ALLA CONVENZIONE CONSIP PER LA FORNITURA DI ENERGIA ELETTRICA AGLI UFFICI AVENTI SEDE IN LOMBARDIA ESCLUSI QUELLI AVENTI SEDE NELLA PROVINCIA DI MILANO E NELLA PROVINCIA DI LODI - "ENERGIA ELETTRICA 16, LOTTO 3"</t>
  </si>
  <si>
    <t>NOLEGGIO DI N. 3 MULTIFUNZIONE MONOCROMATICHE IN CONVENZIONE CONSIP</t>
  </si>
  <si>
    <t>SERVIZIO ANNUALE DI MANUTENZIONE DELLE ATTREZZATURE D'UFFICIO</t>
  </si>
  <si>
    <t xml:space="preserve">RAGGRUPPAMENTO:
- MULTIVENDOR SERVICE SRL (CF: 02937770960) Ruolo: 02-MANDATARIA
- BERG PHI SRL (CF: 03150230138) Ruolo: 01-MANDANTE
STS ITALIA SRL (CF: 10621530152)
TECNO MANUTENZIONI SRL (CF: 02735560167)
UFFICIO SERVICE SNC (CF: 03443520170)
</t>
  </si>
  <si>
    <t xml:space="preserve">RAGGRUPPAMENTO:
- MULTIVENDOR SERVICE SRL (CF: 02937770960) Ruolo: 02-MANDATARIA
- BERG PHI SRL (CF: 03150230138) Ruolo: 01-MANDANTE
</t>
  </si>
  <si>
    <t>MANUTENZIONE IMPIANTI ANTINCENDIO</t>
  </si>
  <si>
    <t xml:space="preserve">2A IMPIANTI (CF: 10695730159)
ELETTRICA RIZZI (CF: 01516570163)
TECHNE S.P.A. (CF: 03066160163)
</t>
  </si>
  <si>
    <t>TECHNE S.P.A. (CF: 03066160163)</t>
  </si>
  <si>
    <t>UPT CR+SPI CR+DP LO - fornitura n. 4 multifunzioni - ordine 3703520</t>
  </si>
  <si>
    <t>U.P.T. BS - Noleggio di un fotocopiatore</t>
  </si>
  <si>
    <t>U.P. Milano - Noleggio di 1 fotocopiatore</t>
  </si>
  <si>
    <t>FORNITURA DI APPARATO TELEPASS PER AUTO DI SERVIZIO</t>
  </si>
  <si>
    <t xml:space="preserve">TELEPASS S.P.A. (CF: 09771701001)
</t>
  </si>
  <si>
    <t>TELEPASS S.P.A. (CF: 09771701001)</t>
  </si>
  <si>
    <t>CONTRATTO APERTO PER LA FORNITURA DI CARTA IN RISME FORMATO A3 E A4 PER STAMPE E COPIE</t>
  </si>
  <si>
    <t xml:space="preserve">CISCRA SPA (CF: 00448610584)
ERREBIAN SPA (CF: 08397890586)
ICR - SOCIETA' PER AZIONI (CF: 05466391009)
LYRECO ITALIA SRL (CF: 11582010150)
MYO S.R.L. (CF: 03222970406)
</t>
  </si>
  <si>
    <t>CISCRA SPA (CF: 00448610584)</t>
  </si>
  <si>
    <t>FORNITURA IN NOLEGGIO IN CONVENZIONE CONSIP DI MULTIFUNZIONE MONOCROMATICI</t>
  </si>
  <si>
    <t>SPOSTAMENTO IMPIANTO TVCC PRESSO LA NUOVA SEDE DELLA DP DI LECCO</t>
  </si>
  <si>
    <t xml:space="preserve">EL.LE.A. SNC DI BONAITI-CRIPPA-PELLEGATTA (CF: 02198530137)
LLA SISTEMI DI SICUREZZA SRL (CF: 02700680131)
SICURTEC SRL (CF: 02562250163)
</t>
  </si>
  <si>
    <t>EL.LE.A. SNC DI BONAITI-CRIPPA-PELLEGATTA (CF: 02198530137)</t>
  </si>
  <si>
    <t>FORNITURA DI N. 5 DISPLAY PER IMPIANTI ELIMINACODE</t>
  </si>
  <si>
    <t xml:space="preserve">SIGMA SPA (CF: 01590680443)
</t>
  </si>
  <si>
    <t>SIGMA SPA (CF: 01590680443)</t>
  </si>
  <si>
    <t>D.P. Sondrio (Salita Schenardi) - Fornitura gasolio per riscaldamento</t>
  </si>
  <si>
    <t xml:space="preserve">ENI FUEL S.P.A. (CF: 02701740108)
</t>
  </si>
  <si>
    <t>ENI FUEL S.P.A. (CF: 02701740108)</t>
  </si>
  <si>
    <t>manutenzione impianto anti-intrusione presso lâ€™Ufficio della Direzione Provinciale di Pavia</t>
  </si>
  <si>
    <t xml:space="preserve">G.A. MULTISYSTEM DI GHEZZI ALESSANDRO (CF: GHZLSN78C23B201W)
</t>
  </si>
  <si>
    <t>G.A. MULTISYSTEM DI GHEZZI ALESSANDRO (CF: GHZLSN78C23B201W)</t>
  </si>
  <si>
    <t>FORNITURA DI CARTA IN RISME PER STAMPE E COPIE NATURALE E RICICLATA</t>
  </si>
  <si>
    <t xml:space="preserve">CISCRA SPA (CF: 00448610584)
</t>
  </si>
  <si>
    <t>SERVIZIO DI RICONDIZIONAMENTO E RESTAURO DEI REPERTORI DEGLI ATTI DI PUBBLCITA' IMMOBILIARE - LOTTO 2</t>
  </si>
  <si>
    <t xml:space="preserve">LEGATORIA COPISTERIA CARTE DI LAURA (CF: GLLMRC61M10D969J)
LEGATORIA COPISTERIA GIANNOTTI GIOVAMBATTISTA (CF: GNNGMB82S06C352K)
LEGATORIA COPISTERIA IL TELAIO 2 (CF: DNGMNL59E41G702L)
LEGATORIA COPISTERIA PAGNUSSATO DI BENVENUTI EMANUELA (CF: BNVMNL59A52B546C)
VIGANÃ² EDOARDO &amp; FIGLI SNC (CF: 01557000138)
</t>
  </si>
  <si>
    <t>VIGANÃ² EDOARDO &amp; FIGLI SNC (CF: 01557000138)</t>
  </si>
  <si>
    <t>SERVIZIO DI RICONDIZIONAMENTO E RESTAURO DEI REPERTORI DEGLI ATTI DI PUBBLICITA' IMMOBILIARE - LOTTO 3</t>
  </si>
  <si>
    <t xml:space="preserve">LA LEGATORIA DI VIZZARDI ALESSANDRO &amp; C. SNC (CF: 03145440172)
LEGATORIA RESTAURO BOLDRINI ALDO S.RL. (CF: 08183121006)
LEGATORIA RINALDI RAFFAELE DI RINALDI MARCO (CF: RNLMRC64E20A944I)
LEGATORIA ROSCANI ANGELA (CF: RSCNGL59T46A329Z)
LEGATORIA RS DI MAGGI LAURA (CF: MGGLRA69C43F205R)
</t>
  </si>
  <si>
    <t>LA LEGATORIA DI VIZZARDI ALESSANDRO &amp; C. SNC (CF: 03145440172)</t>
  </si>
  <si>
    <t>SERVIZIO VERIFICA PERIODICA BIENNALE IMPIANTI ELEVATORI UFFICI DELLA LOMBARDIA</t>
  </si>
  <si>
    <t xml:space="preserve">ANCC SRL (CF: 07994711211)
BOREAS SRL (CF: 04218800011)
BUREAU VERITAS ITALIA SPA (CF: 11498640157)
CENPI SCRL (CF: 05817621005)
CERT.IM SRL (CF: 04605391210)
CERVINO (CF: 01339900993)
E.L.T.I. SRL (CF: 05384711007)
E.M.Q. - DIN SRL (CF: 05578790726)
EUROFINS MODULO UNO SRL (CF: 10781070015)
ICIM S.P.A. (CF: 12908230159)
ICOVER SRL (CF: 02860290788)
MTIC INTERCERT SRL (CF: 00862210150)
PLC SRL (CF: 08118891004)
PRO-CERT S.R.L. (CF: 02576330365)
SIDELMED S.P.A. (CF: 03486670650)
</t>
  </si>
  <si>
    <t>ANCC SRL (CF: 07994711211)</t>
  </si>
  <si>
    <t>Fornitura di sistemi di controllo accessi</t>
  </si>
  <si>
    <t>AFFIDAMENTO FORNITURA QUOTIDIANI DRL</t>
  </si>
  <si>
    <t xml:space="preserve">LA ROSA GIUSEPPE EDICOLA (CF: LRSGPP72H19F205I)
</t>
  </si>
  <si>
    <t>LA ROSA GIUSEPPE EDICOLA (CF: LRSGPP72H19F205I)</t>
  </si>
  <si>
    <t>SERVIZIO DI VERIFICA PERIODICA BIENNALE DEI DISPOSITIVI DI MESSA A TERRA DEGLI IMPIANTI ELETTRICI E DEGLI IMPIANTI DI PROTEZIONE CONTRO LE SCARICHE ATMOSFERICHE</t>
  </si>
  <si>
    <t xml:space="preserve">C&amp;P CERTIFICAZIONI SRL (CF: 07549810963)
F.C. IMPIANTI ELETTRICI DI FRANCHI PIERINO &amp; C. SNC (CF: 03311260172)
I.M.Q. SPA (CF: 12898410159)
ICMQ SPA (CF: 13218350158)
</t>
  </si>
  <si>
    <t>I.M.Q. SPA (CF: 12898410159)</t>
  </si>
  <si>
    <t>Fornitura armadi Rack per la Direzione Provinciale II dell'Agenzia delle Entrate di Milano</t>
  </si>
  <si>
    <t xml:space="preserve">AGLIETTA MARIO DI MARIO AGLIETTA E C. SAS (CF: GLTMRA52P18L436G)
ASSINFONET SRL (CF: 13286770154)
COM.TECH (CF: 07444730589)
FRANGI SRL (CF: 04179660248)
MEMOGRAPH IMPRESA INDIVIDUALE (CF: PNRGNN63P67B111F)
VIRTUAL LOGIC SRL (CF: 03878640238)
ZEMA (CF: 04179650249)
</t>
  </si>
  <si>
    <t>FRANGI SRL (CF: 04179660248)</t>
  </si>
  <si>
    <t>Abbonamento annuale al servizio offerto dal sito â€œIl Cinema insegnaâ€ per formazione con i film</t>
  </si>
  <si>
    <t xml:space="preserve">CENTRO DIAGNOSTICO BARONIA S.R.L. (CF: 02424420640)
</t>
  </si>
  <si>
    <t>CENTRO DIAGNOSTICO BARONIA S.R.L. (CF: 02424420640)</t>
  </si>
  <si>
    <t>Affidamento manutenzione elevatori 2019</t>
  </si>
  <si>
    <t xml:space="preserve">MASPERO ELEVATORI S.P.A. (CF: 03423180136)
OTIS SERVIZI SRL (CF: 01729590032)
SCHINDLER SPA (CF: 00842990152)
</t>
  </si>
  <si>
    <t>SCHINDLER SPA (CF: 00842990152)</t>
  </si>
  <si>
    <t>Fornitura e posa in opera di arredi per la creazione d una sala ristoro presso la DR Lombardia</t>
  </si>
  <si>
    <t xml:space="preserve">CENTRUFFICIO (CF: 07921770157)
SEBERG S.R.L. (CF: 01855820161)
TACCONI &amp; DESIGN SRL (CF: 02015810126)
</t>
  </si>
  <si>
    <t>TACCONI &amp; DESIGN SRL (CF: 02015810126)</t>
  </si>
  <si>
    <t>CR Ponchielli - ultima istanza gas PDR 15470000034043</t>
  </si>
  <si>
    <t>SMALTIMENTO IMPIANTO ANTINCENDIO VECCHIA SEDE DP LECCO</t>
  </si>
  <si>
    <t xml:space="preserve">GEGI (CF: 06163961219)
</t>
  </si>
  <si>
    <t>RIPARAZIONE ARCHIVI COMPATTATI PRESSO UPT MILANO E UPT PAVIA</t>
  </si>
  <si>
    <t xml:space="preserve">MOVING BOX SRL (CF: 07456480966)
</t>
  </si>
  <si>
    <t>DP Sondrio (Salita Schenardi) - Fornitura gasolio per riscaldamento</t>
  </si>
  <si>
    <t>RIPARAZIONE IMPIANTO ANTINTRUSIONE UT MORBEGNO</t>
  </si>
  <si>
    <t xml:space="preserve">SEVENX SRL (CF: 04140080989)
</t>
  </si>
  <si>
    <t>SEVENX SRL (CF: 04140080989)</t>
  </si>
  <si>
    <t>Fuel Card 1</t>
  </si>
  <si>
    <t xml:space="preserve">KUWAIT PETROLEUM ITALIA SPA (CF: 00435970587)
</t>
  </si>
  <si>
    <t>KUWAIT PETROLEUM ITALIA SPA (CF: 00435970587)</t>
  </si>
  <si>
    <t>SERVIZIO DI RICONDIZIONAMENTO E RESTAURO DEI REPERTORI DEGLI ATTI DI PUBBLICITA' IMMOBILIARE - LOTTO 1</t>
  </si>
  <si>
    <t xml:space="preserve">LEGATORIA ANONIMA DI PAOLO CASTIGLIONI (CF: CSTPLA82M09H294Q)
LEGATORIA CANE (CF: ZZIMRC66R10L219C)
LEGATORIA CAPITOLODI TASIN LETIZIA (CF: TSNLTZ59C50L378X)
LEGATORIA CONTERNO DI CONTERNO GIANFRANCO (CF: CNTGFR61S03L219L)
VIGANÃ² EDOARDO &amp; FIGLI SNC (CF: 01557000138)
</t>
  </si>
  <si>
    <t>Servizio di riparazione dellâ€™impianto elevatore n. I/3602, presso il palazzo degli Uffici finanziari di Milano in via tarchetti 6 â€“ Milano (MI)</t>
  </si>
  <si>
    <t xml:space="preserve">MASPERO ELEVATORI S.P.A. (CF: 03423180136)
</t>
  </si>
  <si>
    <t>MASPERO ELEVATORI S.P.A. (CF: 03423180136)</t>
  </si>
  <si>
    <t>Servizio di conduzione e manutenzione impianti termoidraulici ed idrico sanitari</t>
  </si>
  <si>
    <t>07-SISTEMA DINAMICO DI ACQUISIZIONE</t>
  </si>
  <si>
    <t xml:space="preserve">FACILITY (CF: 01866910761)
SIRAM S.P.A. (CF: 08786190150)
TECHNE S.P.A. (CF: 03066160163)
</t>
  </si>
  <si>
    <t>SIRAM S.P.A. (CF: 08786190150)</t>
  </si>
  <si>
    <t>Servizio di progettazione architettonica e strutturale per adeguamento alla normativa antincendio dellâ€™ immobile sede dellâ€™Ufficio territoriale di Montichiari dell'Agenzia delle Entrate</t>
  </si>
  <si>
    <t xml:space="preserve">BRESCIA PROGETTI S.R.L. (CF: 03575620178)
ING. EMANUEL PERANI (CF: PRNMNL70L30D940H)
ING. ENRICO CHIARINI (CF: CHRNRC65E21C118S)
ING. PAOLO INVERARDI (CF: NVRPLA76D06E333E)
PI.ESSE. DI SCAGLIA &amp; C. S.A.S. (CF: 02005920984)
</t>
  </si>
  <si>
    <t>PI.ESSE. DI SCAGLIA &amp; C. S.A.S. (CF: 02005920984)</t>
  </si>
  <si>
    <t>Servizio di conduzione e manutenzione degli impianti termoidraulici, di condizionamento ed idrico-sanitari presso gli uffici dellâ€™Agenzia delle Entrate della Lombardia</t>
  </si>
  <si>
    <t xml:space="preserve">IMPRESA DEVI IMPIANTI SRL (CF: 02692000124)
MULTIMANUTENZIONE S.R.L. (CF: 10786530153)
PANTA DISTRIBUZIONE (CF: 00596350189)
R.V.M.IMPIANTI SRL (CF: 01928000171)
SIRAM S.P.A. (CF: 08786190150)
</t>
  </si>
  <si>
    <t>UPT PV - noleggio n. 1 fotorip. - ordine 2267531</t>
  </si>
  <si>
    <t>ADEGUAMENTO INFISSI ESTERNI PER CONDIZIONATORI PRESSO LA DP DI BERGAMO</t>
  </si>
  <si>
    <t xml:space="preserve">LO.VE. DI CIPRIANI LORENZO (CF: cprlnz32c10i292x)
</t>
  </si>
  <si>
    <t>LO.VE. DI CIPRIANI LORENZO (CF: cprlnz32c10i292x)</t>
  </si>
  <si>
    <t>CONTRATTO APERTO PER LA FORNITURA DI MATERIALE DI CONSUMO PER STAMPANTI, FOTOCOPIATORI, MULTIFUNZIONE E FAX</t>
  </si>
  <si>
    <t xml:space="preserve">DEMOS DATA SRL (CF: 04947900157)
DOC SOLUTIONS CENTER (CF: 08557120964)
GLOBAL SUPPLIES SRL (CF: 10003460960)
NATHAN INSTRUMENTS SRL (CF: 12584710151)
TECNOCOPIA DI BONINI ANGELO &amp; C. SAS (CF: 00604420141)
</t>
  </si>
  <si>
    <t>GLOBAL SUPPLIES SRL (CF: 10003460960)</t>
  </si>
  <si>
    <t>Fornitura di Arredi a norma (scrivanie, cassettiere, sedute) per gli Uffici dell'Agenzia delle Entrate della Lombardia</t>
  </si>
  <si>
    <t xml:space="preserve">ARREDINDUSTRIA E LORY S.R.L. (CF: 01940010133)
ARREDOFFICE SRL UNIPERSONALE (CF: 03861440984)
CASATI MOBILI D'UFFICIO DI CASATI FABIO CORRADO (CF: 00711190967)
CENTRUFFICIO LORETO S.P.A. (CF: 08312370151)
CRG SRL (CF: 11312370155)
DM ITALIA S.R.L. (CF: 07826180965)
FGM GIAMBELLINI SRL (CF: 00714990967)
HABITAT ITALIANA SRL (CF: 02862070170)
INTERNATIONAL OFFICE CONCEPT S.P.A (CF: 02228330961)
IVM SPA (CF: 00855100152)
MANERBA SPA (CF: 01935200285)
MOBILBERG SRL (CF: 00209230168)
MOBILI DI CORNO RAG. FEDERICO E C. (CF: 03367130154)
OSTILIO MOBILI SPA (CF: 03478720174)
RIVA ARREDAMENTI SPA (CF: 00284310174)
SMARTOFFICE SRL (CF: 06483910961)
SPAZIO UFFICIO SRL (CF: 01422750198)
UFFICIO ITALIA 2000 S.R.L. (CF: 03523210163)
VAGHI SRL (CF: 00679880153)
VALDUFFICIO SRL (CF: 04621470964)
</t>
  </si>
  <si>
    <t>VAGHI SRL (CF: 00679880153)</t>
  </si>
  <si>
    <t>Up.Cremona-territorio noleggio n. 5 fotocopiatori</t>
  </si>
  <si>
    <t>UPT VA - noleggio 1 fotorip. - ord. 1691419</t>
  </si>
  <si>
    <t>PUBBLICAZIONE BANDO PER RICERCA IMMOBILIARE NOVEMBRE 2018</t>
  </si>
  <si>
    <t xml:space="preserve">A. MANZONI &amp; C. S.P.A. (CF: 04705810150)
RCS MEDIAGROUP S.P.A. (CF: 12086540155)
</t>
  </si>
  <si>
    <t>A. MANZONI &amp; C. S.P.A. (CF: 04705810150)</t>
  </si>
  <si>
    <t>SISTEMAZIONE PAVIMENTO ESTERNO UT LEGNANO</t>
  </si>
  <si>
    <t xml:space="preserve">SVG SRL (CF: 13478820155)
</t>
  </si>
  <si>
    <t>SVG SRL (CF: 13478820155)</t>
  </si>
  <si>
    <t>SERVIZIO DI MANUTENZIONE DEGLI IMPIANTI ANTINCENDIO PER GLI UFFICI DELLA LOMBARDIA</t>
  </si>
  <si>
    <t>RIPARAZIONE IMPIANTO ANTINTRUSIONE DP MANTOVA</t>
  </si>
  <si>
    <t xml:space="preserve">R.D.C. SRL (CF: 02196520205)
</t>
  </si>
  <si>
    <t>R.D.C. SRL (CF: 02196520205)</t>
  </si>
  <si>
    <t>FORNITURA CINQUE TAVOLI RIUNIONE PER DR LOMBARDIA</t>
  </si>
  <si>
    <t xml:space="preserve">CORRIDI S.R.L. (CF: 00402140586)
</t>
  </si>
  <si>
    <t>CORRIDI S.R.L. (CF: 00402140586)</t>
  </si>
  <si>
    <t>Servizio di apertura e chiusura cancelli Ufficio Provinciale di Como</t>
  </si>
  <si>
    <t xml:space="preserve">A.L.SECURITY S.R.L. (CF: 03643450962)
SICURITALIA S.P.A (CF: 07897711003)
VEDETTA 2 MONDIALPOL SPA (CF: 00780120135)
</t>
  </si>
  <si>
    <t>VEDETTA 2 MONDIALPOL SPA (CF: 00780120135)</t>
  </si>
  <si>
    <t>Servizio di apertura e chiusura cancelli Brescia</t>
  </si>
  <si>
    <t xml:space="preserve">G4 VIGILANZA S.P.A. (CF: 03677260980)
</t>
  </si>
  <si>
    <t>Servizio di apertura e chiusura cancelli Bergamo</t>
  </si>
  <si>
    <t xml:space="preserve">SORVEGLIANZA ITALIANA S.P.A. (CF: 00871000162)
</t>
  </si>
  <si>
    <t>Servizio di apertura e chiusura cancelli Cremona</t>
  </si>
  <si>
    <t xml:space="preserve">ETHICA CONSORZIO COOPERATIVO SOCIALE (CF: 02231380201)
</t>
  </si>
  <si>
    <t>Servizio di apertura e chiusura cancelli Varese</t>
  </si>
  <si>
    <t>MANUTENZIONE IMPIANTO ANTINTRUSIONE UT GORGONZOLA</t>
  </si>
  <si>
    <t xml:space="preserve">NUOVA RELE' SNC DI TORRIANI GIORGIO &amp; C. (CF: 03124580154)
</t>
  </si>
  <si>
    <t>NUOVA RELE' SNC DI TORRIANI GIORGIO &amp; C. (CF: 03124580154)</t>
  </si>
  <si>
    <t>Rinnovo abbonamento 2020 rivista "Bollettino di Legislazione Tecnica"</t>
  </si>
  <si>
    <t xml:space="preserve">LEGISLAZIONE TECNICA S.R.L. (CF: 05383391009)
</t>
  </si>
  <si>
    <t>LEGISLAZIONE TECNICA S.R.L. (CF: 05383391009)</t>
  </si>
  <si>
    <t>FORNITURA E POSA IN OPERA DI UN IMPIANTO ELEVATORE OLEODINAMICO PER UPT MILANO</t>
  </si>
  <si>
    <t xml:space="preserve">ANGELO ROSSI ASCENSORI SRL (CF: 01164740191)
BALZAROTTI ASCENSORI SRL (CF: 01057960963)
C.R.C. S.R.L. (CF: 00696080159)
CASSANI ASCENSORI SRL (CF: 02522560180)
CEAM NORD ASCENSORI SRL (CF: 02918220167)
COLOMBO &amp; C. ASCENSORI S.R.L. (CF: 00724230156)
G.CAIMI ELEVATORI SRL (CF: 00721270155)
KONE SPA (CF: 12899760156)
OTIS SERVIZI SRL (CF: 01729590032)
SCHINDLER SPA (CF: 00842990152)
</t>
  </si>
  <si>
    <t>KONE SPA (CF: 12899760156)</t>
  </si>
  <si>
    <t>RIPARAZIONE VIDEOCAMERA CORTILE MOSCOVA DR LOMBARDIA</t>
  </si>
  <si>
    <t xml:space="preserve">F.G.S. S.R.L. (CF: 01557310164)
</t>
  </si>
  <si>
    <t>F.G.S. S.R.L. (CF: 01557310164)</t>
  </si>
  <si>
    <t>RIPARAZIONE IMPIANTO VIDEOSORVEGLIANZA DP BRESCIA</t>
  </si>
  <si>
    <t xml:space="preserve">PMG SISTEMI DI SICUREZZA S.R.L. SOC. UNIPERSONALE (CF: 03270980174)
</t>
  </si>
  <si>
    <t>PMG SISTEMI DI SICUREZZA S.R.L. SOC. UNIPERSONALE (CF: 03270980174)</t>
  </si>
  <si>
    <t>APPROVVIGIONAMENTO BADGE APRIPORTA PER LA DR LOMBARDIA</t>
  </si>
  <si>
    <t xml:space="preserve">MICRONTEL S.P.A. (CF: 05095330014)
</t>
  </si>
  <si>
    <t>MICRONTEL S.P.A. (CF: 05095330014)</t>
  </si>
  <si>
    <t>SERVIZIO PROGETTAZIONE ADEGUAMENTO NORMATIVA ANTINCENDIO CORELLI 28 MILANO</t>
  </si>
  <si>
    <t xml:space="preserve">ARCH. CAMILLO CUGINI (CF: CGLCLL67P25D142W)
</t>
  </si>
  <si>
    <t>ARCH. CAMILLO CUGINI (CF: CGLCLL67P25D142W)</t>
  </si>
  <si>
    <t>ADEGUAMENTO ALLA NORMATIVA ANTINCENDIO DEL LOCALE ADIBITO AD ARCHIVIO PRESSO LA SEDE UT DI MERATE</t>
  </si>
  <si>
    <t xml:space="preserve">ESSECI SRL (CF: 02682220161)
IMPRESA PEDACE SRL (CF: 10343530969)
SINERGICA S.R.L. (CF: 09152140969)
</t>
  </si>
  <si>
    <t>SINERGICA S.R.L. (CF: 09152140969)</t>
  </si>
  <si>
    <t>FORNITURA TAPPETI DR LOMBARDIA</t>
  </si>
  <si>
    <t xml:space="preserve">MANUTAN ITALIA SPA (CF: 09816660154)
</t>
  </si>
  <si>
    <t>MANUTAN ITALIA SPA (CF: 09816660154)</t>
  </si>
  <si>
    <t>potatura e abbattimento alberi</t>
  </si>
  <si>
    <t xml:space="preserve">SERVICE &amp; SERVICES SRL (CF: 03118660962)
</t>
  </si>
  <si>
    <t>SERVICE &amp; SERVICES SRL (CF: 03118660962)</t>
  </si>
  <si>
    <t>SERVIZIO DI CONSEGNA A DOMICILIO DELLA CORRISPONDENZA 2020-2021</t>
  </si>
  <si>
    <t>Affidamento diretto del servizio di progettazione architettonica e strutturale per lâ€™adeguamento per conformitÃ  antincendio c/o Ufficio Territoriale di Merate</t>
  </si>
  <si>
    <t xml:space="preserve">STUDIO TECNICO ARCH. SERGIO COLNAGO (CF: CLNSRG59B20A794U)
</t>
  </si>
  <si>
    <t>STUDIO TECNICO ARCH. SERGIO COLNAGO (CF: CLNSRG59B20A794U)</t>
  </si>
  <si>
    <t>RIPARAZIONE IMPIANTO ALERT FRONT-OFFICE UT MILANO 1</t>
  </si>
  <si>
    <t xml:space="preserve">PLANTRONIC DI PUTELLI GUIDO FRANCESCO SNC (CF: 04538010150)
</t>
  </si>
  <si>
    <t>PLANTRONIC DI PUTELLI GUIDO FRANCESCO SNC (CF: 04538010150)</t>
  </si>
  <si>
    <t>FORNITURA SCHERMI PARA-FIATO IN PLEXIGLASS</t>
  </si>
  <si>
    <t>Fornitura rotoli per impianti eliminacode</t>
  </si>
  <si>
    <t>Fornitura di materiale topografico per UP di Milano Territorio dellâ€™Agenzia delle Entrate</t>
  </si>
  <si>
    <t xml:space="preserve">F3 SRL (CF: 04131360960)
</t>
  </si>
  <si>
    <t>F3 SRL (CF: 04131360960)</t>
  </si>
  <si>
    <t>Fornitura di mascherine riutilizzabili per la Direzione regionale della Lombardia</t>
  </si>
  <si>
    <t xml:space="preserve">MGM BY DIBI SNC DI BINDA JOAS (CF: 03571320120)
</t>
  </si>
  <si>
    <t>MGM BY DIBI SNC DI BINDA JOAS (CF: 03571320120)</t>
  </si>
  <si>
    <t>FORNITURA DI GUANTI MONOUSO</t>
  </si>
  <si>
    <t xml:space="preserve">TUTTUFFICIOPIU' SRL (CF: 10238660152)
</t>
  </si>
  <si>
    <t>TUTTUFFICIOPIU' SRL (CF: 10238660152)</t>
  </si>
  <si>
    <t>RIPARAZIONE IMPIANTO ANTINTRUSIONE UT CHIARI</t>
  </si>
  <si>
    <t xml:space="preserve">SIMA SRL (CF: 03482440173)
</t>
  </si>
  <si>
    <t>SIMA SRL (CF: 03482440173)</t>
  </si>
  <si>
    <t>DISANCORAGGIO APERTURA E RESET CODICI DI APERTURA CASSAFORTE PRESSO DP LECCO</t>
  </si>
  <si>
    <t xml:space="preserve">2 G L SICUREZZE SAS DI GIANLUIGI GHIZZARDI &amp; C. (CF: 07635610962)
</t>
  </si>
  <si>
    <t>2 G L SICUREZZE SAS DI GIANLUIGI GHIZZARDI &amp; C. (CF: 07635610962)</t>
  </si>
  <si>
    <t>MANUTENZIONE IMPIANTO ALERT SPORTELLI PRESSO DP MANTOVA</t>
  </si>
  <si>
    <t>RIPARAZIONE DI UN ARCHIVIO COMPATTATO ROTANTE PRESSO UPT MILANO</t>
  </si>
  <si>
    <t>RIPARAZIONE IMPIANTI ANTINTRUSIONE PRESSO SPI SALO E ARCHIVIO PASSIRANO DP BRESCIA</t>
  </si>
  <si>
    <t>MANUTENZIONE IMPIANTO ANTINTRUSIONE DP I MILANO</t>
  </si>
  <si>
    <t>Fornitura di guanti monouso  della Lombardia dellâ€™Agenzia delle Entrate</t>
  </si>
  <si>
    <t>Fornitura di n. 70 termoscanner per gli uffici della Direzione Regionale della Lombardia</t>
  </si>
  <si>
    <t xml:space="preserve">PA DIGITALE SPA (CF: 06628860964)
</t>
  </si>
  <si>
    <t>PA DIGITALE SPA (CF: 06628860964)</t>
  </si>
  <si>
    <t>Fornitura di mascherine chirurgiche per Agenzia Entrate Lombardia</t>
  </si>
  <si>
    <t xml:space="preserve">BENEFIS SRL (CF: 02790240101)
BLUEBAG ITALIA SRL (CF: 08050520967)
F.LLI BIAGINI SRL (CF: 00960900371)
FERRODICAVALLO SRL (CF: 01927110609)
FRANCO OLMO DI OLMO CARLO (CF: 02866690163)
MISTRETTA SRL (CF: 03340340276)
NUOVA SAGINET S.N.C. (CF: 03161450139)
</t>
  </si>
  <si>
    <t>BENEFIS SRL (CF: 02790240101)</t>
  </si>
  <si>
    <t>Fornitura di novanta termometri infrarossi per la rilevazione della temperatura corporea senza contatto per la DR  della Lombardia dellâ€™Agenzia delle Entrate</t>
  </si>
  <si>
    <t xml:space="preserve">CONRAD ELECTRONIC SRL (CF: 02778790218)
</t>
  </si>
  <si>
    <t>CONRAD ELECTRONIC SRL (CF: 02778790218)</t>
  </si>
  <si>
    <t>Spostamento scaffalature per esecuzione lavori Brescia via Sorbanella</t>
  </si>
  <si>
    <t xml:space="preserve">BRB COSTRUZIONI (CF: 03618050169)
</t>
  </si>
  <si>
    <t>BRB COSTRUZIONI (CF: 03618050169)</t>
  </si>
  <si>
    <t>FORNITURA DI NASTRO ANTISDRUCCIOLO UFFICI LOMBARDIA</t>
  </si>
  <si>
    <t xml:space="preserve">CORPORATE EXPRESS SRL (CF: 00936630151)
IDROFERRAMENTA S.R.L. (CF: 07065401213)
MANUTAN ITALIA SPA (CF: 09816660154)
PALANO SRL (CF: 03424160756)
</t>
  </si>
  <si>
    <t>MANUTENZIONE ANINTRUSIONE DP VARESE</t>
  </si>
  <si>
    <t xml:space="preserve">GUARDIAN ANGELS SRL (CF: 01374540035)
</t>
  </si>
  <si>
    <t>GUARDIAN ANGELS SRL (CF: 01374540035)</t>
  </si>
  <si>
    <t>Fornitura scaffali Ufficio di Merate</t>
  </si>
  <si>
    <t xml:space="preserve">CENTRO ARREDAMENTO OSNAGO SRL (CF: 03979770983)
DI PILATO SCAFFALATURE SRL (CF: 03146930163)
LA TECNICA SPA (CF: 00597900166)
LISTA ITALIA SRL (CF: 11201870158)
</t>
  </si>
  <si>
    <t>DI PILATO SCAFFALATURE SRL (CF: 03146930163)</t>
  </si>
  <si>
    <t>Fornitura di mascherine FFP2  per la DR della Lombardia dellâ€™Agenzia delle Entrate</t>
  </si>
  <si>
    <t xml:space="preserve">PROMO TEAM SRL (CF: 02203990185)
</t>
  </si>
  <si>
    <t>PROMO TEAM SRL (CF: 02203990185)</t>
  </si>
  <si>
    <t>FORNITURA ANNUALE DI ENERGIA ELETTRICA PER GLI UFFICI AVENTI SEDE NELLA PROVINCIA DI MILANO E NELLA PROVINCIA DI LODI</t>
  </si>
  <si>
    <t>FORNITURA ANNUALE DI ENERGIA ELETTRICA IN CONVENZIONE CONSIP PER GLI UFFICI AVENTI SEDE NELLA LOMBARDIA TRANNE PROVINCIA  DI MILANO E PROVINCIA DI LODI</t>
  </si>
  <si>
    <t>FORNITURA IN CONVENZIONE CONSIP DI TONER PER STAMPANTI KYOCERA ECOSYS P 3050 DN</t>
  </si>
  <si>
    <t>FORNITURA IN CONVENZIONE CONSIP PER LA DP DI COMO DI TONER PER STAMPANTI KYOCERA ECOSYS P 3050 DN</t>
  </si>
  <si>
    <t>FORNITURA IN CONVENZIONE CONSIP DI TONER PER STAMPANTI LEXMARK MS 621 DN</t>
  </si>
  <si>
    <t xml:space="preserve">INFORDATA (CF: 00929440592)
</t>
  </si>
  <si>
    <t>INFORDATA (CF: 00929440592)</t>
  </si>
  <si>
    <t>CONTRATTO APERTO PER LA FORNITURA DI MATERIALE DI CONSUMO PER STAMPANTI, FAX, FOTOCOPIATORI E MULTIFUNZIONE</t>
  </si>
  <si>
    <t xml:space="preserve">BUTTARELLI SRL (CF: 00987360195)
DVM SERVICE SRL (CF: 02911540983)
EDT SRL (CF: 11899170150)
RP INFORMATICA SRL (CF: 03298630165)
TEC UFFICIO SRL SOLUZIONI PER L'UFFICIO (CF: 09290710962)
</t>
  </si>
  <si>
    <t>Messa in sicurezza e ripristino facciata presso l'ufficio territoriale di Mortara</t>
  </si>
  <si>
    <t xml:space="preserve">EDIL61 S.R.L. (CF: 02665410185)
VESE S.R.L. (CF: 01717700189)
ZEL PLAST (CF: 01020030183)
</t>
  </si>
  <si>
    <t>ZEL PLAST (CF: 01020030183)</t>
  </si>
  <si>
    <t>RIPARAZIONE IMPIANTO ANTINTRUSIONE UT RHO</t>
  </si>
  <si>
    <t xml:space="preserve">BALCONI SRL (CF: 12944070155)
</t>
  </si>
  <si>
    <t>BALCONI SRL (CF: 12944070155)</t>
  </si>
  <si>
    <t>Manutenzione impianto anti-intrusione UT Gallarate</t>
  </si>
  <si>
    <t xml:space="preserve">GUNNEBO ITALIA SPA (CF: 03141940159)
</t>
  </si>
  <si>
    <t>GUNNEBO ITALIA SPA (CF: 03141940159)</t>
  </si>
  <si>
    <t>Riparazione impianto anti-intrusione UT Gavirate (VA)</t>
  </si>
  <si>
    <t xml:space="preserve">SISTEL DATA SRL (CF: 01327770127)
</t>
  </si>
  <si>
    <t>SISTEL DATA SRL (CF: 01327770127)</t>
  </si>
  <si>
    <t>MANUTENZIONE IMPIANTO ALERT SPORTELLI PRESSO DP PAVIA</t>
  </si>
  <si>
    <t>Fornitura di guanti monouso in nitrile per la DR dellâ€™Agenzia delle Entrate</t>
  </si>
  <si>
    <t xml:space="preserve">RB DIVISE E STILE SRL (CF: 03304310125)
</t>
  </si>
  <si>
    <t>RB DIVISE E STILE SRL (CF: 03304310125)</t>
  </si>
  <si>
    <t>Sfalcio dâ€™erba, diserbo chimico e smaltimento rifiuti vegetali presso lâ€™Archivio di Via Corelli 28 a Milano</t>
  </si>
  <si>
    <t>fornitura di prodotti informatici</t>
  </si>
  <si>
    <t xml:space="preserve">COMPUTER NEXT SOLUTIONS S.R.L. (CF: 04052740406)
FRANGI SRL (CF: 04179660248)
VIRTUAL LOGIC SRL (CF: 03878640238)
</t>
  </si>
  <si>
    <t>VIRTUAL LOGIC SRL (CF: 03878640238)</t>
  </si>
  <si>
    <t>FORNITURA N. 40 COLONNINE PER TERMOSCANNER</t>
  </si>
  <si>
    <t>FORNITURA SCHERMI PLEXIGLAS PER CONSERVATORIA RR.II. MILANO</t>
  </si>
  <si>
    <t>FORNITURA DI SUPPORTI PER FLACONI DI GEL VIRUCIDA</t>
  </si>
  <si>
    <t xml:space="preserve">TEC UFFICIO SRL SOLUZIONI PER L'UFFICIO (CF: 09290710962)
</t>
  </si>
  <si>
    <t>Fornitura di 200 confezioni di guanti monouso  in lattice per la DR Lombardia</t>
  </si>
  <si>
    <t>Affidamento servizio di sorveglianza sanitaria</t>
  </si>
  <si>
    <t xml:space="preserve">A.P. GROUP S.R.L. (CF: 11161550154)
</t>
  </si>
  <si>
    <t>A.P. GROUP S.R.L. (CF: 11161550154)</t>
  </si>
  <si>
    <t>CONTRATTO APERTO PER LA FORNITURA DI CARTA IN RISME PER STAMPE E COPIE</t>
  </si>
  <si>
    <t xml:space="preserve">BRESCIANI SRL (CF: 09143390152)
EVARCHI (CF: 12973250157)
LA TECNICA SPA (CF: 00597900166)
LASER LAB (CF: 02447360120)
VALSECCHI CANCELLERIA SRL (CF: 09521810961)
</t>
  </si>
  <si>
    <t>VALSECCHI CANCELLERIA SRL (CF: 09521810961)</t>
  </si>
  <si>
    <t>FORNITURA IN CONVENZIONE CONSIP DI TONER PER STAMPANTI LEXMARK MS 610 DN</t>
  </si>
  <si>
    <t>FORNITURA DI TONER IN CONVENZIONE CONSIP PER STAMPANTI LEXMARK MS 610 DN</t>
  </si>
  <si>
    <t>RIPARAZIONE IMPIANTO ANTINTRUSIONE PRESSO UT MILANO 3</t>
  </si>
  <si>
    <t>LC - c.so Promessi Sposi - gas naturale cont.61840000107482</t>
  </si>
  <si>
    <t xml:space="preserve">ACEL ENERGIE SRL (CF: 03773040138)
</t>
  </si>
  <si>
    <t>ACEL ENERGIE SRL (CF: 03773040138)</t>
  </si>
  <si>
    <t>Affidamento visite mediche straordinarie</t>
  </si>
  <si>
    <t xml:space="preserve">MARZIA TORRITO (CF: 09435120010)
</t>
  </si>
  <si>
    <t>MARZIA TORRITO (CF: 09435120010)</t>
  </si>
  <si>
    <t>AFFIDAMENTO DI SERVIZIO DI POTATURA DI UNA PIANTA PRESSO ARCHIVIO DI VIA CORELLI DI MILANO</t>
  </si>
  <si>
    <t xml:space="preserve">CENTRO DI GIARDINAGGIO S. FRUTTUOSO SAS (CF: 01625780158)
</t>
  </si>
  <si>
    <t>CENTRO DI GIARDINAGGIO S. FRUTTUOSO SAS (CF: 01625780158)</t>
  </si>
  <si>
    <t>MANUTENZIONE IMPIANTO ANTINTRUSIONE PRESSO UT BRESCIA 2</t>
  </si>
  <si>
    <t xml:space="preserve">BMC EDIL IMPIANTI SRL (CF: 03769850169)
</t>
  </si>
  <si>
    <t>BMC EDIL IMPIANTI SRL (CF: 03769850169)</t>
  </si>
  <si>
    <t>servizio manutenzione impianto antintrusione DP Varese</t>
  </si>
  <si>
    <t>RIPARAZIONE IMPIANTO ANTINTRUSIONE UT MILANO 3</t>
  </si>
  <si>
    <t>sfalcio dâ€™erba, scerbatura erbacce nelle aree scoperte con raccolta e smaltimento rifiuti vegetali presenti presso la DP Varese</t>
  </si>
  <si>
    <t xml:space="preserve">I GIARDINI DEL RE DI AMBROSETTI MAURIZIO (CF: MBRMRZ78D24L682Y)
SERVICE &amp; SERVICES SRL (CF: 03118660962)
VALLE VERDE S.A.S. (CF: 03041830120)
</t>
  </si>
  <si>
    <t>LC-C.so Promessi Sposi -energia elettrica cont.n.IT001E18174800</t>
  </si>
  <si>
    <t>Fornitura di dispositivi di protezione individuale per la DR Lombardia</t>
  </si>
  <si>
    <t xml:space="preserve">BLUEBAG ITALIA SRL (CF: 08050520967)
F.LLI BIAGINI SRL (CF: 00096090037)
PROMO TEAM SRL (CF: 02203990185)
</t>
  </si>
  <si>
    <t>F.LLI BIAGINI SRL (CF: 00096090037)</t>
  </si>
  <si>
    <t>FORNITURA IN NOLEGGIO IN CONVENZIONE CONSIP DI UN MULTIFUNZIONE PER LA DIREZIONE CENTRALE AUDIT</t>
  </si>
  <si>
    <t>FORNITURA N. 10 SCHEDE PER TERMOSCANNER</t>
  </si>
  <si>
    <t>Fornitura e posa in opera di archivi compattabili per la Direzione Provinciale dellâ€™Agenzia delle Entrate Di Brescia</t>
  </si>
  <si>
    <t xml:space="preserve">011CONTRACT SRL (CF: 11143440011)
2C ARREDAMENTI (CF: 02193450646)
3P LEGNO (CF: 02861501209)
4 MURA ARREDAMENTI SAS DI COLANTUONI FELICE &amp; C. (CF: 00828110676)
ARCOS ITALIA (CF: 01993190741)
CENTRUFFICIO LORETO S.P.A. (CF: 08312370151)
LA TECNICA DI PRETI GIANCARLO E F.LLI (CF: 00331540229)
</t>
  </si>
  <si>
    <t>CENTRUFFICIO LORETO S.P.A. (CF: 08312370151)</t>
  </si>
  <si>
    <t>Noleggio di 1 multifunzione a colori in convenzione Consip per DP Varese</t>
  </si>
  <si>
    <t>Servizio RSPP per Direzioni di Bergamo e Lodi</t>
  </si>
  <si>
    <t>SERVIZIO DI GIARDINAGGIO PRESSO UT LEGNANO</t>
  </si>
  <si>
    <t xml:space="preserve">FLORICOLTURA BIANCHI E FIGLI (CF: 02861610125)
IMMAGINE VERDE SRL (CF: 10741910961)
PASTORI SILVIO (CF: PSTSLV78P24C139N)
</t>
  </si>
  <si>
    <t>IMMAGINE VERDE SRL (CF: 10741910961)</t>
  </si>
  <si>
    <t>Servizio di ricollegamento condizionatori a colonna presso lâ€™Ufficio Territoriale di Brescia 1 dellâ€™Agenzia delle Entrate</t>
  </si>
  <si>
    <t xml:space="preserve">SANTI M. IMPIANTISTICA E ARREDO BAGNO (CF: SNTMRA53R23E753V)
</t>
  </si>
  <si>
    <t>SANTI M. IMPIANTISTICA E ARREDO BAGNO (CF: SNTMRA53R23E753V)</t>
  </si>
  <si>
    <t>MANUTENZIONE STRAORDINARIA IMPIANTO TVCC PALAZZO VIA MOSCOVA MILANO</t>
  </si>
  <si>
    <t>manutenzione e riparazione dellâ€™impianto antintrusione, presso lâ€™Ufficio territoriale dellâ€™Agenzia delle Entrate di Bergamo 2</t>
  </si>
  <si>
    <t>SERVIZI DI GIARDINAGGIO PRESSO UFFICIO CONTROLLI DP MONZA</t>
  </si>
  <si>
    <t xml:space="preserve">I GIARDINI DEI TUDOR (CF: 08934890966)
SEMPREVERDE (CF: 02860160965)
VERDE 2000 DI NORBERTO RONCHI (CF: RNCNBR69M07F704Q)
</t>
  </si>
  <si>
    <t>VERDE 2000 DI NORBERTO RONCHI (CF: RNCNBR69M07F704Q)</t>
  </si>
  <si>
    <t>DR Lombardia - fornitura pezzi mobili</t>
  </si>
  <si>
    <t xml:space="preserve">ISTITUTO POLIGRAFICO E ZECCA DELLO STATO (CF: 00399810589)
</t>
  </si>
  <si>
    <t>ISTITUTO POLIGRAFICO E ZECCA DELLO STATO (CF: 00399810589)</t>
  </si>
  <si>
    <t>Sostituzione componenti per impianto eliminacode argo Mini Lan - DR Lombardia</t>
  </si>
  <si>
    <t xml:space="preserve">SIGMA S.P.A. (CF: 01590580443)
</t>
  </si>
  <si>
    <t>SIGMA S.P.A. (CF: 01590580443)</t>
  </si>
  <si>
    <t>Rifacimento dellâ€™impianto di videosorveglianza, gestione e presa in carico impianto antintrusione presso la sede della Direzione provinciale di Brescia</t>
  </si>
  <si>
    <t xml:space="preserve">ERREBI IMPIANTI SRL (CF: 03186150177)
</t>
  </si>
  <si>
    <t>ERREBI IMPIANTI SRL (CF: 03186150177)</t>
  </si>
  <si>
    <t>Affidamento servizio di sostituzione filtri fancoil presso lâ€™Ufficio territoriale di Bergamo 2 dellâ€™Agenzia delle Entrate</t>
  </si>
  <si>
    <t xml:space="preserve">VALTELLINA SPA (CF: 00222840167)
</t>
  </si>
  <si>
    <t>VALTELLINA SPA (CF: 00222840167)</t>
  </si>
  <si>
    <t>AFFIDAMENTO DEL SERVIZIO DI PULIZIA A RIDOTTO IMPATTO AMBIENTALE - LOTTO 2</t>
  </si>
  <si>
    <t xml:space="preserve">RAGGRUPPAMENTO:
- B.&amp; B. SERVICE SOCIETA' COOPERATIVA (CF: 01494430463) Ruolo: 02-MANDATARIA
- BONI SPA (CF: 02113890012) Ruolo: 01-MANDANTE
</t>
  </si>
  <si>
    <t>Affidamento del servizio di facchinaggio, trasporto e trasloco presso gli Uffici della Direzione Regionale della Lombardia</t>
  </si>
  <si>
    <t xml:space="preserve">CONSORZIO STABILE S.G.M. SERVIZI GENERALI MANUTENZIONI (CF: 07921450636)
GEMINI SRL (CF: 07182270152)
MASTER GROUP SRL (CF: 03117650139)
MITSAFETRANS SRL (CF: 07051550155)
TRASLOCHI MERONI SAS (CF: 09235640969)
</t>
  </si>
  <si>
    <t>CONSORZIO STABILE S.G.M. SERVIZI GENERALI MANUTENZIONI (CF: 07921450636)</t>
  </si>
  <si>
    <t>SERVIZIO DI VIGILANZA ARMATA E RECEPTION PRESSO IL PALAZZO DEGLI UFFICI FINANZIARI DI MILANO (subentro a SEVITALIA SICUREZZA)</t>
  </si>
  <si>
    <t>01-PROCEDURA APERTA</t>
  </si>
  <si>
    <t xml:space="preserve">ALL SYSTEM SPA (CF: 01579830025)
AZIENDA ITALIANA ISTITUTI DI VIGILANZA SRL (CF: 07044390966)
G.S.I. SECURITY GROUP S.R.L. (CF: 07639830962)
I.V.R.I.- ISTITUTO DI VIGILANZA (CF: 03169660150)
INTERNATIONAL SECURITY SERVICE VIGILANZA SPA (CF: 10169951000)
SEVITALIA SICUREZZA SRL (CF: 09429841001)
</t>
  </si>
  <si>
    <t>INTERNATIONAL SECURITY SERVICE VIGILANZA SPA (CF: 10169951000)</t>
  </si>
  <si>
    <t>REALIZZAZIONE IMPIANTO ILLUMINAZIONE ARCHIVI COMPATTATI DP BRESCIA</t>
  </si>
  <si>
    <t>CONTRATTO QUADRO DI AFFIDAMENTO DEL SERVIZIO DI MANUTENZIONE DEGLI IMPIANTI ELETTRICI</t>
  </si>
  <si>
    <t xml:space="preserve">2A IMPIANTI (CF: 10695730159)
ELETECNO ST S.P.A. (CF: 02119140131)
GILARDONI SPA (CF: 00734000151)
TECHNE S.P.A. (CF: 03066160163)
ZAZZI IMPIANTI SRL (CF: 05238740962)
</t>
  </si>
  <si>
    <t>Servizi di riscossione tributi con modalitÃ  elettroniche e ritiro valori lotto NORD</t>
  </si>
  <si>
    <t xml:space="preserve">BANCA NAZIONALE DEL LAVORO SPA (CF: 09339391006)
</t>
  </si>
  <si>
    <t>BANCA NAZIONALE DEL LAVORO SPA (CF: 09339391006)</t>
  </si>
  <si>
    <t>MANUTENZIONE IMPIANTO ANTINTRUSIONE PRESSO SPI DI SALO'</t>
  </si>
  <si>
    <t>MANUTENZIONE IMPIANTO ALERT SPORTELLI PRESSO UT CREMA</t>
  </si>
  <si>
    <t>SERVIZI DI GIARDINAGGIO PRESSO UT MILANO 6</t>
  </si>
  <si>
    <t xml:space="preserve">AGRITEAM SRL (CF: 13367760157)
MILANO GARDEN DI DI MODUGNO GIOACCHINO (CF: DMDGCH81S05C523J)
UNIGREEN DI M STRANGIO (CF: STRMSM71M15G082P)
</t>
  </si>
  <si>
    <t>UNIGREEN DI M STRANGIO (CF: STRMSM71M15G082P)</t>
  </si>
  <si>
    <t>FORNITURA E INSTALLAZIONE DI CONDIZIONATORI DI TIPO SPLIT PRESSO VARI UFFICI DELLA LOMBARDIA</t>
  </si>
  <si>
    <t xml:space="preserve">ARRIGHINI GIUSEPPE &amp; C. SNC DI ARRIGHINI GIANLUCA &amp; ROLFI R. (CF: 00355400177)
GLOBAL SERVICE AND ENGINEERING DI MARCELLO MURETTI (CF: MRTMCL69A20E063T)
SANTI M. IMPIANTISTICA E ARREDO BAGNO (CF: SNTMRA53R23E753V)
VERGOTTINI SRL (CF: 00732360144)
</t>
  </si>
  <si>
    <t>ARRIGHINI GIUSEPPE &amp; C. SNC DI ARRIGHINI GIANLUCA &amp; ROLFI R. (CF: 00355400177)</t>
  </si>
  <si>
    <t>SERVIZI DI GIARDINAGGIO PRESSO UT DESIO</t>
  </si>
  <si>
    <t xml:space="preserve">UNIGREEN DI M STRANGIO (CF: STRMSM71M15G082P)
</t>
  </si>
  <si>
    <t>Trattativa diretta per il Servizio di raccolta e smaltimento rifiuti</t>
  </si>
  <si>
    <t xml:space="preserve">DECOMAN S.R.L. (CF: 05071700156)
ECO R.O.E. SERVICE SRL (CF: 03339280152)
SOCIETA' ITALIANA AMBIENTE ECOLOGIA SRL (CF: 12982690153)
</t>
  </si>
  <si>
    <t>ECO R.O.E. SERVICE SRL (CF: 03339280152)</t>
  </si>
  <si>
    <t>SERVIZIO DI PULITURA E SANIFICAZIONE UTA E CANALI ARIA PRESSO UT MAGENTA</t>
  </si>
  <si>
    <t xml:space="preserve">CANALI GIOVANNI SRL (CF: 01694560200)
PFE S.P.A. (CF: 01701300855)
PROJECT CLEAN GROUP S.R.L. (CF: 07098590966)
</t>
  </si>
  <si>
    <t>PFE S.P.A. (CF: 01701300855)</t>
  </si>
  <si>
    <t>RIPARAZIONE IMPIANTO ALERT SPORTELLI PRESSO UT MILANO 1</t>
  </si>
  <si>
    <t>SERVIZI DI GIARDINAGGIO PRESSO UT 3 DI MILANO</t>
  </si>
  <si>
    <t xml:space="preserve">PEVERELLI SRL (CF: 00198190134)
SERVICE &amp; SERVICES SRL (CF: 03118660962)
UNIGREEN DI M STRANGIO (CF: STRMSM71M15G082P)
</t>
  </si>
  <si>
    <t>SERVIZI DI GIARDINAGGIO PRESSO UPT MANTOVA</t>
  </si>
  <si>
    <t xml:space="preserve">HAPPY GREEN DI PINCELLA MARCO (CF: 02125669205)
MAGIC VERDE DI MACCARI GINO (CF: MCCGNI53M31H883H)
SERVICE &amp; SERVICES SRL (CF: 03118660962)
</t>
  </si>
  <si>
    <t>CONTRATTO APERTO PER LA FORNITURA DI MATERIALE DI CANCELLERIA</t>
  </si>
  <si>
    <t xml:space="preserve">MAGNANI SRL (CF: 06090890960)
SIDEA (CF: 09916910152)
TUTTUFFICIOPIU' SRL (CF: 10238660152)
VERBANO CARTE SRL (CF: 01566850127)
VERGA SRL (CF: 02833200138)
</t>
  </si>
  <si>
    <t>SERVIZI DI GIARDINAGGIO PRESSO UT DI SARONNO</t>
  </si>
  <si>
    <t xml:space="preserve">IMMAGINE VERDE SRL (CF: 10741910961)
UNIGREEN DI M STRANGIO (CF: STRMSM71M15G082P)
VERDE FERRARI (CF: 08587260152)
</t>
  </si>
  <si>
    <t>MANUTENZIONE IMPIANTO ANTINTRUSIONE PRESSO UPT MANTOVA</t>
  </si>
  <si>
    <t xml:space="preserve">PUNTO SICUREZZA SRL (CF: 00691960207)
</t>
  </si>
  <si>
    <t>PUNTO SICUREZZA SRL (CF: 00691960207)</t>
  </si>
  <si>
    <t>SERVIZIO DI VIGILANZA PRIVATA</t>
  </si>
  <si>
    <t xml:space="preserve">COSMOPOL SPA (CF: 01764680649)
</t>
  </si>
  <si>
    <t>COSMOPOL SPA (CF: 01764680649)</t>
  </si>
  <si>
    <t>servizio di noleggio di climatizzatori a colonna per gli Uffici dellâ€™Agenzia delle Entrate della Lombardia</t>
  </si>
  <si>
    <t xml:space="preserve">CANALI GIOVANNI SRL (CF: 01694560200)
</t>
  </si>
  <si>
    <t>CANALI GIOVANNI SRL (CF: 01694560200)</t>
  </si>
  <si>
    <t>Configurazione dellâ€™impianto antifurto presso la nuova sede dellâ€™Ufficio territoriale di Clusone</t>
  </si>
  <si>
    <t xml:space="preserve">CAMPESI IMPIANTI SRL (CF: 02197810902)
</t>
  </si>
  <si>
    <t>CAMPESI IMPIANTI SRL (CF: 02197810902)</t>
  </si>
  <si>
    <t>Noleggio di n. 3 multifunzione monocromatiche in convenzione Consip per lâ€™Ufficio provinciale di Como â€“ Territorio dellâ€™Agenzia delle Entrate</t>
  </si>
  <si>
    <t>Noleggio di n. 1 multifunzione a colori in convenzione Consip per la Direzione provinciale di Lecco dellâ€™Agenzia delle Entrate</t>
  </si>
  <si>
    <t>servizio di progettazione adeguamento e messa a norma luoghi di lavoro</t>
  </si>
  <si>
    <t xml:space="preserve">ARCH. GIOVANNA MASCIADRI (CF: MSCGNN67E46F205X)
STUDIO TECNICO ARCH. SERGIO COLNAGO (CF: CLNSRG59B20A794U)
</t>
  </si>
  <si>
    <t>ARCH. GIOVANNA MASCIADRI (CF: MSCGNN67E46F205X)</t>
  </si>
  <si>
    <t>Servizio di raccolta e smaltimento rifiuti presso lâ€™archivio di via Corelli</t>
  </si>
  <si>
    <t xml:space="preserve">CARIS SERVIZI SRL (CF: 05524750964)
CARRARA GROUP SRL (CF: 03384390161)
VENANZIEFFE SRL (CF: 10002290152)
</t>
  </si>
  <si>
    <t>VENANZIEFFE SRL (CF: 10002290152)</t>
  </si>
  <si>
    <t>Noleggio di 5 multifunzione monocromatiche convenzione Consip per DP Cremona</t>
  </si>
  <si>
    <t>fornitura di 40.000 (quarantamila) mascherine chirurgiche per la lâ€™Agenzia delle Entrate della Lombardia</t>
  </si>
  <si>
    <t xml:space="preserve">BENEFIS SRL (CF: 02790240101)
F.LLI BIAGINI SRL (CF: 00960900371)
PROMO TEAM SRL (CF: 02203990185)
</t>
  </si>
  <si>
    <t>FORNITURA DI 4.000 MASCHERINE FFP2/KN95 PER LA DR LOMBARDIA</t>
  </si>
  <si>
    <t>MN Pomponazzo - teleriscaldamento 69361201+69361203+68943086</t>
  </si>
  <si>
    <t xml:space="preserve">SEI SERVIZI ENERGETICI INTEGRATI S.R.L. (CF: 02169270200)
</t>
  </si>
  <si>
    <t>SEI SERVIZI ENERGETICI INTEGRATI S.R.L. (CF: 02169270200)</t>
  </si>
  <si>
    <t>FORNITURA E POSA IN OPERA NUOVO SISTEMA DI CONDIZIONAMENTO PRESSO UT DI SUZZARA</t>
  </si>
  <si>
    <t xml:space="preserve">SIRAM S.P.A. (CF: 08786190150)
</t>
  </si>
  <si>
    <t>fornitura di telefoni cellulari</t>
  </si>
  <si>
    <t xml:space="preserve">CENTRO UFFICI SRL (CF: 03095020362)
PC SERVICE SAS DI ZANZI PAMELA (CF: 01989291206)
</t>
  </si>
  <si>
    <t>CENTRO UFFICI SRL (CF: 03095020362)</t>
  </si>
  <si>
    <t>Fornitura in noleggio di n. 1 multifunzione a colori in convenzione Consip per la Direzione provinciale dellâ€™Agenzia delle Entrate di Pavia</t>
  </si>
  <si>
    <t>Corsi base per Dirigenti</t>
  </si>
  <si>
    <t xml:space="preserve">ADECCO FORMAZIONE SRL (CF: 13081080155)
</t>
  </si>
  <si>
    <t>ADECCO FORMAZIONE SRL (CF: 13081080155)</t>
  </si>
  <si>
    <t>VERIFICHE BIENNALI IMPIANTI ELEVATORI UFFICI DELLA LOMBARDIA</t>
  </si>
  <si>
    <t xml:space="preserve">EUROFINS MODULO UNO SRL (CF: 10781070015)
</t>
  </si>
  <si>
    <t>EUROFINS MODULO UNO SRL (CF: 10781070015)</t>
  </si>
  <si>
    <t>Fornitura in noleggio di n. 3 multifunzione monocromatiici in convenzione Consip per la Direzione provinciale dellâ€™Agenzia delle Entrate di Pavia</t>
  </si>
  <si>
    <t>Fornitura in noleggio di n. 1 multifunzione a colori in convenzione Consip per la Direzione provinciale dellâ€™Agenzia delle Entrate di Brescia</t>
  </si>
  <si>
    <t>LAVORI DI GIARDINAGGIO PRESSO UPT SONDRIO</t>
  </si>
  <si>
    <t xml:space="preserve">GIULIO VENDER L'AMICO DEL TUO GIARDINO (CF: VNDGLI71C18I829L)
SERVICE &amp; SERVICES SRL (CF: 03118660962)
UNIGREEN DI M STRANGIO (CF: STRMSM71M15G082P)
</t>
  </si>
  <si>
    <t>SERVIZIO DI GIARDINAGGIO PRESSO LA SEDE DELLA DRL</t>
  </si>
  <si>
    <t xml:space="preserve">SERVICE &amp; SERVICES SRL (CF: 03118660962)
VERDE 2000 DI NORBERTO RONCHI (CF: RNCNBR69M07F704Q)
</t>
  </si>
  <si>
    <t>Intervento di sanificazione vano ascensore presso lâ€™Ufficio Territoriale dellâ€™Agenzia delle Entrate di Mortara</t>
  </si>
  <si>
    <t xml:space="preserve">MARNIC DISINFESTAZIONI DI BORSOTTI PAOLA MARIA (CF: BRSPMR65B57F205O)
</t>
  </si>
  <si>
    <t>MARNIC DISINFESTAZIONI DI BORSOTTI PAOLA MARIA (CF: BRSPMR65B57F205O)</t>
  </si>
  <si>
    <t>Valutazione dello stato di conservazione delle coperture in cemento amianto, integrata da campionamenti massivi di canna fumaria e condotti di scarico, presso lâ€™Ufficio Territoriale dellâ€™Agenzia delle Entrate di Mortara</t>
  </si>
  <si>
    <t xml:space="preserve">STUDIO ALFA SRL (CF: 01425830351)
</t>
  </si>
  <si>
    <t>STUDIO ALFA SRL (CF: 01425830351)</t>
  </si>
  <si>
    <t>FORNITURA TERMOSCANNER E DISPENSER A COLONNINA</t>
  </si>
  <si>
    <t xml:space="preserve">SIRIO SNC DI MANIN PAOLINO E C. (CF: 02378220962)
</t>
  </si>
  <si>
    <t>SIRIO SNC DI MANIN PAOLINO E C. (CF: 02378220962)</t>
  </si>
  <si>
    <t>RIFACIMENTO IMPIANTO ANTINTRUSIONE PRESSO UT MAGENTA</t>
  </si>
  <si>
    <t xml:space="preserve">P. E P. SERVICE DI PALLAVICINI FRANCESCO (CF: PLLFNC70S01E801T)
</t>
  </si>
  <si>
    <t>P. E P. SERVICE DI PALLAVICINI FRANCESCO (CF: PLLFNC70S01E801T)</t>
  </si>
  <si>
    <t>SERVIZIO DI GIARDINAGGIO PRESSO L'ARCHIVIO DI VIA CORELLI N. 28</t>
  </si>
  <si>
    <t xml:space="preserve">CENTRO DI GIARDINAGGIO S. FRUTTUOSO SAS (CF: 01625780158)
SERVICE &amp; SERVICES SRL (CF: 03118660962)
UNIGREEN DI M STRANGIO (CF: STRMSM71M15G082P)
</t>
  </si>
  <si>
    <t>riparazione del sistema video sorveglianza presso lâ€™ufficio della Direzione Provinciale di Bergamo</t>
  </si>
  <si>
    <t xml:space="preserve">MICROWATT SRL (CF: 03789780164)
</t>
  </si>
  <si>
    <t>MICROWATT SRL (CF: 03789780164)</t>
  </si>
  <si>
    <t>manutenzione e riparazione dellâ€™impianto antintrusione, presso lâ€™Ufficio territoriale dellâ€™Agenzia delle Entrate di Clusone</t>
  </si>
  <si>
    <t xml:space="preserve">Fornitura di arredi per la Direzione Provinciale di Brescia </t>
  </si>
  <si>
    <t xml:space="preserve">B.B.F. SPA (CF: 01782170136)
MVM OFFICE (CF: 05004350962)
OFFICE DISTRIBUTION (CF: 05873390966)
</t>
  </si>
  <si>
    <t>B.B.F. SPA (CF: 01782170136)</t>
  </si>
  <si>
    <t>Affidamento diretto del servizio di riproduzione a colori di materiale informativo sulle nuove modalitÃ  di accoglienza dei cittadini presso gli Uffici dellâ€™Agenzia delle Entrate della Lombardia</t>
  </si>
  <si>
    <t xml:space="preserve">ARTI GRAFICHE VILLA (CF: 11133530151)
GRAFICHE GIARDINI SRL (CF: 05941500158)
LA TIPOGRAFIA MONZESE (CF: 00767160963)
</t>
  </si>
  <si>
    <t>ARTI GRAFICHE VILLA (CF: 11133530151)</t>
  </si>
  <si>
    <t xml:space="preserve">FORNITURA 10.000 MASCHERINE FFP2 </t>
  </si>
  <si>
    <t xml:space="preserve">BLUEBAG ITALIA SRL (CF: 08050520967)
CI.TI.ESSE SRL (CF: 00807520135)
PR.EX.IM. 2 SNC DI BIANCHI LUIGI E RICCARDO (CF: 01683550139)
</t>
  </si>
  <si>
    <t>BLUEBAG ITALIA SRL (CF: 08050520967)</t>
  </si>
  <si>
    <t>Fornitura di centomila mascherine chirurgiche per lâ€™Agenzia delle Entrate della Lombardia</t>
  </si>
  <si>
    <t xml:space="preserve">BENEFIS SRL (CF: 02790240101)
</t>
  </si>
  <si>
    <t xml:space="preserve">Servizio test ant-Covid per Ufficio Territoriale di Voghera (PV) </t>
  </si>
  <si>
    <t>Servizio manutenzione e riparazione dellâ€™impianto antintrusione, presso lâ€™Ufficio territoriale dellâ€™Agenzia delle Entrate di Gavirate</t>
  </si>
  <si>
    <t>servizio di sostituzione componenti impianto anti-intrusione per lâ€™Ufficio della Direzione Provinciale di Pavia della Agenzia delle Entrate</t>
  </si>
  <si>
    <t>MANUTENZIONE IMPIANTO VIDEOSORVEGLIANZA UT CHIARI</t>
  </si>
  <si>
    <t>TRATTATIVA DIRETTA SOSTITUZIONE CALDAIE UP LODI</t>
  </si>
  <si>
    <t>Fornitura di corsi per formatori della sicurezza</t>
  </si>
  <si>
    <t xml:space="preserve">VEGA FORMAZIONE (CF: 03929800278)
</t>
  </si>
  <si>
    <t>VEGA FORMAZIONE (CF: 03929800278)</t>
  </si>
  <si>
    <t xml:space="preserve">affidamento diretto dellâ€™erogazione del corso di formazione per addetti antincendio presso la Direzione Provinciale di Pavia </t>
  </si>
  <si>
    <t xml:space="preserve">COMANDO PROVINCIALE VIGILI DEL FUOCO DI PAVIA (CF: 80008960181)
</t>
  </si>
  <si>
    <t>COMANDO PROVINCIALE VIGILI DEL FUOCO DI PAVIA (CF: 80008960181)</t>
  </si>
  <si>
    <t>FORNITURA N. 5 TERMOSCANNER PER VARI UFFICI DELLA LOMBARDIA</t>
  </si>
  <si>
    <t>manutenzione e riparazione dellâ€™impianto video-sorveglianza, presso lâ€™Ufficio territoriale dellâ€™Agenzia delle Entrate di Saronno</t>
  </si>
  <si>
    <t>Servizio di manutenzione dei sistemi anti-intrusione, presso alcuni uffici della Direzione Provinciale della Agenzia delle Entrate di Pavia</t>
  </si>
  <si>
    <t>Servizio di manutenzione del sistema video sorveglianza presso lâ€™ufficio Territoriale dellâ€™Agenzia delle Entrate di Varese (VA)</t>
  </si>
  <si>
    <t>Fornitura di scaffalature metalliche per lâ€™Ufficio territoriale di Vigevano dellâ€™Agenzia delle Entrate</t>
  </si>
  <si>
    <t xml:space="preserve">FENICE CONTRACT S.R.L. (CF: 07593210961)
GAESCO SRL (CF: 07398390968)
M. T. P. ARREDAMENTI (CF: 00243640182)
MOGNI S.R.L. (CF: 02350200180)
TACCONI ARREDAMENTI TECNICI (CF: 01543110181)
</t>
  </si>
  <si>
    <t>GAESCO SRL (CF: 07398390968)</t>
  </si>
  <si>
    <t>AFFIDAMENTO DIRETTO SERVIZIO PROGETTAZIONE ILLUMINAZIONE VIA MANIN</t>
  </si>
  <si>
    <t xml:space="preserve">GLOBAL SERVICE AND ENGINEERING DI MARCELLO MURETTI (CF: MRTMCL69A20E063T)
</t>
  </si>
  <si>
    <t>GLOBAL SERVICE AND ENGINEERING DI MARCELLO MURETTI (CF: MRTMCL69A20E063T)</t>
  </si>
  <si>
    <t>AFFIDAMENTO DIRETTO SERVIZIO PROGETTAZIONE UTA VIA MANIN</t>
  </si>
  <si>
    <t>FORNITURA DI SISTEMI CONTROLLO ACCESSI</t>
  </si>
  <si>
    <t>SERVIZI DI GIARDINAGGIO PRESSO DP DI VARESE</t>
  </si>
  <si>
    <t xml:space="preserve">SERVICE &amp; SERVICES SRL (CF: 03118660962)
VALLE VERDE S.A.S. (CF: 03041830120)
</t>
  </si>
  <si>
    <t xml:space="preserve">Trattativa diretta sorveglianza sanitaria </t>
  </si>
  <si>
    <t>FORNITURA SCHEDE SOFTWARE E TRASMISSIONE DATI PER TERMOSCANNER</t>
  </si>
  <si>
    <t>Trasloco della sede della DP, UT e UPT di Brescia in  via Sorbanella, 30 Brescia</t>
  </si>
  <si>
    <t xml:space="preserve">AGLIARDI TRASLOCHI S.R.L (CF: 03045160177)
SANGIULIANESE TRASLOCHI SRL (CF: 10742220154)
TRASLOCHI SCABELLI GIANNI SRL (CF: 01958250175)
</t>
  </si>
  <si>
    <t>TRASLOCHI SCABELLI GIANNI SRL (CF: 01958250175)</t>
  </si>
  <si>
    <t>FORNITURA N. 2 SCHEDE RETE E TRASMISSIONE DATI PER TERMOSCANNER</t>
  </si>
  <si>
    <t>RIPRISTINO DI UN CAVO IN FIBRA OTTICA PRESSO LA SEDE DELLA DP II DI MILANO</t>
  </si>
  <si>
    <t xml:space="preserve">AL.SO. TECHNOLOGY SRL (CF: 06555000964)
</t>
  </si>
  <si>
    <t>AL.SO. TECHNOLOGY SRL (CF: 06555000964)</t>
  </si>
  <si>
    <t>Redazione asseverazione ai fini dell'attestazione di rinnovo periodico di conformitÃ  antincendio per la sede dell'Ufficio territoriale di Milano 3</t>
  </si>
  <si>
    <t xml:space="preserve">CONTI ASSOCIATI SRL (CF: 03353700960)
</t>
  </si>
  <si>
    <t>CONTI ASSOCIATI SRL (CF: 03353700960)</t>
  </si>
  <si>
    <t>INTERVENTO DI RIPARAZIONE FOTOCOPIATORE PRESSO UT DI GAVIRATE</t>
  </si>
  <si>
    <t>RIPARAZIONE VIDEOCAMERA IMPIANTO VIDEOSORVEGLIANZA UFFICI FINANZIARI VIA MOSCOVA MILANO</t>
  </si>
  <si>
    <t>LAVORI DI MANUTENZIONE EDILE PRESSO L'ARCHIVIO DI VIA CORELLI A MILANO</t>
  </si>
  <si>
    <t xml:space="preserve">COMPAGNIA EDILZIA DELLA BRIANZA SRL (CF: 01787000155)
CREA.MI SRL (CF: 08287360963)
IBLA COSTRUZIONI SRL (CF: 09169150159)
M.G. COSTRUZIONI EDILI SRL (CF: 04484270964)
TECNO EDIL SRL (CF: 12509340159)
</t>
  </si>
  <si>
    <t>CREA.MI SRL (CF: 08287360963)</t>
  </si>
  <si>
    <t>FORNITURA BUONI PASTO IN CONVENZIONE CONSIP</t>
  </si>
  <si>
    <t xml:space="preserve">DAY RISTOSERVICE S.P.A. (CF: 03543000370)
</t>
  </si>
  <si>
    <t>DAY RISTOSERVICE S.P.A. (CF: 03543000370)</t>
  </si>
  <si>
    <t>SERVIZIO DI GIARDINAGGIO PRESSO UFFICIO CONTROLLI DP MONZA</t>
  </si>
  <si>
    <t xml:space="preserve">DIMENSIONE VERDE DI ZANCHI FABIO (CF: ZNCFBA82M12D286S)
UNIGREEN DI M STRANGIO (CF: STRMSM71M15G082P)
VERDE 2000 DI NORBERTO RONCHI (CF: RNCNBR69M07F704Q)
</t>
  </si>
  <si>
    <t>Manutenzione impianto di Alert sportelli presso UT Pavia</t>
  </si>
  <si>
    <t>SERVIZIO DI RINNOVO PERIODICO CONFORMITA' ANTINCENDIO PRESSO UT MILANO 6</t>
  </si>
  <si>
    <t>AFFIDAMENTO DEL SERVIZIO DI SORVEGLIANZA SANITARIA AI SENSI DEL D. LGS. N. 81 DEL 2008 PRESSO GLI UFFICI DI COMPETENZA DELLA DIREZIONE REGIONALE DELLA LOMBARDIA</t>
  </si>
  <si>
    <t>33-PROCEDURA NEGOZIATA PER AFFIDAMENTI SOTTO SOGLIA</t>
  </si>
  <si>
    <t>SERVIZIO DI VERIFICA DI STABILITA' SOLETTA ESISTENTE CORTILE INTERNO C/O SEDE DI VIA GABBA - LODI</t>
  </si>
  <si>
    <t>Servizio di verifica della vulnerabilitÃ  sismic</t>
  </si>
  <si>
    <t>RIPARAZIONE IMPIANTO DI VIDEOSORVEGLIANZA PRESSO DP MANTOVA</t>
  </si>
  <si>
    <t>manutenzione e riparazione multifunzione ricoh DSM 730 aficio matricola K8664400079, presso lâ€™Ufficio territoriale dellâ€™Agenzia delle Entrate di Gavirate (VA)</t>
  </si>
  <si>
    <t xml:space="preserve">MULTIVENDOR SERVICE SRL (CF: 02937770960)
</t>
  </si>
  <si>
    <t>MULTIVENDOR SERVICE SRL (CF: 02937770960)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</si>
</sst>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"612277843E"</f>
        <v>612277843E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42095</v>
      </c>
      <c r="J3" s="2">
        <v>42460</v>
      </c>
      <c r="K3">
        <v>1644088.33</v>
      </c>
    </row>
    <row r="4" spans="1:11" x14ac:dyDescent="0.25">
      <c r="A4" t="str">
        <f>"ZD31555D2F"</f>
        <v>ZD31555D2F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22</v>
      </c>
      <c r="G4" t="s">
        <v>23</v>
      </c>
      <c r="H4">
        <v>5526.6</v>
      </c>
      <c r="I4" s="2">
        <v>42263</v>
      </c>
      <c r="J4" s="2">
        <v>44089</v>
      </c>
      <c r="K4">
        <v>5526.2</v>
      </c>
    </row>
    <row r="5" spans="1:11" x14ac:dyDescent="0.25">
      <c r="A5" t="str">
        <f>"Z7115801C4"</f>
        <v>Z7115801C4</v>
      </c>
      <c r="B5" t="str">
        <f t="shared" si="0"/>
        <v>06363391001</v>
      </c>
      <c r="C5" t="s">
        <v>16</v>
      </c>
      <c r="D5" t="s">
        <v>24</v>
      </c>
      <c r="E5" t="s">
        <v>18</v>
      </c>
      <c r="F5" s="1" t="s">
        <v>22</v>
      </c>
      <c r="G5" t="s">
        <v>23</v>
      </c>
      <c r="H5">
        <v>8001</v>
      </c>
      <c r="I5" s="2">
        <v>42268</v>
      </c>
      <c r="J5" s="2">
        <v>44094</v>
      </c>
      <c r="K5">
        <v>8001</v>
      </c>
    </row>
    <row r="6" spans="1:11" x14ac:dyDescent="0.25">
      <c r="A6" t="str">
        <f>"Z541555C4A"</f>
        <v>Z541555C4A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22</v>
      </c>
      <c r="G6" t="s">
        <v>23</v>
      </c>
      <c r="H6">
        <v>8001</v>
      </c>
      <c r="I6" s="2">
        <v>42283</v>
      </c>
      <c r="J6" s="2">
        <v>44109</v>
      </c>
      <c r="K6">
        <v>8001</v>
      </c>
    </row>
    <row r="7" spans="1:11" x14ac:dyDescent="0.25">
      <c r="A7" t="str">
        <f>"6625267F45"</f>
        <v>6625267F45</v>
      </c>
      <c r="B7" t="str">
        <f t="shared" si="0"/>
        <v>06363391001</v>
      </c>
      <c r="C7" t="s">
        <v>16</v>
      </c>
      <c r="D7" t="s">
        <v>26</v>
      </c>
      <c r="E7" t="s">
        <v>18</v>
      </c>
      <c r="F7" s="1" t="s">
        <v>27</v>
      </c>
      <c r="G7" t="s">
        <v>28</v>
      </c>
      <c r="H7">
        <v>134534.39999999999</v>
      </c>
      <c r="I7" s="2">
        <v>42562</v>
      </c>
      <c r="J7" s="2">
        <v>44388</v>
      </c>
      <c r="K7">
        <v>114354.09</v>
      </c>
    </row>
    <row r="8" spans="1:11" x14ac:dyDescent="0.25">
      <c r="A8" t="str">
        <f>"Z0F1A49747"</f>
        <v>Z0F1A49747</v>
      </c>
      <c r="B8" t="str">
        <f t="shared" si="0"/>
        <v>06363391001</v>
      </c>
      <c r="C8" t="s">
        <v>16</v>
      </c>
      <c r="D8" t="s">
        <v>29</v>
      </c>
      <c r="E8" t="s">
        <v>18</v>
      </c>
      <c r="F8" s="1" t="s">
        <v>30</v>
      </c>
      <c r="G8" t="s">
        <v>31</v>
      </c>
      <c r="H8">
        <v>10280</v>
      </c>
      <c r="I8" s="2">
        <v>42569</v>
      </c>
      <c r="J8" s="2">
        <v>44394</v>
      </c>
      <c r="K8">
        <v>8640.91</v>
      </c>
    </row>
    <row r="9" spans="1:11" x14ac:dyDescent="0.25">
      <c r="A9" t="str">
        <f>"Z831BAE957"</f>
        <v>Z831BAE957</v>
      </c>
      <c r="B9" t="str">
        <f t="shared" si="0"/>
        <v>06363391001</v>
      </c>
      <c r="C9" t="s">
        <v>16</v>
      </c>
      <c r="D9" t="s">
        <v>32</v>
      </c>
      <c r="E9" t="s">
        <v>18</v>
      </c>
      <c r="F9" s="1" t="s">
        <v>33</v>
      </c>
      <c r="G9" t="s">
        <v>34</v>
      </c>
      <c r="H9">
        <v>20816</v>
      </c>
      <c r="I9" s="2">
        <v>42667</v>
      </c>
      <c r="J9" s="2">
        <v>44492</v>
      </c>
      <c r="K9">
        <v>16079.45</v>
      </c>
    </row>
    <row r="10" spans="1:11" x14ac:dyDescent="0.25">
      <c r="A10" t="str">
        <f>"ZE61B9E6B5"</f>
        <v>ZE61B9E6B5</v>
      </c>
      <c r="B10" t="str">
        <f t="shared" si="0"/>
        <v>06363391001</v>
      </c>
      <c r="C10" t="s">
        <v>16</v>
      </c>
      <c r="D10" t="s">
        <v>35</v>
      </c>
      <c r="E10" t="s">
        <v>36</v>
      </c>
      <c r="F10" s="1" t="s">
        <v>37</v>
      </c>
      <c r="G10" t="s">
        <v>38</v>
      </c>
      <c r="H10">
        <v>39780</v>
      </c>
      <c r="I10" s="2">
        <v>42702</v>
      </c>
      <c r="J10" s="2">
        <v>42886</v>
      </c>
      <c r="K10">
        <v>39780</v>
      </c>
    </row>
    <row r="11" spans="1:11" x14ac:dyDescent="0.25">
      <c r="A11" t="str">
        <f>"6801130605"</f>
        <v>6801130605</v>
      </c>
      <c r="B11" t="str">
        <f t="shared" si="0"/>
        <v>06363391001</v>
      </c>
      <c r="C11" t="s">
        <v>16</v>
      </c>
      <c r="D11" t="s">
        <v>39</v>
      </c>
      <c r="E11" t="s">
        <v>18</v>
      </c>
      <c r="F11" s="1" t="s">
        <v>22</v>
      </c>
      <c r="G11" t="s">
        <v>23</v>
      </c>
      <c r="H11">
        <v>64776.800000000003</v>
      </c>
      <c r="I11" s="2">
        <v>42705</v>
      </c>
      <c r="J11" s="2">
        <v>44530</v>
      </c>
      <c r="K11">
        <v>51821.86</v>
      </c>
    </row>
    <row r="12" spans="1:11" x14ac:dyDescent="0.25">
      <c r="A12" t="str">
        <f>"69661053B3"</f>
        <v>69661053B3</v>
      </c>
      <c r="B12" t="str">
        <f t="shared" si="0"/>
        <v>06363391001</v>
      </c>
      <c r="C12" t="s">
        <v>16</v>
      </c>
      <c r="D12" t="s">
        <v>40</v>
      </c>
      <c r="E12" t="s">
        <v>18</v>
      </c>
      <c r="F12" s="1" t="s">
        <v>41</v>
      </c>
      <c r="G12" t="s">
        <v>42</v>
      </c>
      <c r="H12">
        <v>0</v>
      </c>
      <c r="I12" s="2">
        <v>42826</v>
      </c>
      <c r="J12" s="2">
        <v>43190</v>
      </c>
      <c r="K12">
        <v>624669.96</v>
      </c>
    </row>
    <row r="13" spans="1:11" x14ac:dyDescent="0.25">
      <c r="A13" t="str">
        <f>"Z381D298EF"</f>
        <v>Z381D298EF</v>
      </c>
      <c r="B13" t="str">
        <f t="shared" si="0"/>
        <v>06363391001</v>
      </c>
      <c r="C13" t="s">
        <v>16</v>
      </c>
      <c r="D13" t="s">
        <v>43</v>
      </c>
      <c r="E13" t="s">
        <v>44</v>
      </c>
      <c r="F13" s="1" t="s">
        <v>45</v>
      </c>
      <c r="G13" t="s">
        <v>46</v>
      </c>
      <c r="H13">
        <v>10125</v>
      </c>
      <c r="I13" s="2">
        <v>42836</v>
      </c>
      <c r="J13" s="2">
        <v>43564</v>
      </c>
      <c r="K13">
        <v>8994.2900000000009</v>
      </c>
    </row>
    <row r="14" spans="1:11" x14ac:dyDescent="0.25">
      <c r="A14" t="str">
        <f>"69610063DF"</f>
        <v>69610063DF</v>
      </c>
      <c r="B14" t="str">
        <f t="shared" si="0"/>
        <v>06363391001</v>
      </c>
      <c r="C14" t="s">
        <v>16</v>
      </c>
      <c r="D14" t="s">
        <v>47</v>
      </c>
      <c r="E14" t="s">
        <v>18</v>
      </c>
      <c r="F14" s="1" t="s">
        <v>48</v>
      </c>
      <c r="G14" t="s">
        <v>49</v>
      </c>
      <c r="H14">
        <v>387578.07</v>
      </c>
      <c r="I14" s="2">
        <v>42767</v>
      </c>
      <c r="J14" s="2">
        <v>43861</v>
      </c>
      <c r="K14">
        <v>416891</v>
      </c>
    </row>
    <row r="15" spans="1:11" x14ac:dyDescent="0.25">
      <c r="A15" t="str">
        <f>"6993251549"</f>
        <v>6993251549</v>
      </c>
      <c r="B15" t="str">
        <f t="shared" si="0"/>
        <v>06363391001</v>
      </c>
      <c r="C15" t="s">
        <v>16</v>
      </c>
      <c r="D15" t="s">
        <v>50</v>
      </c>
      <c r="E15" t="s">
        <v>18</v>
      </c>
      <c r="F15" s="1" t="s">
        <v>30</v>
      </c>
      <c r="G15" t="s">
        <v>31</v>
      </c>
      <c r="H15">
        <v>127840</v>
      </c>
      <c r="I15" s="2">
        <v>42887</v>
      </c>
      <c r="J15" s="2">
        <v>44712</v>
      </c>
      <c r="K15">
        <v>83883.179999999993</v>
      </c>
    </row>
    <row r="16" spans="1:11" x14ac:dyDescent="0.25">
      <c r="A16" t="str">
        <f>"Z8B1ED9CFB"</f>
        <v>Z8B1ED9CFB</v>
      </c>
      <c r="B16" t="str">
        <f t="shared" si="0"/>
        <v>06363391001</v>
      </c>
      <c r="C16" t="s">
        <v>16</v>
      </c>
      <c r="D16" t="s">
        <v>51</v>
      </c>
      <c r="E16" t="s">
        <v>18</v>
      </c>
      <c r="F16" s="1" t="s">
        <v>33</v>
      </c>
      <c r="G16" t="s">
        <v>34</v>
      </c>
      <c r="H16">
        <v>4799.8</v>
      </c>
      <c r="I16" s="2">
        <v>42894</v>
      </c>
      <c r="J16" s="2">
        <v>44804</v>
      </c>
      <c r="K16">
        <v>3119.87</v>
      </c>
    </row>
    <row r="17" spans="1:11" x14ac:dyDescent="0.25">
      <c r="A17" t="str">
        <f>"7142616130"</f>
        <v>7142616130</v>
      </c>
      <c r="B17" t="str">
        <f t="shared" si="0"/>
        <v>06363391001</v>
      </c>
      <c r="C17" t="s">
        <v>16</v>
      </c>
      <c r="D17" t="s">
        <v>52</v>
      </c>
      <c r="E17" t="s">
        <v>18</v>
      </c>
      <c r="F17" s="1" t="s">
        <v>30</v>
      </c>
      <c r="G17" t="s">
        <v>31</v>
      </c>
      <c r="H17">
        <v>94000</v>
      </c>
      <c r="I17" s="2">
        <v>43035</v>
      </c>
      <c r="J17" s="2">
        <v>44861</v>
      </c>
      <c r="K17">
        <v>52065</v>
      </c>
    </row>
    <row r="18" spans="1:11" x14ac:dyDescent="0.25">
      <c r="A18" t="str">
        <f>"72594553C7"</f>
        <v>72594553C7</v>
      </c>
      <c r="B18" t="str">
        <f t="shared" si="0"/>
        <v>06363391001</v>
      </c>
      <c r="C18" t="s">
        <v>16</v>
      </c>
      <c r="D18" t="s">
        <v>47</v>
      </c>
      <c r="E18" t="s">
        <v>18</v>
      </c>
      <c r="F18" s="1" t="s">
        <v>48</v>
      </c>
      <c r="G18" t="s">
        <v>49</v>
      </c>
      <c r="H18">
        <v>317690.5</v>
      </c>
      <c r="I18" s="2">
        <v>43046</v>
      </c>
      <c r="J18" s="2">
        <v>44141</v>
      </c>
      <c r="K18">
        <v>18900</v>
      </c>
    </row>
    <row r="19" spans="1:11" x14ac:dyDescent="0.25">
      <c r="A19" t="str">
        <f>"Z2222589EB"</f>
        <v>Z2222589EB</v>
      </c>
      <c r="B19" t="str">
        <f t="shared" si="0"/>
        <v>06363391001</v>
      </c>
      <c r="C19" t="s">
        <v>16</v>
      </c>
      <c r="D19" t="s">
        <v>53</v>
      </c>
      <c r="E19" t="s">
        <v>36</v>
      </c>
      <c r="F19" s="1" t="s">
        <v>54</v>
      </c>
      <c r="G19" t="s">
        <v>55</v>
      </c>
      <c r="H19">
        <v>0</v>
      </c>
      <c r="I19" s="2">
        <v>43100</v>
      </c>
      <c r="K19">
        <v>12648.02</v>
      </c>
    </row>
    <row r="20" spans="1:11" x14ac:dyDescent="0.25">
      <c r="A20" t="str">
        <f>"Z5921A2FED"</f>
        <v>Z5921A2FED</v>
      </c>
      <c r="B20" t="str">
        <f t="shared" si="0"/>
        <v>06363391001</v>
      </c>
      <c r="C20" t="s">
        <v>16</v>
      </c>
      <c r="D20" t="s">
        <v>56</v>
      </c>
      <c r="E20" t="s">
        <v>36</v>
      </c>
      <c r="F20" s="1" t="s">
        <v>57</v>
      </c>
      <c r="G20" t="s">
        <v>58</v>
      </c>
      <c r="H20">
        <v>0</v>
      </c>
      <c r="I20" s="2">
        <v>43101</v>
      </c>
      <c r="K20">
        <v>296251.63</v>
      </c>
    </row>
    <row r="21" spans="1:11" ht="180" x14ac:dyDescent="0.25">
      <c r="A21" t="str">
        <f>"Z6E2269480"</f>
        <v>Z6E2269480</v>
      </c>
      <c r="B21" t="str">
        <f t="shared" si="0"/>
        <v>06363391001</v>
      </c>
      <c r="C21" t="s">
        <v>16</v>
      </c>
      <c r="D21" t="s">
        <v>59</v>
      </c>
      <c r="E21" t="s">
        <v>36</v>
      </c>
      <c r="F21" s="1" t="s">
        <v>60</v>
      </c>
      <c r="G21" t="s">
        <v>61</v>
      </c>
      <c r="H21">
        <v>9108</v>
      </c>
      <c r="I21" s="2">
        <v>43160</v>
      </c>
      <c r="J21" s="2">
        <v>43861</v>
      </c>
      <c r="K21">
        <v>8712</v>
      </c>
    </row>
    <row r="22" spans="1:11" x14ac:dyDescent="0.25">
      <c r="A22" t="str">
        <f>"7367598E31"</f>
        <v>7367598E31</v>
      </c>
      <c r="B22" t="str">
        <f t="shared" si="0"/>
        <v>06363391001</v>
      </c>
      <c r="C22" t="s">
        <v>16</v>
      </c>
      <c r="D22" t="s">
        <v>62</v>
      </c>
      <c r="E22" t="s">
        <v>18</v>
      </c>
      <c r="F22" s="1" t="s">
        <v>63</v>
      </c>
      <c r="G22" t="s">
        <v>64</v>
      </c>
      <c r="H22">
        <v>13999728.6</v>
      </c>
      <c r="I22" s="2">
        <v>43146</v>
      </c>
      <c r="J22" s="2">
        <v>44242</v>
      </c>
      <c r="K22">
        <v>10075859.27</v>
      </c>
    </row>
    <row r="23" spans="1:11" x14ac:dyDescent="0.25">
      <c r="A23" t="str">
        <f>"Z6522B160C"</f>
        <v>Z6522B160C</v>
      </c>
      <c r="B23" t="str">
        <f t="shared" si="0"/>
        <v>06363391001</v>
      </c>
      <c r="C23" t="s">
        <v>16</v>
      </c>
      <c r="D23" t="s">
        <v>65</v>
      </c>
      <c r="E23" t="s">
        <v>36</v>
      </c>
      <c r="F23" s="1" t="s">
        <v>66</v>
      </c>
      <c r="G23" t="s">
        <v>67</v>
      </c>
      <c r="H23">
        <v>39500</v>
      </c>
      <c r="I23" s="2">
        <v>43180</v>
      </c>
      <c r="J23" s="2">
        <v>43830</v>
      </c>
      <c r="K23">
        <v>26979</v>
      </c>
    </row>
    <row r="24" spans="1:11" ht="90" x14ac:dyDescent="0.25">
      <c r="A24" t="str">
        <f>"7415438505"</f>
        <v>7415438505</v>
      </c>
      <c r="B24" t="str">
        <f t="shared" si="0"/>
        <v>06363391001</v>
      </c>
      <c r="C24" t="s">
        <v>16</v>
      </c>
      <c r="D24" t="s">
        <v>40</v>
      </c>
      <c r="E24" t="s">
        <v>18</v>
      </c>
      <c r="F24" s="1" t="s">
        <v>68</v>
      </c>
      <c r="G24" t="s">
        <v>69</v>
      </c>
      <c r="H24">
        <v>1424631</v>
      </c>
      <c r="I24" s="2">
        <v>43191</v>
      </c>
      <c r="J24" s="2">
        <v>43555</v>
      </c>
      <c r="K24">
        <v>512548.48</v>
      </c>
    </row>
    <row r="25" spans="1:11" ht="105" x14ac:dyDescent="0.25">
      <c r="A25" t="str">
        <f>"739959749D"</f>
        <v>739959749D</v>
      </c>
      <c r="B25" t="str">
        <f t="shared" si="0"/>
        <v>06363391001</v>
      </c>
      <c r="C25" t="s">
        <v>16</v>
      </c>
      <c r="D25" t="s">
        <v>70</v>
      </c>
      <c r="E25" t="s">
        <v>18</v>
      </c>
      <c r="F25" s="1" t="s">
        <v>71</v>
      </c>
      <c r="G25" t="s">
        <v>72</v>
      </c>
      <c r="H25">
        <v>1222550</v>
      </c>
      <c r="I25" s="2">
        <v>43191</v>
      </c>
      <c r="J25" s="2">
        <v>43555</v>
      </c>
      <c r="K25">
        <v>816115.38</v>
      </c>
    </row>
    <row r="26" spans="1:11" ht="135" x14ac:dyDescent="0.25">
      <c r="A26" t="str">
        <f>"Z4B22991A3"</f>
        <v>Z4B22991A3</v>
      </c>
      <c r="B26" t="str">
        <f t="shared" si="0"/>
        <v>06363391001</v>
      </c>
      <c r="C26" t="s">
        <v>16</v>
      </c>
      <c r="D26" t="s">
        <v>73</v>
      </c>
      <c r="E26" t="s">
        <v>18</v>
      </c>
      <c r="F26" s="1" t="s">
        <v>74</v>
      </c>
      <c r="G26" t="s">
        <v>75</v>
      </c>
      <c r="H26">
        <v>15316.8</v>
      </c>
      <c r="I26" s="2">
        <v>43244</v>
      </c>
      <c r="J26" s="2">
        <v>45069</v>
      </c>
      <c r="K26">
        <v>7658.4</v>
      </c>
    </row>
    <row r="27" spans="1:11" ht="135" x14ac:dyDescent="0.25">
      <c r="A27" t="str">
        <f>"Z94235A51F"</f>
        <v>Z94235A51F</v>
      </c>
      <c r="B27" t="str">
        <f t="shared" si="0"/>
        <v>06363391001</v>
      </c>
      <c r="C27" t="s">
        <v>16</v>
      </c>
      <c r="D27" t="s">
        <v>76</v>
      </c>
      <c r="E27" t="s">
        <v>18</v>
      </c>
      <c r="F27" s="1" t="s">
        <v>22</v>
      </c>
      <c r="G27" t="s">
        <v>23</v>
      </c>
      <c r="H27">
        <v>17491.2</v>
      </c>
      <c r="I27" s="2">
        <v>43282</v>
      </c>
      <c r="J27" s="2">
        <v>45107</v>
      </c>
      <c r="K27">
        <v>8745.6</v>
      </c>
    </row>
    <row r="28" spans="1:11" ht="409.5" x14ac:dyDescent="0.25">
      <c r="A28" t="str">
        <f>"Z7C2175DEE"</f>
        <v>Z7C2175DEE</v>
      </c>
      <c r="B28" t="str">
        <f t="shared" si="0"/>
        <v>06363391001</v>
      </c>
      <c r="C28" t="s">
        <v>16</v>
      </c>
      <c r="D28" t="s">
        <v>77</v>
      </c>
      <c r="E28" t="s">
        <v>44</v>
      </c>
      <c r="F28" s="1" t="s">
        <v>78</v>
      </c>
      <c r="G28" t="s">
        <v>79</v>
      </c>
      <c r="H28">
        <v>7864.05</v>
      </c>
      <c r="I28" s="2">
        <v>43132</v>
      </c>
      <c r="J28" s="2">
        <v>43830</v>
      </c>
      <c r="K28">
        <v>7863.84</v>
      </c>
    </row>
    <row r="29" spans="1:11" ht="409.5" x14ac:dyDescent="0.25">
      <c r="A29" t="str">
        <f>"ZB02175E38"</f>
        <v>ZB02175E38</v>
      </c>
      <c r="B29" t="str">
        <f t="shared" si="0"/>
        <v>06363391001</v>
      </c>
      <c r="C29" t="s">
        <v>16</v>
      </c>
      <c r="D29" t="s">
        <v>80</v>
      </c>
      <c r="E29" t="s">
        <v>44</v>
      </c>
      <c r="F29" s="1" t="s">
        <v>81</v>
      </c>
      <c r="G29" t="s">
        <v>82</v>
      </c>
      <c r="H29">
        <v>6670</v>
      </c>
      <c r="I29" s="2">
        <v>43132</v>
      </c>
      <c r="J29" s="2">
        <v>43861</v>
      </c>
      <c r="K29">
        <v>6670</v>
      </c>
    </row>
    <row r="30" spans="1:11" ht="409.5" x14ac:dyDescent="0.25">
      <c r="A30" t="str">
        <f>"ZE02175D6E"</f>
        <v>ZE02175D6E</v>
      </c>
      <c r="B30" t="str">
        <f t="shared" si="0"/>
        <v>06363391001</v>
      </c>
      <c r="C30" t="s">
        <v>16</v>
      </c>
      <c r="D30" t="s">
        <v>83</v>
      </c>
      <c r="E30" t="s">
        <v>44</v>
      </c>
      <c r="F30" s="1" t="s">
        <v>84</v>
      </c>
      <c r="G30" t="s">
        <v>85</v>
      </c>
      <c r="H30">
        <v>7760</v>
      </c>
      <c r="I30" s="2">
        <v>43132</v>
      </c>
      <c r="J30" s="2">
        <v>43861</v>
      </c>
      <c r="K30">
        <v>7759.96</v>
      </c>
    </row>
    <row r="31" spans="1:11" ht="409.5" x14ac:dyDescent="0.25">
      <c r="A31" t="str">
        <f>"Z8D2175E97"</f>
        <v>Z8D2175E97</v>
      </c>
      <c r="B31" t="str">
        <f t="shared" si="0"/>
        <v>06363391001</v>
      </c>
      <c r="C31" t="s">
        <v>16</v>
      </c>
      <c r="D31" t="s">
        <v>86</v>
      </c>
      <c r="E31" t="s">
        <v>44</v>
      </c>
      <c r="F31" s="1" t="s">
        <v>87</v>
      </c>
      <c r="G31" t="s">
        <v>88</v>
      </c>
      <c r="H31">
        <v>3390</v>
      </c>
      <c r="I31" s="2">
        <v>43132</v>
      </c>
      <c r="J31" s="2">
        <v>43861</v>
      </c>
      <c r="K31">
        <v>3390</v>
      </c>
    </row>
    <row r="32" spans="1:11" ht="135" x14ac:dyDescent="0.25">
      <c r="A32" t="str">
        <f>"Z10237E074"</f>
        <v>Z10237E074</v>
      </c>
      <c r="B32" t="str">
        <f t="shared" si="0"/>
        <v>06363391001</v>
      </c>
      <c r="C32" t="s">
        <v>16</v>
      </c>
      <c r="D32" t="s">
        <v>89</v>
      </c>
      <c r="E32" t="s">
        <v>18</v>
      </c>
      <c r="F32" s="1" t="s">
        <v>22</v>
      </c>
      <c r="G32" t="s">
        <v>23</v>
      </c>
      <c r="H32">
        <v>11660.8</v>
      </c>
      <c r="I32" s="2">
        <v>43252</v>
      </c>
      <c r="J32" s="2">
        <v>45077</v>
      </c>
      <c r="K32">
        <v>5830.4</v>
      </c>
    </row>
    <row r="33" spans="1:11" ht="105" x14ac:dyDescent="0.25">
      <c r="A33" t="str">
        <f>"ZD513ADED7"</f>
        <v>ZD513ADED7</v>
      </c>
      <c r="B33" t="str">
        <f t="shared" si="0"/>
        <v>06363391001</v>
      </c>
      <c r="C33" t="s">
        <v>16</v>
      </c>
      <c r="D33" t="s">
        <v>90</v>
      </c>
      <c r="E33" t="s">
        <v>36</v>
      </c>
      <c r="F33" s="1" t="s">
        <v>91</v>
      </c>
      <c r="G33" t="s">
        <v>92</v>
      </c>
      <c r="H33">
        <v>0</v>
      </c>
      <c r="I33" s="2">
        <v>43282</v>
      </c>
      <c r="K33">
        <v>11739.39</v>
      </c>
    </row>
    <row r="34" spans="1:11" ht="135" x14ac:dyDescent="0.25">
      <c r="A34" t="str">
        <f>"Z8223B8A1D"</f>
        <v>Z8223B8A1D</v>
      </c>
      <c r="B34" t="str">
        <f t="shared" si="0"/>
        <v>06363391001</v>
      </c>
      <c r="C34" t="s">
        <v>16</v>
      </c>
      <c r="D34" t="s">
        <v>93</v>
      </c>
      <c r="E34" t="s">
        <v>18</v>
      </c>
      <c r="F34" s="1" t="s">
        <v>22</v>
      </c>
      <c r="G34" t="s">
        <v>23</v>
      </c>
      <c r="H34">
        <v>2915.2</v>
      </c>
      <c r="I34" s="2">
        <v>43294</v>
      </c>
      <c r="J34" s="2">
        <v>45119</v>
      </c>
      <c r="K34">
        <v>1311.84</v>
      </c>
    </row>
    <row r="35" spans="1:11" ht="135" x14ac:dyDescent="0.25">
      <c r="A35" t="str">
        <f>"Z14236F347"</f>
        <v>Z14236F347</v>
      </c>
      <c r="B35" t="str">
        <f t="shared" si="0"/>
        <v>06363391001</v>
      </c>
      <c r="C35" t="s">
        <v>16</v>
      </c>
      <c r="D35" t="s">
        <v>94</v>
      </c>
      <c r="E35" t="s">
        <v>18</v>
      </c>
      <c r="F35" s="1" t="s">
        <v>22</v>
      </c>
      <c r="G35" t="s">
        <v>23</v>
      </c>
      <c r="H35">
        <v>3783.4</v>
      </c>
      <c r="I35" s="2">
        <v>43309</v>
      </c>
      <c r="J35" s="2">
        <v>45134</v>
      </c>
      <c r="K35">
        <v>1513.37</v>
      </c>
    </row>
    <row r="36" spans="1:11" ht="135" x14ac:dyDescent="0.25">
      <c r="A36" t="str">
        <f>"Z9E2356C02"</f>
        <v>Z9E2356C02</v>
      </c>
      <c r="B36" t="str">
        <f t="shared" si="0"/>
        <v>06363391001</v>
      </c>
      <c r="C36" t="s">
        <v>16</v>
      </c>
      <c r="D36" t="s">
        <v>95</v>
      </c>
      <c r="E36" t="s">
        <v>18</v>
      </c>
      <c r="F36" s="1" t="s">
        <v>22</v>
      </c>
      <c r="G36" t="s">
        <v>23</v>
      </c>
      <c r="H36">
        <v>34050.6</v>
      </c>
      <c r="I36" s="2">
        <v>43367</v>
      </c>
      <c r="J36" s="2">
        <v>45192</v>
      </c>
      <c r="K36">
        <v>13620.24</v>
      </c>
    </row>
    <row r="37" spans="1:11" ht="330" x14ac:dyDescent="0.25">
      <c r="A37" t="str">
        <f>"7392866205"</f>
        <v>7392866205</v>
      </c>
      <c r="B37" t="str">
        <f t="shared" si="0"/>
        <v>06363391001</v>
      </c>
      <c r="C37" t="s">
        <v>16</v>
      </c>
      <c r="D37" t="s">
        <v>96</v>
      </c>
      <c r="E37" t="s">
        <v>44</v>
      </c>
      <c r="F37" s="1" t="s">
        <v>97</v>
      </c>
      <c r="G37" t="s">
        <v>98</v>
      </c>
      <c r="H37">
        <v>745000</v>
      </c>
      <c r="I37" s="2">
        <v>43282</v>
      </c>
      <c r="J37" s="2">
        <v>44013</v>
      </c>
      <c r="K37">
        <v>425510.06</v>
      </c>
    </row>
    <row r="38" spans="1:11" ht="375" x14ac:dyDescent="0.25">
      <c r="A38" t="str">
        <f>"Z291E19563"</f>
        <v>Z291E19563</v>
      </c>
      <c r="B38" t="str">
        <f t="shared" si="0"/>
        <v>06363391001</v>
      </c>
      <c r="C38" t="s">
        <v>16</v>
      </c>
      <c r="D38" t="s">
        <v>99</v>
      </c>
      <c r="E38" t="s">
        <v>44</v>
      </c>
      <c r="F38" s="1" t="s">
        <v>100</v>
      </c>
      <c r="G38" t="s">
        <v>101</v>
      </c>
      <c r="H38">
        <v>39293.07</v>
      </c>
      <c r="I38" s="2">
        <v>43115</v>
      </c>
      <c r="J38" s="2">
        <v>43714</v>
      </c>
      <c r="K38">
        <v>39293.07</v>
      </c>
    </row>
    <row r="39" spans="1:11" ht="135" x14ac:dyDescent="0.25">
      <c r="A39" t="str">
        <f>"ZF42506AFB"</f>
        <v>ZF42506AFB</v>
      </c>
      <c r="B39" t="str">
        <f t="shared" si="0"/>
        <v>06363391001</v>
      </c>
      <c r="C39" t="s">
        <v>16</v>
      </c>
      <c r="D39" t="s">
        <v>102</v>
      </c>
      <c r="E39" t="s">
        <v>18</v>
      </c>
      <c r="F39" s="1" t="s">
        <v>22</v>
      </c>
      <c r="G39" t="s">
        <v>23</v>
      </c>
      <c r="H39">
        <v>38599.199999999997</v>
      </c>
      <c r="I39" s="2">
        <v>43411</v>
      </c>
      <c r="J39" s="2">
        <v>45237</v>
      </c>
      <c r="K39">
        <v>15439.47</v>
      </c>
    </row>
    <row r="40" spans="1:11" ht="105" x14ac:dyDescent="0.25">
      <c r="A40" t="str">
        <f>"ZAD106470C"</f>
        <v>ZAD106470C</v>
      </c>
      <c r="B40" t="str">
        <f t="shared" si="0"/>
        <v>06363391001</v>
      </c>
      <c r="C40" t="s">
        <v>16</v>
      </c>
      <c r="D40" t="s">
        <v>103</v>
      </c>
      <c r="E40" t="s">
        <v>36</v>
      </c>
      <c r="F40" s="1" t="s">
        <v>91</v>
      </c>
      <c r="G40" t="s">
        <v>92</v>
      </c>
      <c r="H40">
        <v>0</v>
      </c>
      <c r="I40" s="2">
        <v>43282</v>
      </c>
      <c r="K40">
        <v>21678.18</v>
      </c>
    </row>
    <row r="41" spans="1:11" ht="90" x14ac:dyDescent="0.25">
      <c r="A41" t="str">
        <f>"ZC6271FD23"</f>
        <v>ZC6271FD23</v>
      </c>
      <c r="B41" t="str">
        <f t="shared" si="0"/>
        <v>06363391001</v>
      </c>
      <c r="C41" t="s">
        <v>16</v>
      </c>
      <c r="D41" t="s">
        <v>104</v>
      </c>
      <c r="E41" t="s">
        <v>36</v>
      </c>
      <c r="F41" s="1" t="s">
        <v>105</v>
      </c>
      <c r="G41" t="s">
        <v>106</v>
      </c>
      <c r="H41">
        <v>4200</v>
      </c>
      <c r="I41" s="2">
        <v>43518</v>
      </c>
      <c r="J41" s="2">
        <v>44613</v>
      </c>
      <c r="K41">
        <v>2800</v>
      </c>
    </row>
    <row r="42" spans="1:11" ht="90" x14ac:dyDescent="0.25">
      <c r="A42" t="str">
        <f>"780191471A"</f>
        <v>780191471A</v>
      </c>
      <c r="B42" t="str">
        <f t="shared" si="0"/>
        <v>06363391001</v>
      </c>
      <c r="C42" t="s">
        <v>16</v>
      </c>
      <c r="D42" t="s">
        <v>40</v>
      </c>
      <c r="E42" t="s">
        <v>18</v>
      </c>
      <c r="F42" s="1" t="s">
        <v>68</v>
      </c>
      <c r="G42" t="s">
        <v>69</v>
      </c>
      <c r="H42">
        <v>1472119.67</v>
      </c>
      <c r="I42" s="2">
        <v>43556</v>
      </c>
      <c r="J42" s="2">
        <v>43921</v>
      </c>
      <c r="K42">
        <v>479422.76</v>
      </c>
    </row>
    <row r="43" spans="1:11" ht="135" x14ac:dyDescent="0.25">
      <c r="A43" t="str">
        <f>"Z3A27A221E"</f>
        <v>Z3A27A221E</v>
      </c>
      <c r="B43" t="str">
        <f t="shared" si="0"/>
        <v>06363391001</v>
      </c>
      <c r="C43" t="s">
        <v>16</v>
      </c>
      <c r="D43" t="s">
        <v>107</v>
      </c>
      <c r="E43" t="s">
        <v>18</v>
      </c>
      <c r="F43" s="1" t="s">
        <v>22</v>
      </c>
      <c r="G43" t="s">
        <v>23</v>
      </c>
      <c r="H43">
        <v>15347</v>
      </c>
      <c r="I43" s="2">
        <v>43591</v>
      </c>
      <c r="J43" s="2">
        <v>45418</v>
      </c>
      <c r="K43">
        <v>4604.13</v>
      </c>
    </row>
    <row r="44" spans="1:11" ht="135" x14ac:dyDescent="0.25">
      <c r="A44" t="str">
        <f>"ZDE2784B93"</f>
        <v>ZDE2784B93</v>
      </c>
      <c r="B44" t="str">
        <f t="shared" si="0"/>
        <v>06363391001</v>
      </c>
      <c r="C44" t="s">
        <v>16</v>
      </c>
      <c r="D44" t="s">
        <v>108</v>
      </c>
      <c r="E44" t="s">
        <v>18</v>
      </c>
      <c r="F44" s="1" t="s">
        <v>22</v>
      </c>
      <c r="G44" t="s">
        <v>23</v>
      </c>
      <c r="H44">
        <v>39552</v>
      </c>
      <c r="I44" s="2">
        <v>43570</v>
      </c>
      <c r="J44" s="2">
        <v>45397</v>
      </c>
      <c r="K44">
        <v>11865.74</v>
      </c>
    </row>
    <row r="45" spans="1:11" ht="90" x14ac:dyDescent="0.25">
      <c r="A45" t="str">
        <f>"0000000000"</f>
        <v>0000000000</v>
      </c>
      <c r="B45" t="str">
        <f t="shared" si="0"/>
        <v>06363391001</v>
      </c>
      <c r="C45" t="s">
        <v>16</v>
      </c>
      <c r="D45" t="s">
        <v>109</v>
      </c>
      <c r="E45" t="s">
        <v>36</v>
      </c>
      <c r="F45" s="1" t="s">
        <v>110</v>
      </c>
      <c r="G45" t="s">
        <v>111</v>
      </c>
      <c r="H45">
        <v>0</v>
      </c>
      <c r="I45" s="2">
        <v>43556</v>
      </c>
      <c r="J45" s="2">
        <v>43616</v>
      </c>
      <c r="K45">
        <v>247382.65</v>
      </c>
    </row>
    <row r="46" spans="1:11" ht="409.5" x14ac:dyDescent="0.25">
      <c r="A46" t="str">
        <f>"7810569D6D"</f>
        <v>7810569D6D</v>
      </c>
      <c r="B46" t="str">
        <f t="shared" si="0"/>
        <v>06363391001</v>
      </c>
      <c r="C46" t="s">
        <v>16</v>
      </c>
      <c r="D46" t="s">
        <v>112</v>
      </c>
      <c r="E46" t="s">
        <v>44</v>
      </c>
      <c r="F46" s="1" t="s">
        <v>113</v>
      </c>
      <c r="G46" t="s">
        <v>114</v>
      </c>
      <c r="H46">
        <v>218000</v>
      </c>
      <c r="I46" s="2">
        <v>43608</v>
      </c>
      <c r="J46" s="2">
        <v>43970</v>
      </c>
      <c r="K46">
        <v>220509.39</v>
      </c>
    </row>
    <row r="47" spans="1:11" ht="390" x14ac:dyDescent="0.25">
      <c r="A47" t="str">
        <f>"Z2F271FCA3"</f>
        <v>Z2F271FCA3</v>
      </c>
      <c r="B47" t="str">
        <f t="shared" si="0"/>
        <v>06363391001</v>
      </c>
      <c r="C47" t="s">
        <v>16</v>
      </c>
      <c r="D47" t="s">
        <v>115</v>
      </c>
      <c r="E47" t="s">
        <v>44</v>
      </c>
      <c r="F47" s="1" t="s">
        <v>116</v>
      </c>
      <c r="G47" t="s">
        <v>117</v>
      </c>
      <c r="H47">
        <v>5557</v>
      </c>
      <c r="I47" s="2">
        <v>43617</v>
      </c>
      <c r="J47" s="2">
        <v>43982</v>
      </c>
      <c r="K47">
        <v>4397.67</v>
      </c>
    </row>
    <row r="48" spans="1:11" ht="90" x14ac:dyDescent="0.25">
      <c r="A48" t="str">
        <f>"7858957879"</f>
        <v>7858957879</v>
      </c>
      <c r="B48" t="str">
        <f t="shared" si="0"/>
        <v>06363391001</v>
      </c>
      <c r="C48" t="s">
        <v>16</v>
      </c>
      <c r="D48" t="s">
        <v>118</v>
      </c>
      <c r="E48" t="s">
        <v>18</v>
      </c>
      <c r="F48" s="1" t="s">
        <v>119</v>
      </c>
      <c r="G48" t="s">
        <v>120</v>
      </c>
      <c r="H48">
        <v>1082714.69</v>
      </c>
      <c r="I48" s="2">
        <v>43617</v>
      </c>
      <c r="J48" s="2">
        <v>43982</v>
      </c>
      <c r="K48">
        <v>763204.8</v>
      </c>
    </row>
    <row r="49" spans="1:11" ht="90" x14ac:dyDescent="0.25">
      <c r="A49" t="str">
        <f>"7858980B73"</f>
        <v>7858980B73</v>
      </c>
      <c r="B49" t="str">
        <f t="shared" si="0"/>
        <v>06363391001</v>
      </c>
      <c r="C49" t="s">
        <v>16</v>
      </c>
      <c r="D49" t="s">
        <v>121</v>
      </c>
      <c r="E49" t="s">
        <v>18</v>
      </c>
      <c r="F49" s="1" t="s">
        <v>119</v>
      </c>
      <c r="G49" t="s">
        <v>120</v>
      </c>
      <c r="H49">
        <v>1171914</v>
      </c>
      <c r="I49" s="2">
        <v>43617</v>
      </c>
      <c r="J49" s="2">
        <v>43982</v>
      </c>
      <c r="K49">
        <v>721886.78</v>
      </c>
    </row>
    <row r="50" spans="1:11" ht="135" x14ac:dyDescent="0.25">
      <c r="A50" t="str">
        <f>"ZFA2871AC0"</f>
        <v>ZFA2871AC0</v>
      </c>
      <c r="B50" t="str">
        <f t="shared" si="0"/>
        <v>06363391001</v>
      </c>
      <c r="C50" t="s">
        <v>16</v>
      </c>
      <c r="D50" t="s">
        <v>122</v>
      </c>
      <c r="E50" t="s">
        <v>18</v>
      </c>
      <c r="F50" s="1" t="s">
        <v>22</v>
      </c>
      <c r="G50" t="s">
        <v>23</v>
      </c>
      <c r="H50">
        <v>7218.6</v>
      </c>
      <c r="I50" s="2">
        <v>43629</v>
      </c>
      <c r="J50" s="2">
        <v>45455</v>
      </c>
      <c r="K50">
        <v>2165.52</v>
      </c>
    </row>
    <row r="51" spans="1:11" ht="409.5" x14ac:dyDescent="0.25">
      <c r="A51" t="str">
        <f>"7764257391"</f>
        <v>7764257391</v>
      </c>
      <c r="B51" t="str">
        <f t="shared" si="0"/>
        <v>06363391001</v>
      </c>
      <c r="C51" t="s">
        <v>16</v>
      </c>
      <c r="D51" t="s">
        <v>123</v>
      </c>
      <c r="E51" t="s">
        <v>44</v>
      </c>
      <c r="F51" s="1" t="s">
        <v>124</v>
      </c>
      <c r="G51" s="1" t="s">
        <v>125</v>
      </c>
      <c r="H51">
        <v>102917.5</v>
      </c>
      <c r="I51" s="2">
        <v>43607</v>
      </c>
      <c r="J51" s="2">
        <v>43972</v>
      </c>
      <c r="K51">
        <v>102917.49</v>
      </c>
    </row>
    <row r="52" spans="1:11" ht="240" x14ac:dyDescent="0.25">
      <c r="A52" t="str">
        <f>"7666841D54"</f>
        <v>7666841D54</v>
      </c>
      <c r="B52" t="str">
        <f t="shared" si="0"/>
        <v>06363391001</v>
      </c>
      <c r="C52" t="s">
        <v>16</v>
      </c>
      <c r="D52" t="s">
        <v>126</v>
      </c>
      <c r="E52" t="s">
        <v>44</v>
      </c>
      <c r="F52" s="1" t="s">
        <v>127</v>
      </c>
      <c r="G52" t="s">
        <v>128</v>
      </c>
      <c r="H52">
        <v>144395.91</v>
      </c>
      <c r="I52" s="2">
        <v>43525</v>
      </c>
      <c r="J52" s="2">
        <v>44377</v>
      </c>
      <c r="K52">
        <v>236525.15</v>
      </c>
    </row>
    <row r="53" spans="1:11" ht="135" x14ac:dyDescent="0.25">
      <c r="A53" t="str">
        <f>"Z9B1ED9C64"</f>
        <v>Z9B1ED9C64</v>
      </c>
      <c r="B53" t="str">
        <f t="shared" si="0"/>
        <v>06363391001</v>
      </c>
      <c r="C53" t="s">
        <v>16</v>
      </c>
      <c r="D53" t="s">
        <v>129</v>
      </c>
      <c r="E53" t="s">
        <v>18</v>
      </c>
      <c r="F53" s="1" t="s">
        <v>22</v>
      </c>
      <c r="G53" t="s">
        <v>23</v>
      </c>
      <c r="H53">
        <v>13136</v>
      </c>
      <c r="I53" s="2">
        <v>42941</v>
      </c>
      <c r="J53" s="2">
        <v>44766</v>
      </c>
      <c r="K53">
        <v>8538.5300000000007</v>
      </c>
    </row>
    <row r="54" spans="1:11" ht="135" x14ac:dyDescent="0.25">
      <c r="A54" t="str">
        <f>"Z951580B78"</f>
        <v>Z951580B78</v>
      </c>
      <c r="B54" t="str">
        <f t="shared" si="0"/>
        <v>06363391001</v>
      </c>
      <c r="C54" t="s">
        <v>16</v>
      </c>
      <c r="D54" t="s">
        <v>130</v>
      </c>
      <c r="E54" t="s">
        <v>18</v>
      </c>
      <c r="F54" s="1" t="s">
        <v>22</v>
      </c>
      <c r="G54" t="s">
        <v>23</v>
      </c>
      <c r="H54">
        <v>5526.6</v>
      </c>
      <c r="I54" s="2">
        <v>42276</v>
      </c>
      <c r="J54" s="2">
        <v>44102</v>
      </c>
      <c r="K54">
        <v>5526.2</v>
      </c>
    </row>
    <row r="55" spans="1:11" ht="75" x14ac:dyDescent="0.25">
      <c r="A55" t="str">
        <f>"Z441870F71"</f>
        <v>Z441870F71</v>
      </c>
      <c r="B55" t="str">
        <f t="shared" si="0"/>
        <v>06363391001</v>
      </c>
      <c r="C55" t="s">
        <v>16</v>
      </c>
      <c r="D55" t="s">
        <v>131</v>
      </c>
      <c r="E55" t="s">
        <v>18</v>
      </c>
      <c r="F55" s="1" t="s">
        <v>27</v>
      </c>
      <c r="G55" t="s">
        <v>28</v>
      </c>
      <c r="H55">
        <v>5883</v>
      </c>
      <c r="I55" s="2">
        <v>42491</v>
      </c>
      <c r="J55" s="2">
        <v>44317</v>
      </c>
      <c r="K55">
        <v>5672.92</v>
      </c>
    </row>
    <row r="56" spans="1:11" ht="90" x14ac:dyDescent="0.25">
      <c r="A56" t="str">
        <f>"ZA413320DA"</f>
        <v>ZA413320DA</v>
      </c>
      <c r="B56" t="str">
        <f t="shared" si="0"/>
        <v>06363391001</v>
      </c>
      <c r="C56" t="s">
        <v>16</v>
      </c>
      <c r="D56" t="s">
        <v>132</v>
      </c>
      <c r="E56" t="s">
        <v>36</v>
      </c>
      <c r="F56" s="1" t="s">
        <v>133</v>
      </c>
      <c r="G56" t="s">
        <v>134</v>
      </c>
      <c r="H56">
        <v>4000</v>
      </c>
      <c r="I56" s="2">
        <v>42124</v>
      </c>
      <c r="J56" s="2">
        <v>45777</v>
      </c>
      <c r="K56">
        <v>833.13</v>
      </c>
    </row>
    <row r="57" spans="1:11" ht="405" x14ac:dyDescent="0.25">
      <c r="A57" t="str">
        <f>"78454985C2"</f>
        <v>78454985C2</v>
      </c>
      <c r="B57" t="str">
        <f t="shared" si="0"/>
        <v>06363391001</v>
      </c>
      <c r="C57" t="s">
        <v>16</v>
      </c>
      <c r="D57" t="s">
        <v>135</v>
      </c>
      <c r="E57" t="s">
        <v>44</v>
      </c>
      <c r="F57" s="1" t="s">
        <v>136</v>
      </c>
      <c r="G57" t="s">
        <v>137</v>
      </c>
      <c r="H57">
        <v>120000</v>
      </c>
      <c r="I57" s="2">
        <v>43668</v>
      </c>
      <c r="J57" s="2">
        <v>44019</v>
      </c>
      <c r="K57">
        <v>119331.53</v>
      </c>
    </row>
    <row r="58" spans="1:11" ht="135" x14ac:dyDescent="0.25">
      <c r="A58" t="str">
        <f>"Z612A1B602"</f>
        <v>Z612A1B602</v>
      </c>
      <c r="B58" t="str">
        <f t="shared" si="0"/>
        <v>06363391001</v>
      </c>
      <c r="C58" t="s">
        <v>16</v>
      </c>
      <c r="D58" t="s">
        <v>138</v>
      </c>
      <c r="E58" t="s">
        <v>18</v>
      </c>
      <c r="F58" s="1" t="s">
        <v>22</v>
      </c>
      <c r="G58" t="s">
        <v>23</v>
      </c>
      <c r="H58">
        <v>39552</v>
      </c>
      <c r="I58" s="2">
        <v>43779</v>
      </c>
      <c r="J58" s="2">
        <v>45616</v>
      </c>
      <c r="K58">
        <v>7910.53</v>
      </c>
    </row>
    <row r="59" spans="1:11" ht="330" x14ac:dyDescent="0.25">
      <c r="A59" t="str">
        <f>"ZAA2ADFD75"</f>
        <v>ZAA2ADFD75</v>
      </c>
      <c r="B59" t="str">
        <f t="shared" si="0"/>
        <v>06363391001</v>
      </c>
      <c r="C59" t="s">
        <v>16</v>
      </c>
      <c r="D59" t="s">
        <v>139</v>
      </c>
      <c r="E59" t="s">
        <v>36</v>
      </c>
      <c r="F59" s="1" t="s">
        <v>140</v>
      </c>
      <c r="G59" t="s">
        <v>141</v>
      </c>
      <c r="H59">
        <v>822</v>
      </c>
      <c r="I59" s="2">
        <v>43798</v>
      </c>
      <c r="K59">
        <v>822</v>
      </c>
    </row>
    <row r="60" spans="1:11" ht="75" x14ac:dyDescent="0.25">
      <c r="A60" t="str">
        <f>"Z1529C8D6C"</f>
        <v>Z1529C8D6C</v>
      </c>
      <c r="B60" t="str">
        <f t="shared" si="0"/>
        <v>06363391001</v>
      </c>
      <c r="C60" t="s">
        <v>16</v>
      </c>
      <c r="D60" t="s">
        <v>142</v>
      </c>
      <c r="E60" t="s">
        <v>36</v>
      </c>
      <c r="F60" s="1" t="s">
        <v>143</v>
      </c>
      <c r="G60" t="s">
        <v>144</v>
      </c>
      <c r="H60">
        <v>6250</v>
      </c>
      <c r="I60" s="2">
        <v>43801</v>
      </c>
      <c r="J60" s="2">
        <v>44012</v>
      </c>
      <c r="K60">
        <v>6250</v>
      </c>
    </row>
    <row r="61" spans="1:11" ht="90" x14ac:dyDescent="0.25">
      <c r="A61" t="str">
        <f>"Z072B048F2"</f>
        <v>Z072B048F2</v>
      </c>
      <c r="B61" t="str">
        <f t="shared" si="0"/>
        <v>06363391001</v>
      </c>
      <c r="C61" t="s">
        <v>16</v>
      </c>
      <c r="D61" t="s">
        <v>145</v>
      </c>
      <c r="E61" t="s">
        <v>18</v>
      </c>
      <c r="F61" s="1" t="s">
        <v>146</v>
      </c>
      <c r="G61" t="s">
        <v>147</v>
      </c>
      <c r="H61">
        <v>0</v>
      </c>
      <c r="I61" s="2">
        <v>43805</v>
      </c>
      <c r="J61" s="2">
        <v>43809</v>
      </c>
      <c r="K61">
        <v>10238.52</v>
      </c>
    </row>
    <row r="62" spans="1:11" ht="150" x14ac:dyDescent="0.25">
      <c r="A62" t="str">
        <f>"Z8D2B245A6"</f>
        <v>Z8D2B245A6</v>
      </c>
      <c r="B62" t="str">
        <f t="shared" si="0"/>
        <v>06363391001</v>
      </c>
      <c r="C62" t="s">
        <v>16</v>
      </c>
      <c r="D62" t="s">
        <v>148</v>
      </c>
      <c r="E62" t="s">
        <v>36</v>
      </c>
      <c r="F62" s="1" t="s">
        <v>149</v>
      </c>
      <c r="G62" t="s">
        <v>150</v>
      </c>
      <c r="H62">
        <v>147.5</v>
      </c>
      <c r="I62" s="2">
        <v>43817</v>
      </c>
      <c r="J62" s="2">
        <v>43817</v>
      </c>
      <c r="K62">
        <v>147.5</v>
      </c>
    </row>
    <row r="63" spans="1:11" ht="75" x14ac:dyDescent="0.25">
      <c r="A63" t="str">
        <f>"Z852AFA8C6"</f>
        <v>Z852AFA8C6</v>
      </c>
      <c r="B63" t="str">
        <f t="shared" si="0"/>
        <v>06363391001</v>
      </c>
      <c r="C63" t="s">
        <v>16</v>
      </c>
      <c r="D63" t="s">
        <v>151</v>
      </c>
      <c r="E63" t="s">
        <v>36</v>
      </c>
      <c r="F63" s="1" t="s">
        <v>152</v>
      </c>
      <c r="G63" t="s">
        <v>137</v>
      </c>
      <c r="H63">
        <v>39990</v>
      </c>
      <c r="I63" s="2">
        <v>43804</v>
      </c>
      <c r="J63" s="2">
        <v>43987</v>
      </c>
      <c r="K63">
        <v>38696.910000000003</v>
      </c>
    </row>
    <row r="64" spans="1:11" ht="409.5" x14ac:dyDescent="0.25">
      <c r="A64" t="str">
        <f>"793825466E"</f>
        <v>793825466E</v>
      </c>
      <c r="B64" t="str">
        <f t="shared" si="0"/>
        <v>06363391001</v>
      </c>
      <c r="C64" t="s">
        <v>16</v>
      </c>
      <c r="D64" t="s">
        <v>153</v>
      </c>
      <c r="E64" t="s">
        <v>44</v>
      </c>
      <c r="F64" s="1" t="s">
        <v>154</v>
      </c>
      <c r="G64" t="s">
        <v>155</v>
      </c>
      <c r="H64">
        <v>44880</v>
      </c>
      <c r="I64" s="2">
        <v>43826</v>
      </c>
      <c r="J64" s="2">
        <v>44188</v>
      </c>
      <c r="K64">
        <v>6918.75</v>
      </c>
    </row>
    <row r="65" spans="1:11" ht="409.5" x14ac:dyDescent="0.25">
      <c r="A65" t="str">
        <f>"7938262D06"</f>
        <v>7938262D06</v>
      </c>
      <c r="B65" t="str">
        <f t="shared" si="0"/>
        <v>06363391001</v>
      </c>
      <c r="C65" t="s">
        <v>16</v>
      </c>
      <c r="D65" t="s">
        <v>156</v>
      </c>
      <c r="E65" t="s">
        <v>44</v>
      </c>
      <c r="F65" s="1" t="s">
        <v>157</v>
      </c>
      <c r="G65" t="s">
        <v>158</v>
      </c>
      <c r="H65">
        <v>85680</v>
      </c>
      <c r="I65" s="2">
        <v>43837</v>
      </c>
      <c r="J65" s="2">
        <v>44188</v>
      </c>
      <c r="K65">
        <v>47795.199999999997</v>
      </c>
    </row>
    <row r="66" spans="1:11" ht="409.5" x14ac:dyDescent="0.25">
      <c r="A66" t="str">
        <f>"Z9626998BD"</f>
        <v>Z9626998BD</v>
      </c>
      <c r="B66" t="str">
        <f t="shared" si="0"/>
        <v>06363391001</v>
      </c>
      <c r="C66" t="s">
        <v>16</v>
      </c>
      <c r="D66" t="s">
        <v>159</v>
      </c>
      <c r="E66" t="s">
        <v>44</v>
      </c>
      <c r="F66" s="1" t="s">
        <v>160</v>
      </c>
      <c r="G66" t="s">
        <v>161</v>
      </c>
      <c r="H66">
        <v>5020</v>
      </c>
      <c r="I66" s="2">
        <v>43552</v>
      </c>
      <c r="J66" s="2">
        <v>43531</v>
      </c>
      <c r="K66">
        <v>2875</v>
      </c>
    </row>
    <row r="67" spans="1:11" ht="105" x14ac:dyDescent="0.25">
      <c r="A67" t="str">
        <f>"ZEB2802037"</f>
        <v>ZEB2802037</v>
      </c>
      <c r="B67" t="str">
        <f t="shared" ref="B67:B130" si="1">"06363391001"</f>
        <v>06363391001</v>
      </c>
      <c r="C67" t="s">
        <v>16</v>
      </c>
      <c r="D67" t="s">
        <v>162</v>
      </c>
      <c r="E67" t="s">
        <v>36</v>
      </c>
      <c r="F67" s="1" t="s">
        <v>37</v>
      </c>
      <c r="G67" t="s">
        <v>38</v>
      </c>
      <c r="H67">
        <v>8890</v>
      </c>
      <c r="I67" s="2">
        <v>43593</v>
      </c>
      <c r="J67" s="2">
        <v>43593</v>
      </c>
      <c r="K67">
        <v>8890</v>
      </c>
    </row>
    <row r="68" spans="1:11" ht="135" x14ac:dyDescent="0.25">
      <c r="A68" t="str">
        <f>"ZDD28AEF3F"</f>
        <v>ZDD28AEF3F</v>
      </c>
      <c r="B68" t="str">
        <f t="shared" si="1"/>
        <v>06363391001</v>
      </c>
      <c r="C68" t="s">
        <v>16</v>
      </c>
      <c r="D68" t="s">
        <v>163</v>
      </c>
      <c r="E68" t="s">
        <v>36</v>
      </c>
      <c r="F68" s="1" t="s">
        <v>164</v>
      </c>
      <c r="G68" t="s">
        <v>165</v>
      </c>
      <c r="H68">
        <v>4500</v>
      </c>
      <c r="I68" s="2">
        <v>43636</v>
      </c>
      <c r="J68" s="2">
        <v>44366</v>
      </c>
      <c r="K68">
        <v>1570.3</v>
      </c>
    </row>
    <row r="69" spans="1:11" ht="390" x14ac:dyDescent="0.25">
      <c r="A69" t="str">
        <f>"ZE22884535"</f>
        <v>ZE22884535</v>
      </c>
      <c r="B69" t="str">
        <f t="shared" si="1"/>
        <v>06363391001</v>
      </c>
      <c r="C69" t="s">
        <v>16</v>
      </c>
      <c r="D69" t="s">
        <v>166</v>
      </c>
      <c r="E69" t="s">
        <v>36</v>
      </c>
      <c r="F69" s="1" t="s">
        <v>167</v>
      </c>
      <c r="G69" t="s">
        <v>168</v>
      </c>
      <c r="H69">
        <v>18077.599999999999</v>
      </c>
      <c r="I69" s="2">
        <v>43656</v>
      </c>
      <c r="J69" s="2">
        <v>44386</v>
      </c>
      <c r="K69">
        <v>16405.599999999999</v>
      </c>
    </row>
    <row r="70" spans="1:11" ht="409.5" x14ac:dyDescent="0.25">
      <c r="A70" t="str">
        <f>"Z1B2990807"</f>
        <v>Z1B2990807</v>
      </c>
      <c r="B70" t="str">
        <f t="shared" si="1"/>
        <v>06363391001</v>
      </c>
      <c r="C70" t="s">
        <v>16</v>
      </c>
      <c r="D70" t="s">
        <v>169</v>
      </c>
      <c r="E70" t="s">
        <v>36</v>
      </c>
      <c r="F70" s="1" t="s">
        <v>170</v>
      </c>
      <c r="G70" t="s">
        <v>171</v>
      </c>
      <c r="H70">
        <v>5845</v>
      </c>
      <c r="I70" s="2">
        <v>43714</v>
      </c>
      <c r="J70" s="2">
        <v>43745</v>
      </c>
      <c r="K70">
        <v>5845</v>
      </c>
    </row>
    <row r="71" spans="1:11" ht="135" x14ac:dyDescent="0.25">
      <c r="A71" t="str">
        <f>"Z292B157E5"</f>
        <v>Z292B157E5</v>
      </c>
      <c r="B71" t="str">
        <f t="shared" si="1"/>
        <v>06363391001</v>
      </c>
      <c r="C71" t="s">
        <v>16</v>
      </c>
      <c r="D71" t="s">
        <v>172</v>
      </c>
      <c r="E71" t="s">
        <v>36</v>
      </c>
      <c r="F71" s="1" t="s">
        <v>173</v>
      </c>
      <c r="G71" t="s">
        <v>174</v>
      </c>
      <c r="H71">
        <v>380</v>
      </c>
      <c r="I71" s="2">
        <v>43809</v>
      </c>
      <c r="J71" s="2">
        <v>44175</v>
      </c>
      <c r="K71">
        <v>380</v>
      </c>
    </row>
    <row r="72" spans="1:11" ht="270" x14ac:dyDescent="0.25">
      <c r="A72" t="str">
        <f>"7666859C2F"</f>
        <v>7666859C2F</v>
      </c>
      <c r="B72" t="str">
        <f t="shared" si="1"/>
        <v>06363391001</v>
      </c>
      <c r="C72" t="s">
        <v>16</v>
      </c>
      <c r="D72" t="s">
        <v>175</v>
      </c>
      <c r="E72" t="s">
        <v>44</v>
      </c>
      <c r="F72" s="1" t="s">
        <v>176</v>
      </c>
      <c r="G72" t="s">
        <v>177</v>
      </c>
      <c r="H72">
        <v>133290.60999999999</v>
      </c>
      <c r="I72" s="2">
        <v>43490</v>
      </c>
      <c r="J72" s="2">
        <v>43497</v>
      </c>
      <c r="K72">
        <v>84881.22</v>
      </c>
    </row>
    <row r="73" spans="1:11" ht="255" x14ac:dyDescent="0.25">
      <c r="A73" t="str">
        <f>"Z99295381B"</f>
        <v>Z99295381B</v>
      </c>
      <c r="B73" t="str">
        <f t="shared" si="1"/>
        <v>06363391001</v>
      </c>
      <c r="C73" t="s">
        <v>16</v>
      </c>
      <c r="D73" t="s">
        <v>178</v>
      </c>
      <c r="E73" t="s">
        <v>44</v>
      </c>
      <c r="F73" s="1" t="s">
        <v>179</v>
      </c>
      <c r="G73" t="s">
        <v>180</v>
      </c>
      <c r="H73">
        <v>15400</v>
      </c>
      <c r="I73" s="2">
        <v>43817</v>
      </c>
      <c r="J73" s="2">
        <v>43830</v>
      </c>
      <c r="K73">
        <v>15400</v>
      </c>
    </row>
    <row r="74" spans="1:11" ht="90" x14ac:dyDescent="0.25">
      <c r="A74" t="str">
        <f>"0000000000"</f>
        <v>0000000000</v>
      </c>
      <c r="B74" t="str">
        <f t="shared" si="1"/>
        <v>06363391001</v>
      </c>
      <c r="C74" t="s">
        <v>16</v>
      </c>
      <c r="D74" t="s">
        <v>181</v>
      </c>
      <c r="E74" t="s">
        <v>36</v>
      </c>
      <c r="F74" s="1" t="s">
        <v>119</v>
      </c>
      <c r="G74" t="s">
        <v>120</v>
      </c>
      <c r="H74">
        <v>0</v>
      </c>
      <c r="I74" s="2">
        <v>43739</v>
      </c>
      <c r="J74" s="2">
        <v>44104</v>
      </c>
      <c r="K74">
        <v>8.51</v>
      </c>
    </row>
    <row r="75" spans="1:11" ht="60" x14ac:dyDescent="0.25">
      <c r="A75" t="str">
        <f>"ZA32ACCD96"</f>
        <v>ZA32ACCD96</v>
      </c>
      <c r="B75" t="str">
        <f t="shared" si="1"/>
        <v>06363391001</v>
      </c>
      <c r="C75" t="s">
        <v>16</v>
      </c>
      <c r="D75" t="s">
        <v>182</v>
      </c>
      <c r="E75" t="s">
        <v>36</v>
      </c>
      <c r="F75" s="1" t="s">
        <v>183</v>
      </c>
      <c r="G75" t="s">
        <v>98</v>
      </c>
      <c r="H75">
        <v>2300</v>
      </c>
      <c r="I75" s="2">
        <v>43795</v>
      </c>
      <c r="J75" s="2">
        <v>43796</v>
      </c>
      <c r="K75">
        <v>2300</v>
      </c>
    </row>
    <row r="76" spans="1:11" ht="90" x14ac:dyDescent="0.25">
      <c r="A76" t="str">
        <f>"Z1E2A7BBE0"</f>
        <v>Z1E2A7BBE0</v>
      </c>
      <c r="B76" t="str">
        <f t="shared" si="1"/>
        <v>06363391001</v>
      </c>
      <c r="C76" t="s">
        <v>16</v>
      </c>
      <c r="D76" t="s">
        <v>184</v>
      </c>
      <c r="E76" t="s">
        <v>36</v>
      </c>
      <c r="F76" s="1" t="s">
        <v>185</v>
      </c>
      <c r="G76" t="s">
        <v>101</v>
      </c>
      <c r="H76">
        <v>500</v>
      </c>
      <c r="I76" s="2">
        <v>43782</v>
      </c>
      <c r="J76" s="2">
        <v>43782</v>
      </c>
      <c r="K76">
        <v>500</v>
      </c>
    </row>
    <row r="77" spans="1:11" ht="90" x14ac:dyDescent="0.25">
      <c r="A77" t="str">
        <f>"Z152B86D46"</f>
        <v>Z152B86D46</v>
      </c>
      <c r="B77" t="str">
        <f t="shared" si="1"/>
        <v>06363391001</v>
      </c>
      <c r="C77" t="s">
        <v>16</v>
      </c>
      <c r="D77" t="s">
        <v>186</v>
      </c>
      <c r="E77" t="s">
        <v>18</v>
      </c>
      <c r="F77" s="1" t="s">
        <v>146</v>
      </c>
      <c r="G77" t="s">
        <v>147</v>
      </c>
      <c r="H77">
        <v>7500</v>
      </c>
      <c r="I77" s="2">
        <v>43838</v>
      </c>
      <c r="J77" s="2">
        <v>43845</v>
      </c>
      <c r="K77">
        <v>0</v>
      </c>
    </row>
    <row r="78" spans="1:11" ht="75" x14ac:dyDescent="0.25">
      <c r="A78" t="str">
        <f>"Z0D2BA9CED"</f>
        <v>Z0D2BA9CED</v>
      </c>
      <c r="B78" t="str">
        <f t="shared" si="1"/>
        <v>06363391001</v>
      </c>
      <c r="C78" t="s">
        <v>16</v>
      </c>
      <c r="D78" t="s">
        <v>187</v>
      </c>
      <c r="E78" t="s">
        <v>36</v>
      </c>
      <c r="F78" s="1" t="s">
        <v>188</v>
      </c>
      <c r="G78" t="s">
        <v>189</v>
      </c>
      <c r="H78">
        <v>345</v>
      </c>
      <c r="I78" s="2">
        <v>43846</v>
      </c>
      <c r="J78" s="2">
        <v>43846</v>
      </c>
      <c r="K78">
        <v>345</v>
      </c>
    </row>
    <row r="79" spans="1:11" ht="120" x14ac:dyDescent="0.25">
      <c r="A79" t="str">
        <f>"ZA02AD0E78"</f>
        <v>ZA02AD0E78</v>
      </c>
      <c r="B79" t="str">
        <f t="shared" si="1"/>
        <v>06363391001</v>
      </c>
      <c r="C79" t="s">
        <v>16</v>
      </c>
      <c r="D79" t="s">
        <v>190</v>
      </c>
      <c r="E79" t="s">
        <v>18</v>
      </c>
      <c r="F79" s="1" t="s">
        <v>191</v>
      </c>
      <c r="G79" t="s">
        <v>192</v>
      </c>
      <c r="H79">
        <v>4000</v>
      </c>
      <c r="I79" s="2">
        <v>43794</v>
      </c>
      <c r="J79" s="2">
        <v>44525</v>
      </c>
      <c r="K79">
        <v>263.02999999999997</v>
      </c>
    </row>
    <row r="80" spans="1:11" ht="409.5" x14ac:dyDescent="0.25">
      <c r="A80" t="str">
        <f>"7938243D58"</f>
        <v>7938243D58</v>
      </c>
      <c r="B80" t="str">
        <f t="shared" si="1"/>
        <v>06363391001</v>
      </c>
      <c r="C80" t="s">
        <v>16</v>
      </c>
      <c r="D80" t="s">
        <v>193</v>
      </c>
      <c r="E80" t="s">
        <v>44</v>
      </c>
      <c r="F80" s="1" t="s">
        <v>194</v>
      </c>
      <c r="G80" t="s">
        <v>155</v>
      </c>
      <c r="H80">
        <v>79560</v>
      </c>
      <c r="I80" s="2">
        <v>43826</v>
      </c>
      <c r="J80" s="2">
        <v>44188</v>
      </c>
      <c r="K80">
        <v>37269</v>
      </c>
    </row>
    <row r="81" spans="1:11" ht="120" x14ac:dyDescent="0.25">
      <c r="A81" t="str">
        <f>"Z4B2A3073E"</f>
        <v>Z4B2A3073E</v>
      </c>
      <c r="B81" t="str">
        <f t="shared" si="1"/>
        <v>06363391001</v>
      </c>
      <c r="C81" t="s">
        <v>16</v>
      </c>
      <c r="D81" t="s">
        <v>195</v>
      </c>
      <c r="E81" t="s">
        <v>36</v>
      </c>
      <c r="F81" s="1" t="s">
        <v>196</v>
      </c>
      <c r="G81" t="s">
        <v>197</v>
      </c>
      <c r="H81">
        <v>3400</v>
      </c>
      <c r="I81" s="2">
        <v>43769</v>
      </c>
      <c r="J81" s="2">
        <v>43769</v>
      </c>
      <c r="K81">
        <v>3400</v>
      </c>
    </row>
    <row r="82" spans="1:11" ht="225" x14ac:dyDescent="0.25">
      <c r="A82" t="str">
        <f>"78112195D5"</f>
        <v>78112195D5</v>
      </c>
      <c r="B82" t="str">
        <f t="shared" si="1"/>
        <v>06363391001</v>
      </c>
      <c r="C82" t="s">
        <v>16</v>
      </c>
      <c r="D82" t="s">
        <v>198</v>
      </c>
      <c r="E82" t="s">
        <v>199</v>
      </c>
      <c r="F82" s="1" t="s">
        <v>200</v>
      </c>
      <c r="G82" t="s">
        <v>201</v>
      </c>
      <c r="H82">
        <v>463281.96</v>
      </c>
      <c r="I82" s="2">
        <v>43739</v>
      </c>
      <c r="J82" s="2">
        <v>44104</v>
      </c>
      <c r="K82">
        <v>246230.44</v>
      </c>
    </row>
    <row r="83" spans="1:11" ht="409.5" x14ac:dyDescent="0.25">
      <c r="A83" t="str">
        <f>"ZA129C4B3A"</f>
        <v>ZA129C4B3A</v>
      </c>
      <c r="B83" t="str">
        <f t="shared" si="1"/>
        <v>06363391001</v>
      </c>
      <c r="C83" t="s">
        <v>16</v>
      </c>
      <c r="D83" t="s">
        <v>202</v>
      </c>
      <c r="E83" t="s">
        <v>36</v>
      </c>
      <c r="F83" s="1" t="s">
        <v>203</v>
      </c>
      <c r="G83" t="s">
        <v>204</v>
      </c>
      <c r="H83">
        <v>5866</v>
      </c>
      <c r="I83" s="2">
        <v>43724</v>
      </c>
      <c r="J83" s="2">
        <v>44090</v>
      </c>
      <c r="K83">
        <v>5866</v>
      </c>
    </row>
    <row r="84" spans="1:11" ht="409.5" x14ac:dyDescent="0.25">
      <c r="A84" t="str">
        <f>"7079189B8F"</f>
        <v>7079189B8F</v>
      </c>
      <c r="B84" t="str">
        <f t="shared" si="1"/>
        <v>06363391001</v>
      </c>
      <c r="C84" t="s">
        <v>16</v>
      </c>
      <c r="D84" t="s">
        <v>205</v>
      </c>
      <c r="E84" t="s">
        <v>44</v>
      </c>
      <c r="F84" s="1" t="s">
        <v>206</v>
      </c>
      <c r="G84" t="s">
        <v>201</v>
      </c>
      <c r="H84">
        <v>432451.13</v>
      </c>
      <c r="I84" s="2">
        <v>43132</v>
      </c>
      <c r="J84" s="2">
        <v>44377</v>
      </c>
      <c r="K84">
        <v>658251.19999999995</v>
      </c>
    </row>
    <row r="85" spans="1:11" ht="135" x14ac:dyDescent="0.25">
      <c r="A85" t="str">
        <f>"ZD9157FF67"</f>
        <v>ZD9157FF67</v>
      </c>
      <c r="B85" t="str">
        <f t="shared" si="1"/>
        <v>06363391001</v>
      </c>
      <c r="C85" t="s">
        <v>16</v>
      </c>
      <c r="D85" t="s">
        <v>207</v>
      </c>
      <c r="E85" t="s">
        <v>18</v>
      </c>
      <c r="F85" s="1" t="s">
        <v>22</v>
      </c>
      <c r="G85" t="s">
        <v>23</v>
      </c>
      <c r="H85">
        <v>5526.6</v>
      </c>
      <c r="I85" s="2">
        <v>42268</v>
      </c>
      <c r="J85" s="2">
        <v>44094</v>
      </c>
      <c r="K85">
        <v>5526.2</v>
      </c>
    </row>
    <row r="86" spans="1:11" ht="105" x14ac:dyDescent="0.25">
      <c r="A86" t="str">
        <f>"Z3829A6FD5"</f>
        <v>Z3829A6FD5</v>
      </c>
      <c r="B86" t="str">
        <f t="shared" si="1"/>
        <v>06363391001</v>
      </c>
      <c r="C86" t="s">
        <v>16</v>
      </c>
      <c r="D86" t="s">
        <v>208</v>
      </c>
      <c r="E86" t="s">
        <v>36</v>
      </c>
      <c r="F86" s="1" t="s">
        <v>209</v>
      </c>
      <c r="G86" t="s">
        <v>210</v>
      </c>
      <c r="H86">
        <v>13800</v>
      </c>
      <c r="I86" s="2">
        <v>43787</v>
      </c>
      <c r="J86" s="2">
        <v>43787</v>
      </c>
      <c r="K86">
        <v>13800</v>
      </c>
    </row>
    <row r="87" spans="1:11" ht="409.5" x14ac:dyDescent="0.25">
      <c r="A87" t="str">
        <f>"775481756E"</f>
        <v>775481756E</v>
      </c>
      <c r="B87" t="str">
        <f t="shared" si="1"/>
        <v>06363391001</v>
      </c>
      <c r="C87" t="s">
        <v>16</v>
      </c>
      <c r="D87" t="s">
        <v>211</v>
      </c>
      <c r="E87" t="s">
        <v>44</v>
      </c>
      <c r="F87" s="1" t="s">
        <v>212</v>
      </c>
      <c r="G87" t="s">
        <v>213</v>
      </c>
      <c r="H87">
        <v>218000</v>
      </c>
      <c r="I87" s="2">
        <v>43550</v>
      </c>
      <c r="J87" s="2">
        <v>43915</v>
      </c>
      <c r="K87">
        <v>216586.49</v>
      </c>
    </row>
    <row r="88" spans="1:11" ht="409.5" x14ac:dyDescent="0.25">
      <c r="A88" t="str">
        <f>"757504333C"</f>
        <v>757504333C</v>
      </c>
      <c r="B88" t="str">
        <f t="shared" si="1"/>
        <v>06363391001</v>
      </c>
      <c r="C88" t="s">
        <v>16</v>
      </c>
      <c r="D88" t="s">
        <v>214</v>
      </c>
      <c r="E88" t="s">
        <v>44</v>
      </c>
      <c r="F88" s="1" t="s">
        <v>215</v>
      </c>
      <c r="G88" t="s">
        <v>216</v>
      </c>
      <c r="H88">
        <v>201200</v>
      </c>
      <c r="I88" s="2">
        <v>43819</v>
      </c>
      <c r="J88" s="2">
        <v>43830</v>
      </c>
      <c r="K88">
        <v>201183</v>
      </c>
    </row>
    <row r="89" spans="1:11" ht="135" x14ac:dyDescent="0.25">
      <c r="A89" t="str">
        <f>"Z1E119FE32"</f>
        <v>Z1E119FE32</v>
      </c>
      <c r="B89" t="str">
        <f t="shared" si="1"/>
        <v>06363391001</v>
      </c>
      <c r="C89" t="s">
        <v>16</v>
      </c>
      <c r="D89" t="s">
        <v>217</v>
      </c>
      <c r="E89" t="s">
        <v>18</v>
      </c>
      <c r="F89" s="1" t="s">
        <v>22</v>
      </c>
      <c r="G89" t="s">
        <v>23</v>
      </c>
      <c r="H89">
        <v>11733</v>
      </c>
      <c r="I89" s="2">
        <v>42005</v>
      </c>
      <c r="J89" s="2">
        <v>43830</v>
      </c>
      <c r="K89">
        <v>12225</v>
      </c>
    </row>
    <row r="90" spans="1:11" ht="135" x14ac:dyDescent="0.25">
      <c r="A90" t="str">
        <f>"Z3111AADEB"</f>
        <v>Z3111AADEB</v>
      </c>
      <c r="B90" t="str">
        <f t="shared" si="1"/>
        <v>06363391001</v>
      </c>
      <c r="C90" t="s">
        <v>16</v>
      </c>
      <c r="D90" t="s">
        <v>218</v>
      </c>
      <c r="E90" t="s">
        <v>18</v>
      </c>
      <c r="F90" s="1" t="s">
        <v>22</v>
      </c>
      <c r="G90" t="s">
        <v>23</v>
      </c>
      <c r="H90">
        <v>3259.8</v>
      </c>
      <c r="I90" s="2">
        <v>42095</v>
      </c>
      <c r="J90" s="2">
        <v>44286</v>
      </c>
      <c r="K90">
        <v>5631.48</v>
      </c>
    </row>
    <row r="91" spans="1:11" ht="225" x14ac:dyDescent="0.25">
      <c r="A91" t="str">
        <f>"Z0D25BD34E"</f>
        <v>Z0D25BD34E</v>
      </c>
      <c r="B91" t="str">
        <f t="shared" si="1"/>
        <v>06363391001</v>
      </c>
      <c r="C91" t="s">
        <v>16</v>
      </c>
      <c r="D91" t="s">
        <v>219</v>
      </c>
      <c r="E91" t="s">
        <v>36</v>
      </c>
      <c r="F91" s="1" t="s">
        <v>220</v>
      </c>
      <c r="G91" t="s">
        <v>221</v>
      </c>
      <c r="H91">
        <v>1680</v>
      </c>
      <c r="I91" s="2">
        <v>43419</v>
      </c>
      <c r="J91" s="2">
        <v>43419</v>
      </c>
      <c r="K91">
        <v>1680</v>
      </c>
    </row>
    <row r="92" spans="1:11" ht="75" x14ac:dyDescent="0.25">
      <c r="A92" t="str">
        <f>"Z2823CCA00"</f>
        <v>Z2823CCA00</v>
      </c>
      <c r="B92" t="str">
        <f t="shared" si="1"/>
        <v>06363391001</v>
      </c>
      <c r="C92" t="s">
        <v>16</v>
      </c>
      <c r="D92" t="s">
        <v>222</v>
      </c>
      <c r="E92" t="s">
        <v>36</v>
      </c>
      <c r="F92" s="1" t="s">
        <v>223</v>
      </c>
      <c r="G92" t="s">
        <v>224</v>
      </c>
      <c r="H92">
        <v>850</v>
      </c>
      <c r="I92" s="2">
        <v>43256</v>
      </c>
      <c r="J92" s="2">
        <v>43256</v>
      </c>
      <c r="K92">
        <v>850</v>
      </c>
    </row>
    <row r="93" spans="1:11" ht="60" x14ac:dyDescent="0.25">
      <c r="A93" t="str">
        <f>"7078980F15"</f>
        <v>7078980F15</v>
      </c>
      <c r="B93" t="str">
        <f t="shared" si="1"/>
        <v>06363391001</v>
      </c>
      <c r="C93" t="s">
        <v>16</v>
      </c>
      <c r="D93" t="s">
        <v>225</v>
      </c>
      <c r="E93" t="s">
        <v>44</v>
      </c>
      <c r="F93" s="1" t="s">
        <v>183</v>
      </c>
      <c r="G93" t="s">
        <v>98</v>
      </c>
      <c r="H93">
        <v>119461.78</v>
      </c>
      <c r="I93" s="2">
        <v>43132</v>
      </c>
      <c r="J93" s="2">
        <v>43496</v>
      </c>
      <c r="K93">
        <v>76793.42</v>
      </c>
    </row>
    <row r="94" spans="1:11" ht="75" x14ac:dyDescent="0.25">
      <c r="A94" t="str">
        <f>"Z5A28F9A6D"</f>
        <v>Z5A28F9A6D</v>
      </c>
      <c r="B94" t="str">
        <f t="shared" si="1"/>
        <v>06363391001</v>
      </c>
      <c r="C94" t="s">
        <v>16</v>
      </c>
      <c r="D94" t="s">
        <v>226</v>
      </c>
      <c r="E94" t="s">
        <v>36</v>
      </c>
      <c r="F94" s="1" t="s">
        <v>227</v>
      </c>
      <c r="G94" t="s">
        <v>228</v>
      </c>
      <c r="H94">
        <v>756</v>
      </c>
      <c r="I94" s="2">
        <v>43677</v>
      </c>
      <c r="J94" s="2">
        <v>43677</v>
      </c>
      <c r="K94">
        <v>756</v>
      </c>
    </row>
    <row r="95" spans="1:11" ht="90" x14ac:dyDescent="0.25">
      <c r="A95" t="str">
        <f>"ZA32A30091"</f>
        <v>ZA32A30091</v>
      </c>
      <c r="B95" t="str">
        <f t="shared" si="1"/>
        <v>06363391001</v>
      </c>
      <c r="C95" t="s">
        <v>16</v>
      </c>
      <c r="D95" t="s">
        <v>229</v>
      </c>
      <c r="E95" t="s">
        <v>36</v>
      </c>
      <c r="F95" s="1" t="s">
        <v>230</v>
      </c>
      <c r="G95" t="s">
        <v>231</v>
      </c>
      <c r="H95">
        <v>3260</v>
      </c>
      <c r="I95" s="2">
        <v>43761</v>
      </c>
      <c r="J95" s="2">
        <v>43761</v>
      </c>
      <c r="K95">
        <v>3260</v>
      </c>
    </row>
    <row r="96" spans="1:11" ht="285" x14ac:dyDescent="0.25">
      <c r="A96" t="str">
        <f>"Z482BCAF93"</f>
        <v>Z482BCAF93</v>
      </c>
      <c r="B96" t="str">
        <f t="shared" si="1"/>
        <v>06363391001</v>
      </c>
      <c r="C96" t="s">
        <v>16</v>
      </c>
      <c r="D96" t="s">
        <v>232</v>
      </c>
      <c r="E96" t="s">
        <v>36</v>
      </c>
      <c r="F96" s="1" t="s">
        <v>233</v>
      </c>
      <c r="G96" t="s">
        <v>234</v>
      </c>
      <c r="H96">
        <v>8100</v>
      </c>
      <c r="I96" s="2">
        <v>43864</v>
      </c>
      <c r="J96" s="2">
        <v>44592</v>
      </c>
      <c r="K96">
        <v>2210.63</v>
      </c>
    </row>
    <row r="97" spans="1:11" ht="105" x14ac:dyDescent="0.25">
      <c r="A97" t="str">
        <f>"Z142BCA18F"</f>
        <v>Z142BCA18F</v>
      </c>
      <c r="B97" t="str">
        <f t="shared" si="1"/>
        <v>06363391001</v>
      </c>
      <c r="C97" t="s">
        <v>16</v>
      </c>
      <c r="D97" t="s">
        <v>235</v>
      </c>
      <c r="E97" t="s">
        <v>36</v>
      </c>
      <c r="F97" s="1" t="s">
        <v>236</v>
      </c>
      <c r="G97" t="s">
        <v>82</v>
      </c>
      <c r="H97">
        <v>2223.33</v>
      </c>
      <c r="I97" s="2">
        <v>43864</v>
      </c>
      <c r="J97" s="2">
        <v>44104</v>
      </c>
      <c r="K97">
        <v>1389.65</v>
      </c>
    </row>
    <row r="98" spans="1:11" ht="120" x14ac:dyDescent="0.25">
      <c r="A98" t="str">
        <f>"ZDC2BC8BF8"</f>
        <v>ZDC2BC8BF8</v>
      </c>
      <c r="B98" t="str">
        <f t="shared" si="1"/>
        <v>06363391001</v>
      </c>
      <c r="C98" t="s">
        <v>16</v>
      </c>
      <c r="D98" t="s">
        <v>237</v>
      </c>
      <c r="E98" t="s">
        <v>36</v>
      </c>
      <c r="F98" s="1" t="s">
        <v>238</v>
      </c>
      <c r="G98" t="s">
        <v>88</v>
      </c>
      <c r="H98">
        <v>1695</v>
      </c>
      <c r="I98" s="2">
        <v>43862</v>
      </c>
      <c r="J98" s="2">
        <v>44227</v>
      </c>
      <c r="K98">
        <v>920.41</v>
      </c>
    </row>
    <row r="99" spans="1:11" ht="150" x14ac:dyDescent="0.25">
      <c r="A99" t="str">
        <f>"Z8F2BC8CC9"</f>
        <v>Z8F2BC8CC9</v>
      </c>
      <c r="B99" t="str">
        <f t="shared" si="1"/>
        <v>06363391001</v>
      </c>
      <c r="C99" t="s">
        <v>16</v>
      </c>
      <c r="D99" t="s">
        <v>239</v>
      </c>
      <c r="E99" t="s">
        <v>36</v>
      </c>
      <c r="F99" s="1" t="s">
        <v>240</v>
      </c>
      <c r="G99" t="s">
        <v>79</v>
      </c>
      <c r="H99">
        <v>3932</v>
      </c>
      <c r="I99" s="2">
        <v>43864</v>
      </c>
      <c r="J99" s="2">
        <v>44227</v>
      </c>
      <c r="K99">
        <v>2129.5</v>
      </c>
    </row>
    <row r="100" spans="1:11" ht="180" x14ac:dyDescent="0.25">
      <c r="A100" t="str">
        <f>"Z862BCA1E4"</f>
        <v>Z862BCA1E4</v>
      </c>
      <c r="B100" t="str">
        <f t="shared" si="1"/>
        <v>06363391001</v>
      </c>
      <c r="C100" t="s">
        <v>16</v>
      </c>
      <c r="D100" t="s">
        <v>241</v>
      </c>
      <c r="E100" t="s">
        <v>36</v>
      </c>
      <c r="F100" s="1" t="s">
        <v>60</v>
      </c>
      <c r="G100" t="s">
        <v>61</v>
      </c>
      <c r="H100">
        <v>4752</v>
      </c>
      <c r="I100" s="2">
        <v>43864</v>
      </c>
      <c r="J100" s="2">
        <v>44227</v>
      </c>
      <c r="K100">
        <v>2980.31</v>
      </c>
    </row>
    <row r="101" spans="1:11" ht="150" x14ac:dyDescent="0.25">
      <c r="A101" t="str">
        <f>"ZC32BEE51F"</f>
        <v>ZC32BEE51F</v>
      </c>
      <c r="B101" t="str">
        <f t="shared" si="1"/>
        <v>06363391001</v>
      </c>
      <c r="C101" t="s">
        <v>16</v>
      </c>
      <c r="D101" t="s">
        <v>242</v>
      </c>
      <c r="E101" t="s">
        <v>36</v>
      </c>
      <c r="F101" s="1" t="s">
        <v>243</v>
      </c>
      <c r="G101" t="s">
        <v>244</v>
      </c>
      <c r="H101">
        <v>700</v>
      </c>
      <c r="I101" s="2">
        <v>43860</v>
      </c>
      <c r="J101" s="2">
        <v>43860</v>
      </c>
      <c r="K101">
        <v>700</v>
      </c>
    </row>
    <row r="102" spans="1:11" ht="120" x14ac:dyDescent="0.25">
      <c r="A102" t="str">
        <f>"Z402BEDF3A"</f>
        <v>Z402BEDF3A</v>
      </c>
      <c r="B102" t="str">
        <f t="shared" si="1"/>
        <v>06363391001</v>
      </c>
      <c r="C102" t="s">
        <v>16</v>
      </c>
      <c r="D102" t="s">
        <v>245</v>
      </c>
      <c r="E102" t="s">
        <v>36</v>
      </c>
      <c r="F102" s="1" t="s">
        <v>246</v>
      </c>
      <c r="G102" t="s">
        <v>247</v>
      </c>
      <c r="H102">
        <v>268</v>
      </c>
      <c r="I102" s="2">
        <v>43867</v>
      </c>
      <c r="J102" s="2">
        <v>43867</v>
      </c>
      <c r="K102">
        <v>268</v>
      </c>
    </row>
    <row r="103" spans="1:11" ht="409.5" x14ac:dyDescent="0.25">
      <c r="A103" t="str">
        <f>"8127997B4D"</f>
        <v>8127997B4D</v>
      </c>
      <c r="B103" t="str">
        <f t="shared" si="1"/>
        <v>06363391001</v>
      </c>
      <c r="C103" t="s">
        <v>16</v>
      </c>
      <c r="D103" t="s">
        <v>248</v>
      </c>
      <c r="E103" t="s">
        <v>44</v>
      </c>
      <c r="F103" s="1" t="s">
        <v>249</v>
      </c>
      <c r="G103" t="s">
        <v>250</v>
      </c>
      <c r="H103">
        <v>53500</v>
      </c>
      <c r="I103" s="2">
        <v>43875</v>
      </c>
      <c r="K103">
        <v>0</v>
      </c>
    </row>
    <row r="104" spans="1:11" ht="90" x14ac:dyDescent="0.25">
      <c r="A104" t="str">
        <f>"ZBC2BF7D2B"</f>
        <v>ZBC2BF7D2B</v>
      </c>
      <c r="B104" t="str">
        <f t="shared" si="1"/>
        <v>06363391001</v>
      </c>
      <c r="C104" t="s">
        <v>16</v>
      </c>
      <c r="D104" t="s">
        <v>251</v>
      </c>
      <c r="E104" t="s">
        <v>36</v>
      </c>
      <c r="F104" s="1" t="s">
        <v>252</v>
      </c>
      <c r="G104" t="s">
        <v>253</v>
      </c>
      <c r="H104">
        <v>125</v>
      </c>
      <c r="I104" s="2">
        <v>43840</v>
      </c>
      <c r="J104" s="2">
        <v>43840</v>
      </c>
      <c r="K104">
        <v>125</v>
      </c>
    </row>
    <row r="105" spans="1:11" ht="180" x14ac:dyDescent="0.25">
      <c r="A105" t="str">
        <f>"ZDB24EAB08"</f>
        <v>ZDB24EAB08</v>
      </c>
      <c r="B105" t="str">
        <f t="shared" si="1"/>
        <v>06363391001</v>
      </c>
      <c r="C105" t="s">
        <v>16</v>
      </c>
      <c r="D105" t="s">
        <v>254</v>
      </c>
      <c r="E105" t="s">
        <v>36</v>
      </c>
      <c r="F105" s="1" t="s">
        <v>255</v>
      </c>
      <c r="G105" t="s">
        <v>256</v>
      </c>
      <c r="H105">
        <v>419</v>
      </c>
      <c r="I105" s="2">
        <v>43371</v>
      </c>
      <c r="J105" s="2">
        <v>43777</v>
      </c>
      <c r="K105">
        <v>419</v>
      </c>
    </row>
    <row r="106" spans="1:11" ht="90" x14ac:dyDescent="0.25">
      <c r="A106" t="str">
        <f>"Z332C0A0B3"</f>
        <v>Z332C0A0B3</v>
      </c>
      <c r="B106" t="str">
        <f t="shared" si="1"/>
        <v>06363391001</v>
      </c>
      <c r="C106" t="s">
        <v>16</v>
      </c>
      <c r="D106" t="s">
        <v>186</v>
      </c>
      <c r="E106" t="s">
        <v>18</v>
      </c>
      <c r="F106" s="1" t="s">
        <v>146</v>
      </c>
      <c r="G106" t="s">
        <v>147</v>
      </c>
      <c r="H106">
        <v>7500</v>
      </c>
      <c r="I106" s="2">
        <v>43875</v>
      </c>
      <c r="J106" s="2">
        <v>43880</v>
      </c>
      <c r="K106">
        <v>5211.38</v>
      </c>
    </row>
    <row r="107" spans="1:11" ht="105" x14ac:dyDescent="0.25">
      <c r="A107" t="str">
        <f>"ZAD2BB844D"</f>
        <v>ZAD2BB844D</v>
      </c>
      <c r="B107" t="str">
        <f t="shared" si="1"/>
        <v>06363391001</v>
      </c>
      <c r="C107" t="s">
        <v>16</v>
      </c>
      <c r="D107" t="s">
        <v>257</v>
      </c>
      <c r="E107" t="s">
        <v>36</v>
      </c>
      <c r="F107" s="1" t="s">
        <v>258</v>
      </c>
      <c r="G107" t="s">
        <v>259</v>
      </c>
      <c r="H107">
        <v>925</v>
      </c>
      <c r="I107" s="2">
        <v>43874</v>
      </c>
      <c r="J107" s="2">
        <v>43874</v>
      </c>
      <c r="K107">
        <v>925</v>
      </c>
    </row>
    <row r="108" spans="1:11" ht="120" x14ac:dyDescent="0.25">
      <c r="A108" t="str">
        <f>"Z512ACCD0E"</f>
        <v>Z512ACCD0E</v>
      </c>
      <c r="B108" t="str">
        <f t="shared" si="1"/>
        <v>06363391001</v>
      </c>
      <c r="C108" t="s">
        <v>16</v>
      </c>
      <c r="D108" t="s">
        <v>260</v>
      </c>
      <c r="E108" t="s">
        <v>36</v>
      </c>
      <c r="F108" s="1" t="s">
        <v>261</v>
      </c>
      <c r="G108" t="s">
        <v>262</v>
      </c>
      <c r="H108">
        <v>37000</v>
      </c>
      <c r="I108" s="2">
        <v>43871</v>
      </c>
      <c r="K108">
        <v>7696</v>
      </c>
    </row>
    <row r="109" spans="1:11" ht="225" x14ac:dyDescent="0.25">
      <c r="A109" t="str">
        <f>"78899218C6"</f>
        <v>78899218C6</v>
      </c>
      <c r="B109" t="str">
        <f t="shared" si="1"/>
        <v>06363391001</v>
      </c>
      <c r="C109" t="s">
        <v>16</v>
      </c>
      <c r="D109" t="s">
        <v>263</v>
      </c>
      <c r="E109" t="s">
        <v>44</v>
      </c>
      <c r="F109" s="1" t="s">
        <v>264</v>
      </c>
      <c r="G109" t="s">
        <v>265</v>
      </c>
      <c r="H109">
        <v>33171.9</v>
      </c>
      <c r="I109" s="2">
        <v>43720</v>
      </c>
      <c r="J109" s="2">
        <v>43819</v>
      </c>
      <c r="K109">
        <v>33171.9</v>
      </c>
    </row>
    <row r="110" spans="1:11" ht="90" x14ac:dyDescent="0.25">
      <c r="A110" t="str">
        <f>"Z382B9544B"</f>
        <v>Z382B9544B</v>
      </c>
      <c r="B110" t="str">
        <f t="shared" si="1"/>
        <v>06363391001</v>
      </c>
      <c r="C110" t="s">
        <v>16</v>
      </c>
      <c r="D110" t="s">
        <v>266</v>
      </c>
      <c r="E110" t="s">
        <v>36</v>
      </c>
      <c r="F110" s="1" t="s">
        <v>267</v>
      </c>
      <c r="G110" t="s">
        <v>268</v>
      </c>
      <c r="H110">
        <v>2180.63</v>
      </c>
      <c r="I110" s="2">
        <v>43878</v>
      </c>
      <c r="J110" s="2">
        <v>43878</v>
      </c>
      <c r="K110">
        <v>2180.63</v>
      </c>
    </row>
    <row r="111" spans="1:11" ht="105" x14ac:dyDescent="0.25">
      <c r="A111" t="str">
        <f>"ZE82B80D31"</f>
        <v>ZE82B80D31</v>
      </c>
      <c r="B111" t="str">
        <f t="shared" si="1"/>
        <v>06363391001</v>
      </c>
      <c r="C111" t="s">
        <v>16</v>
      </c>
      <c r="D111" t="s">
        <v>269</v>
      </c>
      <c r="E111" t="s">
        <v>36</v>
      </c>
      <c r="F111" s="1" t="s">
        <v>270</v>
      </c>
      <c r="G111" t="s">
        <v>271</v>
      </c>
      <c r="H111">
        <v>1082.5</v>
      </c>
      <c r="I111" s="2">
        <v>43878</v>
      </c>
      <c r="J111" s="2">
        <v>43878</v>
      </c>
      <c r="K111">
        <v>1082.5</v>
      </c>
    </row>
    <row r="112" spans="1:11" ht="90" x14ac:dyDescent="0.25">
      <c r="A112" t="str">
        <f>"Z572B9AFFD"</f>
        <v>Z572B9AFFD</v>
      </c>
      <c r="B112" t="str">
        <f t="shared" si="1"/>
        <v>06363391001</v>
      </c>
      <c r="C112" t="s">
        <v>16</v>
      </c>
      <c r="D112" t="s">
        <v>272</v>
      </c>
      <c r="E112" t="s">
        <v>36</v>
      </c>
      <c r="F112" s="1" t="s">
        <v>66</v>
      </c>
      <c r="G112" t="s">
        <v>67</v>
      </c>
      <c r="H112">
        <v>39500</v>
      </c>
      <c r="I112" s="2">
        <v>43860</v>
      </c>
      <c r="J112" s="2">
        <v>44561</v>
      </c>
      <c r="K112">
        <v>10853.96</v>
      </c>
    </row>
    <row r="113" spans="1:11" ht="150" x14ac:dyDescent="0.25">
      <c r="A113" t="str">
        <f>"Z282408DCD"</f>
        <v>Z282408DCD</v>
      </c>
      <c r="B113" t="str">
        <f t="shared" si="1"/>
        <v>06363391001</v>
      </c>
      <c r="C113" t="s">
        <v>16</v>
      </c>
      <c r="D113" t="s">
        <v>273</v>
      </c>
      <c r="E113" t="s">
        <v>36</v>
      </c>
      <c r="F113" s="1" t="s">
        <v>274</v>
      </c>
      <c r="G113" t="s">
        <v>275</v>
      </c>
      <c r="H113">
        <v>9068.7999999999993</v>
      </c>
      <c r="I113" s="2">
        <v>43720</v>
      </c>
      <c r="J113" s="2">
        <v>43819</v>
      </c>
      <c r="K113">
        <v>9068.7999999999993</v>
      </c>
    </row>
    <row r="114" spans="1:11" ht="150" x14ac:dyDescent="0.25">
      <c r="A114" t="str">
        <f>"Z592BEE4FC"</f>
        <v>Z592BEE4FC</v>
      </c>
      <c r="B114" t="str">
        <f t="shared" si="1"/>
        <v>06363391001</v>
      </c>
      <c r="C114" t="s">
        <v>16</v>
      </c>
      <c r="D114" t="s">
        <v>276</v>
      </c>
      <c r="E114" t="s">
        <v>36</v>
      </c>
      <c r="F114" s="1" t="s">
        <v>277</v>
      </c>
      <c r="G114" t="s">
        <v>278</v>
      </c>
      <c r="H114">
        <v>330.07</v>
      </c>
      <c r="I114" s="2">
        <v>43768</v>
      </c>
      <c r="J114" s="2">
        <v>43789</v>
      </c>
      <c r="K114">
        <v>330.07</v>
      </c>
    </row>
    <row r="115" spans="1:11" ht="105" x14ac:dyDescent="0.25">
      <c r="A115" t="str">
        <f>"ZC52C5EADC"</f>
        <v>ZC52C5EADC</v>
      </c>
      <c r="B115" t="str">
        <f t="shared" si="1"/>
        <v>06363391001</v>
      </c>
      <c r="C115" t="s">
        <v>16</v>
      </c>
      <c r="D115" t="s">
        <v>279</v>
      </c>
      <c r="E115" t="s">
        <v>36</v>
      </c>
      <c r="F115" s="1" t="s">
        <v>209</v>
      </c>
      <c r="G115" t="s">
        <v>210</v>
      </c>
      <c r="H115">
        <v>39900</v>
      </c>
      <c r="I115" s="2">
        <v>43906</v>
      </c>
      <c r="K115">
        <v>39900</v>
      </c>
    </row>
    <row r="116" spans="1:11" ht="75" x14ac:dyDescent="0.25">
      <c r="A116" t="str">
        <f>"Z932BDFB94"</f>
        <v>Z932BDFB94</v>
      </c>
      <c r="B116" t="str">
        <f t="shared" si="1"/>
        <v>06363391001</v>
      </c>
      <c r="C116" t="s">
        <v>16</v>
      </c>
      <c r="D116" t="s">
        <v>280</v>
      </c>
      <c r="E116" t="s">
        <v>36</v>
      </c>
      <c r="F116" s="1" t="s">
        <v>143</v>
      </c>
      <c r="G116" t="s">
        <v>144</v>
      </c>
      <c r="H116">
        <v>8500</v>
      </c>
      <c r="I116" s="2">
        <v>43889</v>
      </c>
      <c r="J116" s="2">
        <v>43889</v>
      </c>
      <c r="K116">
        <v>8500</v>
      </c>
    </row>
    <row r="117" spans="1:11" ht="75" x14ac:dyDescent="0.25">
      <c r="A117" t="str">
        <f>"Z9A2C00618"</f>
        <v>Z9A2C00618</v>
      </c>
      <c r="B117" t="str">
        <f t="shared" si="1"/>
        <v>06363391001</v>
      </c>
      <c r="C117" t="s">
        <v>16</v>
      </c>
      <c r="D117" t="s">
        <v>281</v>
      </c>
      <c r="E117" t="s">
        <v>36</v>
      </c>
      <c r="F117" s="1" t="s">
        <v>282</v>
      </c>
      <c r="G117" t="s">
        <v>283</v>
      </c>
      <c r="H117">
        <v>629.29999999999995</v>
      </c>
      <c r="I117" s="2">
        <v>43873</v>
      </c>
      <c r="J117" s="2">
        <v>43899</v>
      </c>
      <c r="K117">
        <v>629.29999999999995</v>
      </c>
    </row>
    <row r="118" spans="1:11" ht="120" x14ac:dyDescent="0.25">
      <c r="A118" t="str">
        <f>"Z282C95A2F"</f>
        <v>Z282C95A2F</v>
      </c>
      <c r="B118" t="str">
        <f t="shared" si="1"/>
        <v>06363391001</v>
      </c>
      <c r="C118" t="s">
        <v>16</v>
      </c>
      <c r="D118" t="s">
        <v>284</v>
      </c>
      <c r="E118" t="s">
        <v>36</v>
      </c>
      <c r="F118" s="1" t="s">
        <v>285</v>
      </c>
      <c r="G118" t="s">
        <v>286</v>
      </c>
      <c r="H118">
        <v>4920</v>
      </c>
      <c r="I118" s="2">
        <v>43921</v>
      </c>
      <c r="J118" s="2">
        <v>43924</v>
      </c>
      <c r="K118">
        <v>4920</v>
      </c>
    </row>
    <row r="119" spans="1:11" ht="90" x14ac:dyDescent="0.25">
      <c r="A119" t="str">
        <f>"ZD12C9C195"</f>
        <v>ZD12C9C195</v>
      </c>
      <c r="B119" t="str">
        <f t="shared" si="1"/>
        <v>06363391001</v>
      </c>
      <c r="C119" t="s">
        <v>16</v>
      </c>
      <c r="D119" t="s">
        <v>287</v>
      </c>
      <c r="E119" t="s">
        <v>36</v>
      </c>
      <c r="F119" s="1" t="s">
        <v>288</v>
      </c>
      <c r="G119" t="s">
        <v>289</v>
      </c>
      <c r="H119">
        <v>2912</v>
      </c>
      <c r="I119" s="2">
        <v>43927</v>
      </c>
      <c r="J119" s="2">
        <v>43927</v>
      </c>
      <c r="K119">
        <v>2912</v>
      </c>
    </row>
    <row r="120" spans="1:11" ht="75" x14ac:dyDescent="0.25">
      <c r="A120" t="str">
        <f>"Z072C5EAA2"</f>
        <v>Z072C5EAA2</v>
      </c>
      <c r="B120" t="str">
        <f t="shared" si="1"/>
        <v>06363391001</v>
      </c>
      <c r="C120" t="s">
        <v>16</v>
      </c>
      <c r="D120" t="s">
        <v>290</v>
      </c>
      <c r="E120" t="s">
        <v>36</v>
      </c>
      <c r="F120" s="1" t="s">
        <v>291</v>
      </c>
      <c r="G120" t="s">
        <v>292</v>
      </c>
      <c r="H120">
        <v>750</v>
      </c>
      <c r="I120" s="2">
        <v>43857</v>
      </c>
      <c r="J120" s="2">
        <v>43872</v>
      </c>
      <c r="K120">
        <v>750</v>
      </c>
    </row>
    <row r="121" spans="1:11" ht="165" x14ac:dyDescent="0.25">
      <c r="A121" t="str">
        <f>"Z822CC421B"</f>
        <v>Z822CC421B</v>
      </c>
      <c r="B121" t="str">
        <f t="shared" si="1"/>
        <v>06363391001</v>
      </c>
      <c r="C121" t="s">
        <v>16</v>
      </c>
      <c r="D121" t="s">
        <v>293</v>
      </c>
      <c r="E121" t="s">
        <v>36</v>
      </c>
      <c r="F121" s="1" t="s">
        <v>294</v>
      </c>
      <c r="G121" t="s">
        <v>295</v>
      </c>
      <c r="H121">
        <v>395</v>
      </c>
      <c r="I121" s="2">
        <v>43845</v>
      </c>
      <c r="J121" s="2">
        <v>43845</v>
      </c>
      <c r="K121">
        <v>395</v>
      </c>
    </row>
    <row r="122" spans="1:11" ht="150" x14ac:dyDescent="0.25">
      <c r="A122" t="str">
        <f>"Z232CC7EC8"</f>
        <v>Z232CC7EC8</v>
      </c>
      <c r="B122" t="str">
        <f t="shared" si="1"/>
        <v>06363391001</v>
      </c>
      <c r="C122" t="s">
        <v>16</v>
      </c>
      <c r="D122" t="s">
        <v>296</v>
      </c>
      <c r="E122" t="s">
        <v>36</v>
      </c>
      <c r="F122" s="1" t="s">
        <v>277</v>
      </c>
      <c r="G122" t="s">
        <v>278</v>
      </c>
      <c r="H122">
        <v>472.5</v>
      </c>
      <c r="I122" s="2">
        <v>43888</v>
      </c>
      <c r="J122" s="2">
        <v>43888</v>
      </c>
      <c r="K122">
        <v>472.5</v>
      </c>
    </row>
    <row r="123" spans="1:11" ht="90" x14ac:dyDescent="0.25">
      <c r="A123" t="str">
        <f>"Z762C5EA28"</f>
        <v>Z762C5EA28</v>
      </c>
      <c r="B123" t="str">
        <f t="shared" si="1"/>
        <v>06363391001</v>
      </c>
      <c r="C123" t="s">
        <v>16</v>
      </c>
      <c r="D123" t="s">
        <v>297</v>
      </c>
      <c r="E123" t="s">
        <v>36</v>
      </c>
      <c r="F123" s="1" t="s">
        <v>185</v>
      </c>
      <c r="G123" t="s">
        <v>101</v>
      </c>
      <c r="H123">
        <v>244</v>
      </c>
      <c r="I123" s="2">
        <v>43887</v>
      </c>
      <c r="J123" s="2">
        <v>43887</v>
      </c>
      <c r="K123">
        <v>244</v>
      </c>
    </row>
    <row r="124" spans="1:11" ht="180" x14ac:dyDescent="0.25">
      <c r="A124" t="str">
        <f>"ZF22CD08EF"</f>
        <v>ZF22CD08EF</v>
      </c>
      <c r="B124" t="str">
        <f t="shared" si="1"/>
        <v>06363391001</v>
      </c>
      <c r="C124" t="s">
        <v>16</v>
      </c>
      <c r="D124" t="s">
        <v>298</v>
      </c>
      <c r="E124" t="s">
        <v>36</v>
      </c>
      <c r="F124" s="1" t="s">
        <v>255</v>
      </c>
      <c r="G124" t="s">
        <v>256</v>
      </c>
      <c r="H124">
        <v>402</v>
      </c>
      <c r="I124" s="2">
        <v>43882</v>
      </c>
      <c r="J124" s="2">
        <v>43885</v>
      </c>
      <c r="K124">
        <v>402</v>
      </c>
    </row>
    <row r="125" spans="1:11" ht="90" x14ac:dyDescent="0.25">
      <c r="A125" t="str">
        <f>"82075772CE"</f>
        <v>82075772CE</v>
      </c>
      <c r="B125" t="str">
        <f t="shared" si="1"/>
        <v>06363391001</v>
      </c>
      <c r="C125" t="s">
        <v>16</v>
      </c>
      <c r="D125" t="s">
        <v>40</v>
      </c>
      <c r="E125" t="s">
        <v>18</v>
      </c>
      <c r="F125" s="1" t="s">
        <v>68</v>
      </c>
      <c r="G125" t="s">
        <v>69</v>
      </c>
      <c r="H125">
        <v>996216.39</v>
      </c>
      <c r="I125" s="2">
        <v>43922</v>
      </c>
      <c r="J125" s="2">
        <v>44286</v>
      </c>
      <c r="K125">
        <v>116633.02</v>
      </c>
    </row>
    <row r="126" spans="1:11" ht="150" x14ac:dyDescent="0.25">
      <c r="A126" t="str">
        <f>"Z622CE7031"</f>
        <v>Z622CE7031</v>
      </c>
      <c r="B126" t="str">
        <f t="shared" si="1"/>
        <v>06363391001</v>
      </c>
      <c r="C126" t="s">
        <v>16</v>
      </c>
      <c r="D126" t="s">
        <v>299</v>
      </c>
      <c r="E126" t="s">
        <v>36</v>
      </c>
      <c r="F126" s="1" t="s">
        <v>243</v>
      </c>
      <c r="G126" t="s">
        <v>244</v>
      </c>
      <c r="H126">
        <v>150</v>
      </c>
      <c r="I126" s="2">
        <v>43956</v>
      </c>
      <c r="J126" s="2">
        <v>43956</v>
      </c>
      <c r="K126">
        <v>150</v>
      </c>
    </row>
    <row r="127" spans="1:11" ht="90" x14ac:dyDescent="0.25">
      <c r="A127" t="str">
        <f>"Z5C2CFAE35"</f>
        <v>Z5C2CFAE35</v>
      </c>
      <c r="B127" t="str">
        <f t="shared" si="1"/>
        <v>06363391001</v>
      </c>
      <c r="C127" t="s">
        <v>16</v>
      </c>
      <c r="D127" t="s">
        <v>300</v>
      </c>
      <c r="E127" t="s">
        <v>36</v>
      </c>
      <c r="F127" s="1" t="s">
        <v>288</v>
      </c>
      <c r="G127" t="s">
        <v>289</v>
      </c>
      <c r="H127">
        <v>495</v>
      </c>
      <c r="I127" s="2">
        <v>43965</v>
      </c>
      <c r="J127" s="2">
        <v>43966</v>
      </c>
      <c r="K127">
        <v>495</v>
      </c>
    </row>
    <row r="128" spans="1:11" ht="90" x14ac:dyDescent="0.25">
      <c r="A128" t="str">
        <f>"Z002D09841"</f>
        <v>Z002D09841</v>
      </c>
      <c r="B128" t="str">
        <f t="shared" si="1"/>
        <v>06363391001</v>
      </c>
      <c r="C128" t="s">
        <v>16</v>
      </c>
      <c r="D128" t="s">
        <v>301</v>
      </c>
      <c r="E128" t="s">
        <v>36</v>
      </c>
      <c r="F128" s="1" t="s">
        <v>302</v>
      </c>
      <c r="G128" t="s">
        <v>303</v>
      </c>
      <c r="H128">
        <v>27750</v>
      </c>
      <c r="I128" s="2">
        <v>43971</v>
      </c>
      <c r="K128">
        <v>27750</v>
      </c>
    </row>
    <row r="129" spans="1:11" ht="409.5" x14ac:dyDescent="0.25">
      <c r="A129" t="str">
        <f>"Z932CFB33A"</f>
        <v>Z932CFB33A</v>
      </c>
      <c r="B129" t="str">
        <f t="shared" si="1"/>
        <v>06363391001</v>
      </c>
      <c r="C129" t="s">
        <v>16</v>
      </c>
      <c r="D129" t="s">
        <v>304</v>
      </c>
      <c r="E129" t="s">
        <v>36</v>
      </c>
      <c r="F129" s="1" t="s">
        <v>305</v>
      </c>
      <c r="G129" t="s">
        <v>306</v>
      </c>
      <c r="H129">
        <v>17760</v>
      </c>
      <c r="I129" s="2">
        <v>43972</v>
      </c>
      <c r="J129" s="2">
        <v>43965</v>
      </c>
      <c r="K129">
        <v>17760</v>
      </c>
    </row>
    <row r="130" spans="1:11" ht="105" x14ac:dyDescent="0.25">
      <c r="A130" t="str">
        <f>"ZCC2CE949B"</f>
        <v>ZCC2CE949B</v>
      </c>
      <c r="B130" t="str">
        <f t="shared" si="1"/>
        <v>06363391001</v>
      </c>
      <c r="C130" t="s">
        <v>16</v>
      </c>
      <c r="D130" t="s">
        <v>307</v>
      </c>
      <c r="E130" t="s">
        <v>36</v>
      </c>
      <c r="F130" s="1" t="s">
        <v>308</v>
      </c>
      <c r="G130" t="s">
        <v>309</v>
      </c>
      <c r="H130">
        <v>4936.5</v>
      </c>
      <c r="I130" s="2">
        <v>43966</v>
      </c>
      <c r="J130" s="2">
        <v>43969</v>
      </c>
      <c r="K130">
        <v>4936.5</v>
      </c>
    </row>
    <row r="131" spans="1:11" ht="90" x14ac:dyDescent="0.25">
      <c r="A131" t="str">
        <f>"Z2E2BE5AEA"</f>
        <v>Z2E2BE5AEA</v>
      </c>
      <c r="B131" t="str">
        <f t="shared" ref="B131:B194" si="2">"06363391001"</f>
        <v>06363391001</v>
      </c>
      <c r="C131" t="s">
        <v>16</v>
      </c>
      <c r="D131" t="s">
        <v>310</v>
      </c>
      <c r="E131" t="s">
        <v>36</v>
      </c>
      <c r="F131" s="1" t="s">
        <v>311</v>
      </c>
      <c r="G131" t="s">
        <v>312</v>
      </c>
      <c r="H131">
        <v>2560</v>
      </c>
      <c r="I131" s="2">
        <v>43866</v>
      </c>
      <c r="J131" s="2">
        <v>43866</v>
      </c>
      <c r="K131">
        <v>2560</v>
      </c>
    </row>
    <row r="132" spans="1:11" ht="330" x14ac:dyDescent="0.25">
      <c r="A132" t="str">
        <f>"ZB82B42CC4"</f>
        <v>ZB82B42CC4</v>
      </c>
      <c r="B132" t="str">
        <f t="shared" si="2"/>
        <v>06363391001</v>
      </c>
      <c r="C132" t="s">
        <v>16</v>
      </c>
      <c r="D132" t="s">
        <v>313</v>
      </c>
      <c r="E132" t="s">
        <v>36</v>
      </c>
      <c r="F132" s="1" t="s">
        <v>314</v>
      </c>
      <c r="G132" t="s">
        <v>268</v>
      </c>
      <c r="H132">
        <v>3368.23</v>
      </c>
      <c r="I132" s="2">
        <v>43858</v>
      </c>
      <c r="J132" s="2">
        <v>43878</v>
      </c>
      <c r="K132">
        <v>3368.23</v>
      </c>
    </row>
    <row r="133" spans="1:11" ht="105" x14ac:dyDescent="0.25">
      <c r="A133" t="str">
        <f>"Z122B245D5"</f>
        <v>Z122B245D5</v>
      </c>
      <c r="B133" t="str">
        <f t="shared" si="2"/>
        <v>06363391001</v>
      </c>
      <c r="C133" t="s">
        <v>16</v>
      </c>
      <c r="D133" t="s">
        <v>315</v>
      </c>
      <c r="E133" t="s">
        <v>36</v>
      </c>
      <c r="F133" s="1" t="s">
        <v>316</v>
      </c>
      <c r="G133" t="s">
        <v>317</v>
      </c>
      <c r="H133">
        <v>57</v>
      </c>
      <c r="I133" s="2">
        <v>43837</v>
      </c>
      <c r="J133" s="2">
        <v>43852</v>
      </c>
      <c r="K133">
        <v>57</v>
      </c>
    </row>
    <row r="134" spans="1:11" ht="375" x14ac:dyDescent="0.25">
      <c r="A134" t="str">
        <f>"ZB72B8D5BA"</f>
        <v>ZB72B8D5BA</v>
      </c>
      <c r="B134" t="str">
        <f t="shared" si="2"/>
        <v>06363391001</v>
      </c>
      <c r="C134" t="s">
        <v>16</v>
      </c>
      <c r="D134" t="s">
        <v>318</v>
      </c>
      <c r="E134" t="s">
        <v>36</v>
      </c>
      <c r="F134" s="1" t="s">
        <v>319</v>
      </c>
      <c r="G134" t="s">
        <v>320</v>
      </c>
      <c r="H134">
        <v>10450</v>
      </c>
      <c r="I134" s="2">
        <v>43872</v>
      </c>
      <c r="J134" s="2">
        <v>43880</v>
      </c>
      <c r="K134">
        <v>10793.99</v>
      </c>
    </row>
    <row r="135" spans="1:11" ht="90" x14ac:dyDescent="0.25">
      <c r="A135" t="str">
        <f>"Z242C91B56"</f>
        <v>Z242C91B56</v>
      </c>
      <c r="B135" t="str">
        <f t="shared" si="2"/>
        <v>06363391001</v>
      </c>
      <c r="C135" t="s">
        <v>16</v>
      </c>
      <c r="D135" t="s">
        <v>321</v>
      </c>
      <c r="E135" t="s">
        <v>36</v>
      </c>
      <c r="F135" s="1" t="s">
        <v>322</v>
      </c>
      <c r="G135" t="s">
        <v>323</v>
      </c>
      <c r="H135">
        <v>5000</v>
      </c>
      <c r="I135" s="2">
        <v>43951</v>
      </c>
      <c r="J135" s="2">
        <v>43951</v>
      </c>
      <c r="K135">
        <v>5000</v>
      </c>
    </row>
    <row r="136" spans="1:11" ht="90" x14ac:dyDescent="0.25">
      <c r="A136" t="str">
        <f>"8256107307"</f>
        <v>8256107307</v>
      </c>
      <c r="B136" t="str">
        <f t="shared" si="2"/>
        <v>06363391001</v>
      </c>
      <c r="C136" t="s">
        <v>16</v>
      </c>
      <c r="D136" t="s">
        <v>324</v>
      </c>
      <c r="E136" t="s">
        <v>18</v>
      </c>
      <c r="F136" s="1" t="s">
        <v>119</v>
      </c>
      <c r="G136" t="s">
        <v>120</v>
      </c>
      <c r="H136">
        <v>854896.35</v>
      </c>
      <c r="I136" s="2">
        <v>43983</v>
      </c>
      <c r="J136" s="2">
        <v>44347</v>
      </c>
      <c r="K136">
        <v>371645.51</v>
      </c>
    </row>
    <row r="137" spans="1:11" ht="90" x14ac:dyDescent="0.25">
      <c r="A137" t="str">
        <f>"82573103C6"</f>
        <v>82573103C6</v>
      </c>
      <c r="B137" t="str">
        <f t="shared" si="2"/>
        <v>06363391001</v>
      </c>
      <c r="C137" t="s">
        <v>16</v>
      </c>
      <c r="D137" t="s">
        <v>325</v>
      </c>
      <c r="E137" t="s">
        <v>18</v>
      </c>
      <c r="F137" s="1" t="s">
        <v>119</v>
      </c>
      <c r="G137" t="s">
        <v>120</v>
      </c>
      <c r="H137">
        <v>1039373.32</v>
      </c>
      <c r="I137" s="2">
        <v>43983</v>
      </c>
      <c r="J137" s="2">
        <v>44347</v>
      </c>
      <c r="K137">
        <v>315780.09000000003</v>
      </c>
    </row>
    <row r="138" spans="1:11" ht="135" x14ac:dyDescent="0.25">
      <c r="A138" t="str">
        <f>"Z482C0BBEE"</f>
        <v>Z482C0BBEE</v>
      </c>
      <c r="B138" t="str">
        <f t="shared" si="2"/>
        <v>06363391001</v>
      </c>
      <c r="C138" t="s">
        <v>16</v>
      </c>
      <c r="D138" t="s">
        <v>326</v>
      </c>
      <c r="E138" t="s">
        <v>18</v>
      </c>
      <c r="F138" s="1" t="s">
        <v>22</v>
      </c>
      <c r="G138" t="s">
        <v>23</v>
      </c>
      <c r="H138">
        <v>30533.759999999998</v>
      </c>
      <c r="I138" s="2">
        <v>43906</v>
      </c>
      <c r="J138" s="2">
        <v>44012</v>
      </c>
      <c r="K138">
        <v>30533.759999999998</v>
      </c>
    </row>
    <row r="139" spans="1:11" ht="135" x14ac:dyDescent="0.25">
      <c r="A139" t="str">
        <f>"Z492C229EA"</f>
        <v>Z492C229EA</v>
      </c>
      <c r="B139" t="str">
        <f t="shared" si="2"/>
        <v>06363391001</v>
      </c>
      <c r="C139" t="s">
        <v>16</v>
      </c>
      <c r="D139" t="s">
        <v>327</v>
      </c>
      <c r="E139" t="s">
        <v>18</v>
      </c>
      <c r="F139" s="1" t="s">
        <v>22</v>
      </c>
      <c r="G139" t="s">
        <v>23</v>
      </c>
      <c r="H139">
        <v>3013.2</v>
      </c>
      <c r="I139" s="2">
        <v>43896</v>
      </c>
      <c r="J139" s="2">
        <v>43896</v>
      </c>
      <c r="K139">
        <v>0</v>
      </c>
    </row>
    <row r="140" spans="1:11" ht="75" x14ac:dyDescent="0.25">
      <c r="A140" t="str">
        <f>"Z522C0A813"</f>
        <v>Z522C0A813</v>
      </c>
      <c r="B140" t="str">
        <f t="shared" si="2"/>
        <v>06363391001</v>
      </c>
      <c r="C140" t="s">
        <v>16</v>
      </c>
      <c r="D140" t="s">
        <v>328</v>
      </c>
      <c r="E140" t="s">
        <v>18</v>
      </c>
      <c r="F140" s="1" t="s">
        <v>329</v>
      </c>
      <c r="G140" t="s">
        <v>330</v>
      </c>
      <c r="H140">
        <v>22275</v>
      </c>
      <c r="I140" s="2">
        <v>43902</v>
      </c>
      <c r="J140" s="2">
        <v>44012</v>
      </c>
      <c r="K140">
        <v>22275</v>
      </c>
    </row>
    <row r="141" spans="1:11" ht="409.5" x14ac:dyDescent="0.25">
      <c r="A141" t="str">
        <f>"81946864D0"</f>
        <v>81946864D0</v>
      </c>
      <c r="B141" t="str">
        <f t="shared" si="2"/>
        <v>06363391001</v>
      </c>
      <c r="C141" t="s">
        <v>16</v>
      </c>
      <c r="D141" t="s">
        <v>331</v>
      </c>
      <c r="E141" t="s">
        <v>44</v>
      </c>
      <c r="F141" s="1" t="s">
        <v>332</v>
      </c>
      <c r="G141" t="s">
        <v>114</v>
      </c>
      <c r="H141">
        <v>212000</v>
      </c>
      <c r="I141" s="2">
        <v>43987</v>
      </c>
      <c r="J141" s="2">
        <v>44511</v>
      </c>
      <c r="K141">
        <v>168574.18</v>
      </c>
    </row>
    <row r="142" spans="1:11" ht="240" x14ac:dyDescent="0.25">
      <c r="A142" t="str">
        <f>"ZF22155B9D"</f>
        <v>ZF22155B9D</v>
      </c>
      <c r="B142" t="str">
        <f t="shared" si="2"/>
        <v>06363391001</v>
      </c>
      <c r="C142" t="s">
        <v>16</v>
      </c>
      <c r="D142" t="s">
        <v>333</v>
      </c>
      <c r="E142" t="s">
        <v>36</v>
      </c>
      <c r="F142" s="1" t="s">
        <v>334</v>
      </c>
      <c r="G142" t="s">
        <v>335</v>
      </c>
      <c r="H142">
        <v>18096.5</v>
      </c>
      <c r="I142" s="2">
        <v>43089</v>
      </c>
      <c r="J142" s="2">
        <v>43990</v>
      </c>
      <c r="K142">
        <v>15496.5</v>
      </c>
    </row>
    <row r="143" spans="1:11" ht="75" x14ac:dyDescent="0.25">
      <c r="A143" t="str">
        <f>"Z6D2D3B266"</f>
        <v>Z6D2D3B266</v>
      </c>
      <c r="B143" t="str">
        <f t="shared" si="2"/>
        <v>06363391001</v>
      </c>
      <c r="C143" t="s">
        <v>16</v>
      </c>
      <c r="D143" t="s">
        <v>336</v>
      </c>
      <c r="E143" t="s">
        <v>36</v>
      </c>
      <c r="F143" s="1" t="s">
        <v>337</v>
      </c>
      <c r="G143" t="s">
        <v>338</v>
      </c>
      <c r="H143">
        <v>227.5</v>
      </c>
      <c r="I143" s="2">
        <v>43965</v>
      </c>
      <c r="J143" s="2">
        <v>43965</v>
      </c>
      <c r="K143">
        <v>227.5</v>
      </c>
    </row>
    <row r="144" spans="1:11" ht="90" x14ac:dyDescent="0.25">
      <c r="A144" t="str">
        <f>"Z6B2D3AA04"</f>
        <v>Z6B2D3AA04</v>
      </c>
      <c r="B144" t="str">
        <f t="shared" si="2"/>
        <v>06363391001</v>
      </c>
      <c r="C144" t="s">
        <v>16</v>
      </c>
      <c r="D144" t="s">
        <v>339</v>
      </c>
      <c r="E144" t="s">
        <v>36</v>
      </c>
      <c r="F144" s="1" t="s">
        <v>340</v>
      </c>
      <c r="G144" t="s">
        <v>341</v>
      </c>
      <c r="H144">
        <v>1033.0999999999999</v>
      </c>
      <c r="I144" s="2">
        <v>43873</v>
      </c>
      <c r="J144" s="2">
        <v>43873</v>
      </c>
      <c r="K144">
        <v>0</v>
      </c>
    </row>
    <row r="145" spans="1:11" ht="90" x14ac:dyDescent="0.25">
      <c r="A145" t="str">
        <f>"Z6E2D0180C"</f>
        <v>Z6E2D0180C</v>
      </c>
      <c r="B145" t="str">
        <f t="shared" si="2"/>
        <v>06363391001</v>
      </c>
      <c r="C145" t="s">
        <v>16</v>
      </c>
      <c r="D145" t="s">
        <v>342</v>
      </c>
      <c r="E145" t="s">
        <v>36</v>
      </c>
      <c r="F145" s="1" t="s">
        <v>343</v>
      </c>
      <c r="G145" t="s">
        <v>344</v>
      </c>
      <c r="H145">
        <v>402.5</v>
      </c>
      <c r="I145" s="2">
        <v>43986</v>
      </c>
      <c r="J145" s="2">
        <v>43986</v>
      </c>
      <c r="K145">
        <v>402.5</v>
      </c>
    </row>
    <row r="146" spans="1:11" ht="150" x14ac:dyDescent="0.25">
      <c r="A146" t="str">
        <f>"Z512D1D149"</f>
        <v>Z512D1D149</v>
      </c>
      <c r="B146" t="str">
        <f t="shared" si="2"/>
        <v>06363391001</v>
      </c>
      <c r="C146" t="s">
        <v>16</v>
      </c>
      <c r="D146" t="s">
        <v>345</v>
      </c>
      <c r="E146" t="s">
        <v>36</v>
      </c>
      <c r="F146" s="1" t="s">
        <v>277</v>
      </c>
      <c r="G146" t="s">
        <v>278</v>
      </c>
      <c r="H146">
        <v>352.5</v>
      </c>
      <c r="I146" s="2">
        <v>43976</v>
      </c>
      <c r="J146" s="2">
        <v>43976</v>
      </c>
      <c r="K146">
        <v>352.5</v>
      </c>
    </row>
    <row r="147" spans="1:11" ht="105" x14ac:dyDescent="0.25">
      <c r="A147" t="str">
        <f>"ZA82D15F78"</f>
        <v>ZA82D15F78</v>
      </c>
      <c r="B147" t="str">
        <f t="shared" si="2"/>
        <v>06363391001</v>
      </c>
      <c r="C147" t="s">
        <v>16</v>
      </c>
      <c r="D147" t="s">
        <v>346</v>
      </c>
      <c r="E147" t="s">
        <v>36</v>
      </c>
      <c r="F147" s="1" t="s">
        <v>347</v>
      </c>
      <c r="G147" t="s">
        <v>348</v>
      </c>
      <c r="H147">
        <v>11990</v>
      </c>
      <c r="I147" s="2">
        <v>43985</v>
      </c>
      <c r="K147">
        <v>11990</v>
      </c>
    </row>
    <row r="148" spans="1:11" ht="105" x14ac:dyDescent="0.25">
      <c r="A148" t="str">
        <f>"Z172D4ED7B"</f>
        <v>Z172D4ED7B</v>
      </c>
      <c r="B148" t="str">
        <f t="shared" si="2"/>
        <v>06363391001</v>
      </c>
      <c r="C148" t="s">
        <v>16</v>
      </c>
      <c r="D148" t="s">
        <v>349</v>
      </c>
      <c r="E148" t="s">
        <v>36</v>
      </c>
      <c r="F148" s="1" t="s">
        <v>270</v>
      </c>
      <c r="G148" t="s">
        <v>271</v>
      </c>
      <c r="H148">
        <v>830</v>
      </c>
      <c r="I148" s="2">
        <v>44000</v>
      </c>
      <c r="K148">
        <v>830</v>
      </c>
    </row>
    <row r="149" spans="1:11" ht="255" x14ac:dyDescent="0.25">
      <c r="A149" t="str">
        <f>"Z1A2D113F0"</f>
        <v>Z1A2D113F0</v>
      </c>
      <c r="B149" t="str">
        <f t="shared" si="2"/>
        <v>06363391001</v>
      </c>
      <c r="C149" t="s">
        <v>16</v>
      </c>
      <c r="D149" t="s">
        <v>350</v>
      </c>
      <c r="E149" t="s">
        <v>36</v>
      </c>
      <c r="F149" s="1" t="s">
        <v>351</v>
      </c>
      <c r="G149" t="s">
        <v>352</v>
      </c>
      <c r="H149">
        <v>527.6</v>
      </c>
      <c r="I149" s="2">
        <v>44008</v>
      </c>
      <c r="J149" s="2">
        <v>44008</v>
      </c>
      <c r="K149">
        <v>527.6</v>
      </c>
    </row>
    <row r="150" spans="1:11" ht="90" x14ac:dyDescent="0.25">
      <c r="A150" t="str">
        <f>"ZEF2D1D1B6"</f>
        <v>ZEF2D1D1B6</v>
      </c>
      <c r="B150" t="str">
        <f t="shared" si="2"/>
        <v>06363391001</v>
      </c>
      <c r="C150" t="s">
        <v>16</v>
      </c>
      <c r="D150" t="s">
        <v>353</v>
      </c>
      <c r="E150" t="s">
        <v>36</v>
      </c>
      <c r="F150" s="1" t="s">
        <v>302</v>
      </c>
      <c r="G150" t="s">
        <v>303</v>
      </c>
      <c r="H150">
        <v>6000</v>
      </c>
      <c r="I150" s="2">
        <v>44011</v>
      </c>
      <c r="J150" s="2">
        <v>44011</v>
      </c>
      <c r="K150">
        <v>6000</v>
      </c>
    </row>
    <row r="151" spans="1:11" ht="105" x14ac:dyDescent="0.25">
      <c r="A151" t="str">
        <f>"ZCE2D1EC1D"</f>
        <v>ZCE2D1EC1D</v>
      </c>
      <c r="B151" t="str">
        <f t="shared" si="2"/>
        <v>06363391001</v>
      </c>
      <c r="C151" t="s">
        <v>16</v>
      </c>
      <c r="D151" t="s">
        <v>354</v>
      </c>
      <c r="E151" t="s">
        <v>36</v>
      </c>
      <c r="F151" s="1" t="s">
        <v>209</v>
      </c>
      <c r="G151" t="s">
        <v>210</v>
      </c>
      <c r="H151">
        <v>3248</v>
      </c>
      <c r="I151" s="2">
        <v>43986</v>
      </c>
      <c r="K151">
        <v>3248</v>
      </c>
    </row>
    <row r="152" spans="1:11" ht="150" x14ac:dyDescent="0.25">
      <c r="A152" t="str">
        <f>"Z7B2D2DD7D"</f>
        <v>Z7B2D2DD7D</v>
      </c>
      <c r="B152" t="str">
        <f t="shared" si="2"/>
        <v>06363391001</v>
      </c>
      <c r="C152" t="s">
        <v>16</v>
      </c>
      <c r="D152" t="s">
        <v>355</v>
      </c>
      <c r="E152" t="s">
        <v>36</v>
      </c>
      <c r="F152" s="1" t="s">
        <v>356</v>
      </c>
      <c r="G152" t="s">
        <v>114</v>
      </c>
      <c r="H152">
        <v>3375</v>
      </c>
      <c r="I152" s="2">
        <v>43992</v>
      </c>
      <c r="J152" s="2">
        <v>43992</v>
      </c>
      <c r="K152">
        <v>3375</v>
      </c>
    </row>
    <row r="153" spans="1:11" ht="90" x14ac:dyDescent="0.25">
      <c r="A153" t="str">
        <f>"Z052D23566"</f>
        <v>Z052D23566</v>
      </c>
      <c r="B153" t="str">
        <f t="shared" si="2"/>
        <v>06363391001</v>
      </c>
      <c r="C153" t="s">
        <v>16</v>
      </c>
      <c r="D153" t="s">
        <v>357</v>
      </c>
      <c r="E153" t="s">
        <v>36</v>
      </c>
      <c r="F153" s="1" t="s">
        <v>288</v>
      </c>
      <c r="G153" t="s">
        <v>289</v>
      </c>
      <c r="H153">
        <v>1800</v>
      </c>
      <c r="I153" s="2">
        <v>44015</v>
      </c>
      <c r="J153" s="2">
        <v>44015</v>
      </c>
      <c r="K153">
        <v>0</v>
      </c>
    </row>
    <row r="154" spans="1:11" ht="105" x14ac:dyDescent="0.25">
      <c r="A154" t="str">
        <f>"Z3C2B9B08E"</f>
        <v>Z3C2B9B08E</v>
      </c>
      <c r="B154" t="str">
        <f t="shared" si="2"/>
        <v>06363391001</v>
      </c>
      <c r="C154" t="s">
        <v>16</v>
      </c>
      <c r="D154" t="s">
        <v>358</v>
      </c>
      <c r="E154" t="s">
        <v>36</v>
      </c>
      <c r="F154" s="1" t="s">
        <v>359</v>
      </c>
      <c r="G154" t="s">
        <v>360</v>
      </c>
      <c r="H154">
        <v>39000</v>
      </c>
      <c r="I154" s="2">
        <v>43862</v>
      </c>
      <c r="J154" s="2">
        <v>44104</v>
      </c>
      <c r="K154">
        <v>39000</v>
      </c>
    </row>
    <row r="155" spans="1:11" ht="390" x14ac:dyDescent="0.25">
      <c r="A155" t="str">
        <f>"8201466FD5"</f>
        <v>8201466FD5</v>
      </c>
      <c r="B155" t="str">
        <f t="shared" si="2"/>
        <v>06363391001</v>
      </c>
      <c r="C155" t="s">
        <v>16</v>
      </c>
      <c r="D155" t="s">
        <v>361</v>
      </c>
      <c r="E155" t="s">
        <v>44</v>
      </c>
      <c r="F155" s="1" t="s">
        <v>362</v>
      </c>
      <c r="G155" t="s">
        <v>363</v>
      </c>
      <c r="H155">
        <v>148000</v>
      </c>
      <c r="I155" s="2">
        <v>43992</v>
      </c>
      <c r="J155" s="2">
        <v>44205</v>
      </c>
      <c r="K155">
        <v>48287.5</v>
      </c>
    </row>
    <row r="156" spans="1:11" ht="75" x14ac:dyDescent="0.25">
      <c r="A156" t="str">
        <f>"Z362C0B132"</f>
        <v>Z362C0B132</v>
      </c>
      <c r="B156" t="str">
        <f t="shared" si="2"/>
        <v>06363391001</v>
      </c>
      <c r="C156" t="s">
        <v>16</v>
      </c>
      <c r="D156" t="s">
        <v>364</v>
      </c>
      <c r="E156" t="s">
        <v>18</v>
      </c>
      <c r="F156" s="1" t="s">
        <v>329</v>
      </c>
      <c r="G156" t="s">
        <v>330</v>
      </c>
      <c r="H156">
        <v>39960</v>
      </c>
      <c r="I156" s="2">
        <v>44043</v>
      </c>
      <c r="J156" s="2">
        <v>44104</v>
      </c>
      <c r="K156">
        <v>39960</v>
      </c>
    </row>
    <row r="157" spans="1:11" ht="75" x14ac:dyDescent="0.25">
      <c r="A157" t="str">
        <f>"Z562C0BEB9"</f>
        <v>Z562C0BEB9</v>
      </c>
      <c r="B157" t="str">
        <f t="shared" si="2"/>
        <v>06363391001</v>
      </c>
      <c r="C157" t="s">
        <v>16</v>
      </c>
      <c r="D157" t="s">
        <v>365</v>
      </c>
      <c r="E157" t="s">
        <v>18</v>
      </c>
      <c r="F157" s="1" t="s">
        <v>329</v>
      </c>
      <c r="G157" t="s">
        <v>330</v>
      </c>
      <c r="H157">
        <v>21600</v>
      </c>
      <c r="I157" s="2">
        <v>43936</v>
      </c>
      <c r="J157" s="2">
        <v>44027</v>
      </c>
      <c r="K157">
        <v>21600</v>
      </c>
    </row>
    <row r="158" spans="1:11" ht="150" x14ac:dyDescent="0.25">
      <c r="A158" t="str">
        <f>"ZA52D765EB"</f>
        <v>ZA52D765EB</v>
      </c>
      <c r="B158" t="str">
        <f t="shared" si="2"/>
        <v>06363391001</v>
      </c>
      <c r="C158" t="s">
        <v>16</v>
      </c>
      <c r="D158" t="s">
        <v>366</v>
      </c>
      <c r="E158" t="s">
        <v>36</v>
      </c>
      <c r="F158" s="1" t="s">
        <v>243</v>
      </c>
      <c r="G158" t="s">
        <v>244</v>
      </c>
      <c r="H158">
        <v>450</v>
      </c>
      <c r="I158" s="2">
        <v>44007</v>
      </c>
      <c r="J158" s="2">
        <v>44007</v>
      </c>
      <c r="K158">
        <v>450</v>
      </c>
    </row>
    <row r="159" spans="1:11" ht="75" x14ac:dyDescent="0.25">
      <c r="A159" t="str">
        <f>"Z452D8DD0E"</f>
        <v>Z452D8DD0E</v>
      </c>
      <c r="B159" t="str">
        <f t="shared" si="2"/>
        <v>06363391001</v>
      </c>
      <c r="C159" t="s">
        <v>16</v>
      </c>
      <c r="D159" t="s">
        <v>290</v>
      </c>
      <c r="E159" t="s">
        <v>36</v>
      </c>
      <c r="F159" s="1" t="s">
        <v>291</v>
      </c>
      <c r="G159" t="s">
        <v>292</v>
      </c>
      <c r="H159">
        <v>724</v>
      </c>
      <c r="I159" s="2">
        <v>44004</v>
      </c>
      <c r="J159" s="2">
        <v>44004</v>
      </c>
      <c r="K159">
        <v>724</v>
      </c>
    </row>
    <row r="160" spans="1:11" ht="90" x14ac:dyDescent="0.25">
      <c r="A160" t="str">
        <f>"ZED2D5FAF1"</f>
        <v>ZED2D5FAF1</v>
      </c>
      <c r="B160" t="str">
        <f t="shared" si="2"/>
        <v>06363391001</v>
      </c>
      <c r="C160" t="s">
        <v>16</v>
      </c>
      <c r="D160" t="s">
        <v>367</v>
      </c>
      <c r="E160" t="s">
        <v>36</v>
      </c>
      <c r="F160" s="1" t="s">
        <v>368</v>
      </c>
      <c r="G160" t="s">
        <v>369</v>
      </c>
      <c r="H160">
        <v>0</v>
      </c>
      <c r="I160" s="2">
        <v>44000</v>
      </c>
      <c r="K160">
        <v>18722.349999999999</v>
      </c>
    </row>
    <row r="161" spans="1:11" ht="90" x14ac:dyDescent="0.25">
      <c r="A161" t="str">
        <f>"Z422BAD369"</f>
        <v>Z422BAD369</v>
      </c>
      <c r="B161" t="str">
        <f t="shared" si="2"/>
        <v>06363391001</v>
      </c>
      <c r="C161" t="s">
        <v>16</v>
      </c>
      <c r="D161" t="s">
        <v>370</v>
      </c>
      <c r="E161" t="s">
        <v>36</v>
      </c>
      <c r="F161" s="1" t="s">
        <v>371</v>
      </c>
      <c r="G161" t="s">
        <v>372</v>
      </c>
      <c r="H161">
        <v>2105</v>
      </c>
      <c r="I161" s="2">
        <v>43850</v>
      </c>
      <c r="J161" s="2">
        <v>43850</v>
      </c>
      <c r="K161">
        <v>2105</v>
      </c>
    </row>
    <row r="162" spans="1:11" ht="150" x14ac:dyDescent="0.25">
      <c r="A162" t="str">
        <f>"Z2A2BCC1F6"</f>
        <v>Z2A2BCC1F6</v>
      </c>
      <c r="B162" t="str">
        <f t="shared" si="2"/>
        <v>06363391001</v>
      </c>
      <c r="C162" t="s">
        <v>16</v>
      </c>
      <c r="D162" t="s">
        <v>373</v>
      </c>
      <c r="E162" t="s">
        <v>36</v>
      </c>
      <c r="F162" s="1" t="s">
        <v>374</v>
      </c>
      <c r="G162" t="s">
        <v>375</v>
      </c>
      <c r="H162">
        <v>750</v>
      </c>
      <c r="I162" s="2">
        <v>43852</v>
      </c>
      <c r="J162" s="2">
        <v>43852</v>
      </c>
      <c r="K162">
        <v>750</v>
      </c>
    </row>
    <row r="163" spans="1:11" ht="90" x14ac:dyDescent="0.25">
      <c r="A163" t="str">
        <f>"Z692A5E4E0"</f>
        <v>Z692A5E4E0</v>
      </c>
      <c r="B163" t="str">
        <f t="shared" si="2"/>
        <v>06363391001</v>
      </c>
      <c r="C163" t="s">
        <v>16</v>
      </c>
      <c r="D163" t="s">
        <v>376</v>
      </c>
      <c r="E163" t="s">
        <v>36</v>
      </c>
      <c r="F163" s="1" t="s">
        <v>377</v>
      </c>
      <c r="G163" t="s">
        <v>378</v>
      </c>
      <c r="H163">
        <v>1104</v>
      </c>
      <c r="I163" s="2">
        <v>43774</v>
      </c>
      <c r="J163" s="2">
        <v>43871</v>
      </c>
      <c r="K163">
        <v>1104</v>
      </c>
    </row>
    <row r="164" spans="1:11" ht="105" x14ac:dyDescent="0.25">
      <c r="A164" t="str">
        <f>"ZA12D9B50B"</f>
        <v>ZA12D9B50B</v>
      </c>
      <c r="B164" t="str">
        <f t="shared" si="2"/>
        <v>06363391001</v>
      </c>
      <c r="C164" t="s">
        <v>16</v>
      </c>
      <c r="D164" t="s">
        <v>379</v>
      </c>
      <c r="E164" t="s">
        <v>36</v>
      </c>
      <c r="F164" s="1" t="s">
        <v>316</v>
      </c>
      <c r="G164" t="s">
        <v>317</v>
      </c>
      <c r="H164">
        <v>84</v>
      </c>
      <c r="I164" s="2">
        <v>44025</v>
      </c>
      <c r="J164" s="2">
        <v>44027</v>
      </c>
      <c r="K164">
        <v>84</v>
      </c>
    </row>
    <row r="165" spans="1:11" ht="150" x14ac:dyDescent="0.25">
      <c r="A165" t="str">
        <f>"Z4B2DB0B94"</f>
        <v>Z4B2DB0B94</v>
      </c>
      <c r="B165" t="str">
        <f t="shared" si="2"/>
        <v>06363391001</v>
      </c>
      <c r="C165" t="s">
        <v>16</v>
      </c>
      <c r="D165" t="s">
        <v>380</v>
      </c>
      <c r="E165" t="s">
        <v>36</v>
      </c>
      <c r="F165" s="1" t="s">
        <v>243</v>
      </c>
      <c r="G165" t="s">
        <v>244</v>
      </c>
      <c r="H165">
        <v>510</v>
      </c>
      <c r="I165" s="2">
        <v>44027</v>
      </c>
      <c r="J165" s="2">
        <v>44027</v>
      </c>
      <c r="K165">
        <v>510</v>
      </c>
    </row>
    <row r="166" spans="1:11" ht="345" x14ac:dyDescent="0.25">
      <c r="A166" t="str">
        <f>"Z252D87D2B"</f>
        <v>Z252D87D2B</v>
      </c>
      <c r="B166" t="str">
        <f t="shared" si="2"/>
        <v>06363391001</v>
      </c>
      <c r="C166" t="s">
        <v>16</v>
      </c>
      <c r="D166" t="s">
        <v>381</v>
      </c>
      <c r="E166" t="s">
        <v>36</v>
      </c>
      <c r="F166" s="1" t="s">
        <v>382</v>
      </c>
      <c r="G166" t="s">
        <v>271</v>
      </c>
      <c r="H166">
        <v>468</v>
      </c>
      <c r="I166" s="2">
        <v>44026</v>
      </c>
      <c r="J166" s="2">
        <v>44026</v>
      </c>
      <c r="K166">
        <v>468</v>
      </c>
    </row>
    <row r="167" spans="1:11" ht="90" x14ac:dyDescent="0.25">
      <c r="A167" t="str">
        <f>"ZA32D7B0E0"</f>
        <v>ZA32D7B0E0</v>
      </c>
      <c r="B167" t="str">
        <f t="shared" si="2"/>
        <v>06363391001</v>
      </c>
      <c r="C167" t="s">
        <v>16</v>
      </c>
      <c r="D167" t="s">
        <v>383</v>
      </c>
      <c r="E167" t="s">
        <v>36</v>
      </c>
      <c r="F167" s="1" t="s">
        <v>368</v>
      </c>
      <c r="G167" t="s">
        <v>369</v>
      </c>
      <c r="H167">
        <v>0</v>
      </c>
      <c r="I167" s="2">
        <v>43747</v>
      </c>
      <c r="K167">
        <v>35629.4</v>
      </c>
    </row>
    <row r="168" spans="1:11" ht="240" x14ac:dyDescent="0.25">
      <c r="A168" t="str">
        <f>"Z072DBA0E9"</f>
        <v>Z072DBA0E9</v>
      </c>
      <c r="B168" t="str">
        <f t="shared" si="2"/>
        <v>06363391001</v>
      </c>
      <c r="C168" t="s">
        <v>16</v>
      </c>
      <c r="D168" t="s">
        <v>384</v>
      </c>
      <c r="E168" t="s">
        <v>36</v>
      </c>
      <c r="F168" s="1" t="s">
        <v>385</v>
      </c>
      <c r="G168" t="s">
        <v>386</v>
      </c>
      <c r="H168">
        <v>7711</v>
      </c>
      <c r="I168" s="2">
        <v>44036</v>
      </c>
      <c r="K168">
        <v>7710.99</v>
      </c>
    </row>
    <row r="169" spans="1:11" ht="135" x14ac:dyDescent="0.25">
      <c r="A169" t="str">
        <f>"Z0B2C33B6C"</f>
        <v>Z0B2C33B6C</v>
      </c>
      <c r="B169" t="str">
        <f t="shared" si="2"/>
        <v>06363391001</v>
      </c>
      <c r="C169" t="s">
        <v>16</v>
      </c>
      <c r="D169" t="s">
        <v>387</v>
      </c>
      <c r="E169" t="s">
        <v>18</v>
      </c>
      <c r="F169" s="1" t="s">
        <v>22</v>
      </c>
      <c r="G169" t="s">
        <v>23</v>
      </c>
      <c r="H169">
        <v>3069.4</v>
      </c>
      <c r="I169" s="2">
        <v>43951</v>
      </c>
      <c r="J169" s="2">
        <v>45777</v>
      </c>
      <c r="K169">
        <v>306.94</v>
      </c>
    </row>
    <row r="170" spans="1:11" ht="90" x14ac:dyDescent="0.25">
      <c r="A170" t="str">
        <f>"ZC22D58671"</f>
        <v>ZC22D58671</v>
      </c>
      <c r="B170" t="str">
        <f t="shared" si="2"/>
        <v>06363391001</v>
      </c>
      <c r="C170" t="s">
        <v>16</v>
      </c>
      <c r="D170" t="s">
        <v>388</v>
      </c>
      <c r="E170" t="s">
        <v>36</v>
      </c>
      <c r="F170" s="1" t="s">
        <v>302</v>
      </c>
      <c r="G170" t="s">
        <v>303</v>
      </c>
      <c r="H170">
        <v>1500</v>
      </c>
      <c r="I170" s="2">
        <v>44001</v>
      </c>
      <c r="K170">
        <v>1500</v>
      </c>
    </row>
    <row r="171" spans="1:11" ht="409.5" x14ac:dyDescent="0.25">
      <c r="A171" t="str">
        <f>"805425557C"</f>
        <v>805425557C</v>
      </c>
      <c r="B171" t="str">
        <f t="shared" si="2"/>
        <v>06363391001</v>
      </c>
      <c r="C171" t="s">
        <v>16</v>
      </c>
      <c r="D171" t="s">
        <v>389</v>
      </c>
      <c r="E171" t="s">
        <v>199</v>
      </c>
      <c r="F171" s="1" t="s">
        <v>390</v>
      </c>
      <c r="G171" t="s">
        <v>391</v>
      </c>
      <c r="H171">
        <v>326481</v>
      </c>
      <c r="I171" s="2">
        <v>43908</v>
      </c>
      <c r="J171" s="2">
        <v>44272</v>
      </c>
      <c r="K171">
        <v>326481</v>
      </c>
    </row>
    <row r="172" spans="1:11" ht="135" x14ac:dyDescent="0.25">
      <c r="A172" t="str">
        <f>"Z4E2D52B5E"</f>
        <v>Z4E2D52B5E</v>
      </c>
      <c r="B172" t="str">
        <f t="shared" si="2"/>
        <v>06363391001</v>
      </c>
      <c r="C172" t="s">
        <v>16</v>
      </c>
      <c r="D172" t="s">
        <v>392</v>
      </c>
      <c r="E172" t="s">
        <v>18</v>
      </c>
      <c r="F172" s="1" t="s">
        <v>22</v>
      </c>
      <c r="G172" t="s">
        <v>23</v>
      </c>
      <c r="H172">
        <v>3117.8</v>
      </c>
      <c r="I172" s="2">
        <v>44040</v>
      </c>
      <c r="J172" s="2">
        <v>45866</v>
      </c>
      <c r="K172">
        <v>155.88999999999999</v>
      </c>
    </row>
    <row r="173" spans="1:11" ht="105" x14ac:dyDescent="0.25">
      <c r="A173" t="str">
        <f>"ZDC2C09176"</f>
        <v>ZDC2C09176</v>
      </c>
      <c r="B173" t="str">
        <f t="shared" si="2"/>
        <v>06363391001</v>
      </c>
      <c r="C173" t="s">
        <v>16</v>
      </c>
      <c r="D173" t="s">
        <v>393</v>
      </c>
      <c r="E173" t="s">
        <v>36</v>
      </c>
      <c r="F173" s="1" t="s">
        <v>359</v>
      </c>
      <c r="G173" t="s">
        <v>360</v>
      </c>
      <c r="H173">
        <v>5200</v>
      </c>
      <c r="I173" s="2">
        <v>43875</v>
      </c>
      <c r="J173" s="2">
        <v>44241</v>
      </c>
      <c r="K173">
        <v>3466.68</v>
      </c>
    </row>
    <row r="174" spans="1:11" ht="300" x14ac:dyDescent="0.25">
      <c r="A174" t="str">
        <f>"ZBB2D87D66"</f>
        <v>ZBB2D87D66</v>
      </c>
      <c r="B174" t="str">
        <f t="shared" si="2"/>
        <v>06363391001</v>
      </c>
      <c r="C174" t="s">
        <v>16</v>
      </c>
      <c r="D174" t="s">
        <v>394</v>
      </c>
      <c r="E174" t="s">
        <v>36</v>
      </c>
      <c r="F174" s="1" t="s">
        <v>395</v>
      </c>
      <c r="G174" t="s">
        <v>396</v>
      </c>
      <c r="H174">
        <v>470</v>
      </c>
      <c r="I174" s="2">
        <v>44033</v>
      </c>
      <c r="J174" s="2">
        <v>44033</v>
      </c>
      <c r="K174">
        <v>470</v>
      </c>
    </row>
    <row r="175" spans="1:11" ht="150" x14ac:dyDescent="0.25">
      <c r="A175" t="str">
        <f>"Z9C2DC2B1E"</f>
        <v>Z9C2DC2B1E</v>
      </c>
      <c r="B175" t="str">
        <f t="shared" si="2"/>
        <v>06363391001</v>
      </c>
      <c r="C175" t="s">
        <v>16</v>
      </c>
      <c r="D175" t="s">
        <v>397</v>
      </c>
      <c r="E175" t="s">
        <v>36</v>
      </c>
      <c r="F175" s="1" t="s">
        <v>398</v>
      </c>
      <c r="G175" t="s">
        <v>399</v>
      </c>
      <c r="H175">
        <v>600</v>
      </c>
      <c r="I175" s="2">
        <v>44035</v>
      </c>
      <c r="K175">
        <v>600</v>
      </c>
    </row>
    <row r="176" spans="1:11" ht="90" x14ac:dyDescent="0.25">
      <c r="A176" t="str">
        <f>"Z402CF99EA"</f>
        <v>Z402CF99EA</v>
      </c>
      <c r="B176" t="str">
        <f t="shared" si="2"/>
        <v>06363391001</v>
      </c>
      <c r="C176" t="s">
        <v>16</v>
      </c>
      <c r="D176" t="s">
        <v>400</v>
      </c>
      <c r="E176" t="s">
        <v>36</v>
      </c>
      <c r="F176" s="1" t="s">
        <v>252</v>
      </c>
      <c r="G176" t="s">
        <v>253</v>
      </c>
      <c r="H176">
        <v>2023.75</v>
      </c>
      <c r="I176" s="2">
        <v>44011</v>
      </c>
      <c r="J176" s="2">
        <v>44020</v>
      </c>
      <c r="K176">
        <v>2023.75</v>
      </c>
    </row>
    <row r="177" spans="1:11" ht="90" x14ac:dyDescent="0.25">
      <c r="A177" t="str">
        <f>"ZF52DC3175"</f>
        <v>ZF52DC3175</v>
      </c>
      <c r="B177" t="str">
        <f t="shared" si="2"/>
        <v>06363391001</v>
      </c>
      <c r="C177" t="s">
        <v>16</v>
      </c>
      <c r="D177" t="s">
        <v>401</v>
      </c>
      <c r="E177" t="s">
        <v>36</v>
      </c>
      <c r="F177" s="1" t="s">
        <v>343</v>
      </c>
      <c r="G177" t="s">
        <v>344</v>
      </c>
      <c r="H177">
        <v>594</v>
      </c>
      <c r="I177" s="2">
        <v>44036</v>
      </c>
      <c r="J177" s="2">
        <v>44036</v>
      </c>
      <c r="K177">
        <v>594</v>
      </c>
    </row>
    <row r="178" spans="1:11" ht="330" x14ac:dyDescent="0.25">
      <c r="A178" t="str">
        <f>"Z6D2D87CF7"</f>
        <v>Z6D2D87CF7</v>
      </c>
      <c r="B178" t="str">
        <f t="shared" si="2"/>
        <v>06363391001</v>
      </c>
      <c r="C178" t="s">
        <v>16</v>
      </c>
      <c r="D178" t="s">
        <v>402</v>
      </c>
      <c r="E178" t="s">
        <v>36</v>
      </c>
      <c r="F178" s="1" t="s">
        <v>403</v>
      </c>
      <c r="G178" t="s">
        <v>404</v>
      </c>
      <c r="H178">
        <v>1000</v>
      </c>
      <c r="I178" s="2">
        <v>44039</v>
      </c>
      <c r="J178" s="2">
        <v>44039</v>
      </c>
      <c r="K178">
        <v>1000</v>
      </c>
    </row>
    <row r="179" spans="1:11" ht="150" x14ac:dyDescent="0.25">
      <c r="A179" t="str">
        <f>"ZAE2D12838"</f>
        <v>ZAE2D12838</v>
      </c>
      <c r="B179" t="str">
        <f t="shared" si="2"/>
        <v>06363391001</v>
      </c>
      <c r="C179" t="s">
        <v>16</v>
      </c>
      <c r="D179" t="s">
        <v>405</v>
      </c>
      <c r="E179" t="s">
        <v>36</v>
      </c>
      <c r="F179" s="1" t="s">
        <v>406</v>
      </c>
      <c r="G179" t="s">
        <v>407</v>
      </c>
      <c r="H179">
        <v>1815.1</v>
      </c>
      <c r="I179" s="2">
        <v>43949</v>
      </c>
      <c r="J179" s="2">
        <v>44049</v>
      </c>
      <c r="K179">
        <v>1815.1</v>
      </c>
    </row>
    <row r="180" spans="1:11" ht="90" x14ac:dyDescent="0.25">
      <c r="A180" t="str">
        <f>"Z2B2D52CB8"</f>
        <v>Z2B2D52CB8</v>
      </c>
      <c r="B180" t="str">
        <f t="shared" si="2"/>
        <v>06363391001</v>
      </c>
      <c r="C180" t="s">
        <v>16</v>
      </c>
      <c r="D180" t="s">
        <v>408</v>
      </c>
      <c r="E180" t="s">
        <v>36</v>
      </c>
      <c r="F180" s="1" t="s">
        <v>409</v>
      </c>
      <c r="G180" t="s">
        <v>410</v>
      </c>
      <c r="H180">
        <v>2060</v>
      </c>
      <c r="I180" s="2">
        <v>43999</v>
      </c>
      <c r="J180" s="2">
        <v>44050</v>
      </c>
      <c r="K180">
        <v>2060</v>
      </c>
    </row>
    <row r="181" spans="1:11" ht="90" x14ac:dyDescent="0.25">
      <c r="A181" t="str">
        <f>"ZCC2DA3D27"</f>
        <v>ZCC2DA3D27</v>
      </c>
      <c r="B181" t="str">
        <f t="shared" si="2"/>
        <v>06363391001</v>
      </c>
      <c r="C181" t="s">
        <v>16</v>
      </c>
      <c r="D181" t="s">
        <v>411</v>
      </c>
      <c r="E181" t="s">
        <v>36</v>
      </c>
      <c r="F181" s="1" t="s">
        <v>412</v>
      </c>
      <c r="G181" t="s">
        <v>413</v>
      </c>
      <c r="H181">
        <v>11900</v>
      </c>
      <c r="I181" s="2">
        <v>44054</v>
      </c>
      <c r="K181">
        <v>0</v>
      </c>
    </row>
    <row r="182" spans="1:11" ht="90" x14ac:dyDescent="0.25">
      <c r="A182" t="str">
        <f>"ZB62DEBD28"</f>
        <v>ZB62DEBD28</v>
      </c>
      <c r="B182" t="str">
        <f t="shared" si="2"/>
        <v>06363391001</v>
      </c>
      <c r="C182" t="s">
        <v>16</v>
      </c>
      <c r="D182" t="s">
        <v>414</v>
      </c>
      <c r="E182" t="s">
        <v>36</v>
      </c>
      <c r="F182" s="1" t="s">
        <v>415</v>
      </c>
      <c r="G182" t="s">
        <v>416</v>
      </c>
      <c r="H182">
        <v>2175</v>
      </c>
      <c r="I182" s="2">
        <v>44054</v>
      </c>
      <c r="K182">
        <v>2175</v>
      </c>
    </row>
    <row r="183" spans="1:11" ht="330" x14ac:dyDescent="0.25">
      <c r="A183" t="str">
        <f>"668359336C"</f>
        <v>668359336C</v>
      </c>
      <c r="B183" t="str">
        <f t="shared" si="2"/>
        <v>06363391001</v>
      </c>
      <c r="C183" t="s">
        <v>16</v>
      </c>
      <c r="D183" t="s">
        <v>417</v>
      </c>
      <c r="E183" t="s">
        <v>18</v>
      </c>
      <c r="F183" s="1" t="s">
        <v>418</v>
      </c>
      <c r="G183" s="1" t="s">
        <v>418</v>
      </c>
      <c r="H183">
        <v>12971116.300000001</v>
      </c>
      <c r="I183" s="2">
        <v>42522</v>
      </c>
      <c r="J183" s="2">
        <v>44218</v>
      </c>
      <c r="K183">
        <v>9316213.1899999995</v>
      </c>
    </row>
    <row r="184" spans="1:11" ht="409.5" x14ac:dyDescent="0.25">
      <c r="A184" t="str">
        <f>"7620686507"</f>
        <v>7620686507</v>
      </c>
      <c r="B184" t="str">
        <f t="shared" si="2"/>
        <v>06363391001</v>
      </c>
      <c r="C184" t="s">
        <v>16</v>
      </c>
      <c r="D184" t="s">
        <v>419</v>
      </c>
      <c r="E184" t="s">
        <v>44</v>
      </c>
      <c r="F184" s="1" t="s">
        <v>420</v>
      </c>
      <c r="G184" t="s">
        <v>421</v>
      </c>
      <c r="H184">
        <v>261600</v>
      </c>
      <c r="I184" s="2">
        <v>43496</v>
      </c>
      <c r="J184" s="2">
        <v>44286</v>
      </c>
      <c r="K184">
        <v>532323.68000000005</v>
      </c>
    </row>
    <row r="185" spans="1:11" ht="409.5" x14ac:dyDescent="0.25">
      <c r="A185" t="str">
        <f>"665596975F"</f>
        <v>665596975F</v>
      </c>
      <c r="B185" t="str">
        <f t="shared" si="2"/>
        <v>06363391001</v>
      </c>
      <c r="C185" t="s">
        <v>16</v>
      </c>
      <c r="D185" t="s">
        <v>422</v>
      </c>
      <c r="E185" t="s">
        <v>423</v>
      </c>
      <c r="F185" s="1" t="s">
        <v>424</v>
      </c>
      <c r="G185" t="s">
        <v>425</v>
      </c>
      <c r="H185">
        <v>726563.42</v>
      </c>
      <c r="I185" s="2">
        <v>42917</v>
      </c>
      <c r="J185" s="2">
        <v>44377</v>
      </c>
      <c r="K185">
        <v>853881.69</v>
      </c>
    </row>
    <row r="186" spans="1:11" ht="90" x14ac:dyDescent="0.25">
      <c r="A186" t="str">
        <f>"Z322D910CD"</f>
        <v>Z322D910CD</v>
      </c>
      <c r="B186" t="str">
        <f t="shared" si="2"/>
        <v>06363391001</v>
      </c>
      <c r="C186" t="s">
        <v>16</v>
      </c>
      <c r="D186" t="s">
        <v>426</v>
      </c>
      <c r="E186" t="s">
        <v>36</v>
      </c>
      <c r="F186" s="1" t="s">
        <v>412</v>
      </c>
      <c r="G186" t="s">
        <v>413</v>
      </c>
      <c r="H186">
        <v>35100</v>
      </c>
      <c r="I186" s="2">
        <v>44013</v>
      </c>
      <c r="J186" s="2">
        <v>44049</v>
      </c>
      <c r="K186">
        <v>35100</v>
      </c>
    </row>
    <row r="187" spans="1:11" ht="405" x14ac:dyDescent="0.25">
      <c r="A187" t="str">
        <f>"7586738640"</f>
        <v>7586738640</v>
      </c>
      <c r="B187" t="str">
        <f t="shared" si="2"/>
        <v>06363391001</v>
      </c>
      <c r="C187" t="s">
        <v>16</v>
      </c>
      <c r="D187" t="s">
        <v>427</v>
      </c>
      <c r="E187" t="s">
        <v>44</v>
      </c>
      <c r="F187" s="1" t="s">
        <v>428</v>
      </c>
      <c r="G187" t="s">
        <v>128</v>
      </c>
      <c r="H187">
        <v>208419.77</v>
      </c>
      <c r="I187" s="2">
        <v>43433</v>
      </c>
      <c r="J187" s="2">
        <v>44377</v>
      </c>
      <c r="K187">
        <v>368363.78</v>
      </c>
    </row>
    <row r="188" spans="1:11" ht="120" x14ac:dyDescent="0.25">
      <c r="A188" t="str">
        <f>"669174282F"</f>
        <v>669174282F</v>
      </c>
      <c r="B188" t="str">
        <f t="shared" si="2"/>
        <v>06363391001</v>
      </c>
      <c r="C188" t="s">
        <v>16</v>
      </c>
      <c r="D188" t="s">
        <v>429</v>
      </c>
      <c r="E188" t="s">
        <v>18</v>
      </c>
      <c r="F188" s="1" t="s">
        <v>430</v>
      </c>
      <c r="G188" t="s">
        <v>431</v>
      </c>
      <c r="H188">
        <v>1367847.4</v>
      </c>
      <c r="I188" s="2">
        <v>42522</v>
      </c>
      <c r="J188" s="2">
        <v>44229</v>
      </c>
      <c r="K188">
        <v>703144.45</v>
      </c>
    </row>
    <row r="189" spans="1:11" ht="180" x14ac:dyDescent="0.25">
      <c r="A189" t="str">
        <f>"Z0A2E2257F"</f>
        <v>Z0A2E2257F</v>
      </c>
      <c r="B189" t="str">
        <f t="shared" si="2"/>
        <v>06363391001</v>
      </c>
      <c r="C189" t="s">
        <v>16</v>
      </c>
      <c r="D189" t="s">
        <v>432</v>
      </c>
      <c r="E189" t="s">
        <v>36</v>
      </c>
      <c r="F189" s="1" t="s">
        <v>255</v>
      </c>
      <c r="G189" t="s">
        <v>256</v>
      </c>
      <c r="H189">
        <v>103</v>
      </c>
      <c r="I189" s="2">
        <v>44062</v>
      </c>
      <c r="J189" s="2">
        <v>44062</v>
      </c>
      <c r="K189">
        <v>0</v>
      </c>
    </row>
    <row r="190" spans="1:11" ht="150" x14ac:dyDescent="0.25">
      <c r="A190" t="str">
        <f>"Z0D2D9AB8C"</f>
        <v>Z0D2D9AB8C</v>
      </c>
      <c r="B190" t="str">
        <f t="shared" si="2"/>
        <v>06363391001</v>
      </c>
      <c r="C190" t="s">
        <v>16</v>
      </c>
      <c r="D190" t="s">
        <v>433</v>
      </c>
      <c r="E190" t="s">
        <v>36</v>
      </c>
      <c r="F190" s="1" t="s">
        <v>277</v>
      </c>
      <c r="G190" t="s">
        <v>278</v>
      </c>
      <c r="H190">
        <v>382.5</v>
      </c>
      <c r="I190" s="2">
        <v>44015</v>
      </c>
      <c r="J190" s="2">
        <v>44015</v>
      </c>
      <c r="K190">
        <v>382.5</v>
      </c>
    </row>
    <row r="191" spans="1:11" ht="345" x14ac:dyDescent="0.25">
      <c r="A191" t="str">
        <f>"ZBE2DF1A7F"</f>
        <v>ZBE2DF1A7F</v>
      </c>
      <c r="B191" t="str">
        <f t="shared" si="2"/>
        <v>06363391001</v>
      </c>
      <c r="C191" t="s">
        <v>16</v>
      </c>
      <c r="D191" t="s">
        <v>434</v>
      </c>
      <c r="E191" t="s">
        <v>36</v>
      </c>
      <c r="F191" s="1" t="s">
        <v>435</v>
      </c>
      <c r="G191" t="s">
        <v>436</v>
      </c>
      <c r="H191">
        <v>590</v>
      </c>
      <c r="I191" s="2">
        <v>44068</v>
      </c>
      <c r="J191" s="2">
        <v>44068</v>
      </c>
      <c r="K191">
        <v>590</v>
      </c>
    </row>
    <row r="192" spans="1:11" ht="409.5" x14ac:dyDescent="0.25">
      <c r="A192" t="str">
        <f>"ZB52B7B2F8"</f>
        <v>ZB52B7B2F8</v>
      </c>
      <c r="B192" t="str">
        <f t="shared" si="2"/>
        <v>06363391001</v>
      </c>
      <c r="C192" t="s">
        <v>16</v>
      </c>
      <c r="D192" t="s">
        <v>437</v>
      </c>
      <c r="E192" t="s">
        <v>44</v>
      </c>
      <c r="F192" s="1" t="s">
        <v>438</v>
      </c>
      <c r="G192" t="s">
        <v>439</v>
      </c>
      <c r="H192">
        <v>32830</v>
      </c>
      <c r="I192" s="2">
        <v>43993</v>
      </c>
      <c r="J192" s="2">
        <v>44068</v>
      </c>
      <c r="K192">
        <v>32830</v>
      </c>
    </row>
    <row r="193" spans="1:11" ht="120" x14ac:dyDescent="0.25">
      <c r="A193" t="str">
        <f>"ZDF2DA414B"</f>
        <v>ZDF2DA414B</v>
      </c>
      <c r="B193" t="str">
        <f t="shared" si="2"/>
        <v>06363391001</v>
      </c>
      <c r="C193" t="s">
        <v>16</v>
      </c>
      <c r="D193" t="s">
        <v>440</v>
      </c>
      <c r="E193" t="s">
        <v>36</v>
      </c>
      <c r="F193" s="1" t="s">
        <v>441</v>
      </c>
      <c r="G193" t="s">
        <v>436</v>
      </c>
      <c r="H193">
        <v>580</v>
      </c>
      <c r="I193" s="2">
        <v>44034</v>
      </c>
      <c r="J193" s="2">
        <v>44034</v>
      </c>
      <c r="K193">
        <v>580</v>
      </c>
    </row>
    <row r="194" spans="1:11" ht="330" x14ac:dyDescent="0.25">
      <c r="A194" t="str">
        <f>"ZE12AA6BC7"</f>
        <v>ZE12AA6BC7</v>
      </c>
      <c r="B194" t="str">
        <f t="shared" si="2"/>
        <v>06363391001</v>
      </c>
      <c r="C194" t="s">
        <v>16</v>
      </c>
      <c r="D194" t="s">
        <v>442</v>
      </c>
      <c r="E194" t="s">
        <v>36</v>
      </c>
      <c r="F194" s="1" t="s">
        <v>443</v>
      </c>
      <c r="G194" t="s">
        <v>444</v>
      </c>
      <c r="H194">
        <v>20651.5</v>
      </c>
      <c r="I194" s="2">
        <v>43791</v>
      </c>
      <c r="K194">
        <v>20651.5</v>
      </c>
    </row>
    <row r="195" spans="1:11" ht="285" x14ac:dyDescent="0.25">
      <c r="A195" t="str">
        <f>"Z162D58820"</f>
        <v>Z162D58820</v>
      </c>
      <c r="B195" t="str">
        <f t="shared" ref="B195:B258" si="3">"06363391001"</f>
        <v>06363391001</v>
      </c>
      <c r="C195" t="s">
        <v>16</v>
      </c>
      <c r="D195" t="s">
        <v>445</v>
      </c>
      <c r="E195" t="s">
        <v>36</v>
      </c>
      <c r="F195" s="1" t="s">
        <v>446</v>
      </c>
      <c r="G195" t="s">
        <v>447</v>
      </c>
      <c r="H195">
        <v>8500</v>
      </c>
      <c r="I195" s="2">
        <v>44082</v>
      </c>
      <c r="J195" s="2">
        <v>44085</v>
      </c>
      <c r="K195">
        <v>8500</v>
      </c>
    </row>
    <row r="196" spans="1:11" ht="150" x14ac:dyDescent="0.25">
      <c r="A196" t="str">
        <f>"ZC82E59148"</f>
        <v>ZC82E59148</v>
      </c>
      <c r="B196" t="str">
        <f t="shared" si="3"/>
        <v>06363391001</v>
      </c>
      <c r="C196" t="s">
        <v>16</v>
      </c>
      <c r="D196" t="s">
        <v>448</v>
      </c>
      <c r="E196" t="s">
        <v>36</v>
      </c>
      <c r="F196" s="1" t="s">
        <v>277</v>
      </c>
      <c r="G196" t="s">
        <v>278</v>
      </c>
      <c r="H196">
        <v>439.9</v>
      </c>
      <c r="I196" s="2">
        <v>44077</v>
      </c>
      <c r="J196" s="2">
        <v>44082</v>
      </c>
      <c r="K196">
        <v>439.9</v>
      </c>
    </row>
    <row r="197" spans="1:11" ht="285" x14ac:dyDescent="0.25">
      <c r="A197" t="str">
        <f>"Z9A2E2DD6B"</f>
        <v>Z9A2E2DD6B</v>
      </c>
      <c r="B197" t="str">
        <f t="shared" si="3"/>
        <v>06363391001</v>
      </c>
      <c r="C197" t="s">
        <v>16</v>
      </c>
      <c r="D197" t="s">
        <v>449</v>
      </c>
      <c r="E197" t="s">
        <v>36</v>
      </c>
      <c r="F197" s="1" t="s">
        <v>450</v>
      </c>
      <c r="G197" t="s">
        <v>271</v>
      </c>
      <c r="H197">
        <v>577.04999999999995</v>
      </c>
      <c r="I197" s="2">
        <v>44091</v>
      </c>
      <c r="J197" s="2">
        <v>44091</v>
      </c>
      <c r="K197">
        <v>557.04999999999995</v>
      </c>
    </row>
    <row r="198" spans="1:11" ht="345" x14ac:dyDescent="0.25">
      <c r="A198" t="str">
        <f>"Z4A2E2DD6D"</f>
        <v>Z4A2E2DD6D</v>
      </c>
      <c r="B198" t="str">
        <f t="shared" si="3"/>
        <v>06363391001</v>
      </c>
      <c r="C198" t="s">
        <v>16</v>
      </c>
      <c r="D198" t="s">
        <v>451</v>
      </c>
      <c r="E198" t="s">
        <v>36</v>
      </c>
      <c r="F198" s="1" t="s">
        <v>452</v>
      </c>
      <c r="G198" t="s">
        <v>271</v>
      </c>
      <c r="H198">
        <v>502.6</v>
      </c>
      <c r="I198" s="2">
        <v>44092</v>
      </c>
      <c r="J198" s="2">
        <v>44092</v>
      </c>
      <c r="K198">
        <v>502.6</v>
      </c>
    </row>
    <row r="199" spans="1:11" ht="360" x14ac:dyDescent="0.25">
      <c r="A199" t="str">
        <f>"8239886907"</f>
        <v>8239886907</v>
      </c>
      <c r="B199" t="str">
        <f t="shared" si="3"/>
        <v>06363391001</v>
      </c>
      <c r="C199" t="s">
        <v>16</v>
      </c>
      <c r="D199" t="s">
        <v>453</v>
      </c>
      <c r="E199" t="s">
        <v>44</v>
      </c>
      <c r="F199" s="1" t="s">
        <v>454</v>
      </c>
      <c r="G199" t="s">
        <v>289</v>
      </c>
      <c r="H199">
        <v>212000</v>
      </c>
      <c r="I199" s="2">
        <v>44078</v>
      </c>
      <c r="J199" s="2">
        <v>44623</v>
      </c>
      <c r="K199">
        <v>104583.13</v>
      </c>
    </row>
    <row r="200" spans="1:11" ht="285" x14ac:dyDescent="0.25">
      <c r="A200" t="str">
        <f>"Z992DDDCA8"</f>
        <v>Z992DDDCA8</v>
      </c>
      <c r="B200" t="str">
        <f t="shared" si="3"/>
        <v>06363391001</v>
      </c>
      <c r="C200" t="s">
        <v>16</v>
      </c>
      <c r="D200" t="s">
        <v>455</v>
      </c>
      <c r="E200" t="s">
        <v>36</v>
      </c>
      <c r="F200" s="1" t="s">
        <v>456</v>
      </c>
      <c r="G200" t="s">
        <v>436</v>
      </c>
      <c r="H200">
        <v>398</v>
      </c>
      <c r="I200" s="2">
        <v>44080</v>
      </c>
      <c r="J200" s="2">
        <v>44080</v>
      </c>
      <c r="K200">
        <v>398</v>
      </c>
    </row>
    <row r="201" spans="1:11" ht="105" x14ac:dyDescent="0.25">
      <c r="A201" t="str">
        <f>"ZAA2E6757D"</f>
        <v>ZAA2E6757D</v>
      </c>
      <c r="B201" t="str">
        <f t="shared" si="3"/>
        <v>06363391001</v>
      </c>
      <c r="C201" t="s">
        <v>16</v>
      </c>
      <c r="D201" t="s">
        <v>457</v>
      </c>
      <c r="E201" t="s">
        <v>36</v>
      </c>
      <c r="F201" s="1" t="s">
        <v>458</v>
      </c>
      <c r="G201" t="s">
        <v>459</v>
      </c>
      <c r="H201">
        <v>70</v>
      </c>
      <c r="I201" s="2">
        <v>44095</v>
      </c>
      <c r="J201" s="2">
        <v>44095</v>
      </c>
      <c r="K201">
        <v>70</v>
      </c>
    </row>
    <row r="202" spans="1:11" ht="90" x14ac:dyDescent="0.25">
      <c r="A202" t="str">
        <f>"83540869D9"</f>
        <v>83540869D9</v>
      </c>
      <c r="B202" t="str">
        <f t="shared" si="3"/>
        <v>06363391001</v>
      </c>
      <c r="C202" t="s">
        <v>16</v>
      </c>
      <c r="D202" t="s">
        <v>460</v>
      </c>
      <c r="E202" t="s">
        <v>18</v>
      </c>
      <c r="F202" s="1" t="s">
        <v>461</v>
      </c>
      <c r="G202" t="s">
        <v>462</v>
      </c>
      <c r="H202">
        <v>723950.32</v>
      </c>
      <c r="I202" s="2">
        <v>44013</v>
      </c>
      <c r="J202" s="2">
        <v>45107</v>
      </c>
      <c r="K202">
        <v>109964.91</v>
      </c>
    </row>
    <row r="203" spans="1:11" ht="105" x14ac:dyDescent="0.25">
      <c r="A203" t="str">
        <f>"ZE32DD2E78"</f>
        <v>ZE32DD2E78</v>
      </c>
      <c r="B203" t="str">
        <f t="shared" si="3"/>
        <v>06363391001</v>
      </c>
      <c r="C203" t="s">
        <v>16</v>
      </c>
      <c r="D203" t="s">
        <v>463</v>
      </c>
      <c r="E203" t="s">
        <v>36</v>
      </c>
      <c r="F203" s="1" t="s">
        <v>464</v>
      </c>
      <c r="G203" t="s">
        <v>465</v>
      </c>
      <c r="H203">
        <v>31612.46</v>
      </c>
      <c r="I203" s="2">
        <v>44043</v>
      </c>
      <c r="J203" s="2">
        <v>44135</v>
      </c>
      <c r="K203">
        <v>31612.46</v>
      </c>
    </row>
    <row r="204" spans="1:11" ht="90" x14ac:dyDescent="0.25">
      <c r="A204" t="str">
        <f>"Z302E1737D"</f>
        <v>Z302E1737D</v>
      </c>
      <c r="B204" t="str">
        <f t="shared" si="3"/>
        <v>06363391001</v>
      </c>
      <c r="C204" t="s">
        <v>16</v>
      </c>
      <c r="D204" t="s">
        <v>466</v>
      </c>
      <c r="E204" t="s">
        <v>36</v>
      </c>
      <c r="F204" s="1" t="s">
        <v>467</v>
      </c>
      <c r="G204" t="s">
        <v>468</v>
      </c>
      <c r="H204">
        <v>130</v>
      </c>
      <c r="I204" s="2">
        <v>44077</v>
      </c>
      <c r="K204">
        <v>130</v>
      </c>
    </row>
    <row r="205" spans="1:11" ht="135" x14ac:dyDescent="0.25">
      <c r="A205" t="str">
        <f>"Z042DEFCF4"</f>
        <v>Z042DEFCF4</v>
      </c>
      <c r="B205" t="str">
        <f t="shared" si="3"/>
        <v>06363391001</v>
      </c>
      <c r="C205" t="s">
        <v>16</v>
      </c>
      <c r="D205" t="s">
        <v>469</v>
      </c>
      <c r="E205" t="s">
        <v>18</v>
      </c>
      <c r="F205" s="1" t="s">
        <v>22</v>
      </c>
      <c r="G205" t="s">
        <v>23</v>
      </c>
      <c r="H205">
        <v>12801.6</v>
      </c>
      <c r="I205" s="2">
        <v>44102</v>
      </c>
      <c r="J205" s="2">
        <v>45928</v>
      </c>
      <c r="K205">
        <v>0</v>
      </c>
    </row>
    <row r="206" spans="1:11" ht="135" x14ac:dyDescent="0.25">
      <c r="A206" t="str">
        <f>"ZA02DF66BB"</f>
        <v>ZA02DF66BB</v>
      </c>
      <c r="B206" t="str">
        <f t="shared" si="3"/>
        <v>06363391001</v>
      </c>
      <c r="C206" t="s">
        <v>16</v>
      </c>
      <c r="D206" t="s">
        <v>470</v>
      </c>
      <c r="E206" t="s">
        <v>18</v>
      </c>
      <c r="F206" s="1" t="s">
        <v>22</v>
      </c>
      <c r="G206" t="s">
        <v>23</v>
      </c>
      <c r="H206">
        <v>3117.8</v>
      </c>
      <c r="I206" s="2">
        <v>44092</v>
      </c>
      <c r="J206" s="2">
        <v>45918</v>
      </c>
      <c r="K206">
        <v>155.88999999999999</v>
      </c>
    </row>
    <row r="207" spans="1:11" ht="270" x14ac:dyDescent="0.25">
      <c r="A207" t="str">
        <f>"Z0C2C6171F"</f>
        <v>Z0C2C6171F</v>
      </c>
      <c r="B207" t="str">
        <f t="shared" si="3"/>
        <v>06363391001</v>
      </c>
      <c r="C207" t="s">
        <v>16</v>
      </c>
      <c r="D207" t="s">
        <v>471</v>
      </c>
      <c r="E207" t="s">
        <v>36</v>
      </c>
      <c r="F207" s="1" t="s">
        <v>472</v>
      </c>
      <c r="G207" t="s">
        <v>473</v>
      </c>
      <c r="H207">
        <v>22960</v>
      </c>
      <c r="I207" s="2">
        <v>44083</v>
      </c>
      <c r="J207" s="2">
        <v>44196</v>
      </c>
      <c r="K207">
        <v>7163.52</v>
      </c>
    </row>
    <row r="208" spans="1:11" ht="240" x14ac:dyDescent="0.25">
      <c r="A208" t="str">
        <f>"Z3B2DC13EA"</f>
        <v>Z3B2DC13EA</v>
      </c>
      <c r="B208" t="str">
        <f t="shared" si="3"/>
        <v>06363391001</v>
      </c>
      <c r="C208" t="s">
        <v>16</v>
      </c>
      <c r="D208" t="s">
        <v>474</v>
      </c>
      <c r="E208" t="s">
        <v>36</v>
      </c>
      <c r="F208" s="1" t="s">
        <v>475</v>
      </c>
      <c r="G208" t="s">
        <v>476</v>
      </c>
      <c r="H208">
        <v>29000</v>
      </c>
      <c r="I208" s="2">
        <v>44039</v>
      </c>
      <c r="K208">
        <v>29000</v>
      </c>
    </row>
    <row r="209" spans="1:11" ht="135" x14ac:dyDescent="0.25">
      <c r="A209" t="str">
        <f>"Z002D4ED2A"</f>
        <v>Z002D4ED2A</v>
      </c>
      <c r="B209" t="str">
        <f t="shared" si="3"/>
        <v>06363391001</v>
      </c>
      <c r="C209" t="s">
        <v>16</v>
      </c>
      <c r="D209" t="s">
        <v>477</v>
      </c>
      <c r="E209" t="s">
        <v>18</v>
      </c>
      <c r="F209" s="1" t="s">
        <v>22</v>
      </c>
      <c r="G209" t="s">
        <v>23</v>
      </c>
      <c r="H209">
        <v>21336</v>
      </c>
      <c r="I209" s="2">
        <v>44068</v>
      </c>
      <c r="J209" s="2">
        <v>45894</v>
      </c>
      <c r="K209">
        <v>1066.8</v>
      </c>
    </row>
    <row r="210" spans="1:11" ht="225" x14ac:dyDescent="0.25">
      <c r="A210" t="str">
        <f>"Z372E6D10D"</f>
        <v>Z372E6D10D</v>
      </c>
      <c r="B210" t="str">
        <f t="shared" si="3"/>
        <v>06363391001</v>
      </c>
      <c r="C210" t="s">
        <v>16</v>
      </c>
      <c r="D210" t="s">
        <v>478</v>
      </c>
      <c r="E210" t="s">
        <v>36</v>
      </c>
      <c r="F210" s="1" t="s">
        <v>479</v>
      </c>
      <c r="G210" t="s">
        <v>306</v>
      </c>
      <c r="H210">
        <v>3520</v>
      </c>
      <c r="I210" s="2">
        <v>44102</v>
      </c>
      <c r="K210">
        <v>3520</v>
      </c>
    </row>
    <row r="211" spans="1:11" ht="225" x14ac:dyDescent="0.25">
      <c r="A211" t="str">
        <f>"Z802E7D8DD"</f>
        <v>Z802E7D8DD</v>
      </c>
      <c r="B211" t="str">
        <f t="shared" si="3"/>
        <v>06363391001</v>
      </c>
      <c r="C211" t="s">
        <v>16</v>
      </c>
      <c r="D211" t="s">
        <v>480</v>
      </c>
      <c r="E211" t="s">
        <v>36</v>
      </c>
      <c r="F211" s="1" t="s">
        <v>479</v>
      </c>
      <c r="G211" t="s">
        <v>323</v>
      </c>
      <c r="H211">
        <v>4480</v>
      </c>
      <c r="I211" s="2">
        <v>44103</v>
      </c>
      <c r="K211">
        <v>4480</v>
      </c>
    </row>
    <row r="212" spans="1:11" ht="150" x14ac:dyDescent="0.25">
      <c r="A212" t="str">
        <f>"Z8E1066CC6"</f>
        <v>Z8E1066CC6</v>
      </c>
      <c r="B212" t="str">
        <f t="shared" si="3"/>
        <v>06363391001</v>
      </c>
      <c r="C212" t="s">
        <v>16</v>
      </c>
      <c r="D212" t="s">
        <v>481</v>
      </c>
      <c r="E212" t="s">
        <v>36</v>
      </c>
      <c r="F212" s="1" t="s">
        <v>482</v>
      </c>
      <c r="G212" t="s">
        <v>483</v>
      </c>
      <c r="H212">
        <v>0</v>
      </c>
      <c r="I212" s="2">
        <v>43952</v>
      </c>
      <c r="K212">
        <v>8095.59</v>
      </c>
    </row>
    <row r="213" spans="1:11" ht="90" x14ac:dyDescent="0.25">
      <c r="A213" t="str">
        <f>"Z7A2D8DD9D"</f>
        <v>Z7A2D8DD9D</v>
      </c>
      <c r="B213" t="str">
        <f t="shared" si="3"/>
        <v>06363391001</v>
      </c>
      <c r="C213" t="s">
        <v>16</v>
      </c>
      <c r="D213" t="s">
        <v>484</v>
      </c>
      <c r="E213" t="s">
        <v>36</v>
      </c>
      <c r="F213" s="1" t="s">
        <v>485</v>
      </c>
      <c r="G213" t="s">
        <v>201</v>
      </c>
      <c r="H213">
        <v>39000</v>
      </c>
      <c r="I213" s="2">
        <v>44084</v>
      </c>
      <c r="J213" s="2">
        <v>44099</v>
      </c>
      <c r="K213">
        <v>39000</v>
      </c>
    </row>
    <row r="214" spans="1:11" ht="210" x14ac:dyDescent="0.25">
      <c r="A214" t="str">
        <f>"Z022E9FF43"</f>
        <v>Z022E9FF43</v>
      </c>
      <c r="B214" t="str">
        <f t="shared" si="3"/>
        <v>06363391001</v>
      </c>
      <c r="C214" t="s">
        <v>16</v>
      </c>
      <c r="D214" t="s">
        <v>486</v>
      </c>
      <c r="E214" t="s">
        <v>36</v>
      </c>
      <c r="F214" s="1" t="s">
        <v>487</v>
      </c>
      <c r="G214" t="s">
        <v>488</v>
      </c>
      <c r="H214">
        <v>1312.2</v>
      </c>
      <c r="I214" s="2">
        <v>44110</v>
      </c>
      <c r="K214">
        <v>1312.2</v>
      </c>
    </row>
    <row r="215" spans="1:11" ht="135" x14ac:dyDescent="0.25">
      <c r="A215" t="str">
        <f>"ZC32E5194C"</f>
        <v>ZC32E5194C</v>
      </c>
      <c r="B215" t="str">
        <f t="shared" si="3"/>
        <v>06363391001</v>
      </c>
      <c r="C215" t="s">
        <v>16</v>
      </c>
      <c r="D215" t="s">
        <v>489</v>
      </c>
      <c r="E215" t="s">
        <v>18</v>
      </c>
      <c r="F215" s="1" t="s">
        <v>22</v>
      </c>
      <c r="G215" t="s">
        <v>23</v>
      </c>
      <c r="H215">
        <v>3117.8</v>
      </c>
      <c r="I215" s="2">
        <v>44124</v>
      </c>
      <c r="J215" s="2">
        <v>45950</v>
      </c>
      <c r="K215">
        <v>0</v>
      </c>
    </row>
    <row r="216" spans="1:11" ht="105" x14ac:dyDescent="0.25">
      <c r="A216" t="str">
        <f>"ZAE2EC1EB8"</f>
        <v>ZAE2EC1EB8</v>
      </c>
      <c r="B216" t="str">
        <f t="shared" si="3"/>
        <v>06363391001</v>
      </c>
      <c r="C216" t="s">
        <v>16</v>
      </c>
      <c r="D216" t="s">
        <v>490</v>
      </c>
      <c r="E216" t="s">
        <v>36</v>
      </c>
      <c r="F216" s="1" t="s">
        <v>491</v>
      </c>
      <c r="G216" t="s">
        <v>492</v>
      </c>
      <c r="H216">
        <v>12000</v>
      </c>
      <c r="I216" s="2">
        <v>44125</v>
      </c>
      <c r="K216">
        <v>0</v>
      </c>
    </row>
    <row r="217" spans="1:11" ht="90" x14ac:dyDescent="0.25">
      <c r="A217" t="str">
        <f>"Z672E99138"</f>
        <v>Z672E99138</v>
      </c>
      <c r="B217" t="str">
        <f t="shared" si="3"/>
        <v>06363391001</v>
      </c>
      <c r="C217" t="s">
        <v>16</v>
      </c>
      <c r="D217" t="s">
        <v>186</v>
      </c>
      <c r="E217" t="s">
        <v>18</v>
      </c>
      <c r="F217" s="1" t="s">
        <v>146</v>
      </c>
      <c r="G217" t="s">
        <v>147</v>
      </c>
      <c r="H217">
        <v>7000</v>
      </c>
      <c r="I217" s="2">
        <v>44106</v>
      </c>
      <c r="J217" s="2">
        <v>44118</v>
      </c>
      <c r="K217">
        <v>3537.47</v>
      </c>
    </row>
    <row r="218" spans="1:11" ht="120" x14ac:dyDescent="0.25">
      <c r="A218" t="str">
        <f>"Z992E8F60E"</f>
        <v>Z992E8F60E</v>
      </c>
      <c r="B218" t="str">
        <f t="shared" si="3"/>
        <v>06363391001</v>
      </c>
      <c r="C218" t="s">
        <v>16</v>
      </c>
      <c r="D218" t="s">
        <v>493</v>
      </c>
      <c r="E218" t="s">
        <v>36</v>
      </c>
      <c r="F218" s="1" t="s">
        <v>494</v>
      </c>
      <c r="G218" t="s">
        <v>495</v>
      </c>
      <c r="H218">
        <v>6459.06</v>
      </c>
      <c r="I218" s="2">
        <v>44127</v>
      </c>
      <c r="J218" s="2">
        <v>44236</v>
      </c>
      <c r="K218">
        <v>0</v>
      </c>
    </row>
    <row r="219" spans="1:11" ht="135" x14ac:dyDescent="0.25">
      <c r="A219" t="str">
        <f>"Z402E51949"</f>
        <v>Z402E51949</v>
      </c>
      <c r="B219" t="str">
        <f t="shared" si="3"/>
        <v>06363391001</v>
      </c>
      <c r="C219" t="s">
        <v>16</v>
      </c>
      <c r="D219" t="s">
        <v>496</v>
      </c>
      <c r="E219" t="s">
        <v>18</v>
      </c>
      <c r="F219" s="1" t="s">
        <v>22</v>
      </c>
      <c r="G219" t="s">
        <v>23</v>
      </c>
      <c r="H219">
        <v>12801.6</v>
      </c>
      <c r="I219" s="2">
        <v>44127</v>
      </c>
      <c r="J219" s="2">
        <v>45953</v>
      </c>
      <c r="K219">
        <v>0</v>
      </c>
    </row>
    <row r="220" spans="1:11" ht="135" x14ac:dyDescent="0.25">
      <c r="A220" t="str">
        <f>"ZB22E6CCF2"</f>
        <v>ZB22E6CCF2</v>
      </c>
      <c r="B220" t="str">
        <f t="shared" si="3"/>
        <v>06363391001</v>
      </c>
      <c r="C220" t="s">
        <v>16</v>
      </c>
      <c r="D220" t="s">
        <v>497</v>
      </c>
      <c r="E220" t="s">
        <v>18</v>
      </c>
      <c r="F220" s="1" t="s">
        <v>22</v>
      </c>
      <c r="G220" t="s">
        <v>23</v>
      </c>
      <c r="H220">
        <v>3117.8</v>
      </c>
      <c r="I220" s="2">
        <v>44119</v>
      </c>
      <c r="J220" s="2">
        <v>45945</v>
      </c>
      <c r="K220">
        <v>0</v>
      </c>
    </row>
    <row r="221" spans="1:11" ht="150" x14ac:dyDescent="0.25">
      <c r="A221" t="str">
        <f>"ZD42F00C23"</f>
        <v>ZD42F00C23</v>
      </c>
      <c r="B221" t="str">
        <f t="shared" si="3"/>
        <v>06363391001</v>
      </c>
      <c r="C221" t="s">
        <v>16</v>
      </c>
      <c r="D221" t="s">
        <v>380</v>
      </c>
      <c r="E221" t="s">
        <v>36</v>
      </c>
      <c r="F221" s="1" t="s">
        <v>243</v>
      </c>
      <c r="G221" t="s">
        <v>244</v>
      </c>
      <c r="H221">
        <v>360</v>
      </c>
      <c r="I221" s="2">
        <v>44132</v>
      </c>
      <c r="J221" s="2">
        <v>44132</v>
      </c>
      <c r="K221">
        <v>360</v>
      </c>
    </row>
    <row r="222" spans="1:11" ht="345" x14ac:dyDescent="0.25">
      <c r="A222" t="str">
        <f>"Z3E2E7AB9F"</f>
        <v>Z3E2E7AB9F</v>
      </c>
      <c r="B222" t="str">
        <f t="shared" si="3"/>
        <v>06363391001</v>
      </c>
      <c r="C222" t="s">
        <v>16</v>
      </c>
      <c r="D222" t="s">
        <v>498</v>
      </c>
      <c r="E222" t="s">
        <v>36</v>
      </c>
      <c r="F222" s="1" t="s">
        <v>499</v>
      </c>
      <c r="G222" t="s">
        <v>271</v>
      </c>
      <c r="H222">
        <v>570</v>
      </c>
      <c r="I222" s="2">
        <v>44155</v>
      </c>
      <c r="J222" s="2">
        <v>44155</v>
      </c>
      <c r="K222">
        <v>570</v>
      </c>
    </row>
    <row r="223" spans="1:11" ht="240" x14ac:dyDescent="0.25">
      <c r="A223" t="str">
        <f>"Z1A2DDDCBE"</f>
        <v>Z1A2DDDCBE</v>
      </c>
      <c r="B223" t="str">
        <f t="shared" si="3"/>
        <v>06363391001</v>
      </c>
      <c r="C223" t="s">
        <v>16</v>
      </c>
      <c r="D223" t="s">
        <v>500</v>
      </c>
      <c r="E223" t="s">
        <v>36</v>
      </c>
      <c r="F223" s="1" t="s">
        <v>501</v>
      </c>
      <c r="G223" t="s">
        <v>271</v>
      </c>
      <c r="H223">
        <v>1420</v>
      </c>
      <c r="I223" s="2">
        <v>44084</v>
      </c>
      <c r="J223" s="2">
        <v>44084</v>
      </c>
      <c r="K223">
        <v>1420</v>
      </c>
    </row>
    <row r="224" spans="1:11" ht="180" x14ac:dyDescent="0.25">
      <c r="A224" t="str">
        <f>"Z072E9B80E"</f>
        <v>Z072E9B80E</v>
      </c>
      <c r="B224" t="str">
        <f t="shared" si="3"/>
        <v>06363391001</v>
      </c>
      <c r="C224" t="s">
        <v>16</v>
      </c>
      <c r="D224" t="s">
        <v>502</v>
      </c>
      <c r="E224" t="s">
        <v>36</v>
      </c>
      <c r="F224" s="1" t="s">
        <v>503</v>
      </c>
      <c r="G224" t="s">
        <v>504</v>
      </c>
      <c r="H224">
        <v>870</v>
      </c>
      <c r="I224" s="2">
        <v>44138</v>
      </c>
      <c r="J224" s="2">
        <v>44138</v>
      </c>
      <c r="K224">
        <v>870</v>
      </c>
    </row>
    <row r="225" spans="1:11" ht="90" x14ac:dyDescent="0.25">
      <c r="A225" t="str">
        <f>"ZAB2EA493F"</f>
        <v>ZAB2EA493F</v>
      </c>
      <c r="B225" t="str">
        <f t="shared" si="3"/>
        <v>06363391001</v>
      </c>
      <c r="C225" t="s">
        <v>16</v>
      </c>
      <c r="D225" t="s">
        <v>505</v>
      </c>
      <c r="E225" t="s">
        <v>36</v>
      </c>
      <c r="F225" s="1" t="s">
        <v>506</v>
      </c>
      <c r="G225" t="s">
        <v>507</v>
      </c>
      <c r="H225">
        <v>1500</v>
      </c>
      <c r="I225" s="2">
        <v>44112</v>
      </c>
      <c r="J225" s="2">
        <v>44169</v>
      </c>
      <c r="K225">
        <v>1500</v>
      </c>
    </row>
    <row r="226" spans="1:11" ht="120" x14ac:dyDescent="0.25">
      <c r="A226" t="str">
        <f>"Z862F0EE31"</f>
        <v>Z862F0EE31</v>
      </c>
      <c r="B226" t="str">
        <f t="shared" si="3"/>
        <v>06363391001</v>
      </c>
      <c r="C226" t="s">
        <v>16</v>
      </c>
      <c r="D226" t="s">
        <v>508</v>
      </c>
      <c r="E226" t="s">
        <v>36</v>
      </c>
      <c r="F226" s="1" t="s">
        <v>509</v>
      </c>
      <c r="G226" t="s">
        <v>510</v>
      </c>
      <c r="H226">
        <v>19187</v>
      </c>
      <c r="I226" s="2">
        <v>44144</v>
      </c>
      <c r="K226">
        <v>0</v>
      </c>
    </row>
    <row r="227" spans="1:11" ht="165" x14ac:dyDescent="0.25">
      <c r="A227" t="str">
        <f>"ZB32E3E9F1"</f>
        <v>ZB32E3E9F1</v>
      </c>
      <c r="B227" t="str">
        <f t="shared" si="3"/>
        <v>06363391001</v>
      </c>
      <c r="C227" t="s">
        <v>16</v>
      </c>
      <c r="D227" t="s">
        <v>511</v>
      </c>
      <c r="E227" t="s">
        <v>36</v>
      </c>
      <c r="F227" s="1" t="s">
        <v>512</v>
      </c>
      <c r="G227" t="s">
        <v>513</v>
      </c>
      <c r="H227">
        <v>6950</v>
      </c>
      <c r="I227" s="2">
        <v>44109</v>
      </c>
      <c r="J227" s="2">
        <v>44232</v>
      </c>
      <c r="K227">
        <v>6950</v>
      </c>
    </row>
    <row r="228" spans="1:11" ht="345" x14ac:dyDescent="0.25">
      <c r="A228" t="str">
        <f>"Z9E2EAFA26"</f>
        <v>Z9E2EAFA26</v>
      </c>
      <c r="B228" t="str">
        <f t="shared" si="3"/>
        <v>06363391001</v>
      </c>
      <c r="C228" t="s">
        <v>16</v>
      </c>
      <c r="D228" t="s">
        <v>514</v>
      </c>
      <c r="E228" t="s">
        <v>36</v>
      </c>
      <c r="F228" s="1" t="s">
        <v>515</v>
      </c>
      <c r="G228" t="s">
        <v>271</v>
      </c>
      <c r="H228">
        <v>850</v>
      </c>
      <c r="I228" s="2">
        <v>44133</v>
      </c>
      <c r="J228" s="2">
        <v>44133</v>
      </c>
      <c r="K228">
        <v>850</v>
      </c>
    </row>
    <row r="229" spans="1:11" ht="90" x14ac:dyDescent="0.25">
      <c r="A229" t="str">
        <f>"Z282EDEEA4"</f>
        <v>Z282EDEEA4</v>
      </c>
      <c r="B229" t="str">
        <f t="shared" si="3"/>
        <v>06363391001</v>
      </c>
      <c r="C229" t="s">
        <v>16</v>
      </c>
      <c r="D229" t="s">
        <v>516</v>
      </c>
      <c r="E229" t="s">
        <v>36</v>
      </c>
      <c r="F229" s="1" t="s">
        <v>517</v>
      </c>
      <c r="G229" t="s">
        <v>518</v>
      </c>
      <c r="H229">
        <v>220</v>
      </c>
      <c r="I229" s="2">
        <v>44140</v>
      </c>
      <c r="J229" s="2">
        <v>44140</v>
      </c>
      <c r="K229">
        <v>220</v>
      </c>
    </row>
    <row r="230" spans="1:11" ht="90" x14ac:dyDescent="0.25">
      <c r="A230" t="str">
        <f>"Z722E89B25"</f>
        <v>Z722E89B25</v>
      </c>
      <c r="B230" t="str">
        <f t="shared" si="3"/>
        <v>06363391001</v>
      </c>
      <c r="C230" t="s">
        <v>16</v>
      </c>
      <c r="D230" t="s">
        <v>519</v>
      </c>
      <c r="E230" t="s">
        <v>36</v>
      </c>
      <c r="F230" s="1" t="s">
        <v>467</v>
      </c>
      <c r="G230" t="s">
        <v>468</v>
      </c>
      <c r="H230">
        <v>999.12</v>
      </c>
      <c r="I230" s="2">
        <v>44134</v>
      </c>
      <c r="K230">
        <v>0</v>
      </c>
    </row>
    <row r="231" spans="1:11" ht="240" x14ac:dyDescent="0.25">
      <c r="A231" t="str">
        <f>"Z992EB735C"</f>
        <v>Z992EB735C</v>
      </c>
      <c r="B231" t="str">
        <f t="shared" si="3"/>
        <v>06363391001</v>
      </c>
      <c r="C231" t="s">
        <v>16</v>
      </c>
      <c r="D231" t="s">
        <v>520</v>
      </c>
      <c r="E231" t="s">
        <v>36</v>
      </c>
      <c r="F231" s="1" t="s">
        <v>521</v>
      </c>
      <c r="G231" t="s">
        <v>522</v>
      </c>
      <c r="H231">
        <v>38775.599999999999</v>
      </c>
      <c r="I231" s="2">
        <v>44144</v>
      </c>
      <c r="K231">
        <v>38775.599999999999</v>
      </c>
    </row>
    <row r="232" spans="1:11" ht="90" x14ac:dyDescent="0.25">
      <c r="A232" t="str">
        <f>"Z0C2F2A0FE"</f>
        <v>Z0C2F2A0FE</v>
      </c>
      <c r="B232" t="str">
        <f t="shared" si="3"/>
        <v>06363391001</v>
      </c>
      <c r="C232" t="s">
        <v>16</v>
      </c>
      <c r="D232" t="s">
        <v>186</v>
      </c>
      <c r="E232" t="s">
        <v>18</v>
      </c>
      <c r="F232" s="1" t="s">
        <v>146</v>
      </c>
      <c r="G232" t="s">
        <v>147</v>
      </c>
      <c r="H232">
        <v>8500</v>
      </c>
      <c r="I232" s="2">
        <v>44145</v>
      </c>
      <c r="J232" s="2">
        <v>44153</v>
      </c>
      <c r="K232">
        <v>4370.3100000000004</v>
      </c>
    </row>
    <row r="233" spans="1:11" ht="300" x14ac:dyDescent="0.25">
      <c r="A233" t="str">
        <f>"Z442F1CC9E"</f>
        <v>Z442F1CC9E</v>
      </c>
      <c r="B233" t="str">
        <f t="shared" si="3"/>
        <v>06363391001</v>
      </c>
      <c r="C233" t="s">
        <v>16</v>
      </c>
      <c r="D233" t="s">
        <v>523</v>
      </c>
      <c r="E233" t="s">
        <v>36</v>
      </c>
      <c r="F233" s="1" t="s">
        <v>524</v>
      </c>
      <c r="G233" t="s">
        <v>525</v>
      </c>
      <c r="H233">
        <v>582.79999999999995</v>
      </c>
      <c r="I233" s="2">
        <v>44154</v>
      </c>
      <c r="J233" s="2">
        <v>44154</v>
      </c>
      <c r="K233">
        <v>582.79999999999995</v>
      </c>
    </row>
    <row r="234" spans="1:11" ht="300" x14ac:dyDescent="0.25">
      <c r="A234" t="str">
        <f>"zb72f598dd"</f>
        <v>zb72f598dd</v>
      </c>
      <c r="B234" t="str">
        <f t="shared" si="3"/>
        <v>06363391001</v>
      </c>
      <c r="C234" t="s">
        <v>16</v>
      </c>
      <c r="D234" t="s">
        <v>526</v>
      </c>
      <c r="E234" t="s">
        <v>36</v>
      </c>
      <c r="F234" s="1" t="s">
        <v>527</v>
      </c>
      <c r="G234" t="s">
        <v>528</v>
      </c>
      <c r="H234">
        <v>8800</v>
      </c>
      <c r="I234" s="2">
        <v>44162</v>
      </c>
      <c r="J234" s="2">
        <v>44162</v>
      </c>
      <c r="K234">
        <v>8800</v>
      </c>
    </row>
    <row r="235" spans="1:11" ht="75" x14ac:dyDescent="0.25">
      <c r="A235" t="str">
        <f>"ZDB2F3E474"</f>
        <v>ZDB2F3E474</v>
      </c>
      <c r="B235" t="str">
        <f t="shared" si="3"/>
        <v>06363391001</v>
      </c>
      <c r="C235" t="s">
        <v>16</v>
      </c>
      <c r="D235" t="s">
        <v>529</v>
      </c>
      <c r="E235" t="s">
        <v>36</v>
      </c>
      <c r="F235" s="1" t="s">
        <v>530</v>
      </c>
      <c r="G235" t="s">
        <v>306</v>
      </c>
      <c r="H235">
        <v>7400</v>
      </c>
      <c r="I235" s="2">
        <v>44152</v>
      </c>
      <c r="K235">
        <v>7400</v>
      </c>
    </row>
    <row r="236" spans="1:11" ht="105" x14ac:dyDescent="0.25">
      <c r="A236" t="str">
        <f>"Z762F7C1FA"</f>
        <v>Z762F7C1FA</v>
      </c>
      <c r="B236" t="str">
        <f t="shared" si="3"/>
        <v>06363391001</v>
      </c>
      <c r="C236" t="s">
        <v>16</v>
      </c>
      <c r="D236" t="s">
        <v>531</v>
      </c>
      <c r="E236" t="s">
        <v>36</v>
      </c>
      <c r="F236" s="1" t="s">
        <v>359</v>
      </c>
      <c r="G236" t="s">
        <v>360</v>
      </c>
      <c r="H236">
        <v>800</v>
      </c>
      <c r="I236" s="2">
        <v>44166</v>
      </c>
      <c r="J236" s="2">
        <v>44166</v>
      </c>
      <c r="K236">
        <v>0</v>
      </c>
    </row>
    <row r="237" spans="1:11" ht="90" x14ac:dyDescent="0.25">
      <c r="A237" t="str">
        <f>"Z7F2F454EC"</f>
        <v>Z7F2F454EC</v>
      </c>
      <c r="B237" t="str">
        <f t="shared" si="3"/>
        <v>06363391001</v>
      </c>
      <c r="C237" t="s">
        <v>16</v>
      </c>
      <c r="D237" t="s">
        <v>532</v>
      </c>
      <c r="E237" t="s">
        <v>36</v>
      </c>
      <c r="F237" s="1" t="s">
        <v>343</v>
      </c>
      <c r="G237" t="s">
        <v>344</v>
      </c>
      <c r="H237">
        <v>252</v>
      </c>
      <c r="I237" s="2">
        <v>44160</v>
      </c>
      <c r="J237" s="2">
        <v>44160</v>
      </c>
      <c r="K237">
        <v>0</v>
      </c>
    </row>
    <row r="238" spans="1:11" ht="150" x14ac:dyDescent="0.25">
      <c r="A238" t="str">
        <f>"ZB92F94998"</f>
        <v>ZB92F94998</v>
      </c>
      <c r="B238" t="str">
        <f t="shared" si="3"/>
        <v>06363391001</v>
      </c>
      <c r="C238" t="s">
        <v>16</v>
      </c>
      <c r="D238" t="s">
        <v>533</v>
      </c>
      <c r="E238" t="s">
        <v>36</v>
      </c>
      <c r="F238" s="1" t="s">
        <v>149</v>
      </c>
      <c r="G238" t="s">
        <v>150</v>
      </c>
      <c r="H238">
        <v>425</v>
      </c>
      <c r="I238" s="2">
        <v>44169</v>
      </c>
      <c r="J238" s="2">
        <v>44200</v>
      </c>
      <c r="K238">
        <v>0</v>
      </c>
    </row>
    <row r="239" spans="1:11" ht="75" x14ac:dyDescent="0.25">
      <c r="A239" t="str">
        <f>"Z4A2F74E30"</f>
        <v>Z4A2F74E30</v>
      </c>
      <c r="B239" t="str">
        <f t="shared" si="3"/>
        <v>06363391001</v>
      </c>
      <c r="C239" t="s">
        <v>16</v>
      </c>
      <c r="D239" t="s">
        <v>534</v>
      </c>
      <c r="E239" t="s">
        <v>36</v>
      </c>
      <c r="F239" s="1" t="s">
        <v>291</v>
      </c>
      <c r="G239" t="s">
        <v>292</v>
      </c>
      <c r="H239">
        <v>205</v>
      </c>
      <c r="I239" s="2">
        <v>44162</v>
      </c>
      <c r="J239" s="2">
        <v>44162</v>
      </c>
      <c r="K239">
        <v>205</v>
      </c>
    </row>
    <row r="240" spans="1:11" ht="90" x14ac:dyDescent="0.25">
      <c r="A240" t="str">
        <f>"Z3D2EFF225"</f>
        <v>Z3D2EFF225</v>
      </c>
      <c r="B240" t="str">
        <f t="shared" si="3"/>
        <v>06363391001</v>
      </c>
      <c r="C240" t="s">
        <v>16</v>
      </c>
      <c r="D240" t="s">
        <v>535</v>
      </c>
      <c r="E240" t="s">
        <v>36</v>
      </c>
      <c r="F240" s="1" t="s">
        <v>485</v>
      </c>
      <c r="G240" t="s">
        <v>201</v>
      </c>
      <c r="H240">
        <v>19600</v>
      </c>
      <c r="I240" s="2">
        <v>44146</v>
      </c>
      <c r="J240" s="2">
        <v>44148</v>
      </c>
      <c r="K240">
        <v>19600</v>
      </c>
    </row>
    <row r="241" spans="1:11" ht="90" x14ac:dyDescent="0.25">
      <c r="A241" t="str">
        <f>"Z572F37D39"</f>
        <v>Z572F37D39</v>
      </c>
      <c r="B241" t="str">
        <f t="shared" si="3"/>
        <v>06363391001</v>
      </c>
      <c r="C241" t="s">
        <v>16</v>
      </c>
      <c r="D241" t="s">
        <v>536</v>
      </c>
      <c r="E241" t="s">
        <v>36</v>
      </c>
      <c r="F241" s="1" t="s">
        <v>537</v>
      </c>
      <c r="G241" t="s">
        <v>538</v>
      </c>
      <c r="H241">
        <v>3630</v>
      </c>
      <c r="I241" s="2">
        <v>44152</v>
      </c>
      <c r="K241">
        <v>0</v>
      </c>
    </row>
    <row r="242" spans="1:11" ht="180" x14ac:dyDescent="0.25">
      <c r="A242" t="str">
        <f>"0000000000"</f>
        <v>0000000000</v>
      </c>
      <c r="B242" t="str">
        <f t="shared" si="3"/>
        <v>06363391001</v>
      </c>
      <c r="C242" t="s">
        <v>16</v>
      </c>
      <c r="D242" t="s">
        <v>539</v>
      </c>
      <c r="E242" t="s">
        <v>36</v>
      </c>
      <c r="F242" s="1" t="s">
        <v>540</v>
      </c>
      <c r="G242" t="s">
        <v>541</v>
      </c>
      <c r="H242">
        <v>1190</v>
      </c>
      <c r="I242" s="2">
        <v>44161</v>
      </c>
      <c r="K242">
        <v>1190</v>
      </c>
    </row>
    <row r="243" spans="1:11" ht="120" x14ac:dyDescent="0.25">
      <c r="A243" t="str">
        <f>"ZF72FC4762"</f>
        <v>ZF72FC4762</v>
      </c>
      <c r="B243" t="str">
        <f t="shared" si="3"/>
        <v>06363391001</v>
      </c>
      <c r="C243" t="s">
        <v>16</v>
      </c>
      <c r="D243" t="s">
        <v>542</v>
      </c>
      <c r="E243" t="s">
        <v>36</v>
      </c>
      <c r="F243" s="1" t="s">
        <v>509</v>
      </c>
      <c r="G243" t="s">
        <v>510</v>
      </c>
      <c r="H243">
        <v>4175</v>
      </c>
      <c r="I243" s="2">
        <v>44182</v>
      </c>
      <c r="K243">
        <v>0</v>
      </c>
    </row>
    <row r="244" spans="1:11" ht="90" x14ac:dyDescent="0.25">
      <c r="A244" t="str">
        <f>"Z902EE93F0"</f>
        <v>Z902EE93F0</v>
      </c>
      <c r="B244" t="str">
        <f t="shared" si="3"/>
        <v>06363391001</v>
      </c>
      <c r="C244" t="s">
        <v>16</v>
      </c>
      <c r="D244" t="s">
        <v>543</v>
      </c>
      <c r="E244" t="s">
        <v>36</v>
      </c>
      <c r="F244" s="1" t="s">
        <v>343</v>
      </c>
      <c r="G244" t="s">
        <v>344</v>
      </c>
      <c r="H244">
        <v>272</v>
      </c>
      <c r="I244" s="2">
        <v>44174</v>
      </c>
      <c r="J244" s="2">
        <v>44174</v>
      </c>
      <c r="K244">
        <v>0</v>
      </c>
    </row>
    <row r="245" spans="1:11" ht="150" x14ac:dyDescent="0.25">
      <c r="A245" t="str">
        <f>"Z322F09DB4"</f>
        <v>Z322F09DB4</v>
      </c>
      <c r="B245" t="str">
        <f t="shared" si="3"/>
        <v>06363391001</v>
      </c>
      <c r="C245" t="s">
        <v>16</v>
      </c>
      <c r="D245" t="s">
        <v>544</v>
      </c>
      <c r="E245" t="s">
        <v>36</v>
      </c>
      <c r="F245" s="1" t="s">
        <v>149</v>
      </c>
      <c r="G245" t="s">
        <v>150</v>
      </c>
      <c r="H245">
        <v>650</v>
      </c>
      <c r="I245" s="2">
        <v>44154</v>
      </c>
      <c r="J245" s="2">
        <v>44154</v>
      </c>
      <c r="K245">
        <v>0</v>
      </c>
    </row>
    <row r="246" spans="1:11" x14ac:dyDescent="0.25">
      <c r="A246" t="str">
        <f>"ZB92F0177D"</f>
        <v>ZB92F0177D</v>
      </c>
      <c r="B246" t="str">
        <f t="shared" si="3"/>
        <v>06363391001</v>
      </c>
      <c r="C246" t="s">
        <v>16</v>
      </c>
      <c r="D246" t="s">
        <v>545</v>
      </c>
      <c r="E246" t="s">
        <v>36</v>
      </c>
      <c r="H246">
        <v>0</v>
      </c>
      <c r="I246" s="2">
        <v>44152</v>
      </c>
      <c r="J246" s="2">
        <v>44153</v>
      </c>
      <c r="K246">
        <v>0</v>
      </c>
    </row>
    <row r="247" spans="1:11" ht="409.5" x14ac:dyDescent="0.25">
      <c r="A247" t="str">
        <f>"Z652F63630"</f>
        <v>Z652F63630</v>
      </c>
      <c r="B247" t="str">
        <f t="shared" si="3"/>
        <v>06363391001</v>
      </c>
      <c r="C247" t="s">
        <v>16</v>
      </c>
      <c r="D247" t="s">
        <v>546</v>
      </c>
      <c r="E247" t="s">
        <v>36</v>
      </c>
      <c r="F247" s="1" t="s">
        <v>547</v>
      </c>
      <c r="G247" t="s">
        <v>548</v>
      </c>
      <c r="H247">
        <v>14490</v>
      </c>
      <c r="I247" s="2">
        <v>44197</v>
      </c>
      <c r="J247" s="2">
        <v>44561</v>
      </c>
      <c r="K247">
        <v>0</v>
      </c>
    </row>
    <row r="248" spans="1:11" ht="195" x14ac:dyDescent="0.25">
      <c r="A248" t="str">
        <f>"Z712CE6E5A"</f>
        <v>Z712CE6E5A</v>
      </c>
      <c r="B248" t="str">
        <f t="shared" si="3"/>
        <v>06363391001</v>
      </c>
      <c r="C248" t="s">
        <v>16</v>
      </c>
      <c r="D248" t="s">
        <v>549</v>
      </c>
      <c r="E248" t="s">
        <v>36</v>
      </c>
      <c r="F248" s="1" t="s">
        <v>550</v>
      </c>
      <c r="G248" t="s">
        <v>551</v>
      </c>
      <c r="H248">
        <v>5689.78</v>
      </c>
      <c r="I248" s="2">
        <v>44144</v>
      </c>
      <c r="J248" s="2">
        <v>44187</v>
      </c>
      <c r="K248">
        <v>0</v>
      </c>
    </row>
    <row r="249" spans="1:11" ht="195" x14ac:dyDescent="0.25">
      <c r="A249" t="str">
        <f>"Z982CE6E14"</f>
        <v>Z982CE6E14</v>
      </c>
      <c r="B249" t="str">
        <f t="shared" si="3"/>
        <v>06363391001</v>
      </c>
      <c r="C249" t="s">
        <v>16</v>
      </c>
      <c r="D249" t="s">
        <v>552</v>
      </c>
      <c r="E249" t="s">
        <v>36</v>
      </c>
      <c r="F249" s="1" t="s">
        <v>550</v>
      </c>
      <c r="G249" t="s">
        <v>551</v>
      </c>
      <c r="H249">
        <v>7295.64</v>
      </c>
      <c r="I249" s="2">
        <v>44144</v>
      </c>
      <c r="J249" s="2">
        <v>44187</v>
      </c>
      <c r="K249">
        <v>0</v>
      </c>
    </row>
    <row r="250" spans="1:11" ht="105" x14ac:dyDescent="0.25">
      <c r="A250" t="str">
        <f>"Z032DEDA5E"</f>
        <v>Z032DEDA5E</v>
      </c>
      <c r="B250" t="str">
        <f t="shared" si="3"/>
        <v>06363391001</v>
      </c>
      <c r="C250" t="s">
        <v>16</v>
      </c>
      <c r="D250" t="s">
        <v>553</v>
      </c>
      <c r="E250" t="s">
        <v>36</v>
      </c>
      <c r="F250" s="1" t="s">
        <v>37</v>
      </c>
      <c r="G250" t="s">
        <v>38</v>
      </c>
      <c r="H250">
        <v>15750</v>
      </c>
      <c r="I250" s="2">
        <v>44055</v>
      </c>
      <c r="J250" s="2">
        <v>44196</v>
      </c>
      <c r="K250">
        <v>0</v>
      </c>
    </row>
    <row r="251" spans="1:11" ht="195" x14ac:dyDescent="0.25">
      <c r="A251" t="str">
        <f>"Z2F2F83A11"</f>
        <v>Z2F2F83A11</v>
      </c>
      <c r="B251" t="str">
        <f t="shared" si="3"/>
        <v>06363391001</v>
      </c>
      <c r="C251" t="s">
        <v>16</v>
      </c>
      <c r="D251" t="s">
        <v>554</v>
      </c>
      <c r="E251" t="s">
        <v>36</v>
      </c>
      <c r="F251" s="1" t="s">
        <v>555</v>
      </c>
      <c r="G251" t="s">
        <v>271</v>
      </c>
      <c r="H251">
        <v>468</v>
      </c>
      <c r="I251" s="2">
        <v>44196</v>
      </c>
      <c r="J251" s="2">
        <v>44196</v>
      </c>
      <c r="K251">
        <v>0</v>
      </c>
    </row>
    <row r="252" spans="1:11" ht="105" x14ac:dyDescent="0.25">
      <c r="A252" t="str">
        <f>"Z162E7ABA0"</f>
        <v>Z162E7ABA0</v>
      </c>
      <c r="B252" t="str">
        <f t="shared" si="3"/>
        <v>06363391001</v>
      </c>
      <c r="C252" t="s">
        <v>16</v>
      </c>
      <c r="D252" t="s">
        <v>556</v>
      </c>
      <c r="E252" t="s">
        <v>36</v>
      </c>
      <c r="F252" s="1" t="s">
        <v>359</v>
      </c>
      <c r="G252" t="s">
        <v>360</v>
      </c>
      <c r="H252">
        <v>38700</v>
      </c>
      <c r="I252" s="2">
        <v>44105</v>
      </c>
      <c r="J252" s="2">
        <v>44227</v>
      </c>
      <c r="K252">
        <v>0</v>
      </c>
    </row>
    <row r="253" spans="1:11" ht="90" x14ac:dyDescent="0.25">
      <c r="A253" t="str">
        <f>"Z922EB7565"</f>
        <v>Z922EB7565</v>
      </c>
      <c r="B253" t="str">
        <f t="shared" si="3"/>
        <v>06363391001</v>
      </c>
      <c r="C253" t="s">
        <v>16</v>
      </c>
      <c r="D253" t="s">
        <v>557</v>
      </c>
      <c r="E253" t="s">
        <v>36</v>
      </c>
      <c r="F253" s="1" t="s">
        <v>302</v>
      </c>
      <c r="G253" t="s">
        <v>303</v>
      </c>
      <c r="H253">
        <v>7500</v>
      </c>
      <c r="I253" s="2">
        <v>44134</v>
      </c>
      <c r="K253">
        <v>0</v>
      </c>
    </row>
    <row r="254" spans="1:11" ht="330" x14ac:dyDescent="0.25">
      <c r="A254" t="str">
        <f>"85449289A6"</f>
        <v>85449289A6</v>
      </c>
      <c r="B254" t="str">
        <f t="shared" si="3"/>
        <v>06363391001</v>
      </c>
      <c r="C254" t="s">
        <v>16</v>
      </c>
      <c r="D254" t="s">
        <v>558</v>
      </c>
      <c r="E254" t="s">
        <v>36</v>
      </c>
      <c r="F254" s="1" t="s">
        <v>559</v>
      </c>
      <c r="G254" t="s">
        <v>560</v>
      </c>
      <c r="H254">
        <v>67200</v>
      </c>
      <c r="I254" s="2">
        <v>44179</v>
      </c>
      <c r="K254">
        <v>0</v>
      </c>
    </row>
    <row r="255" spans="1:11" ht="90" x14ac:dyDescent="0.25">
      <c r="A255" t="str">
        <f>"ZCE2DD2FAC"</f>
        <v>ZCE2DD2FAC</v>
      </c>
      <c r="B255" t="str">
        <f t="shared" si="3"/>
        <v>06363391001</v>
      </c>
      <c r="C255" t="s">
        <v>16</v>
      </c>
      <c r="D255" t="s">
        <v>561</v>
      </c>
      <c r="E255" t="s">
        <v>36</v>
      </c>
      <c r="F255" s="1" t="s">
        <v>302</v>
      </c>
      <c r="H255">
        <v>300</v>
      </c>
      <c r="K255">
        <v>0</v>
      </c>
    </row>
    <row r="256" spans="1:11" ht="105" x14ac:dyDescent="0.25">
      <c r="A256" t="str">
        <f>"ZBA2B7157B"</f>
        <v>ZBA2B7157B</v>
      </c>
      <c r="B256" t="str">
        <f t="shared" si="3"/>
        <v>06363391001</v>
      </c>
      <c r="C256" t="s">
        <v>16</v>
      </c>
      <c r="D256" t="s">
        <v>562</v>
      </c>
      <c r="E256" t="s">
        <v>36</v>
      </c>
      <c r="F256" s="1" t="s">
        <v>563</v>
      </c>
      <c r="G256" t="s">
        <v>564</v>
      </c>
      <c r="H256">
        <v>423</v>
      </c>
      <c r="I256" s="2">
        <v>43859</v>
      </c>
      <c r="J256" s="2">
        <v>44126</v>
      </c>
      <c r="K256">
        <v>0</v>
      </c>
    </row>
    <row r="257" spans="1:11" ht="105" x14ac:dyDescent="0.25">
      <c r="A257" t="str">
        <f>"ZE02F1F0C8"</f>
        <v>ZE02F1F0C8</v>
      </c>
      <c r="B257" t="str">
        <f t="shared" si="3"/>
        <v>06363391001</v>
      </c>
      <c r="C257" t="s">
        <v>16</v>
      </c>
      <c r="D257" t="s">
        <v>565</v>
      </c>
      <c r="E257" t="s">
        <v>36</v>
      </c>
      <c r="F257" s="1" t="s">
        <v>566</v>
      </c>
      <c r="G257" t="s">
        <v>567</v>
      </c>
      <c r="H257">
        <v>4000</v>
      </c>
      <c r="I257" s="2">
        <v>44146</v>
      </c>
      <c r="J257" s="2">
        <v>44511</v>
      </c>
      <c r="K257">
        <v>0</v>
      </c>
    </row>
    <row r="258" spans="1:11" x14ac:dyDescent="0.25">
      <c r="A258" t="str">
        <f>"Z6C2F2F99E"</f>
        <v>Z6C2F2F99E</v>
      </c>
      <c r="B258" t="str">
        <f t="shared" si="3"/>
        <v>06363391001</v>
      </c>
      <c r="C258" t="s">
        <v>16</v>
      </c>
      <c r="D258" t="s">
        <v>568</v>
      </c>
      <c r="E258" t="s">
        <v>36</v>
      </c>
      <c r="H258">
        <v>0</v>
      </c>
      <c r="K258">
        <v>0</v>
      </c>
    </row>
    <row r="259" spans="1:11" ht="90" x14ac:dyDescent="0.25">
      <c r="A259" t="str">
        <f>"Z3F301C0E2"</f>
        <v>Z3F301C0E2</v>
      </c>
      <c r="B259" t="str">
        <f t="shared" ref="B259:B270" si="4">"06363391001"</f>
        <v>06363391001</v>
      </c>
      <c r="C259" t="s">
        <v>16</v>
      </c>
      <c r="D259" t="s">
        <v>569</v>
      </c>
      <c r="E259" t="s">
        <v>36</v>
      </c>
      <c r="F259" s="1" t="s">
        <v>252</v>
      </c>
      <c r="G259" t="s">
        <v>253</v>
      </c>
      <c r="H259">
        <v>106.25</v>
      </c>
      <c r="I259" s="2">
        <v>44183</v>
      </c>
      <c r="J259" s="2">
        <v>44189</v>
      </c>
      <c r="K259">
        <v>0</v>
      </c>
    </row>
    <row r="260" spans="1:11" ht="409.5" x14ac:dyDescent="0.25">
      <c r="A260" t="str">
        <f>"ZAB30310E1"</f>
        <v>ZAB30310E1</v>
      </c>
      <c r="B260" t="str">
        <f t="shared" si="4"/>
        <v>06363391001</v>
      </c>
      <c r="C260" t="s">
        <v>16</v>
      </c>
      <c r="D260" t="s">
        <v>570</v>
      </c>
      <c r="E260" t="s">
        <v>36</v>
      </c>
      <c r="F260" s="1" t="s">
        <v>571</v>
      </c>
      <c r="G260" t="s">
        <v>572</v>
      </c>
      <c r="H260">
        <v>9953.98</v>
      </c>
      <c r="I260" s="2">
        <v>43180</v>
      </c>
      <c r="J260" s="2">
        <v>44211</v>
      </c>
      <c r="K260">
        <v>0</v>
      </c>
    </row>
    <row r="261" spans="1:11" ht="120" x14ac:dyDescent="0.25">
      <c r="A261" t="str">
        <f>"855145216F"</f>
        <v>855145216F</v>
      </c>
      <c r="B261" t="str">
        <f t="shared" si="4"/>
        <v>06363391001</v>
      </c>
      <c r="C261" t="s">
        <v>16</v>
      </c>
      <c r="D261" t="s">
        <v>573</v>
      </c>
      <c r="E261" t="s">
        <v>18</v>
      </c>
      <c r="F261" s="1" t="s">
        <v>574</v>
      </c>
      <c r="G261" t="s">
        <v>575</v>
      </c>
      <c r="H261">
        <v>4612844.2</v>
      </c>
      <c r="I261" s="2">
        <v>44174</v>
      </c>
      <c r="J261" s="2">
        <v>44904</v>
      </c>
      <c r="K261">
        <v>0</v>
      </c>
    </row>
    <row r="262" spans="1:11" ht="390" x14ac:dyDescent="0.25">
      <c r="A262" t="str">
        <f>"Z412FC4A4B"</f>
        <v>Z412FC4A4B</v>
      </c>
      <c r="B262" t="str">
        <f t="shared" si="4"/>
        <v>06363391001</v>
      </c>
      <c r="C262" t="s">
        <v>16</v>
      </c>
      <c r="D262" t="s">
        <v>576</v>
      </c>
      <c r="E262" t="s">
        <v>36</v>
      </c>
      <c r="F262" s="1" t="s">
        <v>577</v>
      </c>
      <c r="G262" t="s">
        <v>436</v>
      </c>
      <c r="H262">
        <v>450</v>
      </c>
      <c r="I262" s="2">
        <v>44182</v>
      </c>
      <c r="J262" s="2">
        <v>44204</v>
      </c>
      <c r="K262">
        <v>0</v>
      </c>
    </row>
    <row r="263" spans="1:11" x14ac:dyDescent="0.25">
      <c r="A263" t="str">
        <f>"Z3F300B632"</f>
        <v>Z3F300B632</v>
      </c>
      <c r="B263" t="str">
        <f t="shared" si="4"/>
        <v>06363391001</v>
      </c>
      <c r="C263" t="s">
        <v>16</v>
      </c>
      <c r="D263" t="s">
        <v>186</v>
      </c>
      <c r="E263" t="s">
        <v>18</v>
      </c>
      <c r="H263">
        <v>0</v>
      </c>
      <c r="K263">
        <v>0</v>
      </c>
    </row>
    <row r="264" spans="1:11" x14ac:dyDescent="0.25">
      <c r="A264" t="str">
        <f>"Z802FEA49D"</f>
        <v>Z802FEA49D</v>
      </c>
      <c r="B264" t="str">
        <f t="shared" si="4"/>
        <v>06363391001</v>
      </c>
      <c r="C264" t="s">
        <v>16</v>
      </c>
      <c r="D264" t="s">
        <v>578</v>
      </c>
      <c r="E264" t="s">
        <v>36</v>
      </c>
      <c r="H264">
        <v>0</v>
      </c>
      <c r="K264">
        <v>0</v>
      </c>
    </row>
    <row r="265" spans="1:11" x14ac:dyDescent="0.25">
      <c r="A265" t="str">
        <f>"Z932F74E41"</f>
        <v>Z932F74E41</v>
      </c>
      <c r="B265" t="str">
        <f t="shared" si="4"/>
        <v>06363391001</v>
      </c>
      <c r="C265" t="s">
        <v>16</v>
      </c>
      <c r="D265" t="s">
        <v>579</v>
      </c>
      <c r="E265" t="s">
        <v>36</v>
      </c>
      <c r="H265">
        <v>0</v>
      </c>
      <c r="K265">
        <v>0</v>
      </c>
    </row>
    <row r="266" spans="1:11" x14ac:dyDescent="0.25">
      <c r="A266" t="str">
        <f>"8523691454"</f>
        <v>8523691454</v>
      </c>
      <c r="B266" t="str">
        <f t="shared" si="4"/>
        <v>06363391001</v>
      </c>
      <c r="C266" t="s">
        <v>16</v>
      </c>
      <c r="D266" t="s">
        <v>580</v>
      </c>
      <c r="E266" t="s">
        <v>581</v>
      </c>
      <c r="H266">
        <v>0</v>
      </c>
      <c r="K266">
        <v>0</v>
      </c>
    </row>
    <row r="267" spans="1:11" x14ac:dyDescent="0.25">
      <c r="A267" t="str">
        <f>"Z242F25615"</f>
        <v>Z242F25615</v>
      </c>
      <c r="B267" t="str">
        <f t="shared" si="4"/>
        <v>06363391001</v>
      </c>
      <c r="C267" t="s">
        <v>16</v>
      </c>
      <c r="D267" t="s">
        <v>582</v>
      </c>
      <c r="E267" t="s">
        <v>36</v>
      </c>
      <c r="H267">
        <v>0</v>
      </c>
      <c r="K267">
        <v>0</v>
      </c>
    </row>
    <row r="268" spans="1:11" x14ac:dyDescent="0.25">
      <c r="A268" t="str">
        <f>"8578052073"</f>
        <v>8578052073</v>
      </c>
      <c r="B268" t="str">
        <f t="shared" si="4"/>
        <v>06363391001</v>
      </c>
      <c r="C268" t="s">
        <v>16</v>
      </c>
      <c r="D268" t="s">
        <v>583</v>
      </c>
      <c r="E268" t="s">
        <v>36</v>
      </c>
      <c r="H268">
        <v>0</v>
      </c>
      <c r="K268">
        <v>0</v>
      </c>
    </row>
    <row r="269" spans="1:11" ht="75" x14ac:dyDescent="0.25">
      <c r="A269" t="str">
        <f>"Z8D304C8DE"</f>
        <v>Z8D304C8DE</v>
      </c>
      <c r="B269" t="str">
        <f t="shared" si="4"/>
        <v>06363391001</v>
      </c>
      <c r="C269" t="s">
        <v>16</v>
      </c>
      <c r="D269" t="s">
        <v>584</v>
      </c>
      <c r="E269" t="s">
        <v>36</v>
      </c>
      <c r="F269" s="1" t="s">
        <v>227</v>
      </c>
      <c r="G269" t="s">
        <v>228</v>
      </c>
      <c r="H269">
        <v>181</v>
      </c>
      <c r="I269" s="2">
        <v>44180</v>
      </c>
      <c r="K269">
        <v>0</v>
      </c>
    </row>
    <row r="270" spans="1:11" ht="105" x14ac:dyDescent="0.25">
      <c r="A270" t="str">
        <f>"Z6C2F2F99E"</f>
        <v>Z6C2F2F99E</v>
      </c>
      <c r="B270" t="str">
        <f t="shared" si="4"/>
        <v>06363391001</v>
      </c>
      <c r="C270" t="s">
        <v>16</v>
      </c>
      <c r="D270" t="s">
        <v>585</v>
      </c>
      <c r="E270" t="s">
        <v>36</v>
      </c>
      <c r="F270" s="1" t="s">
        <v>586</v>
      </c>
      <c r="G270" t="s">
        <v>587</v>
      </c>
      <c r="H270">
        <v>120</v>
      </c>
      <c r="I270" s="2">
        <v>44147</v>
      </c>
      <c r="K27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lombardia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2021-03-18T11:19:29Z</dcterms:created>
  <dcterms:modified xsi:type="dcterms:W3CDTF">2021-03-18T11:25:55Z</dcterms:modified>
</cp:coreProperties>
</file>