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marche" sheetId="1" r:id="rId1"/>
  </sheets>
  <calcPr calcId="145621"/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B108" i="1"/>
  <c r="A109" i="1"/>
  <c r="B109" i="1"/>
  <c r="A110" i="1"/>
  <c r="B110" i="1"/>
  <c r="A111" i="1"/>
  <c r="B111" i="1"/>
  <c r="A112" i="1"/>
  <c r="B112" i="1"/>
  <c r="A113" i="1"/>
  <c r="B113" i="1"/>
  <c r="A114" i="1"/>
  <c r="B114" i="1"/>
  <c r="A115" i="1"/>
  <c r="B115" i="1"/>
  <c r="A116" i="1"/>
  <c r="B116" i="1"/>
  <c r="A117" i="1"/>
  <c r="B117" i="1"/>
  <c r="A118" i="1"/>
  <c r="B118" i="1"/>
  <c r="A119" i="1"/>
  <c r="B119" i="1"/>
  <c r="A120" i="1"/>
  <c r="B120" i="1"/>
  <c r="A121" i="1"/>
  <c r="B121" i="1"/>
  <c r="A122" i="1"/>
  <c r="B122" i="1"/>
  <c r="A123" i="1"/>
  <c r="B123" i="1"/>
  <c r="A124" i="1"/>
  <c r="B124" i="1"/>
  <c r="A125" i="1"/>
  <c r="B125" i="1"/>
  <c r="A126" i="1"/>
  <c r="B126" i="1"/>
  <c r="A127" i="1"/>
  <c r="B127" i="1"/>
  <c r="A128" i="1"/>
  <c r="B128" i="1"/>
  <c r="A129" i="1"/>
  <c r="B129" i="1"/>
  <c r="A130" i="1"/>
  <c r="B130" i="1"/>
  <c r="A131" i="1"/>
  <c r="B131" i="1"/>
  <c r="A132" i="1"/>
  <c r="B132" i="1"/>
  <c r="A133" i="1"/>
  <c r="B133" i="1"/>
  <c r="A134" i="1"/>
  <c r="B134" i="1"/>
  <c r="A135" i="1"/>
  <c r="B135" i="1"/>
  <c r="A136" i="1"/>
  <c r="B136" i="1"/>
  <c r="A137" i="1"/>
  <c r="B137" i="1"/>
  <c r="A138" i="1"/>
  <c r="B138" i="1"/>
  <c r="A139" i="1"/>
  <c r="B139" i="1"/>
  <c r="A140" i="1"/>
  <c r="B140" i="1"/>
  <c r="A141" i="1"/>
  <c r="B141" i="1"/>
  <c r="A142" i="1"/>
  <c r="B142" i="1"/>
  <c r="A143" i="1"/>
  <c r="B143" i="1"/>
  <c r="A144" i="1"/>
  <c r="B144" i="1"/>
  <c r="A145" i="1"/>
  <c r="B145" i="1"/>
  <c r="A146" i="1"/>
  <c r="B146" i="1"/>
  <c r="A147" i="1"/>
  <c r="B147" i="1"/>
  <c r="A148" i="1"/>
  <c r="B148" i="1"/>
  <c r="A149" i="1"/>
  <c r="B149" i="1"/>
  <c r="A150" i="1"/>
  <c r="B150" i="1"/>
  <c r="A151" i="1"/>
  <c r="B151" i="1"/>
  <c r="A152" i="1"/>
  <c r="B152" i="1"/>
  <c r="A153" i="1"/>
  <c r="B153" i="1"/>
  <c r="A154" i="1"/>
  <c r="B154" i="1"/>
  <c r="A155" i="1"/>
  <c r="B155" i="1"/>
  <c r="A156" i="1"/>
  <c r="B156" i="1"/>
  <c r="A157" i="1"/>
  <c r="B157" i="1"/>
  <c r="A158" i="1"/>
  <c r="B158" i="1"/>
  <c r="A159" i="1"/>
  <c r="B159" i="1"/>
  <c r="A160" i="1"/>
  <c r="B160" i="1"/>
  <c r="A161" i="1"/>
  <c r="B161" i="1"/>
  <c r="A162" i="1"/>
  <c r="B162" i="1"/>
  <c r="A163" i="1"/>
  <c r="B163" i="1"/>
  <c r="A164" i="1"/>
  <c r="B164" i="1"/>
  <c r="A165" i="1"/>
  <c r="B165" i="1"/>
  <c r="A166" i="1"/>
  <c r="B166" i="1"/>
  <c r="A167" i="1"/>
  <c r="B167" i="1"/>
  <c r="A168" i="1"/>
  <c r="B168" i="1"/>
  <c r="A169" i="1"/>
  <c r="B169" i="1"/>
  <c r="A170" i="1"/>
  <c r="B170" i="1"/>
  <c r="A171" i="1"/>
  <c r="B171" i="1"/>
  <c r="A172" i="1"/>
  <c r="B172" i="1"/>
  <c r="A173" i="1"/>
  <c r="B173" i="1"/>
  <c r="A174" i="1"/>
  <c r="B174" i="1"/>
  <c r="A175" i="1"/>
  <c r="B175" i="1"/>
  <c r="A176" i="1"/>
  <c r="B176" i="1"/>
  <c r="A177" i="1"/>
  <c r="B177" i="1"/>
  <c r="A178" i="1"/>
  <c r="B178" i="1"/>
  <c r="A179" i="1"/>
  <c r="B179" i="1"/>
  <c r="A180" i="1"/>
  <c r="B180" i="1"/>
  <c r="A181" i="1"/>
  <c r="B181" i="1"/>
  <c r="A182" i="1"/>
  <c r="B182" i="1"/>
  <c r="A183" i="1"/>
  <c r="B183" i="1"/>
  <c r="A184" i="1"/>
  <c r="B184" i="1"/>
  <c r="A185" i="1"/>
  <c r="B185" i="1"/>
</calcChain>
</file>

<file path=xl/sharedStrings.xml><?xml version="1.0" encoding="utf-8"?>
<sst xmlns="http://schemas.openxmlformats.org/spreadsheetml/2006/main" count="930" uniqueCount="414">
  <si>
    <t>Agenzia delle Entrate</t>
  </si>
  <si>
    <t>CF 06363391001</t>
  </si>
  <si>
    <t>Contratti di forniture, beni e servizi</t>
  </si>
  <si>
    <t>Anno 2020</t>
  </si>
  <si>
    <t>Dati aggiornati al 18-03-2021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</si>
  <si>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</si>
  <si>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</si>
  <si>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</si>
  <si>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</si>
  <si>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</si>
  <si>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</si>
  <si>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</si>
  <si>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</si>
  <si>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</si>
  <si>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</si>
  <si>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</si>
  <si>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DR Marche</t>
  </si>
  <si>
    <t>ADESIONE CONSIP 12 - LOTTO 5 ENERGIA ELETTRICA</t>
  </si>
  <si>
    <t>26-AFFIDAMENTO DIRETTO IN ADESIONE AD ACCORDO QUADRO/CONVENZIONE</t>
  </si>
  <si>
    <t xml:space="preserve">GALA SPA (CF: 06832931007)
</t>
  </si>
  <si>
    <t>GALA SPA (CF: 06832931007)</t>
  </si>
  <si>
    <t>adesione convenzione Energia Elettrica 13 lotto 5</t>
  </si>
  <si>
    <t>CONTRATTO PULIZIE</t>
  </si>
  <si>
    <t xml:space="preserve">MIORELLI SERVICE S.P.A. (CF: 00505590224)
</t>
  </si>
  <si>
    <t>MIORELLI SERVICE S.P.A. (CF: 00505590224)</t>
  </si>
  <si>
    <t>ADESIONE CONSIP 25 NOLEGGIO FOTOCOPIATORI</t>
  </si>
  <si>
    <t xml:space="preserve">XEROX SPA (CF: 00747880151)
</t>
  </si>
  <si>
    <t>XEROX SPA (CF: 00747880151)</t>
  </si>
  <si>
    <t>Noleggio fotocopiatore Consip 25 UT Pesaro 2017/2021</t>
  </si>
  <si>
    <t>CONTRATTO ESECUTIVO RITIRO VALORI</t>
  </si>
  <si>
    <t xml:space="preserve">BANCA NAZIONALE DEL LAVORO SPA (CF: 09339391006)
</t>
  </si>
  <si>
    <t>BANCA NAZIONALE DEL LAVORO SPA (CF: 09339391006)</t>
  </si>
  <si>
    <t>SICUREZZA INTEGRATA SUI LUOGHI DI LAVORO</t>
  </si>
  <si>
    <t xml:space="preserve">COM METODI SPA (CF: 07120730150)
</t>
  </si>
  <si>
    <t>COM METODI SPA (CF: 07120730150)</t>
  </si>
  <si>
    <t>carta di credito</t>
  </si>
  <si>
    <t xml:space="preserve">NEXI PAYMENTS S.P.A. (GIÃ  CARTASI SPA) (CF: 04107060966)
</t>
  </si>
  <si>
    <t>NEXI PAYMENTS S.P.A. (GIÃ  CARTASI SPA) (CF: 04107060966)</t>
  </si>
  <si>
    <t>NOLEGGIO 36 FOTOCOPIATORI CONSIP 27 48 MESI</t>
  </si>
  <si>
    <t xml:space="preserve">SHARP ELECTRONICS ITALIA S.P.A. (CF: 09275090158)
</t>
  </si>
  <si>
    <t>SHARP ELECTRONICS ITALIA S.P.A. (CF: 09275090158)</t>
  </si>
  <si>
    <t>contratto delivery Dp Fermo</t>
  </si>
  <si>
    <t>23-AFFIDAMENTO DIRETTO</t>
  </si>
  <si>
    <t xml:space="preserve">POSTE ITALIANE SPA (CF: 97103880585)
</t>
  </si>
  <si>
    <t>POSTE ITALIANE SPA (CF: 97103880585)</t>
  </si>
  <si>
    <t>Contratto Delivery UT Senigallia</t>
  </si>
  <si>
    <t>FORNITURA FOTOCOPIATORE DR MARCHE A NOLEGGIO CONSIP 27</t>
  </si>
  <si>
    <t>contratto delivery  posta dp ancona</t>
  </si>
  <si>
    <t>DELIVERY POSTA DRE MARCHE</t>
  </si>
  <si>
    <t>contratto delivery ut s. benedetto del tronto</t>
  </si>
  <si>
    <t>adesione energia elettrica 15 lotto 9</t>
  </si>
  <si>
    <t xml:space="preserve">ENEL ENERGIA SPA (CF: 06655971007)
</t>
  </si>
  <si>
    <t>ENEL ENERGIA SPA (CF: 06655971007)</t>
  </si>
  <si>
    <t>delivery Spi fermo</t>
  </si>
  <si>
    <t>NOLEGGIO FOTOCOPIATORE CONSIP 29</t>
  </si>
  <si>
    <t xml:space="preserve">OLIVETTI SPA (CF: 02298700010)
</t>
  </si>
  <si>
    <t>OLIVETTI SPA (CF: 02298700010)</t>
  </si>
  <si>
    <t>FACCHINAGGIO 2018/2019</t>
  </si>
  <si>
    <t>04-PROCEDURA NEGOZIATA SENZA PREVIA PUBBLICAZIONE</t>
  </si>
  <si>
    <t xml:space="preserve">COOPSERVICE S.COOP.P.A. (CF: 00310180351)
FRATELLI CELANI TRASLOCHI S.N.C. (CF: 00111250445)
GATTO TRASLOCHI (CF: 02097290429)
LUCESOLE SRL (CF: 02427560426)
PLURISERVIZI SRL (CF: 01855060438)
</t>
  </si>
  <si>
    <t>COOPSERVICE S.COOP.P.A. (CF: 00310180351)</t>
  </si>
  <si>
    <t>delivery jesi 2018-2020</t>
  </si>
  <si>
    <t>delivery dp ascoli piceno</t>
  </si>
  <si>
    <t>DELIVERY DP MACERATA 2018/2020</t>
  </si>
  <si>
    <t>delivery Ut Fano 2018/2020</t>
  </si>
  <si>
    <t>CONSIP 27 - NOLEGGIO 12 MACCHINE 48 MESI</t>
  </si>
  <si>
    <t>PULIZIE STRAORDINARIE VIA PALESTRO</t>
  </si>
  <si>
    <t>FORNITURA ENERGIA ELETTRICA PESARO</t>
  </si>
  <si>
    <t xml:space="preserve">A2A ENERGIA (CF: 12883420155)
</t>
  </si>
  <si>
    <t>A2A ENERGIA (CF: 12883420155)</t>
  </si>
  <si>
    <t>ACCORDO QUADRO FUEL CARD 1</t>
  </si>
  <si>
    <t xml:space="preserve">ITALIANA PETROLI SPA (GIÃ  TOTALERG S.P.A.) (CF: 00051570893)
</t>
  </si>
  <si>
    <t>ITALIANA PETROLI SPA (GIÃ  TOTALERG S.P.A.) (CF: 00051570893)</t>
  </si>
  <si>
    <t>Raccolta, trasporto e smaltimento carta Ascoli</t>
  </si>
  <si>
    <t xml:space="preserve">ECOINNOVA SRL (CF: 02151730443)
</t>
  </si>
  <si>
    <t>ECOINNOVA SRL (CF: 02151730443)</t>
  </si>
  <si>
    <t>rdo manutenzione impianti termoidraulici</t>
  </si>
  <si>
    <t xml:space="preserve">FORMULA SERVIZI SOCIETA' COOPERATIVA (CF: 00410120406)
GEICO LENDER SPA (CF: 11205571000)
GSA GLOBAL SERVICE SRL (CF: 02318420540)
REKEEP SPA (GIÃ  MANUTENCOOP FACILITY MANAGEMENT SPA) (CF: 02402671206)
S.P.I.L.T. SRL (CF: 00100120427)
</t>
  </si>
  <si>
    <t>FORMULA SERVIZI SOCIETA' COOPERATIVA (CF: 00410120406)</t>
  </si>
  <si>
    <t>RDO MANUTENZIONE IMPIANTI ELETTRICI</t>
  </si>
  <si>
    <t xml:space="preserve">GEICO LENDER SPA (CF: 11205571000)
GSA GLOBAL SERVICE SRL (CF: 02318420540)
REKEEP SPA (GIÃ  MANUTENCOOP FACILITY MANAGEMENT SPA) (CF: 02402671206)
SATO SRL (CF: 00743190449)
TAC IMPIANTI SRL (CF: 02420200418)
</t>
  </si>
  <si>
    <t>GEICO LENDER SPA (CF: 11205571000)</t>
  </si>
  <si>
    <t>rdo facchinagio interno dr Marche</t>
  </si>
  <si>
    <t xml:space="preserve">COOPERATIVA FACCHINI JESI SOC. COOP. P.A. (CF: 00194710422)
COOPERATIVA TRASLOCHI MACERATESE (CF: 00171390438)
COOPSERVICE S.COOP.P.A. (CF: 00310180351)
GRUPPO FACCHINI CITTA' SOC COOP. A R.L. (CF: 02280750403)
TRASLOCHI SCABELLI GROUPS SRL (CF: 03540190984)
</t>
  </si>
  <si>
    <t>ORDINE PTM 2020-2021-2022</t>
  </si>
  <si>
    <t xml:space="preserve">ISTITUTO POLIGRAFICO E ZECCA DELLO STATO (CF: 00399810589)
</t>
  </si>
  <si>
    <t>ISTITUTO POLIGRAFICO E ZECCA DELLO STATO (CF: 00399810589)</t>
  </si>
  <si>
    <t>NOLEGGIO 8 FOTOCOPIATORI CONSIP 30</t>
  </si>
  <si>
    <t>SERVIZIO DI SALVAGUARDIA PER FORNITURA ENERGIA ELETTRICA MARCHE - LUGLIO 2019</t>
  </si>
  <si>
    <t>NOLEGGIO FOTOCOPIATORI CONSIP 25</t>
  </si>
  <si>
    <t>BUONI PASTO ELETTRONICI 2018/2020</t>
  </si>
  <si>
    <t xml:space="preserve">SODEXO MOTIVATION SOLUTION ITALIA SRL (CF: 05892970152)
</t>
  </si>
  <si>
    <t>SODEXO MOTIVATION SOLUTION ITALIA SRL (CF: 05892970152)</t>
  </si>
  <si>
    <t>rdo manutenzione impianti antincendio</t>
  </si>
  <si>
    <t xml:space="preserve">C.V.R. ADRIATICA SAS (CF: 01298880418)
FENIX ANTINCENDIO SRL (CF: 08140961213)
G.S. ANTINCENDIO SRL (CF: 03179250547)
OUT ANTINCENDIO SRL (CF: 01719960161)
SEKURITALIA (CF: 02812080543)
</t>
  </si>
  <si>
    <t>C.V.R. ADRIATICA SAS (CF: 01298880418)</t>
  </si>
  <si>
    <t>MANUTENZIONE ARCHIVI COMPATTATI</t>
  </si>
  <si>
    <t xml:space="preserve">EDA SYSTEM (CF: 10735840018)
FE.AL. DI FILIPPETTI ALESSANDRO &amp; C. SAS (CF: 05339081001)
IPS EUROPE SRL (CF: 02742710342)
ITALY SYSTEM S.R.L. (CF: 11261821000)
TECNOSISTEM SNC (CF: 01579671205)
</t>
  </si>
  <si>
    <t>ITALY SYSTEM S.R.L. (CF: 11261821000)</t>
  </si>
  <si>
    <t>TINTEGGIATURA SALA VIDEOCONFERENZA DRE</t>
  </si>
  <si>
    <t xml:space="preserve">EURO COLOR DI BULDORINI LUIGINO (CF: BLDLGN64S21G157O)
</t>
  </si>
  <si>
    <t>EURO COLOR DI BULDORINI LUIGINO (CF: BLDLGN64S21G157O)</t>
  </si>
  <si>
    <t>SERVIZIO VIGILANZA DP AP</t>
  </si>
  <si>
    <t xml:space="preserve">HENDAL SECURITY MANAGEMENT (CF: 02013180662)
</t>
  </si>
  <si>
    <t>HENDAL SECURITY MANAGEMENT (CF: 02013180662)</t>
  </si>
  <si>
    <t>SERVIZIO VIGILANZA DP PESARO E URBINO</t>
  </si>
  <si>
    <t xml:space="preserve">VIGILAR S.R.L. (CF: 02007010412)
</t>
  </si>
  <si>
    <t>VIGILAR S.R.L. (CF: 02007010412)</t>
  </si>
  <si>
    <t>VIGILANZA SPORTELLO FABRIANO</t>
  </si>
  <si>
    <t xml:space="preserve">LA VEDETTA (CF: 00714290426)
</t>
  </si>
  <si>
    <t>LA VEDETTA (CF: 00714290426)</t>
  </si>
  <si>
    <t>VIGILANZA UT SBT E DP FERMO</t>
  </si>
  <si>
    <t>COMPLETAMENTO SEGNALETICA INTERNA DR MARCHE</t>
  </si>
  <si>
    <t xml:space="preserve">CARBONARI STEFANIA &amp; C. SAS (CF: 02772780421)
</t>
  </si>
  <si>
    <t>CARBONARI STEFANIA &amp; C. SAS (CF: 02772780421)</t>
  </si>
  <si>
    <t>rdo toner originali</t>
  </si>
  <si>
    <t xml:space="preserve">ADHOC (CF: 06321371004)
ALL OFFICE (CF: 12643700151)
ECO LASER INFORMATICA SRL (CF: 04427081007)
NADA 2008 SRL (CF: 09234221001)
R.C.M. ITALIA S.R.L. (CF: 06736060630)
</t>
  </si>
  <si>
    <t>R.C.M. ITALIA S.R.L. (CF: 06736060630)</t>
  </si>
  <si>
    <t>monitor di sala ed argo mini lan - ps, jesi e civitanova marche</t>
  </si>
  <si>
    <t xml:space="preserve">SIGMA SPA (CF: 01590680443)
</t>
  </si>
  <si>
    <t>SIGMA SPA (CF: 01590680443)</t>
  </si>
  <si>
    <t>rdo toner compatibili</t>
  </si>
  <si>
    <t xml:space="preserve">ECO LASER INFORMATICA SRL (CF: 04427081007)
ECOREFILL S.R.L. (CF: 02279000489)
ECOSERVICE DI SANTARELLI PAOLO (CF: 01242120432)
NADA 2008 SRL (CF: 09234221001)
PRINK SRL (CF: 02061220394)
</t>
  </si>
  <si>
    <t>ECOREFILL S.R.L. (CF: 02279000489)</t>
  </si>
  <si>
    <t>adesione convenzione gas naturale 11</t>
  </si>
  <si>
    <t xml:space="preserve">ESTRA ENERGIE SRL (CF: 01219980529)
</t>
  </si>
  <si>
    <t>ESTRA ENERGIE SRL (CF: 01219980529)</t>
  </si>
  <si>
    <t>PULIZIA E SANIFICAZIONE FINESTRE DP PESARO</t>
  </si>
  <si>
    <t>FORNITURA E POSA IN OPERA DI PLAFONIERE A LED SALA CONFERENZE DR MARCHE</t>
  </si>
  <si>
    <t xml:space="preserve">EUROSISTEMI S.R.L. (CF: 06334650725)
</t>
  </si>
  <si>
    <t>EUROSISTEMI S.R.L. (CF: 06334650725)</t>
  </si>
  <si>
    <t>TESTI VARI DR MARCHE</t>
  </si>
  <si>
    <t xml:space="preserve">ROSSI SIMONA (CF: RSSSMN78E65C615P)
</t>
  </si>
  <si>
    <t>ROSSI SIMONA (CF: RSSSMN78E65C615P)</t>
  </si>
  <si>
    <t>ABBONAMENTO CORRIERE ADRIATICO DR MARCHE</t>
  </si>
  <si>
    <t xml:space="preserve">CED DIGITALSERVIZI SRL (CF: 11476541005)
</t>
  </si>
  <si>
    <t>CED DIGITALSERVIZI SRL (CF: 11476541005)</t>
  </si>
  <si>
    <t>ROTOLI ELIMINACODE UT URBINO</t>
  </si>
  <si>
    <t xml:space="preserve">SIGMA S.P.A. (CF: 01590580443)
</t>
  </si>
  <si>
    <t>SIGMA S.P.A. (CF: 01590580443)</t>
  </si>
  <si>
    <t>SERVIZI DI VIGILANZA DP ANCONA E DP MACERATA</t>
  </si>
  <si>
    <t xml:space="preserve">VEDETTA 2 MONDIALPOL SPA (CF: 00780120135)
</t>
  </si>
  <si>
    <t>VEDETTA 2 MONDIALPOL SPA (CF: 00780120135)</t>
  </si>
  <si>
    <t>cambio olio idraulico bollatrici Marche</t>
  </si>
  <si>
    <t xml:space="preserve">FATTORI SAFEST S.R.L. (CF: 10416260155)
</t>
  </si>
  <si>
    <t>FATTORI SAFEST S.R.L. (CF: 10416260155)</t>
  </si>
  <si>
    <t>TONER LEXMARK CONVENZIONE</t>
  </si>
  <si>
    <t xml:space="preserve">INFORDATA (CF: 00929440592)
</t>
  </si>
  <si>
    <t>INFORDATA (CF: 00929440592)</t>
  </si>
  <si>
    <t>VIGILANZA UFFICI ANCONA, JESI, SENIGALLIA, MACERATA - OTT/DIC 2019</t>
  </si>
  <si>
    <t>SERVIZIO DI DELIVERY ANNO 2020 UFFICI MARCHE</t>
  </si>
  <si>
    <t>MINUTO MANTENIMENTO</t>
  </si>
  <si>
    <t xml:space="preserve">COSTRUZIONI EDILI MAST (CF: 01722770672)
COSTRUZIONI FUTURE (CF: 01834380436)
UNIFOR SRL (CF: 01641920432)
</t>
  </si>
  <si>
    <t>COSTRUZIONI EDILI MAST (CF: 01722770672)</t>
  </si>
  <si>
    <t>TONER CONVENZIONE CONSIP DP AN UT SENIGALLIA</t>
  </si>
  <si>
    <t>fornitura montacarichi dp Ancona</t>
  </si>
  <si>
    <t xml:space="preserve">CARNEVALI SRL (CF: 01591840432)
CESARANO ASCENSORI S.R.L. (CF: 02778270427)
M.B.B. ASCENSORI SRL (CF: 00435620422)
SAVELLI ASCENSORI SRL (CF: 01865710444)
SIEL &amp; CEAMONTACO (CF: 01642650673)
</t>
  </si>
  <si>
    <t>SIEL &amp; CEAMONTACO (CF: 01642650673)</t>
  </si>
  <si>
    <t>RDO 2373680 manutenzione imp. sollevamento 2019/2020</t>
  </si>
  <si>
    <t xml:space="preserve">EDILGRAZIA LAVORI SRL (CF: 10988181003)
SEVIL ENERGIA S.R.L. (CF: 03398680789)
SIEL &amp; CEAMONTACO (CF: 01642650673)
TECNOLIGHT SRL (CF: 01466780309)
VILLANI SRL (CF: 03855040717)
</t>
  </si>
  <si>
    <t>Arredi vari</t>
  </si>
  <si>
    <t xml:space="preserve">ARCHIARREDA SRL (CF: 01850710896)
LA MERCANTI SRL (CF: 01525090443)
PLASTI FOR MOBIL (CF: 01040690156)
</t>
  </si>
  <si>
    <t>LA MERCANTI SRL (CF: 01525090443)</t>
  </si>
  <si>
    <t>FORNITURA E DISMISSIONE ESTINTORI DLGS 81/2008</t>
  </si>
  <si>
    <t xml:space="preserve">C.V.R. ADRIATICA SAS (CF: 01298880418)
</t>
  </si>
  <si>
    <t>CARTELLINE PORTADOCUMENTI PERSONALIZZATE UFFICI MARCHE</t>
  </si>
  <si>
    <t xml:space="preserve">CENTER GRAFICA SNC (CF: 01460770421)
ERREBI GRAFICHE RIPESI (CF: 00185410420)
NUOVA TIPOLITO MASCITELLI (CF: 01739450698)
PROMART DESIGN S.R.L. (CF: 01269520423)
SERISTAR SAS (CF: 00982530420)
</t>
  </si>
  <si>
    <t>ERREBI GRAFICHE RIPESI (CF: 00185410420)</t>
  </si>
  <si>
    <t>ENERGIA ELETTRICA LUGLIO 2019 - SERVIZIO SALVAGUARDIA</t>
  </si>
  <si>
    <t xml:space="preserve">ENEL SERVIZIO ELETTRICO (CF: 09633951000)
</t>
  </si>
  <si>
    <t>ENEL SERVIZIO ELETTRICO (CF: 09633951000)</t>
  </si>
  <si>
    <t>INSTALLAZIONE SEGNALETICA BAGNI ANCONA</t>
  </si>
  <si>
    <t xml:space="preserve">COPAR SRL (CF: 00779960426)
</t>
  </si>
  <si>
    <t>COPAR SRL (CF: 00779960426)</t>
  </si>
  <si>
    <t>MANUTENZIONE BOLLATRICI E PERFORATRICI ANNO 2020</t>
  </si>
  <si>
    <t>TESTI MINI CALL CENTER ASCOLI</t>
  </si>
  <si>
    <t>ADESIONE CONVENZIONE ENERGIA ELETTRICA 16</t>
  </si>
  <si>
    <t>FLACONI AMUCHINA 180 ML.</t>
  </si>
  <si>
    <t xml:space="preserve">TUTO CHIMICA SNC DI GUGLIELMINI VITTORIO &amp; C. (CF: 02109050241)
</t>
  </si>
  <si>
    <t>TUTO CHIMICA SNC DI GUGLIELMINI VITTORIO &amp; C. (CF: 02109050241)</t>
  </si>
  <si>
    <t>AFFIDAMENTO VISITE MEDICHE EXTRA CONVENZIONE CONSIP X DR MARCHE</t>
  </si>
  <si>
    <t xml:space="preserve">COM METODI SPA (CF: 10317360153)
</t>
  </si>
  <si>
    <t>COM METODI SPA (CF: 10317360153)</t>
  </si>
  <si>
    <t>SERVIZIO DI GIARDINAGGIO ALCUNI UFFICI REGIONE MARCHE</t>
  </si>
  <si>
    <t xml:space="preserve">VICHI PAOLO GESTIONE AREE VERDI (CF: 01464360435)
</t>
  </si>
  <si>
    <t>VICHI PAOLO GESTIONE AREE VERDI (CF: 01464360435)</t>
  </si>
  <si>
    <t>SERVIZIO DI VIGILANZA ANCONA E MACERATA 1/4-30/6/2020</t>
  </si>
  <si>
    <t>VIGILANZA PESARO-URBINO-FANO 1/4-30/6/2020</t>
  </si>
  <si>
    <t>VIGILANZA SPORTELLO DI FABRIANO 1/4-30/6/2020</t>
  </si>
  <si>
    <t>VIGILANZA APRILE-GIUGNO FERMO E SAN BENEDETTO DEL TRONTO</t>
  </si>
  <si>
    <t>VIGILANZA ASCOLI PICENO APR/GIU 2020</t>
  </si>
  <si>
    <t>SORVEGLIANZA SANITARIA REGIONE MARCHE</t>
  </si>
  <si>
    <t xml:space="preserve">BIOTRE (CF: 00506840446)
</t>
  </si>
  <si>
    <t>BIOTRE (CF: 00506840446)</t>
  </si>
  <si>
    <t>MASCHERINE CHIRURGICHE</t>
  </si>
  <si>
    <t xml:space="preserve">INNOLIVING SPA (CF: 02427680422)
</t>
  </si>
  <si>
    <t>INNOLIVING SPA (CF: 02427680422)</t>
  </si>
  <si>
    <t>dispenser a piantana e gel igienizzante</t>
  </si>
  <si>
    <t xml:space="preserve">MAESTRIPIERI SRL (CF: 03804230104)
</t>
  </si>
  <si>
    <t>MAESTRIPIERI SRL (CF: 03804230104)</t>
  </si>
  <si>
    <t>DRUM LEXMARK DP AN E SENIGALLIA</t>
  </si>
  <si>
    <t xml:space="preserve">STEMA SRL (CF: 04160880243)
</t>
  </si>
  <si>
    <t>STEMA SRL (CF: 04160880243)</t>
  </si>
  <si>
    <t>toner vari dp pu, Urbino e Jesi</t>
  </si>
  <si>
    <t xml:space="preserve">TECNO OFFICE GLOBAL SRL (CF: 01641800550)
</t>
  </si>
  <si>
    <t>TECNO OFFICE GLOBAL SRL (CF: 01641800550)</t>
  </si>
  <si>
    <t>ADESIONE CONVENZIONE CONSIP 17 e.e.</t>
  </si>
  <si>
    <t>GEL E DIPENSER UFFICI DR MARCHE</t>
  </si>
  <si>
    <t xml:space="preserve">GRUPPO SPAGGIARI PARMA (CF: 00150470342)
</t>
  </si>
  <si>
    <t>GRUPPO SPAGGIARI PARMA (CF: 00150470342)</t>
  </si>
  <si>
    <t>ORDINE MEPA SALVIETTE DETERGENTI</t>
  </si>
  <si>
    <t xml:space="preserve">AIESI HOSPITAL SERVICE SAS DI PIANTADOSI VALERIO E C. (CF: 06111530637)
</t>
  </si>
  <si>
    <t>AIESI HOSPITAL SERVICE SAS DI PIANTADOSI VALERIO E C. (CF: 06111530637)</t>
  </si>
  <si>
    <t>FORNITURA GUANTI IN NITRILE DR MARCHE</t>
  </si>
  <si>
    <t xml:space="preserve">RS COMPONENTS (CF: 02267810964)
</t>
  </si>
  <si>
    <t>RS COMPONENTS (CF: 02267810964)</t>
  </si>
  <si>
    <t>manutenzione imp termoidraulici</t>
  </si>
  <si>
    <t xml:space="preserve">FORMULA SERVIZI SOCIETA' COOPERATIVA (CF: 00410120406)
</t>
  </si>
  <si>
    <t>termometri infrarossi a parete</t>
  </si>
  <si>
    <t xml:space="preserve">ENERGY SRL (CF: 04377130408)
</t>
  </si>
  <si>
    <t>ENERGY SRL (CF: 04377130408)</t>
  </si>
  <si>
    <t>toner Lexmark ms 610 consip</t>
  </si>
  <si>
    <t>TONER VARI</t>
  </si>
  <si>
    <t xml:space="preserve">ALL OFFICE (CF: 12643700151)
</t>
  </si>
  <si>
    <t>ALL OFFICE (CF: 12643700151)</t>
  </si>
  <si>
    <t>CARTA ROTOLI ELIMINACODE</t>
  </si>
  <si>
    <t>TD CARTA A/4 E A/3</t>
  </si>
  <si>
    <t xml:space="preserve">APAPER SRL (CF: 03432931206)
</t>
  </si>
  <si>
    <t>APAPER SRL (CF: 03432931206)</t>
  </si>
  <si>
    <t>argo mini lan Ut di Ancona</t>
  </si>
  <si>
    <t>RDO MASCHERINE CHIRURGICHE</t>
  </si>
  <si>
    <t xml:space="preserve">AIESI HOSPITAL SERVICE SAS DI PIANTADOSI VALERIO E C. (CF: 06111530637)
BENEFIS SRL (CF: 02790240101)
KLINICOM SRL (CF: 02281990404)
LACERENZA MULTISERVICE S.R.L. (CF: 01877530764)
LP PHARM SRL (CF: 04376821213)
</t>
  </si>
  <si>
    <t>BENEFIS SRL (CF: 02790240101)</t>
  </si>
  <si>
    <t>Manutenzione impianti elettrici</t>
  </si>
  <si>
    <t xml:space="preserve">CBRE GWS TECHNICAL DIVISION SPA (CF: 04585590153)
</t>
  </si>
  <si>
    <t>CBRE GWS TECHNICAL DIVISION SPA (CF: 04585590153)</t>
  </si>
  <si>
    <t>vigilanza fabriano</t>
  </si>
  <si>
    <t>vigilianza Ascoli Piceno</t>
  </si>
  <si>
    <t>vigilanza fano e urbino</t>
  </si>
  <si>
    <t>vigilanza fermo e sbt</t>
  </si>
  <si>
    <t>vigilanza dre marche</t>
  </si>
  <si>
    <t>ADESIONE CONVENZIONE CONSIP GAS 12</t>
  </si>
  <si>
    <t>smaltimento rifiuti Spi Ancona</t>
  </si>
  <si>
    <t xml:space="preserve">DS SMITH RECYCLING ITALIA SRL (CF: 03067430011)
GASPARETTI S.N.C. (CF: 00214590424)
ORIM SPA (CF: 00688230432)
PAVONI ROSSANO SRL (CF: 02258190426)
</t>
  </si>
  <si>
    <t>ORIM SPA (CF: 00688230432)</t>
  </si>
  <si>
    <t>TD CANCELLERIA 1Â° SEM 2020</t>
  </si>
  <si>
    <t xml:space="preserve">CARTOTEC 92 SAS (CF: 04293631000)
DUECÃ¬ ITALIA SRL (CF: 02693490126)
SPAZIO UFFICIO SRL (CF: 01422750198)
</t>
  </si>
  <si>
    <t>DUECÃ¬ ITALIA SRL (CF: 02693490126)</t>
  </si>
  <si>
    <t>Aspirazione acqua sotterraneo Ascoli PIceno</t>
  </si>
  <si>
    <t xml:space="preserve">CAPOFERRI NAZZARENO (CF: 00353260441)
</t>
  </si>
  <si>
    <t>CAPOFERRI NAZZARENO (CF: 00353260441)</t>
  </si>
  <si>
    <t>toner lexmark</t>
  </si>
  <si>
    <t>facchinaggio interno</t>
  </si>
  <si>
    <t xml:space="preserve">COOPSERVICE S.COOP.P.A. (CF: 00310180351)
</t>
  </si>
  <si>
    <t>toner Lexmark ms 620 consip</t>
  </si>
  <si>
    <t>TIMBRI IN GOMMA 1Â° SEMESTRE 2020</t>
  </si>
  <si>
    <t xml:space="preserve">IL CENTRO F.B. (CF: 01560430421)
</t>
  </si>
  <si>
    <t>IL CENTRO F.B. (CF: 01560430421)</t>
  </si>
  <si>
    <t>RIPARAZIONE INFISSI TOLENTINO</t>
  </si>
  <si>
    <t xml:space="preserve">NUOVA STAFFOLANI (CF: 01609700438)
</t>
  </si>
  <si>
    <t>NUOVA STAFFOLANI (CF: 01609700438)</t>
  </si>
  <si>
    <t>SERVIZIO DI VIGILANZA PROVV. ANCONA E MACERATA AGSOTO/OTTOBRE 2020</t>
  </si>
  <si>
    <t>SERVIZIO DI VIGILANZA AGO/OTT FERMO E SBT</t>
  </si>
  <si>
    <t>SERVIZIO DI VIGILANZA PROVINCIA DI PESARO - AGO/OTT</t>
  </si>
  <si>
    <t>SERVIZIO DI VIGILANZA ASCOLI AGO/OTT</t>
  </si>
  <si>
    <t>SERVIZIO DI VIGILANZA FABRIANO AGO/OTT</t>
  </si>
  <si>
    <t>SERVIZIO DI FACCHINAGGIO</t>
  </si>
  <si>
    <t>rimozione e smaltimenti rifiuti immobile Ancona via Palestro</t>
  </si>
  <si>
    <t xml:space="preserve">ANCONAMBIENTE SPA (CF: 01422820421)
</t>
  </si>
  <si>
    <t>ANCONAMBIENTE SPA (CF: 01422820421)</t>
  </si>
  <si>
    <t>FACCHINAGGIO SPI ANCONA</t>
  </si>
  <si>
    <t>CLIMATIZZATORI IV PIANO</t>
  </si>
  <si>
    <t>CARTA UFFICI VARI</t>
  </si>
  <si>
    <t xml:space="preserve">CLICK UFFICIO SRL (CF: 06067681004)
</t>
  </si>
  <si>
    <t>CLICK UFFICIO SRL (CF: 06067681004)</t>
  </si>
  <si>
    <t>riparo per scrivania uffici front office</t>
  </si>
  <si>
    <t xml:space="preserve">PLEXIART SNC (CF: 02122300409)
</t>
  </si>
  <si>
    <t>PLEXIART SNC (CF: 02122300409)</t>
  </si>
  <si>
    <t>BATTERIE PER DEFIBRILLATORI</t>
  </si>
  <si>
    <t xml:space="preserve">SUNNEXT SRL (CF: 07394350966)
</t>
  </si>
  <si>
    <t>SUNNEXT SRL (CF: 07394350966)</t>
  </si>
  <si>
    <t>DRUM KYOCERA</t>
  </si>
  <si>
    <t xml:space="preserve">PROMO RIGENERA SRL (CF: 01431180551)
</t>
  </si>
  <si>
    <t>PROMO RIGENERA SRL (CF: 01431180551)</t>
  </si>
  <si>
    <t>carta uffci vari</t>
  </si>
  <si>
    <t xml:space="preserve">CORPORATE EXPRESS SRL (CF: 00936630151)
</t>
  </si>
  <si>
    <t>CORPORATE EXPRESS SRL (CF: 00936630151)</t>
  </si>
  <si>
    <t>manutenzione impiani termici</t>
  </si>
  <si>
    <t xml:space="preserve">CAT IMPIANTI S.R.L. (CF: 00692590425)
CBRE GWS TECHNICAL DIVISION SPA (CF: 04585590153)
FORMULA SERVIZI SOCIETA' COOPERATIVA (CF: 00410120406)
KLIFER SRL (CF: 01716490683)
S.P.I.L.T. SRL (CF: 00100120427)
</t>
  </si>
  <si>
    <t>MANUTENZIONE IMPIANTI ELETTRICI</t>
  </si>
  <si>
    <t xml:space="preserve">BDB SERVICE DI BUCALA' CARLO &amp; C.SNC (CF: 01583130438)
CBRE GWS TECHNICAL DIVISION SPA (CF: 04585590153)
FORMULA SERVIZI SOCIETA' COOPERATIVA (CF: 00410120406)
KLIFER SRL (CF: 01716490683)
V3 ELETTRO IMPIANTI DI VACCARINI G. &amp; FIGLI S.N.C. (CF: 01353860420)
</t>
  </si>
  <si>
    <t>sanificazione filtri condizionatori</t>
  </si>
  <si>
    <t>ABBONAMENTO TRIENNALE INTERNET APPALTI E CONTRATTI</t>
  </si>
  <si>
    <t xml:space="preserve">MAGGIOLI S.P.A. (CF: 06188330150)
</t>
  </si>
  <si>
    <t>MAGGIOLI S.P.A. (CF: 06188330150)</t>
  </si>
  <si>
    <t>FORNITURA TIMBRI VARI GIU/SET 2020</t>
  </si>
  <si>
    <t>Verifica impianti messa a terra</t>
  </si>
  <si>
    <t xml:space="preserve">C.I.P.E.S. SRL (CF: 01488320431)
</t>
  </si>
  <si>
    <t>C.I.P.E.S. SRL (CF: 01488320431)</t>
  </si>
  <si>
    <t>riparo per scrivania</t>
  </si>
  <si>
    <t>mascherine chirurgiche</t>
  </si>
  <si>
    <t xml:space="preserve">PASSION SRL (CF: 09606060961)
</t>
  </si>
  <si>
    <t>PASSION SRL (CF: 09606060961)</t>
  </si>
  <si>
    <t>generatore portatile di ozono</t>
  </si>
  <si>
    <t xml:space="preserve">SATCOM SRL (CF: 01084800315)
</t>
  </si>
  <si>
    <t>SATCOM SRL (CF: 01084800315)</t>
  </si>
  <si>
    <t>dpi ad altro material anti covid 19</t>
  </si>
  <si>
    <t xml:space="preserve">ERREBIAN SPA (CF: 08397890586)
</t>
  </si>
  <si>
    <t>ERREBIAN SPA (CF: 08397890586)</t>
  </si>
  <si>
    <t>facchinaggio interno ott 2020 - marzo 2021</t>
  </si>
  <si>
    <t>FORNITURA FOLDER DP MACERATA E DP FERMO</t>
  </si>
  <si>
    <t xml:space="preserve">B&amp;B PRINTING SRLS (CF: 02764520421)
</t>
  </si>
  <si>
    <t>B&amp;B PRINTING SRLS (CF: 02764520421)</t>
  </si>
  <si>
    <t>Scarto atti archivio Macerata</t>
  </si>
  <si>
    <t xml:space="preserve">MACERO MACERATESE SRL (CF: 00263430431)
</t>
  </si>
  <si>
    <t>MACERO MACERATESE SRL (CF: 00263430431)</t>
  </si>
  <si>
    <t>carta uffici vari</t>
  </si>
  <si>
    <t xml:space="preserve">AUGUSTO BERNI (CF: 00281080374)
</t>
  </si>
  <si>
    <t>AUGUSTO BERNI (CF: 00281080374)</t>
  </si>
  <si>
    <t>Installazione tre timer Dp Pesaro</t>
  </si>
  <si>
    <t>BANDIERE ED ASTE</t>
  </si>
  <si>
    <t xml:space="preserve">FAGGIONATO ROBERTO (CF: FGGRRT74M13F464Y)
</t>
  </si>
  <si>
    <t>FAGGIONATO ROBERTO (CF: FGGRRT74M13F464Y)</t>
  </si>
  <si>
    <t>Manutenzione urgente impianto antintrusione Jesi</t>
  </si>
  <si>
    <t xml:space="preserve">SICURSPAZIO TEC SRL (CF: 02798060428)
</t>
  </si>
  <si>
    <t>SICURSPAZIO TEC SRL (CF: 02798060428)</t>
  </si>
  <si>
    <t>CORSO DI FORMAZIONE ONLINE RSPP COPPARONI MAURO</t>
  </si>
  <si>
    <t xml:space="preserve">EDUPUNTOZERO SRL (CF: 14949071006)
</t>
  </si>
  <si>
    <t>EDUPUNTOZERO SRL (CF: 14949071006)</t>
  </si>
  <si>
    <t>TERMOMETRI INFRAROSSI A PARETE</t>
  </si>
  <si>
    <t xml:space="preserve">AP SISTEMI SNC (CF: 03614790875)
</t>
  </si>
  <si>
    <t>AP SISTEMI SNC (CF: 03614790875)</t>
  </si>
  <si>
    <t>Sanificazione uffici Ascoli Piceno e San Benedetto del Tronto</t>
  </si>
  <si>
    <t xml:space="preserve">GIUSTOZZI SERVICE SRL (CF: 01825590449)
MIORELLI SERVICE S.P.A. (CF: 00505590224)
</t>
  </si>
  <si>
    <t>GIUSTOZZI SERVICE SRL (CF: 01825590449)</t>
  </si>
  <si>
    <t>DPI ANTI COVID 19</t>
  </si>
  <si>
    <t xml:space="preserve">LUXARTIS DI PAPPAGALLO CLAUDIO (CF: PPPCLD65D09G878Z)
</t>
  </si>
  <si>
    <t>LUXARTIS DI PAPPAGALLO CLAUDIO (CF: PPPCLD65D09G878Z)</t>
  </si>
  <si>
    <t>Sostituzione serranda DP Fermo</t>
  </si>
  <si>
    <t xml:space="preserve">COSTRUZIONI EDILI MAST (CF: 01722770672)
</t>
  </si>
  <si>
    <t>contratto esecutivo vigilanza privata uffici Direzione Regionale Marche 2020-2023</t>
  </si>
  <si>
    <t xml:space="preserve">INTERNATIONAL SECURITY SERVICE VIGILANZA SPA (CF: 10169951000)
</t>
  </si>
  <si>
    <t>INTERNATIONAL SECURITY SERVICE VIGILANZA SPA (CF: 10169951000)</t>
  </si>
  <si>
    <t>Lavori per lâ€™attivazione di una nuova linea di media tensione presso lâ€™immobile di via Palestro 15 Ancona</t>
  </si>
  <si>
    <t xml:space="preserve">NOI ENERGIA (CF: 07534030726)
</t>
  </si>
  <si>
    <t>NOI ENERGIA (CF: 07534030726)</t>
  </si>
  <si>
    <t>SANIFICAZIONE URGENTE DP MACERATA</t>
  </si>
  <si>
    <t>Sanificazione sportello di Fabriano</t>
  </si>
  <si>
    <t xml:space="preserve">GIUSTOZZI SERVICE SRL (CF: 01825590449)
</t>
  </si>
  <si>
    <t>SANIFICAZIONE 4Â° PIANO DR MARCHE</t>
  </si>
  <si>
    <t xml:space="preserve">BIBLION SRL (CF: 04387641006)
GIUSTOZZI SERVICE SRL (CF: 01825590449)
</t>
  </si>
  <si>
    <t>BIBLION SRL (CF: 04387641006)</t>
  </si>
  <si>
    <t>SANIFICAZIONE UFFICIO DI JESI</t>
  </si>
  <si>
    <t xml:space="preserve">CORSO PRIMO SOCCORSO E AGGIORNAMENTO </t>
  </si>
  <si>
    <t xml:space="preserve">BIO TRE SERVICE SAS (CF: 01354190439)
</t>
  </si>
  <si>
    <t>BIO TRE SERVICE SAS (CF: 01354190439)</t>
  </si>
  <si>
    <t>STAMPA FOLDER BILINGUE</t>
  </si>
  <si>
    <t xml:space="preserve">ERREBI GRAFICHE RIPESI (CF: 00185410420)
</t>
  </si>
  <si>
    <t>SANIFICAZIONE ALA EST DP MACERATA</t>
  </si>
  <si>
    <t>CORSO FORMAZIONE E AGGIORNAMENTO ANTINCENDIO</t>
  </si>
  <si>
    <t xml:space="preserve">PALLOTTINI ANTINCENDI SRL (CF: 01334980438)
</t>
  </si>
  <si>
    <t>PALLOTTINI ANTINCENDI SRL (CF: 01334980438)</t>
  </si>
  <si>
    <t>CORSO AGGIORNAMENTO RSSP E ASPP</t>
  </si>
  <si>
    <t>TONER CONV CONSIP</t>
  </si>
  <si>
    <t>USB WIFI RECEIVER E D ALTRO MATERIALE INFORMATICO</t>
  </si>
  <si>
    <t xml:space="preserve">ZEMA (CF: 04179650249)
</t>
  </si>
  <si>
    <t>ZEMA (CF: 04179650249)</t>
  </si>
  <si>
    <t>SANIFICAZIONE 2Â° PIANO DP ANCONA</t>
  </si>
  <si>
    <t xml:space="preserve">BIBLION SRL (CF: 04387641006)
</t>
  </si>
  <si>
    <t xml:space="preserve">A.L.A.M.M. DI MARCO PERA E C. SAS (CF: 03543681211)
</t>
  </si>
  <si>
    <t>A.L.A.M.M. DI MARCO PERA E C. SAS (CF: 03543681211)</t>
  </si>
  <si>
    <t>RDO 2603900 LOTTO 1 TONER ORIGINALI</t>
  </si>
  <si>
    <t xml:space="preserve">CARTO COPY SERVICE (CF: 04864781002)
ECO LASER INFORMATICA SRL (CF: 04427081007)
ECOSERVICE DI PAOLO SALTARELLI (CF: SNTPLA67L16E783G)
ERREBIAN SPA (CF: 08397890586)
PROMO RIGENERA SRL (CF: 01431180551)
</t>
  </si>
  <si>
    <t>ECO LASER INFORMATICA SRL (CF: 04427081007)</t>
  </si>
  <si>
    <t>toner compatibili rdo 2603900 lotto 2</t>
  </si>
  <si>
    <t xml:space="preserve">ECOSERVICE DI PAOLO SALTARELLI (CF: SNTPLA67L16E783G)
ERREBIAN SPA (CF: 08397890586)
PROMO RIGENERA SRL (CF: 01431180551)
TECNO OFFICE GLOBAL SRL (CF: 01641800550)
TECNO OFFICE SNC (CF: 01259150553)
</t>
  </si>
  <si>
    <t>LAVORI PER NUOVO ALLACCIO IDRICO VIA PALESTRO ANCONA</t>
  </si>
  <si>
    <t xml:space="preserve">MULTISERVIZI SPA (CF: 02191980420)
</t>
  </si>
  <si>
    <t>MULTISERVIZI SPA (CF: 02191980420)</t>
  </si>
  <si>
    <t>CARTA 2Â° SEM 2020</t>
  </si>
  <si>
    <t>CANCELLERIA 2Â° SEM 2020</t>
  </si>
  <si>
    <t xml:space="preserve">KRATOS SPA (CF: 02683390401)
</t>
  </si>
  <si>
    <t>KRATOS SPA (CF: 02683390401)</t>
  </si>
  <si>
    <t>SANIFICAZIONE 1Â° PIANO E PIANO TERRA PESARO</t>
  </si>
  <si>
    <t>SANIFICAZIONE 4Â° PIANO DP PESARO E URBINO</t>
  </si>
  <si>
    <t>SCARTO ATTI D'ARCHIVIO UT TOLENTINO</t>
  </si>
  <si>
    <t>SANIFICAZIONE UT SAN BENEDETTO DEL TRONTOP</t>
  </si>
  <si>
    <t xml:space="preserve">IMPRESA PULIZIE E SEVIZI MULTISERVICE (CF: 01961280441)
</t>
  </si>
  <si>
    <t>IMPRESA PULIZIE E SEVIZI MULTISERVICE (CF: 01961280441)</t>
  </si>
  <si>
    <t>SANIFICAZIONE UT SENIGALLIA</t>
  </si>
  <si>
    <t>adesione convenzione buoni pasto 8</t>
  </si>
  <si>
    <t xml:space="preserve">REPAS LUNCH COUPON SRL (CF: 08122660585)
</t>
  </si>
  <si>
    <t>REPAS LUNCH COUPON SRL (CF: 08122660585)</t>
  </si>
  <si>
    <t>TENDE VENEZIANE DR MARCHE</t>
  </si>
  <si>
    <t xml:space="preserve">BS INFISSI SRL (CF: 01266640422)
</t>
  </si>
  <si>
    <t>BS INFISSI SRL (CF: 01266640422)</t>
  </si>
  <si>
    <t>FORNITURA ESTINTORI DP ASCOLI PICENO</t>
  </si>
  <si>
    <t xml:space="preserve">FUTURA ANTINCENDI SAS (CF: 01611180447)
</t>
  </si>
  <si>
    <t>FUTURA ANTINCENDI SAS (CF: 01611180447)</t>
  </si>
  <si>
    <t>FORNITURA SEDUTE PER OPERATIVI DP ANCONA</t>
  </si>
  <si>
    <t xml:space="preserve">JUMBOFFICE SRL (CF: 01304670407)
</t>
  </si>
  <si>
    <t>JUMBOFFICE SRL (CF: 01304670407)</t>
  </si>
  <si>
    <t>Sanificazione terzo piano via Palestro Ancona</t>
  </si>
  <si>
    <t>SMALTIMENTO CARTA DA MACERO DR MARCHE</t>
  </si>
  <si>
    <t xml:space="preserve">CENTRO RICICLO MARCHIGIANO (CF: 02651450427)
</t>
  </si>
  <si>
    <t>CENTRO RICICLO MARCHIGIANO (CF: 02651450427)</t>
  </si>
  <si>
    <t>AFFIDAMENTO MANUTENZIONE IMPIANTI ANTINCENDIO</t>
  </si>
  <si>
    <t>CONTRATTO MANUTENZIONE ELEVATORI</t>
  </si>
  <si>
    <t xml:space="preserve">SIEL &amp; CEAMONTACO (CF: 01642650673)
</t>
  </si>
  <si>
    <t>SOSTITUZIONE FUSORE DANNEGGIATO DP ANCONA</t>
  </si>
  <si>
    <t>SANIFICAZIONE UT URBINO</t>
  </si>
  <si>
    <t>SERVIZIO MANUTENZIONE DEL VERDE</t>
  </si>
  <si>
    <t xml:space="preserve">A.CONTI VIVAI PIANTE ED IMPIANTI SPORTIVI SRL (CF: 03866271004)
CONSORZIO STABILE IMPERO (CF: 12614031008)
GARDENLAND DI BOCCI NOVELLO (CF: BCCNLL46P28I921B)
GESTIONE AREE VERDI DI VICHI PAOLO (CF: VCHPLA79R08E783H)
IL CASTAGNO SRL (CF: 02516500549)
</t>
  </si>
  <si>
    <t>ABBONAMENTO CORRIERE ADRIATICO 2020/2021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</si>
</sst>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5"/>
  <sheetViews>
    <sheetView tabSelected="1" workbookViewId="0"/>
  </sheetViews>
  <sheetFormatPr defaultRowHeight="15" x14ac:dyDescent="0.25"/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11" x14ac:dyDescent="0.25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  <c r="K2" t="s">
        <v>15</v>
      </c>
    </row>
    <row r="3" spans="1:11" x14ac:dyDescent="0.25">
      <c r="A3" t="str">
        <f>"6140260ED5"</f>
        <v>6140260ED5</v>
      </c>
      <c r="B3" t="str">
        <f t="shared" ref="B3:B34" si="0">"06363391001"</f>
        <v>06363391001</v>
      </c>
      <c r="C3" t="s">
        <v>16</v>
      </c>
      <c r="D3" t="s">
        <v>17</v>
      </c>
      <c r="E3" t="s">
        <v>18</v>
      </c>
      <c r="F3" s="1" t="s">
        <v>19</v>
      </c>
      <c r="G3" t="s">
        <v>20</v>
      </c>
      <c r="H3">
        <v>0</v>
      </c>
      <c r="I3" s="2">
        <v>42125</v>
      </c>
      <c r="J3" s="2">
        <v>42490</v>
      </c>
      <c r="K3">
        <v>331381.62</v>
      </c>
    </row>
    <row r="4" spans="1:11" x14ac:dyDescent="0.25">
      <c r="A4" t="str">
        <f>"66610876E1"</f>
        <v>66610876E1</v>
      </c>
      <c r="B4" t="str">
        <f t="shared" si="0"/>
        <v>06363391001</v>
      </c>
      <c r="C4" t="s">
        <v>16</v>
      </c>
      <c r="D4" t="s">
        <v>21</v>
      </c>
      <c r="E4" t="s">
        <v>18</v>
      </c>
      <c r="F4" s="1" t="s">
        <v>19</v>
      </c>
      <c r="G4" t="s">
        <v>20</v>
      </c>
      <c r="H4">
        <v>0</v>
      </c>
      <c r="I4" s="2">
        <v>42522</v>
      </c>
      <c r="J4" s="2">
        <v>42886</v>
      </c>
      <c r="K4">
        <v>332560.71999999997</v>
      </c>
    </row>
    <row r="5" spans="1:11" x14ac:dyDescent="0.25">
      <c r="A5" t="str">
        <f>"668654035D"</f>
        <v>668654035D</v>
      </c>
      <c r="B5" t="str">
        <f t="shared" si="0"/>
        <v>06363391001</v>
      </c>
      <c r="C5" t="s">
        <v>16</v>
      </c>
      <c r="D5" t="s">
        <v>22</v>
      </c>
      <c r="E5" t="s">
        <v>18</v>
      </c>
      <c r="F5" s="1" t="s">
        <v>23</v>
      </c>
      <c r="G5" t="s">
        <v>24</v>
      </c>
      <c r="H5">
        <v>1790065</v>
      </c>
      <c r="I5" s="2">
        <v>42522</v>
      </c>
      <c r="J5" s="2">
        <v>43852</v>
      </c>
      <c r="K5">
        <v>1151341.43</v>
      </c>
    </row>
    <row r="6" spans="1:11" x14ac:dyDescent="0.25">
      <c r="A6" t="str">
        <f>"Z321B736ED"</f>
        <v>Z321B736ED</v>
      </c>
      <c r="B6" t="str">
        <f t="shared" si="0"/>
        <v>06363391001</v>
      </c>
      <c r="C6" t="s">
        <v>16</v>
      </c>
      <c r="D6" t="s">
        <v>25</v>
      </c>
      <c r="E6" t="s">
        <v>18</v>
      </c>
      <c r="F6" s="1" t="s">
        <v>26</v>
      </c>
      <c r="G6" t="s">
        <v>27</v>
      </c>
      <c r="H6">
        <v>14902.2</v>
      </c>
      <c r="I6" s="2">
        <v>42649</v>
      </c>
      <c r="J6" s="2">
        <v>44530</v>
      </c>
      <c r="K6">
        <v>16510.650000000001</v>
      </c>
    </row>
    <row r="7" spans="1:11" x14ac:dyDescent="0.25">
      <c r="A7" t="str">
        <f>"Z4F1C60A4B"</f>
        <v>Z4F1C60A4B</v>
      </c>
      <c r="B7" t="str">
        <f t="shared" si="0"/>
        <v>06363391001</v>
      </c>
      <c r="C7" t="s">
        <v>16</v>
      </c>
      <c r="D7" t="s">
        <v>28</v>
      </c>
      <c r="E7" t="s">
        <v>18</v>
      </c>
      <c r="F7" s="1" t="s">
        <v>26</v>
      </c>
      <c r="G7" t="s">
        <v>27</v>
      </c>
      <c r="H7">
        <v>4967.3999999999996</v>
      </c>
      <c r="I7" s="2">
        <v>42737</v>
      </c>
      <c r="J7" s="2">
        <v>44561</v>
      </c>
      <c r="K7">
        <v>3477.18</v>
      </c>
    </row>
    <row r="8" spans="1:11" x14ac:dyDescent="0.25">
      <c r="A8" t="str">
        <f>"6689076024"</f>
        <v>6689076024</v>
      </c>
      <c r="B8" t="str">
        <f t="shared" si="0"/>
        <v>06363391001</v>
      </c>
      <c r="C8" t="s">
        <v>16</v>
      </c>
      <c r="D8" t="s">
        <v>29</v>
      </c>
      <c r="E8" t="s">
        <v>18</v>
      </c>
      <c r="F8" s="1" t="s">
        <v>30</v>
      </c>
      <c r="G8" t="s">
        <v>31</v>
      </c>
      <c r="H8">
        <v>657650.49</v>
      </c>
      <c r="I8" s="2">
        <v>42522</v>
      </c>
      <c r="J8" s="2">
        <v>43863</v>
      </c>
      <c r="K8">
        <v>247010.06</v>
      </c>
    </row>
    <row r="9" spans="1:11" x14ac:dyDescent="0.25">
      <c r="A9" t="str">
        <f>"70217378AC"</f>
        <v>70217378AC</v>
      </c>
      <c r="B9" t="str">
        <f t="shared" si="0"/>
        <v>06363391001</v>
      </c>
      <c r="C9" t="s">
        <v>16</v>
      </c>
      <c r="D9" t="s">
        <v>32</v>
      </c>
      <c r="E9" t="s">
        <v>18</v>
      </c>
      <c r="F9" s="1" t="s">
        <v>33</v>
      </c>
      <c r="G9" t="s">
        <v>34</v>
      </c>
      <c r="H9">
        <v>132261.5</v>
      </c>
      <c r="I9" s="2">
        <v>42826</v>
      </c>
      <c r="J9" s="2">
        <v>43921</v>
      </c>
      <c r="K9">
        <v>131291</v>
      </c>
    </row>
    <row r="10" spans="1:11" ht="135" x14ac:dyDescent="0.25">
      <c r="A10" t="str">
        <f>"ZB11FF30CA"</f>
        <v>ZB11FF30CA</v>
      </c>
      <c r="B10" t="str">
        <f t="shared" si="0"/>
        <v>06363391001</v>
      </c>
      <c r="C10" t="s">
        <v>16</v>
      </c>
      <c r="D10" t="s">
        <v>35</v>
      </c>
      <c r="E10" t="s">
        <v>18</v>
      </c>
      <c r="F10" s="1" t="s">
        <v>36</v>
      </c>
      <c r="G10" t="s">
        <v>37</v>
      </c>
      <c r="H10">
        <v>0</v>
      </c>
      <c r="I10" s="2">
        <v>42999</v>
      </c>
      <c r="J10" s="2">
        <v>44094</v>
      </c>
      <c r="K10">
        <v>158.49</v>
      </c>
    </row>
    <row r="11" spans="1:11" x14ac:dyDescent="0.25">
      <c r="A11" t="str">
        <f>"72432105FA"</f>
        <v>72432105FA</v>
      </c>
      <c r="B11" t="str">
        <f t="shared" si="0"/>
        <v>06363391001</v>
      </c>
      <c r="C11" t="s">
        <v>16</v>
      </c>
      <c r="D11" t="s">
        <v>38</v>
      </c>
      <c r="E11" t="s">
        <v>18</v>
      </c>
      <c r="F11" s="1" t="s">
        <v>39</v>
      </c>
      <c r="G11" t="s">
        <v>40</v>
      </c>
      <c r="H11">
        <v>75640.320000000007</v>
      </c>
      <c r="I11" s="2">
        <v>43096</v>
      </c>
      <c r="J11" s="2">
        <v>44561</v>
      </c>
      <c r="K11">
        <v>56730.36</v>
      </c>
    </row>
    <row r="12" spans="1:11" x14ac:dyDescent="0.25">
      <c r="A12" t="str">
        <f>"Z2B20EA815"</f>
        <v>Z2B20EA815</v>
      </c>
      <c r="B12" t="str">
        <f t="shared" si="0"/>
        <v>06363391001</v>
      </c>
      <c r="C12" t="s">
        <v>16</v>
      </c>
      <c r="D12" t="s">
        <v>41</v>
      </c>
      <c r="E12" t="s">
        <v>42</v>
      </c>
      <c r="F12" s="1" t="s">
        <v>43</v>
      </c>
      <c r="G12" t="s">
        <v>44</v>
      </c>
      <c r="H12">
        <v>0</v>
      </c>
      <c r="I12" s="2">
        <v>43068</v>
      </c>
      <c r="J12" s="2">
        <v>43845</v>
      </c>
      <c r="K12">
        <v>1752</v>
      </c>
    </row>
    <row r="13" spans="1:11" x14ac:dyDescent="0.25">
      <c r="A13" t="str">
        <f>"ZEC213FCF3"</f>
        <v>ZEC213FCF3</v>
      </c>
      <c r="B13" t="str">
        <f t="shared" si="0"/>
        <v>06363391001</v>
      </c>
      <c r="C13" t="s">
        <v>16</v>
      </c>
      <c r="D13" t="s">
        <v>45</v>
      </c>
      <c r="E13" t="s">
        <v>42</v>
      </c>
      <c r="F13" s="1" t="s">
        <v>43</v>
      </c>
      <c r="G13" t="s">
        <v>44</v>
      </c>
      <c r="H13">
        <v>0</v>
      </c>
      <c r="I13" s="2">
        <v>43101</v>
      </c>
      <c r="J13" s="2">
        <v>43845</v>
      </c>
      <c r="K13">
        <v>1638</v>
      </c>
    </row>
    <row r="14" spans="1:11" x14ac:dyDescent="0.25">
      <c r="A14" t="str">
        <f>"Z922165831"</f>
        <v>Z922165831</v>
      </c>
      <c r="B14" t="str">
        <f t="shared" si="0"/>
        <v>06363391001</v>
      </c>
      <c r="C14" t="s">
        <v>16</v>
      </c>
      <c r="D14" t="s">
        <v>46</v>
      </c>
      <c r="E14" t="s">
        <v>18</v>
      </c>
      <c r="F14" s="1" t="s">
        <v>39</v>
      </c>
      <c r="G14" t="s">
        <v>40</v>
      </c>
      <c r="H14">
        <v>2101.12</v>
      </c>
      <c r="I14" s="2">
        <v>43089</v>
      </c>
      <c r="J14" s="2">
        <v>44227</v>
      </c>
      <c r="K14">
        <v>1444.52</v>
      </c>
    </row>
    <row r="15" spans="1:11" x14ac:dyDescent="0.25">
      <c r="A15" t="str">
        <f>"Z64228EBD0"</f>
        <v>Z64228EBD0</v>
      </c>
      <c r="B15" t="str">
        <f t="shared" si="0"/>
        <v>06363391001</v>
      </c>
      <c r="C15" t="s">
        <v>16</v>
      </c>
      <c r="D15" t="s">
        <v>47</v>
      </c>
      <c r="E15" t="s">
        <v>42</v>
      </c>
      <c r="F15" s="1" t="s">
        <v>43</v>
      </c>
      <c r="G15" t="s">
        <v>44</v>
      </c>
      <c r="H15">
        <v>0</v>
      </c>
      <c r="I15" s="2">
        <v>43160</v>
      </c>
      <c r="J15" s="2">
        <v>43845</v>
      </c>
      <c r="K15">
        <v>1512</v>
      </c>
    </row>
    <row r="16" spans="1:11" x14ac:dyDescent="0.25">
      <c r="A16" t="str">
        <f>"Z3D228EC16"</f>
        <v>Z3D228EC16</v>
      </c>
      <c r="B16" t="str">
        <f t="shared" si="0"/>
        <v>06363391001</v>
      </c>
      <c r="C16" t="s">
        <v>16</v>
      </c>
      <c r="D16" t="s">
        <v>48</v>
      </c>
      <c r="E16" t="s">
        <v>42</v>
      </c>
      <c r="F16" s="1" t="s">
        <v>43</v>
      </c>
      <c r="G16" t="s">
        <v>44</v>
      </c>
      <c r="H16">
        <v>0</v>
      </c>
      <c r="I16" s="2">
        <v>43160</v>
      </c>
      <c r="J16" s="2">
        <v>43845</v>
      </c>
      <c r="K16">
        <v>1512</v>
      </c>
    </row>
    <row r="17" spans="1:11" x14ac:dyDescent="0.25">
      <c r="A17" t="str">
        <f>"Z5222E600D"</f>
        <v>Z5222E600D</v>
      </c>
      <c r="B17" t="str">
        <f t="shared" si="0"/>
        <v>06363391001</v>
      </c>
      <c r="C17" t="s">
        <v>16</v>
      </c>
      <c r="D17" t="s">
        <v>49</v>
      </c>
      <c r="E17" t="s">
        <v>42</v>
      </c>
      <c r="F17" s="1" t="s">
        <v>43</v>
      </c>
      <c r="G17" t="s">
        <v>44</v>
      </c>
      <c r="H17">
        <v>0</v>
      </c>
      <c r="I17" s="2">
        <v>43191</v>
      </c>
      <c r="J17" s="2">
        <v>43845</v>
      </c>
      <c r="K17">
        <v>1371</v>
      </c>
    </row>
    <row r="18" spans="1:11" x14ac:dyDescent="0.25">
      <c r="A18" t="str">
        <f>"7443291E08"</f>
        <v>7443291E08</v>
      </c>
      <c r="B18" t="str">
        <f t="shared" si="0"/>
        <v>06363391001</v>
      </c>
      <c r="C18" t="s">
        <v>16</v>
      </c>
      <c r="D18" t="s">
        <v>50</v>
      </c>
      <c r="E18" t="s">
        <v>18</v>
      </c>
      <c r="F18" s="1" t="s">
        <v>51</v>
      </c>
      <c r="G18" t="s">
        <v>52</v>
      </c>
      <c r="H18">
        <v>0</v>
      </c>
      <c r="I18" s="2">
        <v>43282</v>
      </c>
      <c r="J18" s="2">
        <v>43646</v>
      </c>
      <c r="K18">
        <v>279795.76</v>
      </c>
    </row>
    <row r="19" spans="1:11" x14ac:dyDescent="0.25">
      <c r="A19" t="str">
        <f>"Z4B2321924"</f>
        <v>Z4B2321924</v>
      </c>
      <c r="B19" t="str">
        <f t="shared" si="0"/>
        <v>06363391001</v>
      </c>
      <c r="C19" t="s">
        <v>16</v>
      </c>
      <c r="D19" t="s">
        <v>53</v>
      </c>
      <c r="E19" t="s">
        <v>42</v>
      </c>
      <c r="F19" s="1" t="s">
        <v>43</v>
      </c>
      <c r="G19" t="s">
        <v>44</v>
      </c>
      <c r="H19">
        <v>0</v>
      </c>
      <c r="I19" s="2">
        <v>43845</v>
      </c>
      <c r="J19" s="2">
        <v>43845</v>
      </c>
      <c r="K19">
        <v>1449</v>
      </c>
    </row>
    <row r="20" spans="1:11" x14ac:dyDescent="0.25">
      <c r="A20" t="str">
        <f>"Z932603E9B"</f>
        <v>Z932603E9B</v>
      </c>
      <c r="B20" t="str">
        <f t="shared" si="0"/>
        <v>06363391001</v>
      </c>
      <c r="C20" t="s">
        <v>16</v>
      </c>
      <c r="D20" t="s">
        <v>54</v>
      </c>
      <c r="E20" t="s">
        <v>18</v>
      </c>
      <c r="F20" s="1" t="s">
        <v>55</v>
      </c>
      <c r="G20" t="s">
        <v>56</v>
      </c>
      <c r="H20">
        <v>2464.1999999999998</v>
      </c>
      <c r="I20" s="2">
        <v>43466</v>
      </c>
      <c r="J20" s="2">
        <v>45291</v>
      </c>
      <c r="K20">
        <v>858.36</v>
      </c>
    </row>
    <row r="21" spans="1:11" x14ac:dyDescent="0.25">
      <c r="A21" t="str">
        <f>"ZB323CC93A"</f>
        <v>ZB323CC93A</v>
      </c>
      <c r="B21" t="str">
        <f t="shared" si="0"/>
        <v>06363391001</v>
      </c>
      <c r="C21" t="s">
        <v>16</v>
      </c>
      <c r="D21" t="s">
        <v>57</v>
      </c>
      <c r="E21" t="s">
        <v>58</v>
      </c>
      <c r="F21" s="1" t="s">
        <v>59</v>
      </c>
      <c r="G21" t="s">
        <v>60</v>
      </c>
      <c r="H21">
        <v>30444</v>
      </c>
      <c r="I21" s="2">
        <v>43279</v>
      </c>
      <c r="J21" s="2">
        <v>43643</v>
      </c>
      <c r="K21">
        <v>30443.99</v>
      </c>
    </row>
    <row r="22" spans="1:11" x14ac:dyDescent="0.25">
      <c r="A22" t="str">
        <f>"Z782427320"</f>
        <v>Z782427320</v>
      </c>
      <c r="B22" t="str">
        <f t="shared" si="0"/>
        <v>06363391001</v>
      </c>
      <c r="C22" t="s">
        <v>16</v>
      </c>
      <c r="D22" t="s">
        <v>61</v>
      </c>
      <c r="E22" t="s">
        <v>42</v>
      </c>
      <c r="F22" s="1" t="s">
        <v>43</v>
      </c>
      <c r="G22" t="s">
        <v>44</v>
      </c>
      <c r="H22">
        <v>0</v>
      </c>
      <c r="I22" s="2">
        <v>43294</v>
      </c>
      <c r="J22" s="2">
        <v>43845</v>
      </c>
      <c r="K22">
        <v>1197</v>
      </c>
    </row>
    <row r="23" spans="1:11" x14ac:dyDescent="0.25">
      <c r="A23" t="str">
        <f>"ZB72427275"</f>
        <v>ZB72427275</v>
      </c>
      <c r="B23" t="str">
        <f t="shared" si="0"/>
        <v>06363391001</v>
      </c>
      <c r="C23" t="s">
        <v>16</v>
      </c>
      <c r="D23" t="s">
        <v>62</v>
      </c>
      <c r="E23" t="s">
        <v>42</v>
      </c>
      <c r="F23" s="1" t="s">
        <v>43</v>
      </c>
      <c r="G23" t="s">
        <v>44</v>
      </c>
      <c r="H23">
        <v>0</v>
      </c>
      <c r="I23" s="2">
        <v>43283</v>
      </c>
      <c r="J23" s="2">
        <v>43845</v>
      </c>
      <c r="K23">
        <v>1260</v>
      </c>
    </row>
    <row r="24" spans="1:11" ht="90" x14ac:dyDescent="0.25">
      <c r="A24" t="str">
        <f>"Z85247D735"</f>
        <v>Z85247D735</v>
      </c>
      <c r="B24" t="str">
        <f t="shared" si="0"/>
        <v>06363391001</v>
      </c>
      <c r="C24" t="s">
        <v>16</v>
      </c>
      <c r="D24" t="s">
        <v>63</v>
      </c>
      <c r="E24" t="s">
        <v>42</v>
      </c>
      <c r="F24" s="1" t="s">
        <v>43</v>
      </c>
      <c r="G24" t="s">
        <v>44</v>
      </c>
      <c r="H24">
        <v>0</v>
      </c>
      <c r="I24" s="2">
        <v>43344</v>
      </c>
      <c r="J24" s="2">
        <v>43845</v>
      </c>
      <c r="K24">
        <v>1068</v>
      </c>
    </row>
    <row r="25" spans="1:11" ht="90" x14ac:dyDescent="0.25">
      <c r="A25" t="str">
        <f>"ZDD247D765"</f>
        <v>ZDD247D765</v>
      </c>
      <c r="B25" t="str">
        <f t="shared" si="0"/>
        <v>06363391001</v>
      </c>
      <c r="C25" t="s">
        <v>16</v>
      </c>
      <c r="D25" t="s">
        <v>64</v>
      </c>
      <c r="E25" t="s">
        <v>42</v>
      </c>
      <c r="F25" s="1" t="s">
        <v>43</v>
      </c>
      <c r="G25" t="s">
        <v>44</v>
      </c>
      <c r="H25">
        <v>0</v>
      </c>
      <c r="I25" s="2">
        <v>43313</v>
      </c>
      <c r="J25" s="2">
        <v>43845</v>
      </c>
      <c r="K25">
        <v>1194</v>
      </c>
    </row>
    <row r="26" spans="1:11" ht="135" x14ac:dyDescent="0.25">
      <c r="A26" t="str">
        <f>"Z782393C1E"</f>
        <v>Z782393C1E</v>
      </c>
      <c r="B26" t="str">
        <f t="shared" si="0"/>
        <v>06363391001</v>
      </c>
      <c r="C26" t="s">
        <v>16</v>
      </c>
      <c r="D26" t="s">
        <v>65</v>
      </c>
      <c r="E26" t="s">
        <v>18</v>
      </c>
      <c r="F26" s="1" t="s">
        <v>39</v>
      </c>
      <c r="G26" t="s">
        <v>40</v>
      </c>
      <c r="H26">
        <v>25213.439999999999</v>
      </c>
      <c r="I26" s="2">
        <v>43277</v>
      </c>
      <c r="J26" s="2">
        <v>44738</v>
      </c>
      <c r="K26">
        <v>15758.4</v>
      </c>
    </row>
    <row r="27" spans="1:11" ht="105" x14ac:dyDescent="0.25">
      <c r="A27" t="str">
        <f>"ZD028210E6"</f>
        <v>ZD028210E6</v>
      </c>
      <c r="B27" t="str">
        <f t="shared" si="0"/>
        <v>06363391001</v>
      </c>
      <c r="C27" t="s">
        <v>16</v>
      </c>
      <c r="D27" t="s">
        <v>66</v>
      </c>
      <c r="E27" t="s">
        <v>42</v>
      </c>
      <c r="F27" s="1" t="s">
        <v>23</v>
      </c>
      <c r="G27" t="s">
        <v>24</v>
      </c>
      <c r="H27">
        <v>1842</v>
      </c>
      <c r="I27" s="2">
        <v>43587</v>
      </c>
      <c r="J27" s="2">
        <v>43830</v>
      </c>
      <c r="K27">
        <v>1842</v>
      </c>
    </row>
    <row r="28" spans="1:11" ht="90" x14ac:dyDescent="0.25">
      <c r="A28" t="str">
        <f>"ZB5272FB66"</f>
        <v>ZB5272FB66</v>
      </c>
      <c r="B28" t="str">
        <f t="shared" si="0"/>
        <v>06363391001</v>
      </c>
      <c r="C28" t="s">
        <v>16</v>
      </c>
      <c r="D28" t="s">
        <v>67</v>
      </c>
      <c r="E28" t="s">
        <v>42</v>
      </c>
      <c r="F28" s="1" t="s">
        <v>68</v>
      </c>
      <c r="G28" t="s">
        <v>69</v>
      </c>
      <c r="H28">
        <v>0</v>
      </c>
      <c r="I28" s="2">
        <v>43466</v>
      </c>
      <c r="K28">
        <v>14084.29</v>
      </c>
    </row>
    <row r="29" spans="1:11" ht="150" x14ac:dyDescent="0.25">
      <c r="A29" t="str">
        <f>"ZF6276DD77"</f>
        <v>ZF6276DD77</v>
      </c>
      <c r="B29" t="str">
        <f t="shared" si="0"/>
        <v>06363391001</v>
      </c>
      <c r="C29" t="s">
        <v>16</v>
      </c>
      <c r="D29" t="s">
        <v>70</v>
      </c>
      <c r="E29" t="s">
        <v>18</v>
      </c>
      <c r="F29" s="1" t="s">
        <v>71</v>
      </c>
      <c r="G29" t="s">
        <v>72</v>
      </c>
      <c r="H29">
        <v>0</v>
      </c>
      <c r="I29" s="2">
        <v>43585</v>
      </c>
      <c r="J29" s="2">
        <v>44585</v>
      </c>
      <c r="K29">
        <v>79.88</v>
      </c>
    </row>
    <row r="30" spans="1:11" ht="90" x14ac:dyDescent="0.25">
      <c r="A30" t="str">
        <f>"ZAB27B8A03"</f>
        <v>ZAB27B8A03</v>
      </c>
      <c r="B30" t="str">
        <f t="shared" si="0"/>
        <v>06363391001</v>
      </c>
      <c r="C30" t="s">
        <v>16</v>
      </c>
      <c r="D30" t="s">
        <v>73</v>
      </c>
      <c r="E30" t="s">
        <v>42</v>
      </c>
      <c r="F30" s="1" t="s">
        <v>74</v>
      </c>
      <c r="G30" t="s">
        <v>75</v>
      </c>
      <c r="H30">
        <v>400</v>
      </c>
      <c r="I30" s="2">
        <v>43550</v>
      </c>
      <c r="J30" s="2">
        <v>43585</v>
      </c>
      <c r="K30">
        <v>400</v>
      </c>
    </row>
    <row r="31" spans="1:11" ht="409.5" x14ac:dyDescent="0.25">
      <c r="A31" t="str">
        <f>"7614624A80"</f>
        <v>7614624A80</v>
      </c>
      <c r="B31" t="str">
        <f t="shared" si="0"/>
        <v>06363391001</v>
      </c>
      <c r="C31" t="s">
        <v>16</v>
      </c>
      <c r="D31" t="s">
        <v>76</v>
      </c>
      <c r="E31" t="s">
        <v>58</v>
      </c>
      <c r="F31" s="1" t="s">
        <v>77</v>
      </c>
      <c r="G31" t="s">
        <v>78</v>
      </c>
      <c r="H31">
        <v>101100</v>
      </c>
      <c r="I31" s="2">
        <v>43587</v>
      </c>
      <c r="J31" s="2">
        <v>43952</v>
      </c>
      <c r="K31">
        <v>75144.14</v>
      </c>
    </row>
    <row r="32" spans="1:11" ht="409.5" x14ac:dyDescent="0.25">
      <c r="A32" t="str">
        <f>"76137254A1"</f>
        <v>76137254A1</v>
      </c>
      <c r="B32" t="str">
        <f t="shared" si="0"/>
        <v>06363391001</v>
      </c>
      <c r="C32" t="s">
        <v>16</v>
      </c>
      <c r="D32" t="s">
        <v>79</v>
      </c>
      <c r="E32" t="s">
        <v>58</v>
      </c>
      <c r="F32" s="1" t="s">
        <v>80</v>
      </c>
      <c r="G32" t="s">
        <v>81</v>
      </c>
      <c r="H32">
        <v>53300</v>
      </c>
      <c r="I32" s="2">
        <v>43588</v>
      </c>
      <c r="J32" s="2">
        <v>43953</v>
      </c>
      <c r="K32">
        <v>40660.33</v>
      </c>
    </row>
    <row r="33" spans="1:11" ht="409.5" x14ac:dyDescent="0.25">
      <c r="A33" t="str">
        <f>"ZA228D1AF5"</f>
        <v>ZA228D1AF5</v>
      </c>
      <c r="B33" t="str">
        <f t="shared" si="0"/>
        <v>06363391001</v>
      </c>
      <c r="C33" t="s">
        <v>16</v>
      </c>
      <c r="D33" t="s">
        <v>82</v>
      </c>
      <c r="E33" t="s">
        <v>58</v>
      </c>
      <c r="F33" s="1" t="s">
        <v>83</v>
      </c>
      <c r="G33" t="s">
        <v>60</v>
      </c>
      <c r="H33">
        <v>29400</v>
      </c>
      <c r="I33" s="2">
        <v>43664</v>
      </c>
      <c r="J33" s="2">
        <v>44029</v>
      </c>
      <c r="K33">
        <v>33263.39</v>
      </c>
    </row>
    <row r="34" spans="1:11" ht="150" x14ac:dyDescent="0.25">
      <c r="A34" t="str">
        <f>"Z5D299625F"</f>
        <v>Z5D299625F</v>
      </c>
      <c r="B34" t="str">
        <f t="shared" si="0"/>
        <v>06363391001</v>
      </c>
      <c r="C34" t="s">
        <v>16</v>
      </c>
      <c r="D34" t="s">
        <v>84</v>
      </c>
      <c r="E34" t="s">
        <v>42</v>
      </c>
      <c r="F34" s="1" t="s">
        <v>85</v>
      </c>
      <c r="G34" t="s">
        <v>86</v>
      </c>
      <c r="H34">
        <v>527.6</v>
      </c>
      <c r="I34" s="2">
        <v>43706</v>
      </c>
      <c r="J34" s="2">
        <v>43830</v>
      </c>
      <c r="K34">
        <v>527.6</v>
      </c>
    </row>
    <row r="35" spans="1:11" ht="75" x14ac:dyDescent="0.25">
      <c r="A35" t="str">
        <f>"Z5F290B23A"</f>
        <v>Z5F290B23A</v>
      </c>
      <c r="B35" t="str">
        <f t="shared" ref="B35:B66" si="1">"06363391001"</f>
        <v>06363391001</v>
      </c>
      <c r="C35" t="s">
        <v>16</v>
      </c>
      <c r="D35" t="s">
        <v>87</v>
      </c>
      <c r="E35" t="s">
        <v>18</v>
      </c>
      <c r="F35" s="1" t="s">
        <v>55</v>
      </c>
      <c r="G35" t="s">
        <v>56</v>
      </c>
      <c r="H35">
        <v>23360</v>
      </c>
      <c r="I35" s="2">
        <v>43726</v>
      </c>
      <c r="J35" s="2">
        <v>45553</v>
      </c>
      <c r="K35">
        <v>4762.83</v>
      </c>
    </row>
    <row r="36" spans="1:11" ht="90" x14ac:dyDescent="0.25">
      <c r="A36" t="str">
        <f>"Z52297C592"</f>
        <v>Z52297C592</v>
      </c>
      <c r="B36" t="str">
        <f t="shared" si="1"/>
        <v>06363391001</v>
      </c>
      <c r="C36" t="s">
        <v>16</v>
      </c>
      <c r="D36" t="s">
        <v>88</v>
      </c>
      <c r="E36" t="s">
        <v>42</v>
      </c>
      <c r="F36" s="1" t="s">
        <v>68</v>
      </c>
      <c r="G36" t="s">
        <v>69</v>
      </c>
      <c r="H36">
        <v>0</v>
      </c>
      <c r="I36" s="2">
        <v>43647</v>
      </c>
      <c r="J36" s="2">
        <v>43677</v>
      </c>
      <c r="K36">
        <v>2458.84</v>
      </c>
    </row>
    <row r="37" spans="1:11" ht="75" x14ac:dyDescent="0.25">
      <c r="A37" t="str">
        <f>"Z461B54A3D"</f>
        <v>Z461B54A3D</v>
      </c>
      <c r="B37" t="str">
        <f t="shared" si="1"/>
        <v>06363391001</v>
      </c>
      <c r="C37" t="s">
        <v>16</v>
      </c>
      <c r="D37" t="s">
        <v>89</v>
      </c>
      <c r="E37" t="s">
        <v>18</v>
      </c>
      <c r="F37" s="1" t="s">
        <v>26</v>
      </c>
      <c r="G37" t="s">
        <v>27</v>
      </c>
      <c r="H37">
        <v>14902.2</v>
      </c>
      <c r="I37" s="2">
        <v>42642</v>
      </c>
      <c r="J37" s="2">
        <v>44500</v>
      </c>
      <c r="K37">
        <v>12170.13</v>
      </c>
    </row>
    <row r="38" spans="1:11" ht="135" x14ac:dyDescent="0.25">
      <c r="A38" t="str">
        <f>"734632070A"</f>
        <v>734632070A</v>
      </c>
      <c r="B38" t="str">
        <f t="shared" si="1"/>
        <v>06363391001</v>
      </c>
      <c r="C38" t="s">
        <v>16</v>
      </c>
      <c r="D38" t="s">
        <v>90</v>
      </c>
      <c r="E38" t="s">
        <v>18</v>
      </c>
      <c r="F38" s="1" t="s">
        <v>91</v>
      </c>
      <c r="G38" t="s">
        <v>92</v>
      </c>
      <c r="H38">
        <v>2105157.7599999998</v>
      </c>
      <c r="I38" s="2">
        <v>43160</v>
      </c>
      <c r="J38" s="2">
        <v>44232</v>
      </c>
      <c r="K38">
        <v>1546866.7</v>
      </c>
    </row>
    <row r="39" spans="1:11" ht="409.5" x14ac:dyDescent="0.25">
      <c r="A39" t="str">
        <f>"Z4B2986867"</f>
        <v>Z4B2986867</v>
      </c>
      <c r="B39" t="str">
        <f t="shared" si="1"/>
        <v>06363391001</v>
      </c>
      <c r="C39" t="s">
        <v>16</v>
      </c>
      <c r="D39" t="s">
        <v>93</v>
      </c>
      <c r="E39" t="s">
        <v>58</v>
      </c>
      <c r="F39" s="1" t="s">
        <v>94</v>
      </c>
      <c r="G39" t="s">
        <v>95</v>
      </c>
      <c r="H39">
        <v>28560</v>
      </c>
      <c r="I39" s="2">
        <v>43773</v>
      </c>
      <c r="J39" s="2">
        <v>44138</v>
      </c>
      <c r="K39">
        <v>15569.08</v>
      </c>
    </row>
    <row r="40" spans="1:11" ht="409.5" x14ac:dyDescent="0.25">
      <c r="A40" t="str">
        <f>"ZB12933FC0"</f>
        <v>ZB12933FC0</v>
      </c>
      <c r="B40" t="str">
        <f t="shared" si="1"/>
        <v>06363391001</v>
      </c>
      <c r="C40" t="s">
        <v>16</v>
      </c>
      <c r="D40" t="s">
        <v>96</v>
      </c>
      <c r="E40" t="s">
        <v>58</v>
      </c>
      <c r="F40" s="1" t="s">
        <v>97</v>
      </c>
      <c r="G40" t="s">
        <v>98</v>
      </c>
      <c r="H40">
        <v>6250</v>
      </c>
      <c r="I40" s="2">
        <v>43791</v>
      </c>
      <c r="J40" s="2">
        <v>44521</v>
      </c>
      <c r="K40">
        <v>3125.04</v>
      </c>
    </row>
    <row r="41" spans="1:11" ht="165" x14ac:dyDescent="0.25">
      <c r="A41" t="str">
        <f>"Z392AF9545"</f>
        <v>Z392AF9545</v>
      </c>
      <c r="B41" t="str">
        <f t="shared" si="1"/>
        <v>06363391001</v>
      </c>
      <c r="C41" t="s">
        <v>16</v>
      </c>
      <c r="D41" t="s">
        <v>99</v>
      </c>
      <c r="E41" t="s">
        <v>42</v>
      </c>
      <c r="F41" s="1" t="s">
        <v>100</v>
      </c>
      <c r="G41" t="s">
        <v>101</v>
      </c>
      <c r="H41">
        <v>960</v>
      </c>
      <c r="I41" s="2">
        <v>43810</v>
      </c>
      <c r="J41" s="2">
        <v>43811</v>
      </c>
      <c r="K41">
        <v>960</v>
      </c>
    </row>
    <row r="42" spans="1:11" ht="120" x14ac:dyDescent="0.25">
      <c r="A42" t="str">
        <f>"ZEC2AF0B3A"</f>
        <v>ZEC2AF0B3A</v>
      </c>
      <c r="B42" t="str">
        <f t="shared" si="1"/>
        <v>06363391001</v>
      </c>
      <c r="C42" t="s">
        <v>16</v>
      </c>
      <c r="D42" t="s">
        <v>102</v>
      </c>
      <c r="E42" t="s">
        <v>42</v>
      </c>
      <c r="F42" s="1" t="s">
        <v>103</v>
      </c>
      <c r="G42" t="s">
        <v>104</v>
      </c>
      <c r="H42">
        <v>2393.75</v>
      </c>
      <c r="I42" s="2">
        <v>43831</v>
      </c>
      <c r="J42" s="2">
        <v>43921</v>
      </c>
      <c r="K42">
        <v>1747.74</v>
      </c>
    </row>
    <row r="43" spans="1:11" ht="90" x14ac:dyDescent="0.25">
      <c r="A43" t="str">
        <f>"Z0C2AF0BA4"</f>
        <v>Z0C2AF0BA4</v>
      </c>
      <c r="B43" t="str">
        <f t="shared" si="1"/>
        <v>06363391001</v>
      </c>
      <c r="C43" t="s">
        <v>16</v>
      </c>
      <c r="D43" t="s">
        <v>105</v>
      </c>
      <c r="E43" t="s">
        <v>42</v>
      </c>
      <c r="F43" s="1" t="s">
        <v>106</v>
      </c>
      <c r="G43" t="s">
        <v>107</v>
      </c>
      <c r="H43">
        <v>294.99</v>
      </c>
      <c r="I43" s="2">
        <v>43831</v>
      </c>
      <c r="J43" s="2">
        <v>43921</v>
      </c>
      <c r="K43">
        <v>294.99</v>
      </c>
    </row>
    <row r="44" spans="1:11" ht="90" x14ac:dyDescent="0.25">
      <c r="A44" t="str">
        <f>"Z132AF099B"</f>
        <v>Z132AF099B</v>
      </c>
      <c r="B44" t="str">
        <f t="shared" si="1"/>
        <v>06363391001</v>
      </c>
      <c r="C44" t="s">
        <v>16</v>
      </c>
      <c r="D44" t="s">
        <v>108</v>
      </c>
      <c r="E44" t="s">
        <v>42</v>
      </c>
      <c r="F44" s="1" t="s">
        <v>109</v>
      </c>
      <c r="G44" t="s">
        <v>110</v>
      </c>
      <c r="H44">
        <v>192</v>
      </c>
      <c r="I44" s="2">
        <v>43831</v>
      </c>
      <c r="J44" s="2">
        <v>43921</v>
      </c>
      <c r="K44">
        <v>192</v>
      </c>
    </row>
    <row r="45" spans="1:11" ht="120" x14ac:dyDescent="0.25">
      <c r="A45" t="str">
        <f>"Z862AF093A"</f>
        <v>Z862AF093A</v>
      </c>
      <c r="B45" t="str">
        <f t="shared" si="1"/>
        <v>06363391001</v>
      </c>
      <c r="C45" t="s">
        <v>16</v>
      </c>
      <c r="D45" t="s">
        <v>111</v>
      </c>
      <c r="E45" t="s">
        <v>42</v>
      </c>
      <c r="F45" s="1" t="s">
        <v>103</v>
      </c>
      <c r="G45" t="s">
        <v>104</v>
      </c>
      <c r="H45">
        <v>1507.32</v>
      </c>
      <c r="I45" s="2">
        <v>43831</v>
      </c>
      <c r="J45" s="2">
        <v>43921</v>
      </c>
      <c r="K45">
        <v>1507.32</v>
      </c>
    </row>
    <row r="46" spans="1:11" ht="120" x14ac:dyDescent="0.25">
      <c r="A46" t="str">
        <f>"ZAC2B413F6"</f>
        <v>ZAC2B413F6</v>
      </c>
      <c r="B46" t="str">
        <f t="shared" si="1"/>
        <v>06363391001</v>
      </c>
      <c r="C46" t="s">
        <v>16</v>
      </c>
      <c r="D46" t="s">
        <v>112</v>
      </c>
      <c r="E46" t="s">
        <v>42</v>
      </c>
      <c r="F46" s="1" t="s">
        <v>113</v>
      </c>
      <c r="G46" t="s">
        <v>114</v>
      </c>
      <c r="H46">
        <v>300</v>
      </c>
      <c r="I46" s="2">
        <v>43818</v>
      </c>
      <c r="J46" s="2">
        <v>43829</v>
      </c>
      <c r="K46">
        <v>300</v>
      </c>
    </row>
    <row r="47" spans="1:11" ht="409.5" x14ac:dyDescent="0.25">
      <c r="A47" t="str">
        <f>"78187940ED"</f>
        <v>78187940ED</v>
      </c>
      <c r="B47" t="str">
        <f t="shared" si="1"/>
        <v>06363391001</v>
      </c>
      <c r="C47" t="s">
        <v>16</v>
      </c>
      <c r="D47" t="s">
        <v>115</v>
      </c>
      <c r="E47" t="s">
        <v>58</v>
      </c>
      <c r="F47" s="1" t="s">
        <v>116</v>
      </c>
      <c r="G47" t="s">
        <v>117</v>
      </c>
      <c r="H47">
        <v>22500</v>
      </c>
      <c r="I47" s="2">
        <v>43622</v>
      </c>
      <c r="J47" s="2">
        <v>43981</v>
      </c>
      <c r="K47">
        <v>15975.29</v>
      </c>
    </row>
    <row r="48" spans="1:11" ht="75" x14ac:dyDescent="0.25">
      <c r="A48" t="str">
        <f>"Z84297ED85"</f>
        <v>Z84297ED85</v>
      </c>
      <c r="B48" t="str">
        <f t="shared" si="1"/>
        <v>06363391001</v>
      </c>
      <c r="C48" t="s">
        <v>16</v>
      </c>
      <c r="D48" t="s">
        <v>118</v>
      </c>
      <c r="E48" t="s">
        <v>42</v>
      </c>
      <c r="F48" s="1" t="s">
        <v>119</v>
      </c>
      <c r="G48" t="s">
        <v>120</v>
      </c>
      <c r="H48">
        <v>3985</v>
      </c>
      <c r="I48" s="2">
        <v>43691</v>
      </c>
      <c r="J48" s="2">
        <v>43808</v>
      </c>
      <c r="K48">
        <v>3985</v>
      </c>
    </row>
    <row r="49" spans="1:11" ht="409.5" x14ac:dyDescent="0.25">
      <c r="A49" t="str">
        <f>"78188059FE"</f>
        <v>78188059FE</v>
      </c>
      <c r="B49" t="str">
        <f t="shared" si="1"/>
        <v>06363391001</v>
      </c>
      <c r="C49" t="s">
        <v>16</v>
      </c>
      <c r="D49" t="s">
        <v>121</v>
      </c>
      <c r="E49" t="s">
        <v>58</v>
      </c>
      <c r="F49" s="1" t="s">
        <v>122</v>
      </c>
      <c r="G49" t="s">
        <v>123</v>
      </c>
      <c r="H49">
        <v>12109.5</v>
      </c>
      <c r="I49" s="2">
        <v>43619</v>
      </c>
      <c r="J49" s="2">
        <v>43982</v>
      </c>
      <c r="K49">
        <v>11211.35</v>
      </c>
    </row>
    <row r="50" spans="1:11" ht="90" x14ac:dyDescent="0.25">
      <c r="A50" t="str">
        <f>"7908086702"</f>
        <v>7908086702</v>
      </c>
      <c r="B50" t="str">
        <f t="shared" si="1"/>
        <v>06363391001</v>
      </c>
      <c r="C50" t="s">
        <v>16</v>
      </c>
      <c r="D50" t="s">
        <v>124</v>
      </c>
      <c r="E50" t="s">
        <v>18</v>
      </c>
      <c r="F50" s="1" t="s">
        <v>125</v>
      </c>
      <c r="G50" t="s">
        <v>126</v>
      </c>
      <c r="H50">
        <v>0</v>
      </c>
      <c r="I50" s="2">
        <v>43647</v>
      </c>
      <c r="J50" s="2">
        <v>44012</v>
      </c>
      <c r="K50">
        <v>135434.53</v>
      </c>
    </row>
    <row r="51" spans="1:11" ht="105" x14ac:dyDescent="0.25">
      <c r="A51" t="str">
        <f>"Z1629480BF"</f>
        <v>Z1629480BF</v>
      </c>
      <c r="B51" t="str">
        <f t="shared" si="1"/>
        <v>06363391001</v>
      </c>
      <c r="C51" t="s">
        <v>16</v>
      </c>
      <c r="D51" t="s">
        <v>127</v>
      </c>
      <c r="E51" t="s">
        <v>42</v>
      </c>
      <c r="F51" s="1" t="s">
        <v>23</v>
      </c>
      <c r="G51" t="s">
        <v>24</v>
      </c>
      <c r="H51">
        <v>2701.6</v>
      </c>
      <c r="I51" s="2">
        <v>43670</v>
      </c>
      <c r="J51" s="2">
        <v>43691</v>
      </c>
      <c r="K51">
        <v>0</v>
      </c>
    </row>
    <row r="52" spans="1:11" ht="105" x14ac:dyDescent="0.25">
      <c r="A52" t="str">
        <f>"ZAF2A15E33"</f>
        <v>ZAF2A15E33</v>
      </c>
      <c r="B52" t="str">
        <f t="shared" si="1"/>
        <v>06363391001</v>
      </c>
      <c r="C52" t="s">
        <v>16</v>
      </c>
      <c r="D52" t="s">
        <v>128</v>
      </c>
      <c r="E52" t="s">
        <v>42</v>
      </c>
      <c r="F52" s="1" t="s">
        <v>129</v>
      </c>
      <c r="G52" t="s">
        <v>130</v>
      </c>
      <c r="H52">
        <v>2500</v>
      </c>
      <c r="I52" s="2">
        <v>43756</v>
      </c>
      <c r="J52" s="2">
        <v>43805</v>
      </c>
      <c r="K52">
        <v>2500</v>
      </c>
    </row>
    <row r="53" spans="1:11" ht="105" x14ac:dyDescent="0.25">
      <c r="A53" t="str">
        <f>"Z632A565C2"</f>
        <v>Z632A565C2</v>
      </c>
      <c r="B53" t="str">
        <f t="shared" si="1"/>
        <v>06363391001</v>
      </c>
      <c r="C53" t="s">
        <v>16</v>
      </c>
      <c r="D53" t="s">
        <v>131</v>
      </c>
      <c r="E53" t="s">
        <v>42</v>
      </c>
      <c r="F53" s="1" t="s">
        <v>132</v>
      </c>
      <c r="G53" t="s">
        <v>133</v>
      </c>
      <c r="H53">
        <v>206.1</v>
      </c>
      <c r="I53" s="2">
        <v>43766</v>
      </c>
      <c r="J53" s="2">
        <v>43792</v>
      </c>
      <c r="K53">
        <v>144.9</v>
      </c>
    </row>
    <row r="54" spans="1:11" ht="105" x14ac:dyDescent="0.25">
      <c r="A54" t="str">
        <f>"Z262F027C1"</f>
        <v>Z262F027C1</v>
      </c>
      <c r="B54" t="str">
        <f t="shared" si="1"/>
        <v>06363391001</v>
      </c>
      <c r="C54" t="s">
        <v>16</v>
      </c>
      <c r="D54" t="s">
        <v>134</v>
      </c>
      <c r="E54" t="s">
        <v>42</v>
      </c>
      <c r="F54" s="1" t="s">
        <v>135</v>
      </c>
      <c r="G54" t="s">
        <v>136</v>
      </c>
      <c r="H54">
        <v>750</v>
      </c>
      <c r="I54" s="2">
        <v>43766</v>
      </c>
      <c r="J54" s="2">
        <v>44161</v>
      </c>
      <c r="K54">
        <v>721.15</v>
      </c>
    </row>
    <row r="55" spans="1:11" ht="90" x14ac:dyDescent="0.25">
      <c r="A55" t="str">
        <f>"Z182B1A89D"</f>
        <v>Z182B1A89D</v>
      </c>
      <c r="B55" t="str">
        <f t="shared" si="1"/>
        <v>06363391001</v>
      </c>
      <c r="C55" t="s">
        <v>16</v>
      </c>
      <c r="D55" t="s">
        <v>137</v>
      </c>
      <c r="E55" t="s">
        <v>42</v>
      </c>
      <c r="F55" s="1" t="s">
        <v>138</v>
      </c>
      <c r="G55" t="s">
        <v>139</v>
      </c>
      <c r="H55">
        <v>250</v>
      </c>
      <c r="I55" s="2">
        <v>43810</v>
      </c>
      <c r="J55" s="2">
        <v>43840</v>
      </c>
      <c r="K55">
        <v>250</v>
      </c>
    </row>
    <row r="56" spans="1:11" ht="120" x14ac:dyDescent="0.25">
      <c r="A56" t="str">
        <f>"Z9B2AF0806"</f>
        <v>Z9B2AF0806</v>
      </c>
      <c r="B56" t="str">
        <f t="shared" si="1"/>
        <v>06363391001</v>
      </c>
      <c r="C56" t="s">
        <v>16</v>
      </c>
      <c r="D56" t="s">
        <v>140</v>
      </c>
      <c r="E56" t="s">
        <v>42</v>
      </c>
      <c r="F56" s="1" t="s">
        <v>141</v>
      </c>
      <c r="G56" t="s">
        <v>142</v>
      </c>
      <c r="H56">
        <v>15489.75</v>
      </c>
      <c r="I56" s="2">
        <v>43831</v>
      </c>
      <c r="J56" s="2">
        <v>43921</v>
      </c>
      <c r="K56">
        <v>11533.56</v>
      </c>
    </row>
    <row r="57" spans="1:11" ht="105" x14ac:dyDescent="0.25">
      <c r="A57" t="str">
        <f>"ZCD2B05EF0"</f>
        <v>ZCD2B05EF0</v>
      </c>
      <c r="B57" t="str">
        <f t="shared" si="1"/>
        <v>06363391001</v>
      </c>
      <c r="C57" t="s">
        <v>16</v>
      </c>
      <c r="D57" t="s">
        <v>143</v>
      </c>
      <c r="E57" t="s">
        <v>42</v>
      </c>
      <c r="F57" s="1" t="s">
        <v>144</v>
      </c>
      <c r="G57" t="s">
        <v>145</v>
      </c>
      <c r="H57">
        <v>554</v>
      </c>
      <c r="I57" s="2">
        <v>43808</v>
      </c>
      <c r="J57" s="2">
        <v>43819</v>
      </c>
      <c r="K57">
        <v>554</v>
      </c>
    </row>
    <row r="58" spans="1:11" ht="75" x14ac:dyDescent="0.25">
      <c r="A58" t="str">
        <f>"ZC22A822E8"</f>
        <v>ZC22A822E8</v>
      </c>
      <c r="B58" t="str">
        <f t="shared" si="1"/>
        <v>06363391001</v>
      </c>
      <c r="C58" t="s">
        <v>16</v>
      </c>
      <c r="D58" t="s">
        <v>146</v>
      </c>
      <c r="E58" t="s">
        <v>18</v>
      </c>
      <c r="F58" s="1" t="s">
        <v>147</v>
      </c>
      <c r="G58" t="s">
        <v>148</v>
      </c>
      <c r="H58">
        <v>3051</v>
      </c>
      <c r="I58" s="2">
        <v>43777</v>
      </c>
      <c r="J58" s="2">
        <v>43837</v>
      </c>
      <c r="K58">
        <v>3051</v>
      </c>
    </row>
    <row r="59" spans="1:11" ht="120" x14ac:dyDescent="0.25">
      <c r="A59" t="str">
        <f>"Z6329EDF0A"</f>
        <v>Z6329EDF0A</v>
      </c>
      <c r="B59" t="str">
        <f t="shared" si="1"/>
        <v>06363391001</v>
      </c>
      <c r="C59" t="s">
        <v>16</v>
      </c>
      <c r="D59" t="s">
        <v>149</v>
      </c>
      <c r="E59" t="s">
        <v>42</v>
      </c>
      <c r="F59" s="1" t="s">
        <v>141</v>
      </c>
      <c r="G59" t="s">
        <v>142</v>
      </c>
      <c r="H59">
        <v>15489.75</v>
      </c>
      <c r="I59" s="2">
        <v>43739</v>
      </c>
      <c r="J59" s="2">
        <v>43830</v>
      </c>
      <c r="K59">
        <v>15489.75</v>
      </c>
    </row>
    <row r="60" spans="1:11" ht="90" x14ac:dyDescent="0.25">
      <c r="A60" t="str">
        <f>"Z742B94CEF"</f>
        <v>Z742B94CEF</v>
      </c>
      <c r="B60" t="str">
        <f t="shared" si="1"/>
        <v>06363391001</v>
      </c>
      <c r="C60" t="s">
        <v>16</v>
      </c>
      <c r="D60" t="s">
        <v>150</v>
      </c>
      <c r="E60" t="s">
        <v>42</v>
      </c>
      <c r="F60" s="1" t="s">
        <v>43</v>
      </c>
      <c r="G60" t="s">
        <v>44</v>
      </c>
      <c r="H60">
        <v>8712</v>
      </c>
      <c r="I60" s="2">
        <v>43831</v>
      </c>
      <c r="J60" s="2">
        <v>44211</v>
      </c>
      <c r="K60">
        <v>5322</v>
      </c>
    </row>
    <row r="61" spans="1:11" ht="270" x14ac:dyDescent="0.25">
      <c r="A61" t="str">
        <f>"ZAB2964A96"</f>
        <v>ZAB2964A96</v>
      </c>
      <c r="B61" t="str">
        <f t="shared" si="1"/>
        <v>06363391001</v>
      </c>
      <c r="C61" t="s">
        <v>16</v>
      </c>
      <c r="D61" t="s">
        <v>151</v>
      </c>
      <c r="E61" t="s">
        <v>58</v>
      </c>
      <c r="F61" s="1" t="s">
        <v>152</v>
      </c>
      <c r="G61" t="s">
        <v>153</v>
      </c>
      <c r="H61">
        <v>34971.5</v>
      </c>
      <c r="I61" s="2">
        <v>43770</v>
      </c>
      <c r="J61" s="2">
        <v>44134</v>
      </c>
      <c r="K61">
        <v>22157.51</v>
      </c>
    </row>
    <row r="62" spans="1:11" ht="75" x14ac:dyDescent="0.25">
      <c r="A62" t="str">
        <f>"Z3B2AC12B8"</f>
        <v>Z3B2AC12B8</v>
      </c>
      <c r="B62" t="str">
        <f t="shared" si="1"/>
        <v>06363391001</v>
      </c>
      <c r="C62" t="s">
        <v>16</v>
      </c>
      <c r="D62" t="s">
        <v>154</v>
      </c>
      <c r="E62" t="s">
        <v>18</v>
      </c>
      <c r="F62" s="1" t="s">
        <v>147</v>
      </c>
      <c r="G62" t="s">
        <v>148</v>
      </c>
      <c r="H62">
        <v>3483</v>
      </c>
      <c r="I62" s="2">
        <v>43794</v>
      </c>
      <c r="J62" s="2">
        <v>43850</v>
      </c>
      <c r="K62">
        <v>3483</v>
      </c>
    </row>
    <row r="63" spans="1:11" ht="409.5" x14ac:dyDescent="0.25">
      <c r="A63" t="str">
        <f>"Z812990BFD"</f>
        <v>Z812990BFD</v>
      </c>
      <c r="B63" t="str">
        <f t="shared" si="1"/>
        <v>06363391001</v>
      </c>
      <c r="C63" t="s">
        <v>16</v>
      </c>
      <c r="D63" t="s">
        <v>155</v>
      </c>
      <c r="E63" t="s">
        <v>58</v>
      </c>
      <c r="F63" s="1" t="s">
        <v>156</v>
      </c>
      <c r="G63" t="s">
        <v>157</v>
      </c>
      <c r="H63">
        <v>11026</v>
      </c>
      <c r="I63" s="2">
        <v>43774</v>
      </c>
      <c r="J63" s="2">
        <v>43837</v>
      </c>
      <c r="K63">
        <v>11026</v>
      </c>
    </row>
    <row r="64" spans="1:11" ht="409.5" x14ac:dyDescent="0.25">
      <c r="A64" t="str">
        <f>"ZE929837CE"</f>
        <v>ZE929837CE</v>
      </c>
      <c r="B64" t="str">
        <f t="shared" si="1"/>
        <v>06363391001</v>
      </c>
      <c r="C64" t="s">
        <v>16</v>
      </c>
      <c r="D64" t="s">
        <v>158</v>
      </c>
      <c r="E64" t="s">
        <v>58</v>
      </c>
      <c r="F64" s="1" t="s">
        <v>159</v>
      </c>
      <c r="G64" t="s">
        <v>157</v>
      </c>
      <c r="H64">
        <v>6282.06</v>
      </c>
      <c r="I64" s="2">
        <v>43770</v>
      </c>
      <c r="J64" s="2">
        <v>44135</v>
      </c>
      <c r="K64">
        <v>6614.07</v>
      </c>
    </row>
    <row r="65" spans="1:11" ht="270" x14ac:dyDescent="0.25">
      <c r="A65" t="str">
        <f>"Z1F2AB1CEB"</f>
        <v>Z1F2AB1CEB</v>
      </c>
      <c r="B65" t="str">
        <f t="shared" si="1"/>
        <v>06363391001</v>
      </c>
      <c r="C65" t="s">
        <v>16</v>
      </c>
      <c r="D65" t="s">
        <v>160</v>
      </c>
      <c r="E65" t="s">
        <v>42</v>
      </c>
      <c r="F65" s="1" t="s">
        <v>161</v>
      </c>
      <c r="G65" t="s">
        <v>162</v>
      </c>
      <c r="H65">
        <v>13362</v>
      </c>
      <c r="I65" s="2">
        <v>43796</v>
      </c>
      <c r="J65" s="2">
        <v>43830</v>
      </c>
      <c r="K65">
        <v>13362</v>
      </c>
    </row>
    <row r="66" spans="1:11" ht="105" x14ac:dyDescent="0.25">
      <c r="A66" t="str">
        <f>"ZA42AF63AC"</f>
        <v>ZA42AF63AC</v>
      </c>
      <c r="B66" t="str">
        <f t="shared" si="1"/>
        <v>06363391001</v>
      </c>
      <c r="C66" t="s">
        <v>16</v>
      </c>
      <c r="D66" t="s">
        <v>163</v>
      </c>
      <c r="E66" t="s">
        <v>42</v>
      </c>
      <c r="F66" s="1" t="s">
        <v>164</v>
      </c>
      <c r="G66" t="s">
        <v>95</v>
      </c>
      <c r="H66">
        <v>2091.66</v>
      </c>
      <c r="I66" s="2">
        <v>43811</v>
      </c>
      <c r="J66" s="2">
        <v>43889</v>
      </c>
      <c r="K66">
        <v>2091.66</v>
      </c>
    </row>
    <row r="67" spans="1:11" ht="409.5" x14ac:dyDescent="0.25">
      <c r="A67" t="str">
        <f>"Z302B00F5D"</f>
        <v>Z302B00F5D</v>
      </c>
      <c r="B67" t="str">
        <f t="shared" ref="B67:B98" si="2">"06363391001"</f>
        <v>06363391001</v>
      </c>
      <c r="C67" t="s">
        <v>16</v>
      </c>
      <c r="D67" t="s">
        <v>165</v>
      </c>
      <c r="E67" t="s">
        <v>42</v>
      </c>
      <c r="F67" s="1" t="s">
        <v>166</v>
      </c>
      <c r="G67" t="s">
        <v>167</v>
      </c>
      <c r="H67">
        <v>2776</v>
      </c>
      <c r="I67" s="2">
        <v>43809</v>
      </c>
      <c r="J67" s="2">
        <v>43830</v>
      </c>
      <c r="K67">
        <v>3026</v>
      </c>
    </row>
    <row r="68" spans="1:11" ht="105" x14ac:dyDescent="0.25">
      <c r="A68" t="str">
        <f>"ZC52971C8D"</f>
        <v>ZC52971C8D</v>
      </c>
      <c r="B68" t="str">
        <f t="shared" si="2"/>
        <v>06363391001</v>
      </c>
      <c r="C68" t="s">
        <v>16</v>
      </c>
      <c r="D68" t="s">
        <v>168</v>
      </c>
      <c r="E68" t="s">
        <v>42</v>
      </c>
      <c r="F68" s="1" t="s">
        <v>169</v>
      </c>
      <c r="G68" t="s">
        <v>170</v>
      </c>
      <c r="H68">
        <v>0</v>
      </c>
      <c r="I68" s="2">
        <v>43647</v>
      </c>
      <c r="J68" s="2">
        <v>43677</v>
      </c>
      <c r="K68">
        <v>30.8</v>
      </c>
    </row>
    <row r="69" spans="1:11" ht="75" x14ac:dyDescent="0.25">
      <c r="A69" t="str">
        <f>"ZE92C0CBDF"</f>
        <v>ZE92C0CBDF</v>
      </c>
      <c r="B69" t="str">
        <f t="shared" si="2"/>
        <v>06363391001</v>
      </c>
      <c r="C69" t="s">
        <v>16</v>
      </c>
      <c r="D69" t="s">
        <v>171</v>
      </c>
      <c r="E69" t="s">
        <v>42</v>
      </c>
      <c r="F69" s="1" t="s">
        <v>172</v>
      </c>
      <c r="G69" t="s">
        <v>173</v>
      </c>
      <c r="H69">
        <v>921</v>
      </c>
      <c r="I69" s="2">
        <v>43875</v>
      </c>
      <c r="J69" s="2">
        <v>43889</v>
      </c>
      <c r="K69">
        <v>921</v>
      </c>
    </row>
    <row r="70" spans="1:11" ht="105" x14ac:dyDescent="0.25">
      <c r="A70" t="str">
        <f>"Z0A2C0CB93"</f>
        <v>Z0A2C0CB93</v>
      </c>
      <c r="B70" t="str">
        <f t="shared" si="2"/>
        <v>06363391001</v>
      </c>
      <c r="C70" t="s">
        <v>16</v>
      </c>
      <c r="D70" t="s">
        <v>174</v>
      </c>
      <c r="E70" t="s">
        <v>42</v>
      </c>
      <c r="F70" s="1" t="s">
        <v>144</v>
      </c>
      <c r="G70" t="s">
        <v>145</v>
      </c>
      <c r="H70">
        <v>1890</v>
      </c>
      <c r="I70" s="2">
        <v>43878</v>
      </c>
      <c r="J70" s="2">
        <v>44196</v>
      </c>
      <c r="K70">
        <v>1890</v>
      </c>
    </row>
    <row r="71" spans="1:11" ht="105" x14ac:dyDescent="0.25">
      <c r="A71" t="str">
        <f>"ZA22BE88E3"</f>
        <v>ZA22BE88E3</v>
      </c>
      <c r="B71" t="str">
        <f t="shared" si="2"/>
        <v>06363391001</v>
      </c>
      <c r="C71" t="s">
        <v>16</v>
      </c>
      <c r="D71" t="s">
        <v>175</v>
      </c>
      <c r="E71" t="s">
        <v>42</v>
      </c>
      <c r="F71" s="1" t="s">
        <v>132</v>
      </c>
      <c r="G71" t="s">
        <v>133</v>
      </c>
      <c r="H71">
        <v>441</v>
      </c>
      <c r="I71" s="2">
        <v>43866</v>
      </c>
      <c r="J71" s="2">
        <v>44012</v>
      </c>
      <c r="K71">
        <v>441</v>
      </c>
    </row>
    <row r="72" spans="1:11" ht="90" x14ac:dyDescent="0.25">
      <c r="A72" t="str">
        <f>"7893534E4F"</f>
        <v>7893534E4F</v>
      </c>
      <c r="B72" t="str">
        <f t="shared" si="2"/>
        <v>06363391001</v>
      </c>
      <c r="C72" t="s">
        <v>16</v>
      </c>
      <c r="D72" t="s">
        <v>176</v>
      </c>
      <c r="E72" t="s">
        <v>18</v>
      </c>
      <c r="F72" s="1" t="s">
        <v>68</v>
      </c>
      <c r="G72" t="s">
        <v>69</v>
      </c>
      <c r="H72">
        <v>0</v>
      </c>
      <c r="I72" s="2">
        <v>43647</v>
      </c>
      <c r="J72" s="2">
        <v>44012</v>
      </c>
      <c r="K72">
        <v>296866.88</v>
      </c>
    </row>
    <row r="73" spans="1:11" ht="165" x14ac:dyDescent="0.25">
      <c r="A73" t="str">
        <f>"Z7A2C45748"</f>
        <v>Z7A2C45748</v>
      </c>
      <c r="B73" t="str">
        <f t="shared" si="2"/>
        <v>06363391001</v>
      </c>
      <c r="C73" t="s">
        <v>16</v>
      </c>
      <c r="D73" t="s">
        <v>177</v>
      </c>
      <c r="E73" t="s">
        <v>42</v>
      </c>
      <c r="F73" s="1" t="s">
        <v>178</v>
      </c>
      <c r="G73" t="s">
        <v>179</v>
      </c>
      <c r="H73">
        <v>1040</v>
      </c>
      <c r="I73" s="2">
        <v>43892</v>
      </c>
      <c r="J73" s="2">
        <v>43921</v>
      </c>
      <c r="K73">
        <v>0</v>
      </c>
    </row>
    <row r="74" spans="1:11" ht="90" x14ac:dyDescent="0.25">
      <c r="A74" t="str">
        <f>"Z9E2BDB211"</f>
        <v>Z9E2BDB211</v>
      </c>
      <c r="B74" t="str">
        <f t="shared" si="2"/>
        <v>06363391001</v>
      </c>
      <c r="C74" t="s">
        <v>16</v>
      </c>
      <c r="D74" t="s">
        <v>180</v>
      </c>
      <c r="E74" t="s">
        <v>42</v>
      </c>
      <c r="F74" s="1" t="s">
        <v>181</v>
      </c>
      <c r="G74" t="s">
        <v>182</v>
      </c>
      <c r="H74">
        <v>10355</v>
      </c>
      <c r="I74" s="2">
        <v>43831</v>
      </c>
      <c r="J74" s="2">
        <v>43921</v>
      </c>
      <c r="K74">
        <v>8002.5</v>
      </c>
    </row>
    <row r="75" spans="1:11" ht="135" x14ac:dyDescent="0.25">
      <c r="A75" t="str">
        <f>"ZFA2C48A73"</f>
        <v>ZFA2C48A73</v>
      </c>
      <c r="B75" t="str">
        <f t="shared" si="2"/>
        <v>06363391001</v>
      </c>
      <c r="C75" t="s">
        <v>16</v>
      </c>
      <c r="D75" t="s">
        <v>183</v>
      </c>
      <c r="E75" t="s">
        <v>42</v>
      </c>
      <c r="F75" s="1" t="s">
        <v>184</v>
      </c>
      <c r="G75" t="s">
        <v>185</v>
      </c>
      <c r="H75">
        <v>5000</v>
      </c>
      <c r="I75" s="2">
        <v>43893</v>
      </c>
      <c r="J75" s="2">
        <v>44074</v>
      </c>
      <c r="K75">
        <v>5000</v>
      </c>
    </row>
    <row r="76" spans="1:11" ht="120" x14ac:dyDescent="0.25">
      <c r="A76" t="str">
        <f>"Z972C84341"</f>
        <v>Z972C84341</v>
      </c>
      <c r="B76" t="str">
        <f t="shared" si="2"/>
        <v>06363391001</v>
      </c>
      <c r="C76" t="s">
        <v>16</v>
      </c>
      <c r="D76" t="s">
        <v>186</v>
      </c>
      <c r="E76" t="s">
        <v>42</v>
      </c>
      <c r="F76" s="1" t="s">
        <v>141</v>
      </c>
      <c r="G76" t="s">
        <v>142</v>
      </c>
      <c r="H76">
        <v>15489.75</v>
      </c>
      <c r="I76" s="2">
        <v>43922</v>
      </c>
      <c r="J76" s="2">
        <v>44012</v>
      </c>
      <c r="K76">
        <v>0</v>
      </c>
    </row>
    <row r="77" spans="1:11" ht="90" x14ac:dyDescent="0.25">
      <c r="A77" t="str">
        <f>"Z032C84390"</f>
        <v>Z032C84390</v>
      </c>
      <c r="B77" t="str">
        <f t="shared" si="2"/>
        <v>06363391001</v>
      </c>
      <c r="C77" t="s">
        <v>16</v>
      </c>
      <c r="D77" t="s">
        <v>187</v>
      </c>
      <c r="E77" t="s">
        <v>42</v>
      </c>
      <c r="F77" s="1" t="s">
        <v>106</v>
      </c>
      <c r="G77" t="s">
        <v>107</v>
      </c>
      <c r="H77">
        <v>295</v>
      </c>
      <c r="I77" s="2">
        <v>43922</v>
      </c>
      <c r="J77" s="2">
        <v>44012</v>
      </c>
      <c r="K77">
        <v>295</v>
      </c>
    </row>
    <row r="78" spans="1:11" ht="90" x14ac:dyDescent="0.25">
      <c r="A78" t="str">
        <f>"ZDA2C843AA"</f>
        <v>ZDA2C843AA</v>
      </c>
      <c r="B78" t="str">
        <f t="shared" si="2"/>
        <v>06363391001</v>
      </c>
      <c r="C78" t="s">
        <v>16</v>
      </c>
      <c r="D78" t="s">
        <v>188</v>
      </c>
      <c r="E78" t="s">
        <v>42</v>
      </c>
      <c r="F78" s="1" t="s">
        <v>109</v>
      </c>
      <c r="G78" t="s">
        <v>110</v>
      </c>
      <c r="H78">
        <v>192</v>
      </c>
      <c r="I78" s="2">
        <v>43922</v>
      </c>
      <c r="J78" s="2">
        <v>44012</v>
      </c>
      <c r="K78">
        <v>192</v>
      </c>
    </row>
    <row r="79" spans="1:11" ht="120" x14ac:dyDescent="0.25">
      <c r="A79" t="str">
        <f>"ZBC2C8436C"</f>
        <v>ZBC2C8436C</v>
      </c>
      <c r="B79" t="str">
        <f t="shared" si="2"/>
        <v>06363391001</v>
      </c>
      <c r="C79" t="s">
        <v>16</v>
      </c>
      <c r="D79" t="s">
        <v>189</v>
      </c>
      <c r="E79" t="s">
        <v>42</v>
      </c>
      <c r="F79" s="1" t="s">
        <v>103</v>
      </c>
      <c r="G79" t="s">
        <v>104</v>
      </c>
      <c r="H79">
        <v>1507.32</v>
      </c>
      <c r="I79" s="2">
        <v>43922</v>
      </c>
      <c r="J79" s="2">
        <v>44012</v>
      </c>
      <c r="K79">
        <v>1507.32</v>
      </c>
    </row>
    <row r="80" spans="1:11" ht="120" x14ac:dyDescent="0.25">
      <c r="A80" t="str">
        <f>"Z6E2C842FD"</f>
        <v>Z6E2C842FD</v>
      </c>
      <c r="B80" t="str">
        <f t="shared" si="2"/>
        <v>06363391001</v>
      </c>
      <c r="C80" t="s">
        <v>16</v>
      </c>
      <c r="D80" t="s">
        <v>190</v>
      </c>
      <c r="E80" t="s">
        <v>42</v>
      </c>
      <c r="F80" s="1" t="s">
        <v>103</v>
      </c>
      <c r="G80" t="s">
        <v>104</v>
      </c>
      <c r="H80">
        <v>2393.75</v>
      </c>
      <c r="I80" s="2">
        <v>43922</v>
      </c>
      <c r="J80" s="2">
        <v>44012</v>
      </c>
      <c r="K80">
        <v>1747.74</v>
      </c>
    </row>
    <row r="81" spans="1:11" ht="75" x14ac:dyDescent="0.25">
      <c r="A81" t="str">
        <f>"ZA92B94C83"</f>
        <v>ZA92B94C83</v>
      </c>
      <c r="B81" t="str">
        <f t="shared" si="2"/>
        <v>06363391001</v>
      </c>
      <c r="C81" t="s">
        <v>16</v>
      </c>
      <c r="D81" t="s">
        <v>191</v>
      </c>
      <c r="E81" t="s">
        <v>42</v>
      </c>
      <c r="F81" s="1" t="s">
        <v>192</v>
      </c>
      <c r="G81" t="s">
        <v>193</v>
      </c>
      <c r="H81">
        <v>29250</v>
      </c>
      <c r="I81" s="2">
        <v>43922</v>
      </c>
      <c r="J81" s="2">
        <v>44286</v>
      </c>
      <c r="K81">
        <v>8775</v>
      </c>
    </row>
    <row r="82" spans="1:11" ht="90" x14ac:dyDescent="0.25">
      <c r="A82" t="str">
        <f>"Z452C9D4B7"</f>
        <v>Z452C9D4B7</v>
      </c>
      <c r="B82" t="str">
        <f t="shared" si="2"/>
        <v>06363391001</v>
      </c>
      <c r="C82" t="s">
        <v>16</v>
      </c>
      <c r="D82" t="s">
        <v>194</v>
      </c>
      <c r="E82" t="s">
        <v>42</v>
      </c>
      <c r="F82" s="1" t="s">
        <v>195</v>
      </c>
      <c r="G82" t="s">
        <v>196</v>
      </c>
      <c r="H82">
        <v>4000</v>
      </c>
      <c r="I82" s="2">
        <v>43924</v>
      </c>
      <c r="J82" s="2">
        <v>43935</v>
      </c>
      <c r="K82">
        <v>4000</v>
      </c>
    </row>
    <row r="83" spans="1:11" ht="90" x14ac:dyDescent="0.25">
      <c r="A83" t="str">
        <f>"Z922CC39AC"</f>
        <v>Z922CC39AC</v>
      </c>
      <c r="B83" t="str">
        <f t="shared" si="2"/>
        <v>06363391001</v>
      </c>
      <c r="C83" t="s">
        <v>16</v>
      </c>
      <c r="D83" t="s">
        <v>197</v>
      </c>
      <c r="E83" t="s">
        <v>42</v>
      </c>
      <c r="F83" s="1" t="s">
        <v>198</v>
      </c>
      <c r="G83" t="s">
        <v>199</v>
      </c>
      <c r="H83">
        <v>555.45000000000005</v>
      </c>
      <c r="I83" s="2">
        <v>43943</v>
      </c>
      <c r="J83" s="2">
        <v>43959</v>
      </c>
      <c r="K83">
        <v>555.45000000000005</v>
      </c>
    </row>
    <row r="84" spans="1:11" ht="75" x14ac:dyDescent="0.25">
      <c r="A84" t="str">
        <f>"ZA52CC39E4"</f>
        <v>ZA52CC39E4</v>
      </c>
      <c r="B84" t="str">
        <f t="shared" si="2"/>
        <v>06363391001</v>
      </c>
      <c r="C84" t="s">
        <v>16</v>
      </c>
      <c r="D84" t="s">
        <v>200</v>
      </c>
      <c r="E84" t="s">
        <v>42</v>
      </c>
      <c r="F84" s="1" t="s">
        <v>201</v>
      </c>
      <c r="G84" t="s">
        <v>202</v>
      </c>
      <c r="H84">
        <v>418.18</v>
      </c>
      <c r="I84" s="2">
        <v>43943</v>
      </c>
      <c r="J84" s="2">
        <v>43959</v>
      </c>
      <c r="K84">
        <v>418.18</v>
      </c>
    </row>
    <row r="85" spans="1:11" ht="105" x14ac:dyDescent="0.25">
      <c r="A85" t="str">
        <f>"ZBD2CCA072"</f>
        <v>ZBD2CCA072</v>
      </c>
      <c r="B85" t="str">
        <f t="shared" si="2"/>
        <v>06363391001</v>
      </c>
      <c r="C85" t="s">
        <v>16</v>
      </c>
      <c r="D85" t="s">
        <v>203</v>
      </c>
      <c r="E85" t="s">
        <v>42</v>
      </c>
      <c r="F85" s="1" t="s">
        <v>204</v>
      </c>
      <c r="G85" t="s">
        <v>205</v>
      </c>
      <c r="H85">
        <v>1849.73</v>
      </c>
      <c r="I85" s="2">
        <v>43948</v>
      </c>
      <c r="J85" s="2">
        <v>43959</v>
      </c>
      <c r="K85">
        <v>1849.72</v>
      </c>
    </row>
    <row r="86" spans="1:11" ht="90" x14ac:dyDescent="0.25">
      <c r="A86" t="str">
        <f>"8279014A79"</f>
        <v>8279014A79</v>
      </c>
      <c r="B86" t="str">
        <f t="shared" si="2"/>
        <v>06363391001</v>
      </c>
      <c r="C86" t="s">
        <v>16</v>
      </c>
      <c r="D86" t="s">
        <v>206</v>
      </c>
      <c r="E86" t="s">
        <v>18</v>
      </c>
      <c r="F86" s="1" t="s">
        <v>68</v>
      </c>
      <c r="G86" t="s">
        <v>69</v>
      </c>
      <c r="H86">
        <v>0</v>
      </c>
      <c r="I86" s="2">
        <v>44044</v>
      </c>
      <c r="J86" s="2">
        <v>44408</v>
      </c>
      <c r="K86">
        <v>78619.8</v>
      </c>
    </row>
    <row r="87" spans="1:11" ht="120" x14ac:dyDescent="0.25">
      <c r="A87" t="str">
        <f>"Z102CE61EF"</f>
        <v>Z102CE61EF</v>
      </c>
      <c r="B87" t="str">
        <f t="shared" si="2"/>
        <v>06363391001</v>
      </c>
      <c r="C87" t="s">
        <v>16</v>
      </c>
      <c r="D87" t="s">
        <v>207</v>
      </c>
      <c r="E87" t="s">
        <v>42</v>
      </c>
      <c r="F87" s="1" t="s">
        <v>208</v>
      </c>
      <c r="G87" t="s">
        <v>209</v>
      </c>
      <c r="H87">
        <v>4190</v>
      </c>
      <c r="I87" s="2">
        <v>43957</v>
      </c>
      <c r="J87" s="2">
        <v>43980</v>
      </c>
      <c r="K87">
        <v>4190</v>
      </c>
    </row>
    <row r="88" spans="1:11" ht="180" x14ac:dyDescent="0.25">
      <c r="A88" t="str">
        <f>"ZA92CF3AAD"</f>
        <v>ZA92CF3AAD</v>
      </c>
      <c r="B88" t="str">
        <f t="shared" si="2"/>
        <v>06363391001</v>
      </c>
      <c r="C88" t="s">
        <v>16</v>
      </c>
      <c r="D88" t="s">
        <v>210</v>
      </c>
      <c r="E88" t="s">
        <v>42</v>
      </c>
      <c r="F88" s="1" t="s">
        <v>211</v>
      </c>
      <c r="G88" t="s">
        <v>212</v>
      </c>
      <c r="H88">
        <v>996</v>
      </c>
      <c r="I88" s="2">
        <v>43963</v>
      </c>
      <c r="J88" s="2">
        <v>44012</v>
      </c>
      <c r="K88">
        <v>996</v>
      </c>
    </row>
    <row r="89" spans="1:11" ht="105" x14ac:dyDescent="0.25">
      <c r="A89" t="str">
        <f>"Z402CFDAA0"</f>
        <v>Z402CFDAA0</v>
      </c>
      <c r="B89" t="str">
        <f t="shared" si="2"/>
        <v>06363391001</v>
      </c>
      <c r="C89" t="s">
        <v>16</v>
      </c>
      <c r="D89" t="s">
        <v>213</v>
      </c>
      <c r="E89" t="s">
        <v>42</v>
      </c>
      <c r="F89" s="1" t="s">
        <v>214</v>
      </c>
      <c r="G89" t="s">
        <v>215</v>
      </c>
      <c r="H89">
        <v>670.2</v>
      </c>
      <c r="I89" s="2">
        <v>43965</v>
      </c>
      <c r="J89" s="2">
        <v>44012</v>
      </c>
      <c r="K89">
        <v>0</v>
      </c>
    </row>
    <row r="90" spans="1:11" ht="150" x14ac:dyDescent="0.25">
      <c r="A90" t="str">
        <f>"Z4F2CCEDAB"</f>
        <v>Z4F2CCEDAB</v>
      </c>
      <c r="B90" t="str">
        <f t="shared" si="2"/>
        <v>06363391001</v>
      </c>
      <c r="C90" t="s">
        <v>16</v>
      </c>
      <c r="D90" t="s">
        <v>216</v>
      </c>
      <c r="E90" t="s">
        <v>42</v>
      </c>
      <c r="F90" s="1" t="s">
        <v>217</v>
      </c>
      <c r="G90" t="s">
        <v>78</v>
      </c>
      <c r="H90">
        <v>24948.33</v>
      </c>
      <c r="I90" s="2">
        <v>43953</v>
      </c>
      <c r="J90" s="2">
        <v>44074</v>
      </c>
      <c r="K90">
        <v>24624.32</v>
      </c>
    </row>
    <row r="91" spans="1:11" ht="75" x14ac:dyDescent="0.25">
      <c r="A91" t="str">
        <f>"Z0D2D061E9"</f>
        <v>Z0D2D061E9</v>
      </c>
      <c r="B91" t="str">
        <f t="shared" si="2"/>
        <v>06363391001</v>
      </c>
      <c r="C91" t="s">
        <v>16</v>
      </c>
      <c r="D91" t="s">
        <v>218</v>
      </c>
      <c r="E91" t="s">
        <v>42</v>
      </c>
      <c r="F91" s="1" t="s">
        <v>219</v>
      </c>
      <c r="G91" t="s">
        <v>220</v>
      </c>
      <c r="H91">
        <v>4990</v>
      </c>
      <c r="I91" s="2">
        <v>43972</v>
      </c>
      <c r="J91" s="2">
        <v>43983</v>
      </c>
      <c r="K91">
        <v>4990</v>
      </c>
    </row>
    <row r="92" spans="1:11" ht="75" x14ac:dyDescent="0.25">
      <c r="A92" t="str">
        <f>"Z862D13FC1"</f>
        <v>Z862D13FC1</v>
      </c>
      <c r="B92" t="str">
        <f t="shared" si="2"/>
        <v>06363391001</v>
      </c>
      <c r="C92" t="s">
        <v>16</v>
      </c>
      <c r="D92" t="s">
        <v>221</v>
      </c>
      <c r="E92" t="s">
        <v>18</v>
      </c>
      <c r="F92" s="1" t="s">
        <v>147</v>
      </c>
      <c r="G92" t="s">
        <v>148</v>
      </c>
      <c r="H92">
        <v>6048</v>
      </c>
      <c r="I92" s="2">
        <v>43976</v>
      </c>
      <c r="J92" s="2">
        <v>44008</v>
      </c>
      <c r="K92">
        <v>6048</v>
      </c>
    </row>
    <row r="93" spans="1:11" ht="90" x14ac:dyDescent="0.25">
      <c r="A93" t="str">
        <f>"Z7E2D1C2F1"</f>
        <v>Z7E2D1C2F1</v>
      </c>
      <c r="B93" t="str">
        <f t="shared" si="2"/>
        <v>06363391001</v>
      </c>
      <c r="C93" t="s">
        <v>16</v>
      </c>
      <c r="D93" t="s">
        <v>222</v>
      </c>
      <c r="E93" t="s">
        <v>42</v>
      </c>
      <c r="F93" s="1" t="s">
        <v>223</v>
      </c>
      <c r="G93" t="s">
        <v>224</v>
      </c>
      <c r="H93">
        <v>3218.15</v>
      </c>
      <c r="I93" s="2">
        <v>43978</v>
      </c>
      <c r="J93" s="2">
        <v>43987</v>
      </c>
      <c r="K93">
        <v>3218.15</v>
      </c>
    </row>
    <row r="94" spans="1:11" ht="90" x14ac:dyDescent="0.25">
      <c r="A94" t="str">
        <f>"ZC22D289AD"</f>
        <v>ZC22D289AD</v>
      </c>
      <c r="B94" t="str">
        <f t="shared" si="2"/>
        <v>06363391001</v>
      </c>
      <c r="C94" t="s">
        <v>16</v>
      </c>
      <c r="D94" t="s">
        <v>225</v>
      </c>
      <c r="E94" t="s">
        <v>42</v>
      </c>
      <c r="F94" s="1" t="s">
        <v>138</v>
      </c>
      <c r="G94" t="s">
        <v>139</v>
      </c>
      <c r="H94">
        <v>700</v>
      </c>
      <c r="I94" s="2">
        <v>43980</v>
      </c>
      <c r="J94" s="2">
        <v>44012</v>
      </c>
      <c r="K94">
        <v>700</v>
      </c>
    </row>
    <row r="95" spans="1:11" ht="75" x14ac:dyDescent="0.25">
      <c r="A95" t="str">
        <f>"Z572D1B678"</f>
        <v>Z572D1B678</v>
      </c>
      <c r="B95" t="str">
        <f t="shared" si="2"/>
        <v>06363391001</v>
      </c>
      <c r="C95" t="s">
        <v>16</v>
      </c>
      <c r="D95" t="s">
        <v>226</v>
      </c>
      <c r="E95" t="s">
        <v>42</v>
      </c>
      <c r="F95" s="1" t="s">
        <v>227</v>
      </c>
      <c r="G95" t="s">
        <v>228</v>
      </c>
      <c r="H95">
        <v>4401.6000000000004</v>
      </c>
      <c r="I95" s="2">
        <v>43980</v>
      </c>
      <c r="J95" s="2">
        <v>43987</v>
      </c>
      <c r="K95">
        <v>4401.6000000000004</v>
      </c>
    </row>
    <row r="96" spans="1:11" ht="90" x14ac:dyDescent="0.25">
      <c r="A96" t="str">
        <f>"Z4D2D3BC67"</f>
        <v>Z4D2D3BC67</v>
      </c>
      <c r="B96" t="str">
        <f t="shared" si="2"/>
        <v>06363391001</v>
      </c>
      <c r="C96" t="s">
        <v>16</v>
      </c>
      <c r="D96" t="s">
        <v>229</v>
      </c>
      <c r="E96" t="s">
        <v>42</v>
      </c>
      <c r="F96" s="1" t="s">
        <v>138</v>
      </c>
      <c r="G96" t="s">
        <v>139</v>
      </c>
      <c r="H96">
        <v>515</v>
      </c>
      <c r="I96" s="2">
        <v>43991</v>
      </c>
      <c r="J96" s="2">
        <v>44034</v>
      </c>
      <c r="K96">
        <v>515</v>
      </c>
    </row>
    <row r="97" spans="1:11" ht="409.5" x14ac:dyDescent="0.25">
      <c r="A97" t="str">
        <f>"ZAF2D437E2"</f>
        <v>ZAF2D437E2</v>
      </c>
      <c r="B97" t="str">
        <f t="shared" si="2"/>
        <v>06363391001</v>
      </c>
      <c r="C97" t="s">
        <v>16</v>
      </c>
      <c r="D97" t="s">
        <v>230</v>
      </c>
      <c r="E97" t="s">
        <v>58</v>
      </c>
      <c r="F97" s="1" t="s">
        <v>231</v>
      </c>
      <c r="G97" t="s">
        <v>232</v>
      </c>
      <c r="H97">
        <v>5328</v>
      </c>
      <c r="I97" s="2">
        <v>43997</v>
      </c>
      <c r="J97" s="2">
        <v>44074</v>
      </c>
      <c r="K97">
        <v>5328</v>
      </c>
    </row>
    <row r="98" spans="1:11" ht="135" x14ac:dyDescent="0.25">
      <c r="A98" t="str">
        <f>"Z102CCED5B"</f>
        <v>Z102CCED5B</v>
      </c>
      <c r="B98" t="str">
        <f t="shared" si="2"/>
        <v>06363391001</v>
      </c>
      <c r="C98" t="s">
        <v>16</v>
      </c>
      <c r="D98" t="s">
        <v>233</v>
      </c>
      <c r="E98" t="s">
        <v>42</v>
      </c>
      <c r="F98" s="1" t="s">
        <v>234</v>
      </c>
      <c r="G98" t="s">
        <v>235</v>
      </c>
      <c r="H98">
        <v>13291.66</v>
      </c>
      <c r="I98" s="2">
        <v>43942</v>
      </c>
      <c r="J98" s="2">
        <v>44064</v>
      </c>
      <c r="K98">
        <v>12778.58</v>
      </c>
    </row>
    <row r="99" spans="1:11" ht="90" x14ac:dyDescent="0.25">
      <c r="A99" t="str">
        <f>"ZAA2D4D078"</f>
        <v>ZAA2D4D078</v>
      </c>
      <c r="B99" t="str">
        <f t="shared" ref="B99:B130" si="3">"06363391001"</f>
        <v>06363391001</v>
      </c>
      <c r="C99" t="s">
        <v>16</v>
      </c>
      <c r="D99" t="s">
        <v>236</v>
      </c>
      <c r="E99" t="s">
        <v>42</v>
      </c>
      <c r="F99" s="1" t="s">
        <v>109</v>
      </c>
      <c r="G99" t="s">
        <v>110</v>
      </c>
      <c r="H99">
        <v>64</v>
      </c>
      <c r="I99" s="2">
        <v>44013</v>
      </c>
      <c r="J99" s="2">
        <v>44043</v>
      </c>
      <c r="K99">
        <v>64</v>
      </c>
    </row>
    <row r="100" spans="1:11" ht="120" x14ac:dyDescent="0.25">
      <c r="A100" t="str">
        <f>"Z3C2D4CF41"</f>
        <v>Z3C2D4CF41</v>
      </c>
      <c r="B100" t="str">
        <f t="shared" si="3"/>
        <v>06363391001</v>
      </c>
      <c r="C100" t="s">
        <v>16</v>
      </c>
      <c r="D100" t="s">
        <v>237</v>
      </c>
      <c r="E100" t="s">
        <v>42</v>
      </c>
      <c r="F100" s="1" t="s">
        <v>103</v>
      </c>
      <c r="G100" t="s">
        <v>104</v>
      </c>
      <c r="H100">
        <v>797.92</v>
      </c>
      <c r="I100" s="2">
        <v>44013</v>
      </c>
      <c r="J100" s="2">
        <v>44043</v>
      </c>
      <c r="K100">
        <v>582.58000000000004</v>
      </c>
    </row>
    <row r="101" spans="1:11" ht="90" x14ac:dyDescent="0.25">
      <c r="A101" t="str">
        <f>"Z312D4D036"</f>
        <v>Z312D4D036</v>
      </c>
      <c r="B101" t="str">
        <f t="shared" si="3"/>
        <v>06363391001</v>
      </c>
      <c r="C101" t="s">
        <v>16</v>
      </c>
      <c r="D101" t="s">
        <v>238</v>
      </c>
      <c r="E101" t="s">
        <v>42</v>
      </c>
      <c r="F101" s="1" t="s">
        <v>106</v>
      </c>
      <c r="G101" t="s">
        <v>107</v>
      </c>
      <c r="H101">
        <v>98.33</v>
      </c>
      <c r="I101" s="2">
        <v>44013</v>
      </c>
      <c r="J101" s="2">
        <v>44043</v>
      </c>
      <c r="K101">
        <v>98.33</v>
      </c>
    </row>
    <row r="102" spans="1:11" ht="120" x14ac:dyDescent="0.25">
      <c r="A102" t="str">
        <f>"Z132D4CFF8"</f>
        <v>Z132D4CFF8</v>
      </c>
      <c r="B102" t="str">
        <f t="shared" si="3"/>
        <v>06363391001</v>
      </c>
      <c r="C102" t="s">
        <v>16</v>
      </c>
      <c r="D102" t="s">
        <v>239</v>
      </c>
      <c r="E102" t="s">
        <v>42</v>
      </c>
      <c r="F102" s="1" t="s">
        <v>103</v>
      </c>
      <c r="G102" t="s">
        <v>104</v>
      </c>
      <c r="H102">
        <v>502.44</v>
      </c>
      <c r="I102" s="2">
        <v>44013</v>
      </c>
      <c r="J102" s="2">
        <v>44043</v>
      </c>
      <c r="K102">
        <v>502.44</v>
      </c>
    </row>
    <row r="103" spans="1:11" ht="120" x14ac:dyDescent="0.25">
      <c r="A103" t="str">
        <f>"ZD62D4CF95"</f>
        <v>ZD62D4CF95</v>
      </c>
      <c r="B103" t="str">
        <f t="shared" si="3"/>
        <v>06363391001</v>
      </c>
      <c r="C103" t="s">
        <v>16</v>
      </c>
      <c r="D103" t="s">
        <v>240</v>
      </c>
      <c r="E103" t="s">
        <v>42</v>
      </c>
      <c r="F103" s="1" t="s">
        <v>141</v>
      </c>
      <c r="G103" t="s">
        <v>142</v>
      </c>
      <c r="H103">
        <v>5609.75</v>
      </c>
      <c r="I103" s="2">
        <v>44013</v>
      </c>
      <c r="J103" s="2">
        <v>44043</v>
      </c>
      <c r="K103">
        <v>4170.6899999999996</v>
      </c>
    </row>
    <row r="104" spans="1:11" ht="90" x14ac:dyDescent="0.25">
      <c r="A104" t="str">
        <f>"83047944CF"</f>
        <v>83047944CF</v>
      </c>
      <c r="B104" t="str">
        <f t="shared" si="3"/>
        <v>06363391001</v>
      </c>
      <c r="C104" t="s">
        <v>16</v>
      </c>
      <c r="D104" t="s">
        <v>241</v>
      </c>
      <c r="E104" t="s">
        <v>18</v>
      </c>
      <c r="F104" s="1" t="s">
        <v>125</v>
      </c>
      <c r="G104" t="s">
        <v>126</v>
      </c>
      <c r="H104">
        <v>0</v>
      </c>
      <c r="I104" s="2">
        <v>44044</v>
      </c>
      <c r="J104" s="2">
        <v>44408</v>
      </c>
      <c r="K104">
        <v>23494.54</v>
      </c>
    </row>
    <row r="105" spans="1:11" ht="375" x14ac:dyDescent="0.25">
      <c r="A105" t="str">
        <f>"Z2B2BBD9DC"</f>
        <v>Z2B2BBD9DC</v>
      </c>
      <c r="B105" t="str">
        <f t="shared" si="3"/>
        <v>06363391001</v>
      </c>
      <c r="C105" t="s">
        <v>16</v>
      </c>
      <c r="D105" t="s">
        <v>242</v>
      </c>
      <c r="E105" t="s">
        <v>42</v>
      </c>
      <c r="F105" s="1" t="s">
        <v>243</v>
      </c>
      <c r="G105" t="s">
        <v>244</v>
      </c>
      <c r="H105">
        <v>4900</v>
      </c>
      <c r="I105" s="2">
        <v>43900</v>
      </c>
      <c r="J105" s="2">
        <v>43900</v>
      </c>
      <c r="K105">
        <v>1935.2</v>
      </c>
    </row>
    <row r="106" spans="1:11" ht="240" x14ac:dyDescent="0.25">
      <c r="A106" t="str">
        <f>"Z732D26B8F"</f>
        <v>Z732D26B8F</v>
      </c>
      <c r="B106" t="str">
        <f t="shared" si="3"/>
        <v>06363391001</v>
      </c>
      <c r="C106" t="s">
        <v>16</v>
      </c>
      <c r="D106" t="s">
        <v>245</v>
      </c>
      <c r="E106" t="s">
        <v>42</v>
      </c>
      <c r="F106" s="1" t="s">
        <v>246</v>
      </c>
      <c r="G106" t="s">
        <v>247</v>
      </c>
      <c r="H106">
        <v>5556.88</v>
      </c>
      <c r="I106" s="2">
        <v>44020</v>
      </c>
      <c r="J106" s="2">
        <v>44043</v>
      </c>
      <c r="K106">
        <v>5556.87</v>
      </c>
    </row>
    <row r="107" spans="1:11" ht="105" x14ac:dyDescent="0.25">
      <c r="A107" t="str">
        <f>"ZA32D98E5D"</f>
        <v>ZA32D98E5D</v>
      </c>
      <c r="B107" t="str">
        <f t="shared" si="3"/>
        <v>06363391001</v>
      </c>
      <c r="C107" t="s">
        <v>16</v>
      </c>
      <c r="D107" t="s">
        <v>248</v>
      </c>
      <c r="E107" t="s">
        <v>42</v>
      </c>
      <c r="F107" s="1" t="s">
        <v>249</v>
      </c>
      <c r="G107" t="s">
        <v>250</v>
      </c>
      <c r="H107">
        <v>1200</v>
      </c>
      <c r="I107" s="2">
        <v>44020</v>
      </c>
      <c r="J107" s="2">
        <v>44020</v>
      </c>
      <c r="K107">
        <v>1200</v>
      </c>
    </row>
    <row r="108" spans="1:11" ht="75" x14ac:dyDescent="0.25">
      <c r="A108" t="str">
        <f>"Z0E2C4BB98"</f>
        <v>Z0E2C4BB98</v>
      </c>
      <c r="B108" t="str">
        <f t="shared" si="3"/>
        <v>06363391001</v>
      </c>
      <c r="C108" t="s">
        <v>16</v>
      </c>
      <c r="D108" t="s">
        <v>251</v>
      </c>
      <c r="E108" t="s">
        <v>18</v>
      </c>
      <c r="F108" s="1" t="s">
        <v>147</v>
      </c>
      <c r="G108" t="s">
        <v>148</v>
      </c>
      <c r="H108">
        <v>5697</v>
      </c>
      <c r="I108" s="2">
        <v>43896</v>
      </c>
      <c r="J108" s="2">
        <v>43991</v>
      </c>
      <c r="K108">
        <v>5697</v>
      </c>
    </row>
    <row r="109" spans="1:11" ht="105" x14ac:dyDescent="0.25">
      <c r="A109" t="str">
        <f>"ZCA2DA561B"</f>
        <v>ZCA2DA561B</v>
      </c>
      <c r="B109" t="str">
        <f t="shared" si="3"/>
        <v>06363391001</v>
      </c>
      <c r="C109" t="s">
        <v>16</v>
      </c>
      <c r="D109" t="s">
        <v>252</v>
      </c>
      <c r="E109" t="s">
        <v>42</v>
      </c>
      <c r="F109" s="1" t="s">
        <v>253</v>
      </c>
      <c r="G109" t="s">
        <v>60</v>
      </c>
      <c r="H109">
        <v>2480</v>
      </c>
      <c r="I109" s="2">
        <v>44027</v>
      </c>
      <c r="J109" s="2">
        <v>44057</v>
      </c>
      <c r="K109">
        <v>1286.5</v>
      </c>
    </row>
    <row r="110" spans="1:11" ht="75" x14ac:dyDescent="0.25">
      <c r="A110" t="str">
        <f>"ZAB2D140E7"</f>
        <v>ZAB2D140E7</v>
      </c>
      <c r="B110" t="str">
        <f t="shared" si="3"/>
        <v>06363391001</v>
      </c>
      <c r="C110" t="s">
        <v>16</v>
      </c>
      <c r="D110" t="s">
        <v>254</v>
      </c>
      <c r="E110" t="s">
        <v>18</v>
      </c>
      <c r="F110" s="1" t="s">
        <v>147</v>
      </c>
      <c r="G110" t="s">
        <v>148</v>
      </c>
      <c r="H110">
        <v>2132</v>
      </c>
      <c r="I110" s="2">
        <v>43976</v>
      </c>
      <c r="J110" s="2">
        <v>44014</v>
      </c>
      <c r="K110">
        <v>2132</v>
      </c>
    </row>
    <row r="111" spans="1:11" ht="90" x14ac:dyDescent="0.25">
      <c r="A111" t="str">
        <f>"Z5B2DADDE3"</f>
        <v>Z5B2DADDE3</v>
      </c>
      <c r="B111" t="str">
        <f t="shared" si="3"/>
        <v>06363391001</v>
      </c>
      <c r="C111" t="s">
        <v>16</v>
      </c>
      <c r="D111" t="s">
        <v>255</v>
      </c>
      <c r="E111" t="s">
        <v>42</v>
      </c>
      <c r="F111" s="1" t="s">
        <v>256</v>
      </c>
      <c r="G111" t="s">
        <v>257</v>
      </c>
      <c r="H111">
        <v>770.7</v>
      </c>
      <c r="I111" s="2">
        <v>43832</v>
      </c>
      <c r="J111" s="2">
        <v>44012</v>
      </c>
      <c r="K111">
        <v>770.7</v>
      </c>
    </row>
    <row r="112" spans="1:11" ht="90" x14ac:dyDescent="0.25">
      <c r="A112" t="str">
        <f>"Z6D2DC38EC"</f>
        <v>Z6D2DC38EC</v>
      </c>
      <c r="B112" t="str">
        <f t="shared" si="3"/>
        <v>06363391001</v>
      </c>
      <c r="C112" t="s">
        <v>16</v>
      </c>
      <c r="D112" t="s">
        <v>258</v>
      </c>
      <c r="E112" t="s">
        <v>42</v>
      </c>
      <c r="F112" s="1" t="s">
        <v>259</v>
      </c>
      <c r="G112" t="s">
        <v>260</v>
      </c>
      <c r="H112">
        <v>1899</v>
      </c>
      <c r="I112" s="2">
        <v>43775</v>
      </c>
      <c r="J112" s="2">
        <v>43811</v>
      </c>
      <c r="K112">
        <v>1899</v>
      </c>
    </row>
    <row r="113" spans="1:11" ht="120" x14ac:dyDescent="0.25">
      <c r="A113" t="str">
        <f>"ZB42DC82F7"</f>
        <v>ZB42DC82F7</v>
      </c>
      <c r="B113" t="str">
        <f t="shared" si="3"/>
        <v>06363391001</v>
      </c>
      <c r="C113" t="s">
        <v>16</v>
      </c>
      <c r="D113" t="s">
        <v>261</v>
      </c>
      <c r="E113" t="s">
        <v>42</v>
      </c>
      <c r="F113" s="1" t="s">
        <v>141</v>
      </c>
      <c r="G113" t="s">
        <v>142</v>
      </c>
      <c r="H113">
        <v>15936.25</v>
      </c>
      <c r="I113" s="2">
        <v>44044</v>
      </c>
      <c r="J113" s="2">
        <v>44135</v>
      </c>
      <c r="K113">
        <v>11859.73</v>
      </c>
    </row>
    <row r="114" spans="1:11" ht="120" x14ac:dyDescent="0.25">
      <c r="A114" t="str">
        <f>"Z8F2DC83C7"</f>
        <v>Z8F2DC83C7</v>
      </c>
      <c r="B114" t="str">
        <f t="shared" si="3"/>
        <v>06363391001</v>
      </c>
      <c r="C114" t="s">
        <v>16</v>
      </c>
      <c r="D114" t="s">
        <v>262</v>
      </c>
      <c r="E114" t="s">
        <v>42</v>
      </c>
      <c r="F114" s="1" t="s">
        <v>103</v>
      </c>
      <c r="G114" t="s">
        <v>104</v>
      </c>
      <c r="H114">
        <v>1507.32</v>
      </c>
      <c r="I114" s="2">
        <v>44044</v>
      </c>
      <c r="J114" s="2">
        <v>44135</v>
      </c>
      <c r="K114">
        <v>1507.32</v>
      </c>
    </row>
    <row r="115" spans="1:11" ht="90" x14ac:dyDescent="0.25">
      <c r="A115" t="str">
        <f>"ZA62DC831D"</f>
        <v>ZA62DC831D</v>
      </c>
      <c r="B115" t="str">
        <f t="shared" si="3"/>
        <v>06363391001</v>
      </c>
      <c r="C115" t="s">
        <v>16</v>
      </c>
      <c r="D115" t="s">
        <v>263</v>
      </c>
      <c r="E115" t="s">
        <v>42</v>
      </c>
      <c r="F115" s="1" t="s">
        <v>106</v>
      </c>
      <c r="G115" t="s">
        <v>107</v>
      </c>
      <c r="H115">
        <v>295</v>
      </c>
      <c r="I115" s="2">
        <v>44044</v>
      </c>
      <c r="J115" s="2">
        <v>44135</v>
      </c>
      <c r="K115">
        <v>295</v>
      </c>
    </row>
    <row r="116" spans="1:11" ht="120" x14ac:dyDescent="0.25">
      <c r="A116" t="str">
        <f>"Z572DC8269"</f>
        <v>Z572DC8269</v>
      </c>
      <c r="B116" t="str">
        <f t="shared" si="3"/>
        <v>06363391001</v>
      </c>
      <c r="C116" t="s">
        <v>16</v>
      </c>
      <c r="D116" t="s">
        <v>264</v>
      </c>
      <c r="E116" t="s">
        <v>42</v>
      </c>
      <c r="F116" s="1" t="s">
        <v>103</v>
      </c>
      <c r="G116" t="s">
        <v>104</v>
      </c>
      <c r="H116">
        <v>2393.75</v>
      </c>
      <c r="I116" s="2">
        <v>44044</v>
      </c>
      <c r="J116" s="2">
        <v>44135</v>
      </c>
      <c r="K116">
        <v>1747.74</v>
      </c>
    </row>
    <row r="117" spans="1:11" ht="90" x14ac:dyDescent="0.25">
      <c r="A117" t="str">
        <f>"ZF92DC83EA"</f>
        <v>ZF92DC83EA</v>
      </c>
      <c r="B117" t="str">
        <f t="shared" si="3"/>
        <v>06363391001</v>
      </c>
      <c r="C117" t="s">
        <v>16</v>
      </c>
      <c r="D117" t="s">
        <v>265</v>
      </c>
      <c r="E117" t="s">
        <v>42</v>
      </c>
      <c r="F117" s="1" t="s">
        <v>109</v>
      </c>
      <c r="G117" t="s">
        <v>110</v>
      </c>
      <c r="H117">
        <v>192</v>
      </c>
      <c r="I117" s="2">
        <v>44044</v>
      </c>
      <c r="J117" s="2">
        <v>44135</v>
      </c>
      <c r="K117">
        <v>192</v>
      </c>
    </row>
    <row r="118" spans="1:11" ht="105" x14ac:dyDescent="0.25">
      <c r="A118" t="str">
        <f>"Z6E2DD8C6F"</f>
        <v>Z6E2DD8C6F</v>
      </c>
      <c r="B118" t="str">
        <f t="shared" si="3"/>
        <v>06363391001</v>
      </c>
      <c r="C118" t="s">
        <v>16</v>
      </c>
      <c r="D118" t="s">
        <v>266</v>
      </c>
      <c r="E118" t="s">
        <v>42</v>
      </c>
      <c r="F118" s="1" t="s">
        <v>253</v>
      </c>
      <c r="G118" t="s">
        <v>60</v>
      </c>
      <c r="H118">
        <v>4650</v>
      </c>
      <c r="I118" s="2">
        <v>44060</v>
      </c>
      <c r="J118" s="2">
        <v>44104</v>
      </c>
      <c r="K118">
        <v>992</v>
      </c>
    </row>
    <row r="119" spans="1:11" ht="90" x14ac:dyDescent="0.25">
      <c r="A119" t="str">
        <f>"Z182DCB224"</f>
        <v>Z182DCB224</v>
      </c>
      <c r="B119" t="str">
        <f t="shared" si="3"/>
        <v>06363391001</v>
      </c>
      <c r="C119" t="s">
        <v>16</v>
      </c>
      <c r="D119" t="s">
        <v>267</v>
      </c>
      <c r="E119" t="s">
        <v>42</v>
      </c>
      <c r="F119" s="1" t="s">
        <v>268</v>
      </c>
      <c r="G119" t="s">
        <v>269</v>
      </c>
      <c r="H119">
        <v>80</v>
      </c>
      <c r="I119" s="2">
        <v>44047</v>
      </c>
      <c r="J119" s="2">
        <v>44047</v>
      </c>
      <c r="K119">
        <v>80</v>
      </c>
    </row>
    <row r="120" spans="1:11" ht="105" x14ac:dyDescent="0.25">
      <c r="A120" t="str">
        <f>"Z382DF848C"</f>
        <v>Z382DF848C</v>
      </c>
      <c r="B120" t="str">
        <f t="shared" si="3"/>
        <v>06363391001</v>
      </c>
      <c r="C120" t="s">
        <v>16</v>
      </c>
      <c r="D120" t="s">
        <v>270</v>
      </c>
      <c r="E120" t="s">
        <v>42</v>
      </c>
      <c r="F120" s="1" t="s">
        <v>253</v>
      </c>
      <c r="G120" t="s">
        <v>60</v>
      </c>
      <c r="H120">
        <v>3100.1</v>
      </c>
      <c r="I120" s="2">
        <v>44056</v>
      </c>
      <c r="J120" s="2">
        <v>44074</v>
      </c>
      <c r="K120">
        <v>3100.1</v>
      </c>
    </row>
    <row r="121" spans="1:11" ht="150" x14ac:dyDescent="0.25">
      <c r="A121" t="str">
        <f>"Z872DF8540"</f>
        <v>Z872DF8540</v>
      </c>
      <c r="B121" t="str">
        <f t="shared" si="3"/>
        <v>06363391001</v>
      </c>
      <c r="C121" t="s">
        <v>16</v>
      </c>
      <c r="D121" t="s">
        <v>271</v>
      </c>
      <c r="E121" t="s">
        <v>42</v>
      </c>
      <c r="F121" s="1" t="s">
        <v>217</v>
      </c>
      <c r="G121" t="s">
        <v>78</v>
      </c>
      <c r="H121">
        <v>6591.84</v>
      </c>
      <c r="I121" s="2">
        <v>44057</v>
      </c>
      <c r="J121" s="2">
        <v>44104</v>
      </c>
      <c r="K121">
        <v>6591.84</v>
      </c>
    </row>
    <row r="122" spans="1:11" ht="90" x14ac:dyDescent="0.25">
      <c r="A122" t="str">
        <f>"Z122B9C983"</f>
        <v>Z122B9C983</v>
      </c>
      <c r="B122" t="str">
        <f t="shared" si="3"/>
        <v>06363391001</v>
      </c>
      <c r="C122" t="s">
        <v>16</v>
      </c>
      <c r="D122" t="s">
        <v>272</v>
      </c>
      <c r="E122" t="s">
        <v>42</v>
      </c>
      <c r="F122" s="1" t="s">
        <v>273</v>
      </c>
      <c r="G122" t="s">
        <v>274</v>
      </c>
      <c r="H122">
        <v>6515</v>
      </c>
      <c r="I122" s="2">
        <v>43889</v>
      </c>
      <c r="J122" s="2">
        <v>43896</v>
      </c>
      <c r="K122">
        <v>1205</v>
      </c>
    </row>
    <row r="123" spans="1:11" ht="75" x14ac:dyDescent="0.25">
      <c r="A123" t="str">
        <f>"ZD32C4B9C9"</f>
        <v>ZD32C4B9C9</v>
      </c>
      <c r="B123" t="str">
        <f t="shared" si="3"/>
        <v>06363391001</v>
      </c>
      <c r="C123" t="s">
        <v>16</v>
      </c>
      <c r="D123" t="s">
        <v>275</v>
      </c>
      <c r="E123" t="s">
        <v>42</v>
      </c>
      <c r="F123" s="1" t="s">
        <v>276</v>
      </c>
      <c r="G123" t="s">
        <v>277</v>
      </c>
      <c r="H123">
        <v>4320</v>
      </c>
      <c r="I123" s="2">
        <v>43895</v>
      </c>
      <c r="J123" s="2">
        <v>43902</v>
      </c>
      <c r="K123">
        <v>4320</v>
      </c>
    </row>
    <row r="124" spans="1:11" ht="90" x14ac:dyDescent="0.25">
      <c r="A124" t="str">
        <f>"Z942D4AA2F"</f>
        <v>Z942D4AA2F</v>
      </c>
      <c r="B124" t="str">
        <f t="shared" si="3"/>
        <v>06363391001</v>
      </c>
      <c r="C124" t="s">
        <v>16</v>
      </c>
      <c r="D124" t="s">
        <v>278</v>
      </c>
      <c r="E124" t="s">
        <v>42</v>
      </c>
      <c r="F124" s="1" t="s">
        <v>279</v>
      </c>
      <c r="G124" t="s">
        <v>280</v>
      </c>
      <c r="H124">
        <v>2864</v>
      </c>
      <c r="I124" s="2">
        <v>43994</v>
      </c>
      <c r="J124" s="2">
        <v>44020</v>
      </c>
      <c r="K124">
        <v>2864</v>
      </c>
    </row>
    <row r="125" spans="1:11" ht="105" x14ac:dyDescent="0.25">
      <c r="A125" t="str">
        <f>"Z5E2CCA055"</f>
        <v>Z5E2CCA055</v>
      </c>
      <c r="B125" t="str">
        <f t="shared" si="3"/>
        <v>06363391001</v>
      </c>
      <c r="C125" t="s">
        <v>16</v>
      </c>
      <c r="D125" t="s">
        <v>281</v>
      </c>
      <c r="E125" t="s">
        <v>42</v>
      </c>
      <c r="F125" s="1" t="s">
        <v>282</v>
      </c>
      <c r="G125" t="s">
        <v>283</v>
      </c>
      <c r="H125">
        <v>579.5</v>
      </c>
      <c r="I125" s="2">
        <v>43948</v>
      </c>
      <c r="J125" s="2">
        <v>43958</v>
      </c>
      <c r="K125">
        <v>579.5</v>
      </c>
    </row>
    <row r="126" spans="1:11" ht="105" x14ac:dyDescent="0.25">
      <c r="A126" t="str">
        <f>"Z8D2DC01D1"</f>
        <v>Z8D2DC01D1</v>
      </c>
      <c r="B126" t="str">
        <f t="shared" si="3"/>
        <v>06363391001</v>
      </c>
      <c r="C126" t="s">
        <v>16</v>
      </c>
      <c r="D126" t="s">
        <v>284</v>
      </c>
      <c r="E126" t="s">
        <v>42</v>
      </c>
      <c r="F126" s="1" t="s">
        <v>285</v>
      </c>
      <c r="G126" t="s">
        <v>286</v>
      </c>
      <c r="H126">
        <v>4650.5</v>
      </c>
      <c r="I126" s="2">
        <v>44039</v>
      </c>
      <c r="J126" s="2">
        <v>44047</v>
      </c>
      <c r="K126">
        <v>4650.5</v>
      </c>
    </row>
    <row r="127" spans="1:11" ht="409.5" x14ac:dyDescent="0.25">
      <c r="A127" t="str">
        <f>"ZF22DA5715"</f>
        <v>ZF22DA5715</v>
      </c>
      <c r="B127" t="str">
        <f t="shared" si="3"/>
        <v>06363391001</v>
      </c>
      <c r="C127" t="s">
        <v>16</v>
      </c>
      <c r="D127" t="s">
        <v>287</v>
      </c>
      <c r="E127" t="s">
        <v>58</v>
      </c>
      <c r="F127" s="1" t="s">
        <v>288</v>
      </c>
      <c r="G127" t="s">
        <v>235</v>
      </c>
      <c r="H127">
        <v>29322.5</v>
      </c>
      <c r="I127" s="2">
        <v>44075</v>
      </c>
      <c r="J127" s="2">
        <v>44255</v>
      </c>
      <c r="K127">
        <v>0</v>
      </c>
    </row>
    <row r="128" spans="1:11" ht="409.5" x14ac:dyDescent="0.25">
      <c r="A128" t="str">
        <f>"Z562DA41A0"</f>
        <v>Z562DA41A0</v>
      </c>
      <c r="B128" t="str">
        <f t="shared" si="3"/>
        <v>06363391001</v>
      </c>
      <c r="C128" t="s">
        <v>16</v>
      </c>
      <c r="D128" t="s">
        <v>289</v>
      </c>
      <c r="E128" t="s">
        <v>58</v>
      </c>
      <c r="F128" s="1" t="s">
        <v>290</v>
      </c>
      <c r="G128" t="s">
        <v>235</v>
      </c>
      <c r="H128">
        <v>31007.5</v>
      </c>
      <c r="I128" s="2">
        <v>44075</v>
      </c>
      <c r="J128" s="2">
        <v>44255</v>
      </c>
      <c r="K128">
        <v>9034.6</v>
      </c>
    </row>
    <row r="129" spans="1:11" ht="150" x14ac:dyDescent="0.25">
      <c r="A129" t="str">
        <f>"Z4A2E01E6E"</f>
        <v>Z4A2E01E6E</v>
      </c>
      <c r="B129" t="str">
        <f t="shared" si="3"/>
        <v>06363391001</v>
      </c>
      <c r="C129" t="s">
        <v>16</v>
      </c>
      <c r="D129" t="s">
        <v>291</v>
      </c>
      <c r="E129" t="s">
        <v>42</v>
      </c>
      <c r="F129" s="1" t="s">
        <v>217</v>
      </c>
      <c r="G129" t="s">
        <v>78</v>
      </c>
      <c r="H129">
        <v>7332.1</v>
      </c>
      <c r="I129" s="2">
        <v>44067</v>
      </c>
      <c r="J129" s="2">
        <v>44074</v>
      </c>
      <c r="K129">
        <v>7332.1</v>
      </c>
    </row>
    <row r="130" spans="1:11" ht="90" x14ac:dyDescent="0.25">
      <c r="A130" t="str">
        <f>"Z9C2DDA68F"</f>
        <v>Z9C2DDA68F</v>
      </c>
      <c r="B130" t="str">
        <f t="shared" si="3"/>
        <v>06363391001</v>
      </c>
      <c r="C130" t="s">
        <v>16</v>
      </c>
      <c r="D130" t="s">
        <v>292</v>
      </c>
      <c r="E130" t="s">
        <v>42</v>
      </c>
      <c r="F130" s="1" t="s">
        <v>293</v>
      </c>
      <c r="G130" t="s">
        <v>294</v>
      </c>
      <c r="H130">
        <v>1470</v>
      </c>
      <c r="I130" s="2">
        <v>44074</v>
      </c>
      <c r="J130" s="2">
        <v>45169</v>
      </c>
      <c r="K130">
        <v>490</v>
      </c>
    </row>
    <row r="131" spans="1:11" ht="90" x14ac:dyDescent="0.25">
      <c r="A131" t="str">
        <f>"Z702E37EA9"</f>
        <v>Z702E37EA9</v>
      </c>
      <c r="B131" t="str">
        <f t="shared" ref="B131:B162" si="4">"06363391001"</f>
        <v>06363391001</v>
      </c>
      <c r="C131" t="s">
        <v>16</v>
      </c>
      <c r="D131" t="s">
        <v>295</v>
      </c>
      <c r="E131" t="s">
        <v>42</v>
      </c>
      <c r="F131" s="1" t="s">
        <v>256</v>
      </c>
      <c r="G131" t="s">
        <v>257</v>
      </c>
      <c r="H131">
        <v>180.5</v>
      </c>
      <c r="I131" s="2">
        <v>43984</v>
      </c>
      <c r="J131" s="2">
        <v>44078</v>
      </c>
      <c r="K131">
        <v>180.5</v>
      </c>
    </row>
    <row r="132" spans="1:11" ht="75" x14ac:dyDescent="0.25">
      <c r="A132" t="str">
        <f>"ZDE2E3B5CD"</f>
        <v>ZDE2E3B5CD</v>
      </c>
      <c r="B132" t="str">
        <f t="shared" si="4"/>
        <v>06363391001</v>
      </c>
      <c r="C132" t="s">
        <v>16</v>
      </c>
      <c r="D132" t="s">
        <v>296</v>
      </c>
      <c r="E132" t="s">
        <v>42</v>
      </c>
      <c r="F132" s="1" t="s">
        <v>297</v>
      </c>
      <c r="G132" t="s">
        <v>298</v>
      </c>
      <c r="H132">
        <v>5750</v>
      </c>
      <c r="I132" s="2">
        <v>44105</v>
      </c>
      <c r="J132" s="2">
        <v>44196</v>
      </c>
      <c r="K132">
        <v>5750</v>
      </c>
    </row>
    <row r="133" spans="1:11" ht="75" x14ac:dyDescent="0.25">
      <c r="A133" t="str">
        <f>"Z802E60629"</f>
        <v>Z802E60629</v>
      </c>
      <c r="B133" t="str">
        <f t="shared" si="4"/>
        <v>06363391001</v>
      </c>
      <c r="C133" t="s">
        <v>16</v>
      </c>
      <c r="D133" t="s">
        <v>299</v>
      </c>
      <c r="E133" t="s">
        <v>42</v>
      </c>
      <c r="F133" s="1" t="s">
        <v>276</v>
      </c>
      <c r="G133" t="s">
        <v>277</v>
      </c>
      <c r="H133">
        <v>2500</v>
      </c>
      <c r="I133" s="2">
        <v>44092</v>
      </c>
      <c r="J133" s="2">
        <v>44113</v>
      </c>
      <c r="K133">
        <v>2500</v>
      </c>
    </row>
    <row r="134" spans="1:11" ht="75" x14ac:dyDescent="0.25">
      <c r="A134" t="str">
        <f>"ZE22E5E4C4"</f>
        <v>ZE22E5E4C4</v>
      </c>
      <c r="B134" t="str">
        <f t="shared" si="4"/>
        <v>06363391001</v>
      </c>
      <c r="C134" t="s">
        <v>16</v>
      </c>
      <c r="D134" t="s">
        <v>300</v>
      </c>
      <c r="E134" t="s">
        <v>42</v>
      </c>
      <c r="F134" s="1" t="s">
        <v>301</v>
      </c>
      <c r="G134" t="s">
        <v>302</v>
      </c>
      <c r="H134">
        <v>4930</v>
      </c>
      <c r="I134" s="2">
        <v>44099</v>
      </c>
      <c r="J134" s="2">
        <v>44102</v>
      </c>
      <c r="K134">
        <v>4930</v>
      </c>
    </row>
    <row r="135" spans="1:11" ht="75" x14ac:dyDescent="0.25">
      <c r="A135" t="str">
        <f>"ZCD2E6074E"</f>
        <v>ZCD2E6074E</v>
      </c>
      <c r="B135" t="str">
        <f t="shared" si="4"/>
        <v>06363391001</v>
      </c>
      <c r="C135" t="s">
        <v>16</v>
      </c>
      <c r="D135" t="s">
        <v>303</v>
      </c>
      <c r="E135" t="s">
        <v>42</v>
      </c>
      <c r="F135" s="1" t="s">
        <v>304</v>
      </c>
      <c r="G135" t="s">
        <v>305</v>
      </c>
      <c r="H135">
        <v>169</v>
      </c>
      <c r="I135" s="2">
        <v>44096</v>
      </c>
      <c r="J135" s="2">
        <v>44097</v>
      </c>
      <c r="K135">
        <v>169</v>
      </c>
    </row>
    <row r="136" spans="1:11" ht="90" x14ac:dyDescent="0.25">
      <c r="A136" t="str">
        <f>"Z782E00C6F"</f>
        <v>Z782E00C6F</v>
      </c>
      <c r="B136" t="str">
        <f t="shared" si="4"/>
        <v>06363391001</v>
      </c>
      <c r="C136" t="s">
        <v>16</v>
      </c>
      <c r="D136" t="s">
        <v>306</v>
      </c>
      <c r="E136" t="s">
        <v>42</v>
      </c>
      <c r="F136" s="1" t="s">
        <v>307</v>
      </c>
      <c r="G136" t="s">
        <v>308</v>
      </c>
      <c r="H136">
        <v>4993</v>
      </c>
      <c r="I136" s="2">
        <v>44067</v>
      </c>
      <c r="J136" s="2">
        <v>44069</v>
      </c>
      <c r="K136">
        <v>4993</v>
      </c>
    </row>
    <row r="137" spans="1:11" ht="105" x14ac:dyDescent="0.25">
      <c r="A137" t="str">
        <f>"Z732E87723"</f>
        <v>Z732E87723</v>
      </c>
      <c r="B137" t="str">
        <f t="shared" si="4"/>
        <v>06363391001</v>
      </c>
      <c r="C137" t="s">
        <v>16</v>
      </c>
      <c r="D137" t="s">
        <v>309</v>
      </c>
      <c r="E137" t="s">
        <v>42</v>
      </c>
      <c r="F137" s="1" t="s">
        <v>253</v>
      </c>
      <c r="G137" t="s">
        <v>60</v>
      </c>
      <c r="H137">
        <v>4960</v>
      </c>
      <c r="I137" s="2">
        <v>44105</v>
      </c>
      <c r="J137" s="2">
        <v>44286</v>
      </c>
      <c r="K137">
        <v>1798</v>
      </c>
    </row>
    <row r="138" spans="1:11" ht="105" x14ac:dyDescent="0.25">
      <c r="A138" t="str">
        <f>"ZF42E75B41"</f>
        <v>ZF42E75B41</v>
      </c>
      <c r="B138" t="str">
        <f t="shared" si="4"/>
        <v>06363391001</v>
      </c>
      <c r="C138" t="s">
        <v>16</v>
      </c>
      <c r="D138" t="s">
        <v>310</v>
      </c>
      <c r="E138" t="s">
        <v>42</v>
      </c>
      <c r="F138" s="1" t="s">
        <v>311</v>
      </c>
      <c r="G138" t="s">
        <v>312</v>
      </c>
      <c r="H138">
        <v>480</v>
      </c>
      <c r="I138" s="2">
        <v>44106</v>
      </c>
      <c r="J138" s="2">
        <v>44116</v>
      </c>
      <c r="K138">
        <v>480</v>
      </c>
    </row>
    <row r="139" spans="1:11" ht="105" x14ac:dyDescent="0.25">
      <c r="A139" t="str">
        <f>"Z362EA0765"</f>
        <v>Z362EA0765</v>
      </c>
      <c r="B139" t="str">
        <f t="shared" si="4"/>
        <v>06363391001</v>
      </c>
      <c r="C139" t="s">
        <v>16</v>
      </c>
      <c r="D139" t="s">
        <v>313</v>
      </c>
      <c r="E139" t="s">
        <v>42</v>
      </c>
      <c r="F139" s="1" t="s">
        <v>314</v>
      </c>
      <c r="G139" t="s">
        <v>315</v>
      </c>
      <c r="H139">
        <v>180</v>
      </c>
      <c r="I139" s="2">
        <v>44111</v>
      </c>
      <c r="J139" s="2">
        <v>44134</v>
      </c>
      <c r="K139">
        <v>180</v>
      </c>
    </row>
    <row r="140" spans="1:11" ht="90" x14ac:dyDescent="0.25">
      <c r="A140" t="str">
        <f>"ZF12E6053E"</f>
        <v>ZF12E6053E</v>
      </c>
      <c r="B140" t="str">
        <f t="shared" si="4"/>
        <v>06363391001</v>
      </c>
      <c r="C140" t="s">
        <v>16</v>
      </c>
      <c r="D140" t="s">
        <v>316</v>
      </c>
      <c r="E140" t="s">
        <v>42</v>
      </c>
      <c r="F140" s="1" t="s">
        <v>317</v>
      </c>
      <c r="G140" t="s">
        <v>318</v>
      </c>
      <c r="H140">
        <v>4570</v>
      </c>
      <c r="I140" s="2">
        <v>44105</v>
      </c>
      <c r="J140" s="2">
        <v>44109</v>
      </c>
      <c r="K140">
        <v>4570</v>
      </c>
    </row>
    <row r="141" spans="1:11" ht="135" x14ac:dyDescent="0.25">
      <c r="A141" t="str">
        <f>"ZDF2E941CA"</f>
        <v>ZDF2E941CA</v>
      </c>
      <c r="B141" t="str">
        <f t="shared" si="4"/>
        <v>06363391001</v>
      </c>
      <c r="C141" t="s">
        <v>16</v>
      </c>
      <c r="D141" t="s">
        <v>319</v>
      </c>
      <c r="E141" t="s">
        <v>42</v>
      </c>
      <c r="F141" s="1" t="s">
        <v>234</v>
      </c>
      <c r="G141" t="s">
        <v>235</v>
      </c>
      <c r="H141">
        <v>1311.67</v>
      </c>
      <c r="I141" s="2">
        <v>44106</v>
      </c>
      <c r="J141" s="2">
        <v>44127</v>
      </c>
      <c r="K141">
        <v>1311.67</v>
      </c>
    </row>
    <row r="142" spans="1:11" ht="120" x14ac:dyDescent="0.25">
      <c r="A142" t="str">
        <f>"Z672EB1481"</f>
        <v>Z672EB1481</v>
      </c>
      <c r="B142" t="str">
        <f t="shared" si="4"/>
        <v>06363391001</v>
      </c>
      <c r="C142" t="s">
        <v>16</v>
      </c>
      <c r="D142" t="s">
        <v>320</v>
      </c>
      <c r="E142" t="s">
        <v>42</v>
      </c>
      <c r="F142" s="1" t="s">
        <v>321</v>
      </c>
      <c r="G142" t="s">
        <v>322</v>
      </c>
      <c r="H142">
        <v>407.5</v>
      </c>
      <c r="I142" s="2">
        <v>44116</v>
      </c>
      <c r="J142" s="2">
        <v>44120</v>
      </c>
      <c r="K142">
        <v>407.5</v>
      </c>
    </row>
    <row r="143" spans="1:11" ht="90" x14ac:dyDescent="0.25">
      <c r="A143" t="str">
        <f>"Z7F2EE9151"</f>
        <v>Z7F2EE9151</v>
      </c>
      <c r="B143" t="str">
        <f t="shared" si="4"/>
        <v>06363391001</v>
      </c>
      <c r="C143" t="s">
        <v>16</v>
      </c>
      <c r="D143" t="s">
        <v>323</v>
      </c>
      <c r="E143" t="s">
        <v>42</v>
      </c>
      <c r="F143" s="1" t="s">
        <v>324</v>
      </c>
      <c r="G143" t="s">
        <v>325</v>
      </c>
      <c r="H143">
        <v>115</v>
      </c>
      <c r="I143" s="2">
        <v>44127</v>
      </c>
      <c r="J143" s="2">
        <v>44127</v>
      </c>
      <c r="K143">
        <v>115</v>
      </c>
    </row>
    <row r="144" spans="1:11" ht="90" x14ac:dyDescent="0.25">
      <c r="A144" t="str">
        <f>"ZA92EAC344"</f>
        <v>ZA92EAC344</v>
      </c>
      <c r="B144" t="str">
        <f t="shared" si="4"/>
        <v>06363391001</v>
      </c>
      <c r="C144" t="s">
        <v>16</v>
      </c>
      <c r="D144" t="s">
        <v>326</v>
      </c>
      <c r="E144" t="s">
        <v>42</v>
      </c>
      <c r="F144" s="1" t="s">
        <v>327</v>
      </c>
      <c r="G144" t="s">
        <v>328</v>
      </c>
      <c r="H144">
        <v>150</v>
      </c>
      <c r="I144" s="2">
        <v>44131</v>
      </c>
      <c r="J144" s="2">
        <v>44196</v>
      </c>
      <c r="K144">
        <v>150</v>
      </c>
    </row>
    <row r="145" spans="1:11" ht="90" x14ac:dyDescent="0.25">
      <c r="A145" t="str">
        <f>"Z712EEA513"</f>
        <v>Z712EEA513</v>
      </c>
      <c r="B145" t="str">
        <f t="shared" si="4"/>
        <v>06363391001</v>
      </c>
      <c r="C145" t="s">
        <v>16</v>
      </c>
      <c r="D145" t="s">
        <v>329</v>
      </c>
      <c r="E145" t="s">
        <v>42</v>
      </c>
      <c r="F145" s="1" t="s">
        <v>330</v>
      </c>
      <c r="G145" t="s">
        <v>331</v>
      </c>
      <c r="H145">
        <v>243</v>
      </c>
      <c r="I145" s="2">
        <v>44130</v>
      </c>
      <c r="J145" s="2">
        <v>44144</v>
      </c>
      <c r="K145">
        <v>243</v>
      </c>
    </row>
    <row r="146" spans="1:11" ht="195" x14ac:dyDescent="0.25">
      <c r="A146" t="str">
        <f>"ZB62EEE0DA"</f>
        <v>ZB62EEE0DA</v>
      </c>
      <c r="B146" t="str">
        <f t="shared" si="4"/>
        <v>06363391001</v>
      </c>
      <c r="C146" t="s">
        <v>16</v>
      </c>
      <c r="D146" t="s">
        <v>332</v>
      </c>
      <c r="E146" t="s">
        <v>42</v>
      </c>
      <c r="F146" s="1" t="s">
        <v>333</v>
      </c>
      <c r="G146" t="s">
        <v>334</v>
      </c>
      <c r="H146">
        <v>2293</v>
      </c>
      <c r="I146" s="2">
        <v>44130</v>
      </c>
      <c r="J146" s="2">
        <v>44132</v>
      </c>
      <c r="K146">
        <v>2293</v>
      </c>
    </row>
    <row r="147" spans="1:11" ht="150" x14ac:dyDescent="0.25">
      <c r="A147" t="str">
        <f>"ZC82EECF27"</f>
        <v>ZC82EECF27</v>
      </c>
      <c r="B147" t="str">
        <f t="shared" si="4"/>
        <v>06363391001</v>
      </c>
      <c r="C147" t="s">
        <v>16</v>
      </c>
      <c r="D147" t="s">
        <v>335</v>
      </c>
      <c r="E147" t="s">
        <v>42</v>
      </c>
      <c r="F147" s="1" t="s">
        <v>336</v>
      </c>
      <c r="G147" t="s">
        <v>337</v>
      </c>
      <c r="H147">
        <v>705</v>
      </c>
      <c r="I147" s="2">
        <v>44131</v>
      </c>
      <c r="J147" s="2">
        <v>44148</v>
      </c>
      <c r="K147">
        <v>705</v>
      </c>
    </row>
    <row r="148" spans="1:11" ht="120" x14ac:dyDescent="0.25">
      <c r="A148" t="str">
        <f>"z852ed788f"</f>
        <v>z852ed788f</v>
      </c>
      <c r="B148" t="str">
        <f t="shared" si="4"/>
        <v>06363391001</v>
      </c>
      <c r="C148" t="s">
        <v>16</v>
      </c>
      <c r="D148" t="s">
        <v>338</v>
      </c>
      <c r="E148" t="s">
        <v>42</v>
      </c>
      <c r="F148" s="1" t="s">
        <v>339</v>
      </c>
      <c r="G148" t="s">
        <v>153</v>
      </c>
      <c r="H148">
        <v>8546</v>
      </c>
      <c r="I148" s="2">
        <v>44127</v>
      </c>
      <c r="J148" s="2">
        <v>44165</v>
      </c>
      <c r="K148">
        <v>0</v>
      </c>
    </row>
    <row r="149" spans="1:11" ht="150" x14ac:dyDescent="0.25">
      <c r="A149" t="str">
        <f>"84802202ED"</f>
        <v>84802202ED</v>
      </c>
      <c r="B149" t="str">
        <f t="shared" si="4"/>
        <v>06363391001</v>
      </c>
      <c r="C149" t="s">
        <v>16</v>
      </c>
      <c r="D149" t="s">
        <v>340</v>
      </c>
      <c r="E149" t="s">
        <v>18</v>
      </c>
      <c r="F149" s="1" t="s">
        <v>341</v>
      </c>
      <c r="G149" t="s">
        <v>342</v>
      </c>
      <c r="H149">
        <v>438495.5</v>
      </c>
      <c r="I149" s="2">
        <v>44136</v>
      </c>
      <c r="J149" s="2">
        <v>45121</v>
      </c>
      <c r="K149">
        <v>0</v>
      </c>
    </row>
    <row r="150" spans="1:11" ht="90" x14ac:dyDescent="0.25">
      <c r="A150" t="str">
        <f>"Z0A2EBA319"</f>
        <v>Z0A2EBA319</v>
      </c>
      <c r="B150" t="str">
        <f t="shared" si="4"/>
        <v>06363391001</v>
      </c>
      <c r="C150" t="s">
        <v>16</v>
      </c>
      <c r="D150" t="s">
        <v>343</v>
      </c>
      <c r="E150" t="s">
        <v>42</v>
      </c>
      <c r="F150" s="1" t="s">
        <v>344</v>
      </c>
      <c r="G150" t="s">
        <v>345</v>
      </c>
      <c r="H150">
        <v>11819.57</v>
      </c>
      <c r="I150" s="2">
        <v>44130</v>
      </c>
      <c r="J150" s="2">
        <v>44165</v>
      </c>
      <c r="K150">
        <v>11819.57</v>
      </c>
    </row>
    <row r="151" spans="1:11" ht="105" x14ac:dyDescent="0.25">
      <c r="A151" t="str">
        <f>"Z052F03569"</f>
        <v>Z052F03569</v>
      </c>
      <c r="B151" t="str">
        <f t="shared" si="4"/>
        <v>06363391001</v>
      </c>
      <c r="C151" t="s">
        <v>16</v>
      </c>
      <c r="D151" t="s">
        <v>346</v>
      </c>
      <c r="E151" t="s">
        <v>42</v>
      </c>
      <c r="F151" s="1" t="s">
        <v>23</v>
      </c>
      <c r="G151" t="s">
        <v>24</v>
      </c>
      <c r="H151">
        <v>819</v>
      </c>
      <c r="I151" s="2">
        <v>44127</v>
      </c>
      <c r="J151" s="2">
        <v>44127</v>
      </c>
      <c r="K151">
        <v>819</v>
      </c>
    </row>
    <row r="152" spans="1:11" ht="105" x14ac:dyDescent="0.25">
      <c r="A152" t="str">
        <f>"Z1D2F1ED3F"</f>
        <v>Z1D2F1ED3F</v>
      </c>
      <c r="B152" t="str">
        <f t="shared" si="4"/>
        <v>06363391001</v>
      </c>
      <c r="C152" t="s">
        <v>16</v>
      </c>
      <c r="D152" t="s">
        <v>347</v>
      </c>
      <c r="E152" t="s">
        <v>42</v>
      </c>
      <c r="F152" s="1" t="s">
        <v>348</v>
      </c>
      <c r="G152" t="s">
        <v>334</v>
      </c>
      <c r="H152">
        <v>239.12</v>
      </c>
      <c r="I152" s="2">
        <v>44144</v>
      </c>
      <c r="J152" s="2">
        <v>44144</v>
      </c>
      <c r="K152">
        <v>239.12</v>
      </c>
    </row>
    <row r="153" spans="1:11" ht="165" x14ac:dyDescent="0.25">
      <c r="A153" t="str">
        <f>"ZE52F2C7DF"</f>
        <v>ZE52F2C7DF</v>
      </c>
      <c r="B153" t="str">
        <f t="shared" si="4"/>
        <v>06363391001</v>
      </c>
      <c r="C153" t="s">
        <v>16</v>
      </c>
      <c r="D153" t="s">
        <v>349</v>
      </c>
      <c r="E153" t="s">
        <v>42</v>
      </c>
      <c r="F153" s="1" t="s">
        <v>350</v>
      </c>
      <c r="G153" t="s">
        <v>351</v>
      </c>
      <c r="H153">
        <v>227.5</v>
      </c>
      <c r="I153" s="2">
        <v>44147</v>
      </c>
      <c r="J153" s="2">
        <v>44147</v>
      </c>
      <c r="K153">
        <v>227.5</v>
      </c>
    </row>
    <row r="154" spans="1:11" ht="105" x14ac:dyDescent="0.25">
      <c r="A154" t="str">
        <f>"Z3D2F3008F"</f>
        <v>Z3D2F3008F</v>
      </c>
      <c r="B154" t="str">
        <f t="shared" si="4"/>
        <v>06363391001</v>
      </c>
      <c r="C154" t="s">
        <v>16</v>
      </c>
      <c r="D154" t="s">
        <v>352</v>
      </c>
      <c r="E154" t="s">
        <v>42</v>
      </c>
      <c r="F154" s="1" t="s">
        <v>348</v>
      </c>
      <c r="G154" t="s">
        <v>334</v>
      </c>
      <c r="H154">
        <v>350</v>
      </c>
      <c r="I154" s="2">
        <v>44147</v>
      </c>
      <c r="J154" s="2">
        <v>44147</v>
      </c>
      <c r="K154">
        <v>350</v>
      </c>
    </row>
    <row r="155" spans="1:11" ht="90" x14ac:dyDescent="0.25">
      <c r="A155" t="str">
        <f>"Z6D2F31D2F"</f>
        <v>Z6D2F31D2F</v>
      </c>
      <c r="B155" t="str">
        <f t="shared" si="4"/>
        <v>06363391001</v>
      </c>
      <c r="C155" t="s">
        <v>16</v>
      </c>
      <c r="D155" t="s">
        <v>353</v>
      </c>
      <c r="E155" t="s">
        <v>42</v>
      </c>
      <c r="F155" s="1" t="s">
        <v>354</v>
      </c>
      <c r="G155" t="s">
        <v>355</v>
      </c>
      <c r="H155">
        <v>4450</v>
      </c>
      <c r="I155" s="2">
        <v>44148</v>
      </c>
      <c r="J155" s="2">
        <v>44183</v>
      </c>
      <c r="K155">
        <v>4450</v>
      </c>
    </row>
    <row r="156" spans="1:11" ht="105" x14ac:dyDescent="0.25">
      <c r="A156" t="str">
        <f>"Z5B2F37D52"</f>
        <v>Z5B2F37D52</v>
      </c>
      <c r="B156" t="str">
        <f t="shared" si="4"/>
        <v>06363391001</v>
      </c>
      <c r="C156" t="s">
        <v>16</v>
      </c>
      <c r="D156" t="s">
        <v>356</v>
      </c>
      <c r="E156" t="s">
        <v>42</v>
      </c>
      <c r="F156" s="1" t="s">
        <v>357</v>
      </c>
      <c r="G156" t="s">
        <v>167</v>
      </c>
      <c r="H156">
        <v>156</v>
      </c>
      <c r="I156" s="2">
        <v>44151</v>
      </c>
      <c r="J156" s="2">
        <v>44155</v>
      </c>
      <c r="K156">
        <v>156</v>
      </c>
    </row>
    <row r="157" spans="1:11" ht="105" x14ac:dyDescent="0.25">
      <c r="A157" t="str">
        <f>"Z032F42CA3"</f>
        <v>Z032F42CA3</v>
      </c>
      <c r="B157" t="str">
        <f t="shared" si="4"/>
        <v>06363391001</v>
      </c>
      <c r="C157" t="s">
        <v>16</v>
      </c>
      <c r="D157" t="s">
        <v>358</v>
      </c>
      <c r="E157" t="s">
        <v>42</v>
      </c>
      <c r="F157" s="1" t="s">
        <v>348</v>
      </c>
      <c r="G157" t="s">
        <v>334</v>
      </c>
      <c r="H157">
        <v>295</v>
      </c>
      <c r="I157" s="2">
        <v>44153</v>
      </c>
      <c r="J157" s="2">
        <v>44153</v>
      </c>
      <c r="K157">
        <v>295</v>
      </c>
    </row>
    <row r="158" spans="1:11" ht="120" x14ac:dyDescent="0.25">
      <c r="A158" t="str">
        <f>"Z7F2F4A843"</f>
        <v>Z7F2F4A843</v>
      </c>
      <c r="B158" t="str">
        <f t="shared" si="4"/>
        <v>06363391001</v>
      </c>
      <c r="C158" t="s">
        <v>16</v>
      </c>
      <c r="D158" t="s">
        <v>359</v>
      </c>
      <c r="E158" t="s">
        <v>42</v>
      </c>
      <c r="F158" s="1" t="s">
        <v>360</v>
      </c>
      <c r="G158" t="s">
        <v>361</v>
      </c>
      <c r="H158">
        <v>1950</v>
      </c>
      <c r="I158" s="2">
        <v>44154</v>
      </c>
      <c r="J158" s="2">
        <v>44183</v>
      </c>
      <c r="K158">
        <v>0</v>
      </c>
    </row>
    <row r="159" spans="1:11" ht="90" x14ac:dyDescent="0.25">
      <c r="A159" t="str">
        <f>"Z402F18FBB"</f>
        <v>Z402F18FBB</v>
      </c>
      <c r="B159" t="str">
        <f t="shared" si="4"/>
        <v>06363391001</v>
      </c>
      <c r="C159" t="s">
        <v>16</v>
      </c>
      <c r="D159" t="s">
        <v>362</v>
      </c>
      <c r="E159" t="s">
        <v>42</v>
      </c>
      <c r="F159" s="1" t="s">
        <v>327</v>
      </c>
      <c r="G159" t="s">
        <v>328</v>
      </c>
      <c r="H159">
        <v>802</v>
      </c>
      <c r="I159" s="2">
        <v>44154</v>
      </c>
      <c r="J159" s="2">
        <v>44225</v>
      </c>
      <c r="K159">
        <v>802</v>
      </c>
    </row>
    <row r="160" spans="1:11" ht="75" x14ac:dyDescent="0.25">
      <c r="A160" t="str">
        <f>"Z7D2F5187A"</f>
        <v>Z7D2F5187A</v>
      </c>
      <c r="B160" t="str">
        <f t="shared" si="4"/>
        <v>06363391001</v>
      </c>
      <c r="C160" t="s">
        <v>16</v>
      </c>
      <c r="D160" t="s">
        <v>363</v>
      </c>
      <c r="E160" t="s">
        <v>18</v>
      </c>
      <c r="F160" s="1" t="s">
        <v>147</v>
      </c>
      <c r="G160" t="s">
        <v>148</v>
      </c>
      <c r="H160">
        <v>2565</v>
      </c>
      <c r="I160" s="2">
        <v>44155</v>
      </c>
      <c r="J160" s="2">
        <v>44196</v>
      </c>
      <c r="K160">
        <v>2565</v>
      </c>
    </row>
    <row r="161" spans="1:11" ht="75" x14ac:dyDescent="0.25">
      <c r="A161" t="str">
        <f>"ZB72F51B5D"</f>
        <v>ZB72F51B5D</v>
      </c>
      <c r="B161" t="str">
        <f t="shared" si="4"/>
        <v>06363391001</v>
      </c>
      <c r="C161" t="s">
        <v>16</v>
      </c>
      <c r="D161" t="s">
        <v>364</v>
      </c>
      <c r="E161" t="s">
        <v>42</v>
      </c>
      <c r="F161" s="1" t="s">
        <v>365</v>
      </c>
      <c r="G161" t="s">
        <v>366</v>
      </c>
      <c r="H161">
        <v>402.12</v>
      </c>
      <c r="I161" s="2">
        <v>44155</v>
      </c>
      <c r="J161" s="2">
        <v>44196</v>
      </c>
      <c r="K161">
        <v>0</v>
      </c>
    </row>
    <row r="162" spans="1:11" ht="75" x14ac:dyDescent="0.25">
      <c r="A162" t="str">
        <f>"ZC82F1478E"</f>
        <v>ZC82F1478E</v>
      </c>
      <c r="B162" t="str">
        <f t="shared" si="4"/>
        <v>06363391001</v>
      </c>
      <c r="C162" t="s">
        <v>16</v>
      </c>
      <c r="D162" t="s">
        <v>367</v>
      </c>
      <c r="E162" t="s">
        <v>42</v>
      </c>
      <c r="F162" s="1" t="s">
        <v>368</v>
      </c>
      <c r="G162" t="s">
        <v>351</v>
      </c>
      <c r="H162">
        <v>227.5</v>
      </c>
      <c r="I162" s="2">
        <v>44140</v>
      </c>
      <c r="J162" s="2">
        <v>44140</v>
      </c>
      <c r="K162">
        <v>214.5</v>
      </c>
    </row>
    <row r="163" spans="1:11" ht="120" x14ac:dyDescent="0.25">
      <c r="A163" t="str">
        <f>"Z0A2F5FC53"</f>
        <v>Z0A2F5FC53</v>
      </c>
      <c r="B163" t="str">
        <f t="shared" ref="B163:B185" si="5">"06363391001"</f>
        <v>06363391001</v>
      </c>
      <c r="C163" t="s">
        <v>16</v>
      </c>
      <c r="D163" t="s">
        <v>194</v>
      </c>
      <c r="E163" t="s">
        <v>42</v>
      </c>
      <c r="F163" s="1" t="s">
        <v>369</v>
      </c>
      <c r="G163" t="s">
        <v>370</v>
      </c>
      <c r="H163">
        <v>2400</v>
      </c>
      <c r="I163" s="2">
        <v>44162</v>
      </c>
      <c r="J163" s="2">
        <v>44196</v>
      </c>
      <c r="K163">
        <v>2400</v>
      </c>
    </row>
    <row r="164" spans="1:11" ht="409.5" x14ac:dyDescent="0.25">
      <c r="A164" t="str">
        <f>"Z2C2D07BEA"</f>
        <v>Z2C2D07BEA</v>
      </c>
      <c r="B164" t="str">
        <f t="shared" si="5"/>
        <v>06363391001</v>
      </c>
      <c r="C164" t="s">
        <v>16</v>
      </c>
      <c r="D164" t="s">
        <v>371</v>
      </c>
      <c r="E164" t="s">
        <v>58</v>
      </c>
      <c r="F164" s="1" t="s">
        <v>372</v>
      </c>
      <c r="G164" t="s">
        <v>373</v>
      </c>
      <c r="H164">
        <v>17531.2</v>
      </c>
      <c r="I164" s="2">
        <v>44161</v>
      </c>
      <c r="J164" s="2">
        <v>44515</v>
      </c>
      <c r="K164">
        <v>0</v>
      </c>
    </row>
    <row r="165" spans="1:11" ht="409.5" x14ac:dyDescent="0.25">
      <c r="A165" t="str">
        <f>"Z2C2D07BEA"</f>
        <v>Z2C2D07BEA</v>
      </c>
      <c r="B165" t="str">
        <f t="shared" si="5"/>
        <v>06363391001</v>
      </c>
      <c r="C165" t="s">
        <v>16</v>
      </c>
      <c r="D165" t="s">
        <v>374</v>
      </c>
      <c r="E165" t="s">
        <v>58</v>
      </c>
      <c r="F165" s="1" t="s">
        <v>375</v>
      </c>
      <c r="G165" t="s">
        <v>283</v>
      </c>
      <c r="H165">
        <v>10129</v>
      </c>
      <c r="I165" s="2">
        <v>44159</v>
      </c>
      <c r="J165" s="2">
        <v>44515</v>
      </c>
      <c r="K165">
        <v>0</v>
      </c>
    </row>
    <row r="166" spans="1:11" ht="90" x14ac:dyDescent="0.25">
      <c r="A166" t="str">
        <f>"Z082EBA580"</f>
        <v>Z082EBA580</v>
      </c>
      <c r="B166" t="str">
        <f t="shared" si="5"/>
        <v>06363391001</v>
      </c>
      <c r="C166" t="s">
        <v>16</v>
      </c>
      <c r="D166" t="s">
        <v>376</v>
      </c>
      <c r="E166" t="s">
        <v>42</v>
      </c>
      <c r="F166" s="1" t="s">
        <v>377</v>
      </c>
      <c r="G166" t="s">
        <v>378</v>
      </c>
      <c r="H166">
        <v>1276.0999999999999</v>
      </c>
      <c r="I166" s="2">
        <v>44145</v>
      </c>
      <c r="J166" s="2">
        <v>44159</v>
      </c>
      <c r="K166">
        <v>1276.0999999999999</v>
      </c>
    </row>
    <row r="167" spans="1:11" ht="105" x14ac:dyDescent="0.25">
      <c r="A167" t="str">
        <f>"ZBC2F6C541"</f>
        <v>ZBC2F6C541</v>
      </c>
      <c r="B167" t="str">
        <f t="shared" si="5"/>
        <v>06363391001</v>
      </c>
      <c r="C167" t="s">
        <v>16</v>
      </c>
      <c r="D167" t="s">
        <v>379</v>
      </c>
      <c r="E167" t="s">
        <v>42</v>
      </c>
      <c r="F167" s="1" t="s">
        <v>285</v>
      </c>
      <c r="G167" t="s">
        <v>286</v>
      </c>
      <c r="H167">
        <v>4832.95</v>
      </c>
      <c r="I167" s="2">
        <v>44166</v>
      </c>
      <c r="J167" s="2">
        <v>44174</v>
      </c>
      <c r="K167">
        <v>4832.95</v>
      </c>
    </row>
    <row r="168" spans="1:11" ht="75" x14ac:dyDescent="0.25">
      <c r="A168" t="str">
        <f>"Z742F7229A"</f>
        <v>Z742F7229A</v>
      </c>
      <c r="B168" t="str">
        <f t="shared" si="5"/>
        <v>06363391001</v>
      </c>
      <c r="C168" t="s">
        <v>16</v>
      </c>
      <c r="D168" t="s">
        <v>380</v>
      </c>
      <c r="E168" t="s">
        <v>42</v>
      </c>
      <c r="F168" s="1" t="s">
        <v>381</v>
      </c>
      <c r="G168" t="s">
        <v>382</v>
      </c>
      <c r="H168">
        <v>2613.92</v>
      </c>
      <c r="I168" s="2">
        <v>44167</v>
      </c>
      <c r="J168" s="2">
        <v>44196</v>
      </c>
      <c r="K168">
        <v>1976.27</v>
      </c>
    </row>
    <row r="169" spans="1:11" ht="105" x14ac:dyDescent="0.25">
      <c r="A169" t="str">
        <f>"Z422FA915A"</f>
        <v>Z422FA915A</v>
      </c>
      <c r="B169" t="str">
        <f t="shared" si="5"/>
        <v>06363391001</v>
      </c>
      <c r="C169" t="s">
        <v>16</v>
      </c>
      <c r="D169" t="s">
        <v>383</v>
      </c>
      <c r="E169" t="s">
        <v>42</v>
      </c>
      <c r="F169" s="1" t="s">
        <v>348</v>
      </c>
      <c r="G169" t="s">
        <v>334</v>
      </c>
      <c r="H169">
        <v>800</v>
      </c>
      <c r="I169" s="2">
        <v>44175</v>
      </c>
      <c r="J169" s="2">
        <v>44176</v>
      </c>
      <c r="K169">
        <v>800</v>
      </c>
    </row>
    <row r="170" spans="1:11" ht="105" x14ac:dyDescent="0.25">
      <c r="A170" t="str">
        <f>"Z0F2FA313F"</f>
        <v>Z0F2FA313F</v>
      </c>
      <c r="B170" t="str">
        <f t="shared" si="5"/>
        <v>06363391001</v>
      </c>
      <c r="C170" t="s">
        <v>16</v>
      </c>
      <c r="D170" t="s">
        <v>384</v>
      </c>
      <c r="E170" t="s">
        <v>42</v>
      </c>
      <c r="F170" s="1" t="s">
        <v>348</v>
      </c>
      <c r="G170" t="s">
        <v>334</v>
      </c>
      <c r="H170">
        <v>500</v>
      </c>
      <c r="I170" s="2">
        <v>44174</v>
      </c>
      <c r="J170" s="2">
        <v>44174</v>
      </c>
      <c r="K170">
        <v>0</v>
      </c>
    </row>
    <row r="171" spans="1:11" ht="105" x14ac:dyDescent="0.25">
      <c r="A171" t="str">
        <f>"ZB92EBA13E"</f>
        <v>ZB92EBA13E</v>
      </c>
      <c r="B171" t="str">
        <f t="shared" si="5"/>
        <v>06363391001</v>
      </c>
      <c r="C171" t="s">
        <v>16</v>
      </c>
      <c r="D171" t="s">
        <v>385</v>
      </c>
      <c r="E171" t="s">
        <v>42</v>
      </c>
      <c r="F171" s="1" t="s">
        <v>314</v>
      </c>
      <c r="G171" t="s">
        <v>315</v>
      </c>
      <c r="H171">
        <v>300</v>
      </c>
      <c r="I171" s="2">
        <v>44144</v>
      </c>
      <c r="J171" s="2">
        <v>44145</v>
      </c>
      <c r="K171">
        <v>300</v>
      </c>
    </row>
    <row r="172" spans="1:11" ht="135" x14ac:dyDescent="0.25">
      <c r="A172" t="str">
        <f>"Z482F9D6B8"</f>
        <v>Z482F9D6B8</v>
      </c>
      <c r="B172" t="str">
        <f t="shared" si="5"/>
        <v>06363391001</v>
      </c>
      <c r="C172" t="s">
        <v>16</v>
      </c>
      <c r="D172" t="s">
        <v>386</v>
      </c>
      <c r="E172" t="s">
        <v>42</v>
      </c>
      <c r="F172" s="1" t="s">
        <v>387</v>
      </c>
      <c r="G172" t="s">
        <v>388</v>
      </c>
      <c r="H172">
        <v>875</v>
      </c>
      <c r="I172" s="2">
        <v>44174</v>
      </c>
      <c r="J172" s="2">
        <v>44174</v>
      </c>
      <c r="K172">
        <v>0</v>
      </c>
    </row>
    <row r="173" spans="1:11" ht="75" x14ac:dyDescent="0.25">
      <c r="A173" t="str">
        <f>"Z432F9C4B4"</f>
        <v>Z432F9C4B4</v>
      </c>
      <c r="B173" t="str">
        <f t="shared" si="5"/>
        <v>06363391001</v>
      </c>
      <c r="C173" t="s">
        <v>16</v>
      </c>
      <c r="D173" t="s">
        <v>389</v>
      </c>
      <c r="E173" t="s">
        <v>42</v>
      </c>
      <c r="F173" s="1" t="s">
        <v>368</v>
      </c>
      <c r="G173" t="s">
        <v>351</v>
      </c>
      <c r="H173">
        <v>348</v>
      </c>
      <c r="I173" s="2">
        <v>44172</v>
      </c>
      <c r="J173" s="2">
        <v>44172</v>
      </c>
      <c r="K173">
        <v>348</v>
      </c>
    </row>
    <row r="174" spans="1:11" ht="105" x14ac:dyDescent="0.25">
      <c r="A174" t="str">
        <f>"853775062E"</f>
        <v>853775062E</v>
      </c>
      <c r="B174" t="str">
        <f t="shared" si="5"/>
        <v>06363391001</v>
      </c>
      <c r="C174" t="s">
        <v>16</v>
      </c>
      <c r="D174" t="s">
        <v>390</v>
      </c>
      <c r="E174" t="s">
        <v>18</v>
      </c>
      <c r="F174" s="1" t="s">
        <v>391</v>
      </c>
      <c r="G174" t="s">
        <v>392</v>
      </c>
      <c r="H174">
        <v>1101649.9199999999</v>
      </c>
      <c r="I174" s="2">
        <v>44179</v>
      </c>
      <c r="J174" s="2">
        <v>44905</v>
      </c>
      <c r="K174">
        <v>0</v>
      </c>
    </row>
    <row r="175" spans="1:11" ht="90" x14ac:dyDescent="0.25">
      <c r="A175" t="str">
        <f>"Z0F2FC9028"</f>
        <v>Z0F2FC9028</v>
      </c>
      <c r="B175" t="str">
        <f t="shared" si="5"/>
        <v>06363391001</v>
      </c>
      <c r="C175" t="s">
        <v>16</v>
      </c>
      <c r="D175" t="s">
        <v>393</v>
      </c>
      <c r="E175" t="s">
        <v>42</v>
      </c>
      <c r="F175" s="1" t="s">
        <v>394</v>
      </c>
      <c r="G175" t="s">
        <v>395</v>
      </c>
      <c r="H175">
        <v>4896</v>
      </c>
      <c r="I175" s="2">
        <v>44207</v>
      </c>
      <c r="J175" s="2">
        <v>44558</v>
      </c>
      <c r="K175">
        <v>0</v>
      </c>
    </row>
    <row r="176" spans="1:11" ht="105" x14ac:dyDescent="0.25">
      <c r="A176" t="str">
        <f>"Z7F2FE6D70"</f>
        <v>Z7F2FE6D70</v>
      </c>
      <c r="B176" t="str">
        <f t="shared" si="5"/>
        <v>06363391001</v>
      </c>
      <c r="C176" t="s">
        <v>16</v>
      </c>
      <c r="D176" t="s">
        <v>396</v>
      </c>
      <c r="E176" t="s">
        <v>42</v>
      </c>
      <c r="F176" s="1" t="s">
        <v>397</v>
      </c>
      <c r="G176" t="s">
        <v>398</v>
      </c>
      <c r="H176">
        <v>2619.6</v>
      </c>
      <c r="I176" s="2">
        <v>44186</v>
      </c>
      <c r="J176" s="2">
        <v>44242</v>
      </c>
      <c r="K176">
        <v>0</v>
      </c>
    </row>
    <row r="177" spans="1:11" ht="90" x14ac:dyDescent="0.25">
      <c r="A177" t="str">
        <f>"ZA72FE31A0"</f>
        <v>ZA72FE31A0</v>
      </c>
      <c r="B177" t="str">
        <f t="shared" si="5"/>
        <v>06363391001</v>
      </c>
      <c r="C177" t="s">
        <v>16</v>
      </c>
      <c r="D177" t="s">
        <v>399</v>
      </c>
      <c r="E177" t="s">
        <v>42</v>
      </c>
      <c r="F177" s="1" t="s">
        <v>400</v>
      </c>
      <c r="G177" t="s">
        <v>401</v>
      </c>
      <c r="H177">
        <v>2500</v>
      </c>
      <c r="I177" s="2">
        <v>44187</v>
      </c>
      <c r="J177" s="2">
        <v>44227</v>
      </c>
      <c r="K177">
        <v>0</v>
      </c>
    </row>
    <row r="178" spans="1:11" ht="105" x14ac:dyDescent="0.25">
      <c r="A178" t="str">
        <f>"ZA3300239B"</f>
        <v>ZA3300239B</v>
      </c>
      <c r="B178" t="str">
        <f t="shared" si="5"/>
        <v>06363391001</v>
      </c>
      <c r="C178" t="s">
        <v>16</v>
      </c>
      <c r="D178" t="s">
        <v>402</v>
      </c>
      <c r="E178" t="s">
        <v>42</v>
      </c>
      <c r="F178" s="1" t="s">
        <v>348</v>
      </c>
      <c r="G178" t="s">
        <v>334</v>
      </c>
      <c r="H178">
        <v>280</v>
      </c>
      <c r="I178" s="2">
        <v>44195</v>
      </c>
      <c r="J178" s="2">
        <v>44195</v>
      </c>
      <c r="K178">
        <v>0</v>
      </c>
    </row>
    <row r="179" spans="1:11" ht="120" x14ac:dyDescent="0.25">
      <c r="A179" t="str">
        <f>"ZBC2FEB6BF"</f>
        <v>ZBC2FEB6BF</v>
      </c>
      <c r="B179" t="str">
        <f t="shared" si="5"/>
        <v>06363391001</v>
      </c>
      <c r="C179" t="s">
        <v>16</v>
      </c>
      <c r="D179" t="s">
        <v>403</v>
      </c>
      <c r="E179" t="s">
        <v>42</v>
      </c>
      <c r="F179" s="1" t="s">
        <v>404</v>
      </c>
      <c r="G179" t="s">
        <v>405</v>
      </c>
      <c r="H179">
        <v>250</v>
      </c>
      <c r="I179" s="2">
        <v>44195</v>
      </c>
      <c r="J179" s="2">
        <v>44195</v>
      </c>
      <c r="K179">
        <v>0</v>
      </c>
    </row>
    <row r="180" spans="1:11" ht="105" x14ac:dyDescent="0.25">
      <c r="A180" t="str">
        <f>"ZB02ECD5A0"</f>
        <v>ZB02ECD5A0</v>
      </c>
      <c r="B180" t="str">
        <f t="shared" si="5"/>
        <v>06363391001</v>
      </c>
      <c r="C180" t="s">
        <v>16</v>
      </c>
      <c r="D180" t="s">
        <v>406</v>
      </c>
      <c r="E180" t="s">
        <v>42</v>
      </c>
      <c r="F180" s="1" t="s">
        <v>164</v>
      </c>
      <c r="G180" t="s">
        <v>95</v>
      </c>
      <c r="H180">
        <v>12048.75</v>
      </c>
      <c r="I180" s="2">
        <v>44136</v>
      </c>
      <c r="J180" s="2">
        <v>44255</v>
      </c>
      <c r="K180">
        <v>0</v>
      </c>
    </row>
    <row r="181" spans="1:11" ht="105" x14ac:dyDescent="0.25">
      <c r="A181" t="str">
        <f>"Z5A2ECD5FA"</f>
        <v>Z5A2ECD5FA</v>
      </c>
      <c r="B181" t="str">
        <f t="shared" si="5"/>
        <v>06363391001</v>
      </c>
      <c r="C181" t="s">
        <v>16</v>
      </c>
      <c r="D181" t="s">
        <v>407</v>
      </c>
      <c r="E181" t="s">
        <v>42</v>
      </c>
      <c r="F181" s="1" t="s">
        <v>408</v>
      </c>
      <c r="G181" t="s">
        <v>157</v>
      </c>
      <c r="H181">
        <v>2157.34</v>
      </c>
      <c r="I181" s="2">
        <v>44136</v>
      </c>
      <c r="J181" s="2">
        <v>44255</v>
      </c>
      <c r="K181">
        <v>0</v>
      </c>
    </row>
    <row r="182" spans="1:11" ht="135" x14ac:dyDescent="0.25">
      <c r="A182" t="str">
        <f>"Z352E4EC29"</f>
        <v>Z352E4EC29</v>
      </c>
      <c r="B182" t="str">
        <f t="shared" si="5"/>
        <v>06363391001</v>
      </c>
      <c r="C182" t="s">
        <v>16</v>
      </c>
      <c r="D182" t="s">
        <v>409</v>
      </c>
      <c r="E182" t="s">
        <v>42</v>
      </c>
      <c r="F182" s="1" t="s">
        <v>39</v>
      </c>
      <c r="G182" t="s">
        <v>40</v>
      </c>
      <c r="H182">
        <v>418</v>
      </c>
      <c r="I182" s="2">
        <v>44146</v>
      </c>
      <c r="J182" s="2">
        <v>44146</v>
      </c>
      <c r="K182">
        <v>0</v>
      </c>
    </row>
    <row r="183" spans="1:11" ht="75" x14ac:dyDescent="0.25">
      <c r="A183" t="str">
        <f>"Z632FD921C"</f>
        <v>Z632FD921C</v>
      </c>
      <c r="B183" t="str">
        <f t="shared" si="5"/>
        <v>06363391001</v>
      </c>
      <c r="C183" t="s">
        <v>16</v>
      </c>
      <c r="D183" t="s">
        <v>410</v>
      </c>
      <c r="E183" t="s">
        <v>42</v>
      </c>
      <c r="F183" s="1" t="s">
        <v>368</v>
      </c>
      <c r="G183" t="s">
        <v>351</v>
      </c>
      <c r="H183">
        <v>395</v>
      </c>
      <c r="I183" s="2">
        <v>44183</v>
      </c>
      <c r="J183" s="2">
        <v>44183</v>
      </c>
      <c r="K183">
        <v>0</v>
      </c>
    </row>
    <row r="184" spans="1:11" ht="409.5" x14ac:dyDescent="0.25">
      <c r="A184" t="str">
        <f>"ZF22F5BE56"</f>
        <v>ZF22F5BE56</v>
      </c>
      <c r="B184" t="str">
        <f t="shared" si="5"/>
        <v>06363391001</v>
      </c>
      <c r="C184" t="s">
        <v>16</v>
      </c>
      <c r="D184" t="s">
        <v>411</v>
      </c>
      <c r="E184" t="s">
        <v>58</v>
      </c>
      <c r="F184" s="1" t="s">
        <v>412</v>
      </c>
      <c r="H184">
        <v>0</v>
      </c>
      <c r="K184">
        <v>0</v>
      </c>
    </row>
    <row r="185" spans="1:11" ht="105" x14ac:dyDescent="0.25">
      <c r="A185" t="str">
        <f>"Z262F027C1"</f>
        <v>Z262F027C1</v>
      </c>
      <c r="B185" t="str">
        <f t="shared" si="5"/>
        <v>06363391001</v>
      </c>
      <c r="C185" t="s">
        <v>16</v>
      </c>
      <c r="D185" t="s">
        <v>413</v>
      </c>
      <c r="E185" t="s">
        <v>42</v>
      </c>
      <c r="F185" s="1" t="s">
        <v>135</v>
      </c>
      <c r="G185" t="s">
        <v>136</v>
      </c>
      <c r="H185">
        <v>721.15</v>
      </c>
      <c r="I185" s="2">
        <v>44134</v>
      </c>
      <c r="J185" s="2">
        <v>44500</v>
      </c>
      <c r="K18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marche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BALDASSARRI GIORGIA</dc:creator>
  <cp:lastModifiedBy>BALDASSARRI GIORGIA</cp:lastModifiedBy>
  <dcterms:created xsi:type="dcterms:W3CDTF">2021-03-18T11:19:57Z</dcterms:created>
  <dcterms:modified xsi:type="dcterms:W3CDTF">2021-03-18T11:24:40Z</dcterms:modified>
</cp:coreProperties>
</file>