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iemont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</calcChain>
</file>

<file path=xl/sharedStrings.xml><?xml version="1.0" encoding="utf-8"?>
<sst xmlns="http://schemas.openxmlformats.org/spreadsheetml/2006/main" count="1363" uniqueCount="623">
  <si>
    <t>Agenzia delle Entrate</t>
  </si>
  <si>
    <t>CF 06363391001</t>
  </si>
  <si>
    <t>Contratti di forniture, beni e servizi</t>
  </si>
  <si>
    <t>Anno 2020</t>
  </si>
  <si>
    <t>Dati aggiornati al 18-03-2021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</si>
  <si>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</si>
  <si>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</si>
  <si>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</si>
  <si>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</si>
  <si>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</si>
  <si>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</si>
  <si>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</si>
  <si>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</si>
  <si>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</si>
  <si>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</si>
  <si>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</si>
  <si>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Piemonte</t>
  </si>
  <si>
    <t>NOLEGGIO FOTOCOPIATORE</t>
  </si>
  <si>
    <t>26-AFFIDAMENTO DIRETTO IN ADESIONE AD ACCORDO QUADRO/CONVENZIONE</t>
  </si>
  <si>
    <t xml:space="preserve">KYOCERA DOCUMENT SOLUTION ITALIA SPA (CF: 01788080156)
</t>
  </si>
  <si>
    <t>KYOCERA DOCUMENT SOLUTION ITALIA SPA (CF: 01788080156)</t>
  </si>
  <si>
    <t>ORDINE 1793897 PER FORNITURA ENERGIA ELETTRICA - EX TERRITORIO</t>
  </si>
  <si>
    <t xml:space="preserve">GALA SPA (CF: 06832931007)
</t>
  </si>
  <si>
    <t>GALA SPA (CF: 06832931007)</t>
  </si>
  <si>
    <t>FORNITURA ENERGIA ELETTRICA UFFICI VARI</t>
  </si>
  <si>
    <t>Manutenzione ordinaria ed eventuale manutenzione straordinaria del carrello elevatore c/o DR PIEMONTE mod.CML mod. STE/R 24/10</t>
  </si>
  <si>
    <t>23-AFFIDAMENTO DIRETTO</t>
  </si>
  <si>
    <t xml:space="preserve">ASSCAR SRL (CF: 04262610019)
</t>
  </si>
  <si>
    <t>ASSCAR SRL (CF: 04262610019)</t>
  </si>
  <si>
    <t>NOLEGGIO MULTIFUNZIONI - SEDI DP CN E VC E UT BORGOSESIA E MONCALIERI</t>
  </si>
  <si>
    <t xml:space="preserve">OLIVETTI SPA (CF: 02298700010)
</t>
  </si>
  <si>
    <t>OLIVETTI SPA (CF: 02298700010)</t>
  </si>
  <si>
    <t>Servizio di pulizia a ridotto impatto delle sedi degli Uffici dellâ€™Agenzia delle Entrate â€“ Lotto _1 - Regione Piemonte</t>
  </si>
  <si>
    <t xml:space="preserve">GRATTACASO S.R.L. (CF: 00965350093)
</t>
  </si>
  <si>
    <t>GRATTACASO S.R.L. (CF: 00965350093)</t>
  </si>
  <si>
    <t>NOLEGGIO FOTOCOPIATRICE-CONSIP</t>
  </si>
  <si>
    <t>Noleggio fotocopiatrici</t>
  </si>
  <si>
    <t>CONVENZIONE CONSIP EE13 - CONTRATTO FORNITURA ENERGIA ELETTRICA - SEDI ENTRATE</t>
  </si>
  <si>
    <t xml:space="preserve">IREN MERCATO S.P.A. (CF: 01178580997)
</t>
  </si>
  <si>
    <t>IREN MERCATO S.P.A. (CF: 01178580997)</t>
  </si>
  <si>
    <t>CONSIP 26 lotto 2 Noleggio fotocopiatrici</t>
  </si>
  <si>
    <t>SERVIZIO DI RITIRO E RIVERSAMENTO VALORI UFFICI PROVINCIALI - TERRITORIO</t>
  </si>
  <si>
    <t xml:space="preserve">BANCA NAZIONALE DEL LAVORO SPA (CF: 09339391006)
</t>
  </si>
  <si>
    <t>BANCA NAZIONALE DEL LAVORO SPA (CF: 09339391006)</t>
  </si>
  <si>
    <t>Noleggio Kyocera TASKalfa UT TORTONA</t>
  </si>
  <si>
    <t>SORVEGLIANZA SANITARIA - CONVENZIONE CONSIP GESTIONE SICUREZZA 3</t>
  </si>
  <si>
    <t xml:space="preserve">EXITONE S.P.A. (CF: 07874490019)
</t>
  </si>
  <si>
    <t>EXITONE S.P.A. (CF: 07874490019)</t>
  </si>
  <si>
    <t>CONVENZIONE CONSIP EE14 - FORNITURA ENERGIA ELETTRICA - SEDI REGIONE PIEMONTE AREA TERRITORIO</t>
  </si>
  <si>
    <t>CONSIP 26 lotto 2 noleggio sostitutivo Kyocera taskalfa 3511i</t>
  </si>
  <si>
    <t>noleggio sostitutivo Kyocera taskalfa 3511i</t>
  </si>
  <si>
    <t>NOLEGGIO FOTOCOPIATRICI</t>
  </si>
  <si>
    <t>NOLEGGIO FOTOCOPIATORI SEDI DP AL UT ALBA UT TO1 UT SUSA</t>
  </si>
  <si>
    <t>noleggio fotocopiatrici SHARP CONSIP 27 lotto 1</t>
  </si>
  <si>
    <t xml:space="preserve">SHARP ELECTRONICS ITALIA S.P.A. (CF: 09275090158)
</t>
  </si>
  <si>
    <t>SHARP ELECTRONICS ITALIA S.P.A. (CF: 09275090158)</t>
  </si>
  <si>
    <t>NOLEGGIO MULTIFUNZIONE</t>
  </si>
  <si>
    <t>FORNITURA ENERGIA ELETTRICA SEDI REGIONE PIEMONTE</t>
  </si>
  <si>
    <t>attivitÃ  ispettiva e di portierato per l'Ufficio Provinciale di Alessandria - Territorio dell'Agenzia delle Entrate</t>
  </si>
  <si>
    <t>04-PROCEDURA NEGOZIATA SENZA PREVIA PUBBLICAZIONE</t>
  </si>
  <si>
    <t xml:space="preserve">BRUMA INVESTIGAZIONI &amp; SERVICE SRL (CF: DSCDNC59L30C975Y)
F.T.M. COOPERATIVA SOCIALE ARL (CF: 02420800068)
JOB SOLUTION SOC. COOP. (CF: 02085880561)
LA LUCENTEZZA S.R.L. (CF: 03222370722)
SECURITE' SRL (CF: 11537111004)
</t>
  </si>
  <si>
    <t>SECURITE' SRL (CF: 11537111004)</t>
  </si>
  <si>
    <t>noleggio consip 28</t>
  </si>
  <si>
    <t>noleggio 9 fotocopiatrici</t>
  </si>
  <si>
    <t>NOLEG. FOTOC. DR PIEMONTE -XEROX 7830V_F</t>
  </si>
  <si>
    <t xml:space="preserve">TECNOFFICE SRL (CF: 02655920920)
</t>
  </si>
  <si>
    <t>TECNOFFICE SRL (CF: 02655920920)</t>
  </si>
  <si>
    <t>Noleggio fotocopiatori - uffici vari</t>
  </si>
  <si>
    <t>Servizio di intervento in caso di allarme degli impianti antitrusione e antincendio, tramite chiamata ponte radio UP Biella</t>
  </si>
  <si>
    <t xml:space="preserve">MEK POL (CF: 00241700020)
</t>
  </si>
  <si>
    <t>MEK POL (CF: 00241700020)</t>
  </si>
  <si>
    <t>FORNITURA ENERGIA ELETTRICA NUOVA SEDE UT BORGOMANERO</t>
  </si>
  <si>
    <t xml:space="preserve">NOVA AEG S.P.A. (CF: 02616630022)
</t>
  </si>
  <si>
    <t>NOVA AEG S.P.A. (CF: 02616630022)</t>
  </si>
  <si>
    <t>NOLEGGIO FOTOCOPIATORI UFFICI VARI DR PIEMONTE</t>
  </si>
  <si>
    <t>FORNITURA ENERGIA ELETTRICA SEDI AGENZIA ENTRATE PIEMONTE</t>
  </si>
  <si>
    <t>SERVIZIO DI CORRIERE ESPRESSO DP I TORINO DP ALESSANDRIA</t>
  </si>
  <si>
    <t xml:space="preserve">SDA EXPRESS COURIER SPA (CF: 02335990541)
</t>
  </si>
  <si>
    <t>SDA EXPRESS COURIER SPA (CF: 02335990541)</t>
  </si>
  <si>
    <t>LAVORI RIPRISTINO INTONACO LOCALI VARI DR PIEMONTE</t>
  </si>
  <si>
    <t xml:space="preserve">SO.GE.AP SRL (CF: 07052410722)
</t>
  </si>
  <si>
    <t>SO.GE.AP SRL (CF: 07052410722)</t>
  </si>
  <si>
    <t>RIFACIMENTO RAMPE ASILO NIDO E CARICO SCARICO DR PIEMONTE</t>
  </si>
  <si>
    <t xml:space="preserve">EDILG DI GROSSO EMILIO (CF: GRSMLE78T16F335R)
</t>
  </si>
  <si>
    <t>EDILG DI GROSSO EMILIO (CF: GRSMLE78T16F335R)</t>
  </si>
  <si>
    <t>MANUTENZIONE IMPIANTI VIDEOSORVEGLIANZA UFFICI PIEMONTE</t>
  </si>
  <si>
    <t xml:space="preserve">PROTEX (CF: 07232880018)
</t>
  </si>
  <si>
    <t>PROTEX (CF: 07232880018)</t>
  </si>
  <si>
    <t>CONSIP 29 NOLEGGIO 5 MACCHINE</t>
  </si>
  <si>
    <t>noleggio multifunzione A3 monocromatica per gruppi di media dimensioni presso DR</t>
  </si>
  <si>
    <t>AttivitÃ  ispettiva e di portierato per l'UPT di Alessandria</t>
  </si>
  <si>
    <t xml:space="preserve">FALCHI SRLS (CF: 04018810244)
NO LIMITS SERVICE DI SONCIN UMBERTO &amp; C. SAS (CF: 06793410017)
S.P. SANATEC PIEMONTE (CF: 11146600017)
SECURITE' SRL (CF: 11537111004)
</t>
  </si>
  <si>
    <t>AttivitÃ  ispettiva e di portierato per l'immobile sede del CAM di Torino</t>
  </si>
  <si>
    <t xml:space="preserve">FALCHI SRLS (CF: 04018810244)
I.V.R.I.- ISTITUTO DI VIGILANZA (CF: 03169660150)
NO LIMITS SERVICE DI SONCIN UMBERTO &amp; C. SAS (CF: 06793410017)
S.P. SANATEC PIEMONTE (CF: 11146600017)
SECURITE' SRL (CF: 11537111004)
</t>
  </si>
  <si>
    <t>FORNITURA GAS NATURALE SEDI AGENZIA ENTRATE PIEMONTE</t>
  </si>
  <si>
    <t xml:space="preserve">ESTRA ENERGIE SRL (CF: 01219980529)
</t>
  </si>
  <si>
    <t>ESTRA ENERGIE SRL (CF: 01219980529)</t>
  </si>
  <si>
    <t>MANUTENZIONE IMPIANTO ANTINCENDI PUF CUNEO</t>
  </si>
  <si>
    <t xml:space="preserve">ESSECI SRL (CF: 05999530016)
</t>
  </si>
  <si>
    <t>ESSECI SRL (CF: 05999530016)</t>
  </si>
  <si>
    <t>Contratto aperto fornitura prodotti editoriali IPSOA alla Direzione Regionale del Piemonte.</t>
  </si>
  <si>
    <t xml:space="preserve">WOLTERS KLUWER ITALIA SRL (CF: 10209790152)
</t>
  </si>
  <si>
    <t>WOLTERS KLUWER ITALIA SRL (CF: 10209790152)</t>
  </si>
  <si>
    <t>contratto aperto fornitura di materiale di sicurezza e sanitario uffici Piemonte</t>
  </si>
  <si>
    <t xml:space="preserve">ALMAX.COM SRL (CF: 09031250013)
ARTICOLI PROTETTIVI MISPA (CF: 05869200013)
M.T.C. DI MASSARI ALESSANDRO (CF: 00729740019)
ST PROTECT SPA (CF: 02372680187)
UVEX SAFETY ITALIA SRL (CF: 07720380018)
</t>
  </si>
  <si>
    <t>ST PROTECT SPA (CF: 02372680187)</t>
  </si>
  <si>
    <t>Fornitura e consegna franco locali di lampade di emergenza presso la Direzione Provinciale di Cuneo e presso la Direzione Provinciale di Novara</t>
  </si>
  <si>
    <t xml:space="preserve">IDG SPA (CF: 00582110045)
</t>
  </si>
  <si>
    <t>IDG SPA (CF: 00582110045)</t>
  </si>
  <si>
    <t>MANUTENZIONE GRUPPI FRIGO CAM</t>
  </si>
  <si>
    <t xml:space="preserve">TRANE ITALIA S.R.L. (CF: 04429100151)
</t>
  </si>
  <si>
    <t>TRANE ITALIA S.R.L. (CF: 04429100151)</t>
  </si>
  <si>
    <t>VERIFICA BIENNALE ASCENSORI PUF CN</t>
  </si>
  <si>
    <t xml:space="preserve">I.C.E.P.I. (CF: 01055750333)
</t>
  </si>
  <si>
    <t>I.C.E.P.I. (CF: 01055750333)</t>
  </si>
  <si>
    <t>Lavori di modifica ed integrazione impianto elettrico Ut di MondovÃ¬</t>
  </si>
  <si>
    <t xml:space="preserve">PIESSE SNC DI CARABOTTI PAOLO E POVEROMO SALVATORE (CF: 08255970017)
</t>
  </si>
  <si>
    <t>PIESSE SNC DI CARABOTTI PAOLO E POVEROMO SALVATORE (CF: 08255970017)</t>
  </si>
  <si>
    <t>manutenzione ordinaria impianto antincendio CAM</t>
  </si>
  <si>
    <t xml:space="preserve">SIEMENS SPA (CF: 00751160151)
</t>
  </si>
  <si>
    <t>SIEMENS SPA (CF: 00751160151)</t>
  </si>
  <si>
    <t>LAVORI DI ADEGUAMENTO ALLA NORMATIVA DI SICUREZZA E ANTINCENDIO SEDE UFFICIO TERRITORIALE â€“ SALUZZO AGENZIA DELLE ENTRATE PIAZZA CAVOUR, 9 â€“ SALUZZO</t>
  </si>
  <si>
    <t xml:space="preserve">BALMA BUILDING SRL (CF: 05987810016)
CONSORZIO ETHOS FACILITY SRL (CF: 12579751004)
GIESSE IMPIANTI SRL (CF: 05670060721)
NOVA EDIL SRL (CF: 07507480015)
TERRA COSTRUZIONI (CF: 08022390010)
</t>
  </si>
  <si>
    <t>GIESSE IMPIANTI SRL (CF: 05670060721)</t>
  </si>
  <si>
    <t>TARGHE COMMEMORATIVE PER DP ALESSANDRIA E DP I TORINO</t>
  </si>
  <si>
    <t xml:space="preserve">SEVERAL COPY SNC (CF: 01590210066)
</t>
  </si>
  <si>
    <t>SEVERAL COPY SNC (CF: 01590210066)</t>
  </si>
  <si>
    <t>Contratto aperto fornitura timbri per gli Uffici della Direzione Regionale del Piemonte dellâ€™Agenzia delle Entrate</t>
  </si>
  <si>
    <t xml:space="preserve">ELIOS SNC (CF: 03912480013)
</t>
  </si>
  <si>
    <t>ELIOS SNC (CF: 03912480013)</t>
  </si>
  <si>
    <t>Fermo macchina e sgombero neve SAM Torino</t>
  </si>
  <si>
    <t xml:space="preserve">BALLESIO LUCA IMPRESA INDIVIDUALE (CF: BLLLCU85M24C722A)
</t>
  </si>
  <si>
    <t>BALLESIO LUCA IMPRESA INDIVIDUALE (CF: BLLLCU85M24C722A)</t>
  </si>
  <si>
    <t>Noleggio n. 2 multifunzione monocromatiche formato A3 per AUDIT presso UT TO4 e per UPT TO</t>
  </si>
  <si>
    <t xml:space="preserve">KYOCERA SPA (CF: 02973040963)
</t>
  </si>
  <si>
    <t>KYOCERA SPA (CF: 02973040963)</t>
  </si>
  <si>
    <t>Collegamento ponte radio e intervento a seguito di allarme dell'impianto antintrusione presso la Direzione Provinciale di Vercelli.</t>
  </si>
  <si>
    <t xml:space="preserve">FIDELITAS SPA (CF: 02084640164)
</t>
  </si>
  <si>
    <t>FIDELITAS SPA (CF: 02084640164)</t>
  </si>
  <si>
    <t>ARREDI PER DIREZIONE REGIONALE PIEMONTE</t>
  </si>
  <si>
    <t xml:space="preserve">ARREDAMENTI GIOVA (CF: 01224680627)
</t>
  </si>
  <si>
    <t>ARREDAMENTI GIOVA (CF: 01224680627)</t>
  </si>
  <si>
    <t>Servizio di taglio erba presso PUF di Cuneo.</t>
  </si>
  <si>
    <t xml:space="preserve">COOPERATIVA SOCIALE GEA S.C.A.R.L. (CF: 02767050046)
</t>
  </si>
  <si>
    <t>COOPERATIVA SOCIALE GEA S.C.A.R.L. (CF: 02767050046)</t>
  </si>
  <si>
    <t>accordo quadro per il servizio di conduzione e manutenzione programmata e non programmata degli impianti termoidraulici presso gli Uffici del Piemonte</t>
  </si>
  <si>
    <t xml:space="preserve">GLOBALGEST SRL (CF: 08587361000)
INTEC SERVICE SRL (CF: 02820290647)
L'OPEROSA IMPIANTI S.R.L. (CF: 04269490266)
NELSA SRL (CF: 00419700133)
SAMSIC ITALIA (GIÃ  RES NOVA) (CF: 05651570011)
</t>
  </si>
  <si>
    <t>SAMSIC ITALIA (GIÃ  RES NOVA) (CF: 05651570011)</t>
  </si>
  <si>
    <t>ACCORDO QUADRO SERVIZIO FACCHINAGGIO PIEMONTE</t>
  </si>
  <si>
    <t xml:space="preserve">CONSORZIO GE.SE.AV. (CF: 01843430560)
COOPSERVICE S.COOP.P.A. (CF: 00310180351)
IL RISVEGLIO SOC COOP.SOCIALE ARL (CF: 12018841002)
LOGICLAV SERVICE S.C (CF: 10839120010)
ROSSI TRANSWORLD S.A.S. (CF: 05198491002)
</t>
  </si>
  <si>
    <t>ROSSI TRANSWORLD S.A.S. (CF: 05198491002)</t>
  </si>
  <si>
    <t>Realizzazione e installazione copertura vano scala per accesso locale caldaia della DR e altri</t>
  </si>
  <si>
    <t>Prestazione professionale: relazione preliminare funzionamento gruppo elettrogeno  presso lâ€™immobile Palazzo Uffici Finanziari di Cuneo.</t>
  </si>
  <si>
    <t xml:space="preserve">ICIS SOCIETA DI INGEGNERIA SRL (CF: 04842170013)
</t>
  </si>
  <si>
    <t>ICIS SOCIETA DI INGEGNERIA SRL (CF: 04842170013)</t>
  </si>
  <si>
    <t>Contratto aperto per la realizzazione dei servizi di rilegatura e ripristino, ricondizionamento e restauro degli atti di pubblicitÃ  immobiliare relativi agli anni 2015 e 2016, degli Uffici del Territorio del Piemonte</t>
  </si>
  <si>
    <t xml:space="preserve">LABORATORIO DI RESTAURO PALLOTTO PAOLO (CF: 01349390433)
</t>
  </si>
  <si>
    <t>LABORATORIO DI RESTAURO PALLOTTO PAOLO (CF: 01349390433)</t>
  </si>
  <si>
    <t>Fornitura di 2 monitor per il sistema elimina-code per UT Casale e DP II TO</t>
  </si>
  <si>
    <t xml:space="preserve">SIGMA S.P.A. (CF: 01590580443)
</t>
  </si>
  <si>
    <t>SIGMA S.P.A. (CF: 01590580443)</t>
  </si>
  <si>
    <t>Fornitura sistema controllo accessi per 4 porte dâ€™ingresso per Ufficio di MondovÃ¬</t>
  </si>
  <si>
    <t>Fornitura e posa in opera di segnaletica informativa interna ed esterna destinata agli uffici delle Province di Novara e Vercelli dellâ€™Agenzia delle Entrate</t>
  </si>
  <si>
    <t xml:space="preserve">SEBERG S.R.L. (CF: 01855820161)
</t>
  </si>
  <si>
    <t>SEBERG S.R.L. (CF: 01855820161)</t>
  </si>
  <si>
    <t>Lavori di sostituzione coste di sicurezza, cancello automatico scorrevole, DP II Torino, lato v. Paolo Veronese</t>
  </si>
  <si>
    <t xml:space="preserve">GASPARINI STEFANINO GI GASPARINI ATTILIO (CF: GSPTTL63M20L219B)
</t>
  </si>
  <si>
    <t>GASPARINI STEFANINO GI GASPARINI ATTILIO (CF: GSPTTL63M20L219B)</t>
  </si>
  <si>
    <t>Fornitura, posa e messa in opera a regola d'arte di filtri solari per l'Ufficio Territoriale di Borgomanero</t>
  </si>
  <si>
    <t xml:space="preserve">FIREBLOCK (CF: 06464240016)
</t>
  </si>
  <si>
    <t>FIREBLOCK (CF: 06464240016)</t>
  </si>
  <si>
    <t>Acquisto n. 3 passeggini mod. "Winter" per l'asilo nido "Bimbi Entrate"</t>
  </si>
  <si>
    <t xml:space="preserve">GRUPPO GIODICART S.R.L. (CF: 04715400729)
</t>
  </si>
  <si>
    <t>GRUPPO GIODICART S.R.L. (CF: 04715400729)</t>
  </si>
  <si>
    <t>Servizio di intervento in caso di allarme da parte dell'istituto di vigilanza - DP Biella</t>
  </si>
  <si>
    <t>Progettazione esecutiva degli impianti da realizzare e/o modificare ai fini dellâ€™adeguamento antincendio per lâ€™immobile di MondovÃ¬</t>
  </si>
  <si>
    <t xml:space="preserve">BRONDOLO IMPIANTI ELETTRICI SRL (CF: 09011030013)
</t>
  </si>
  <si>
    <t>BRONDOLO IMPIANTI ELETTRICI SRL (CF: 09011030013)</t>
  </si>
  <si>
    <t>Verifica 40 defibrillatori Life Point presso gli Uffici del Piemonte â€“ Acquisto di piastre per defibrillatori Life Point</t>
  </si>
  <si>
    <t xml:space="preserve">TECMED SNC DI PAOLO MAGAROTTO &amp; C (CF: 11976320017)
</t>
  </si>
  <si>
    <t>TECMED SNC DI PAOLO MAGAROTTO &amp; C (CF: 11976320017)</t>
  </si>
  <si>
    <t>Fornitura e posa in opera di gruppo di continuitÃ  trifase 20 KVA per la DR Piemonte</t>
  </si>
  <si>
    <t>Ritiro carta da macero presso la Sezione di Assistenza Multicanale di Torino</t>
  </si>
  <si>
    <t xml:space="preserve">CARTAMACERO DI BERTOLINO &amp; C. SAS (CF: 00826740011)
</t>
  </si>
  <si>
    <t>CARTAMACERO DI BERTOLINO &amp; C. SAS (CF: 00826740011)</t>
  </si>
  <si>
    <t>Fornitura telecamere perimetrali per la DP I di Torino</t>
  </si>
  <si>
    <t xml:space="preserve">COTTI IMPIANTI SRL (CF: 01913150015)
</t>
  </si>
  <si>
    <t>COTTI IMPIANTI SRL (CF: 01913150015)</t>
  </si>
  <si>
    <t>Fornitura di gruppo di continuitÃ  statico (UPS) da 60 KVA/48KW per la DP di Vercelli</t>
  </si>
  <si>
    <t xml:space="preserve">EM.AC DI CASETTA G. E C. SNC (CF: 02219810013)
</t>
  </si>
  <si>
    <t>EM.AC DI CASETTA G. E C. SNC (CF: 02219810013)</t>
  </si>
  <si>
    <t>ARREDI INTEGRATIVI FRONT OFFICE DP I TORINO</t>
  </si>
  <si>
    <t xml:space="preserve">ARREDAMENTI GOTI -SRL (CF: 01944600475)
</t>
  </si>
  <si>
    <t>ARREDAMENTI GOTI -SRL (CF: 01944600475)</t>
  </si>
  <si>
    <t>Fornitura e sostituzione di addolcitore per acqua potabile nella centrale idrica presso lâ€™immobile Palazzo Uffici Finanziari di Cuneo</t>
  </si>
  <si>
    <t xml:space="preserve">SAMSIC ITALIA (GIÃ  RES NOVA) (CF: 05651570011)
</t>
  </si>
  <si>
    <t>Applicazione pellicola antisfondamento su vetri porta ingresso e sopraluce porte stanze dellâ€™Ufficio di Saluzzo</t>
  </si>
  <si>
    <t xml:space="preserve">TIPOLITOGRAFIA NUOVA STAMPA DI CASTELLINO SNC (CF: 00217220045)
</t>
  </si>
  <si>
    <t>TIPOLITOGRAFIA NUOVA STAMPA DI CASTELLINO SNC (CF: 00217220045)</t>
  </si>
  <si>
    <t>Smaltimento beni fuori uso presso lâ€™UT di Torino 4</t>
  </si>
  <si>
    <t xml:space="preserve">GTC 2.0 SRL (CF: 11117380011)
</t>
  </si>
  <si>
    <t>GTC 2.0 SRL (CF: 11117380011)</t>
  </si>
  <si>
    <t>SEDUTE VISITATORE UFFICI VARI</t>
  </si>
  <si>
    <t xml:space="preserve">GALIZIA MICHELE (CF: GLZMHL68C19C134X)
</t>
  </si>
  <si>
    <t>GALIZIA MICHELE (CF: GLZMHL68C19C134X)</t>
  </si>
  <si>
    <t>Elettrificazione cancello/portone a due ante ingresso carraio DR</t>
  </si>
  <si>
    <t>Fornitura abbonamenti annuali GTT</t>
  </si>
  <si>
    <t xml:space="preserve">GTT - GRUPPO TORINESE TRASPORTI SPA (CF: 08555280018)
</t>
  </si>
  <si>
    <t>GTT - GRUPPO TORINESE TRASPORTI SPA (CF: 08555280018)</t>
  </si>
  <si>
    <t>Sostituzione del vaso di espansione delle caldaie delle parti comuni del compendio demaniale di strada antica di Collegno 259 Torino</t>
  </si>
  <si>
    <t>Fornitura lavastoviglie per lâ€™asilo nido â€œBimbi Entrateâ€ DR Piemonte</t>
  </si>
  <si>
    <t xml:space="preserve">TUTTO BAR SAS (CF: 04253750014)
</t>
  </si>
  <si>
    <t>TUTTO BAR SAS (CF: 04253750014)</t>
  </si>
  <si>
    <t>Lavori di ripristino funzionamento ed eliminazioni criticitÃ  presenti negli impianti antiintrusione presso Uffici vari della Direzione Regionale del Piemonte</t>
  </si>
  <si>
    <t>Smaltimento beni fuori uso presso lâ€™Ufficio Territoriale di Rivoli</t>
  </si>
  <si>
    <t xml:space="preserve">MUSSO FILIPPO &amp; C. S.N.C. (CF: 02543570010)
</t>
  </si>
  <si>
    <t>MUSSO FILIPPO &amp; C. S.N.C. (CF: 02543570010)</t>
  </si>
  <si>
    <t>Servizio di manutenzione ordinaria programmata e interventi non programmati degli impianti di evacuazione installati negli immobili sedi dellâ€™Agenzia delle Entrate presenti sul territorio del Piemonte</t>
  </si>
  <si>
    <t xml:space="preserve">ERRECI SRL (CF: 02324740048)
GASPARINI STEFANINO GI GASPARINI ATTILIO (CF: GSPTTL63M20L219B)
GLOBAL SERVICE SRL (CF: 15319181002)
</t>
  </si>
  <si>
    <t>Fornitura ed installazione tende Direzione Regionale</t>
  </si>
  <si>
    <t xml:space="preserve">BALDESCHI SNC (CF: 00795230010)
</t>
  </si>
  <si>
    <t>BALDESCHI SNC (CF: 00795230010)</t>
  </si>
  <si>
    <t>Fornitura e consegna al piano materiali di consumo a ridotto impatto ambientale per stampanti</t>
  </si>
  <si>
    <t xml:space="preserve">PROMO RIGENERA SRL (CF: 01431180551)
</t>
  </si>
  <si>
    <t>PROMO RIGENERA SRL (CF: 01431180551)</t>
  </si>
  <si>
    <t>Fornitura di n. 16 apparecchiature multifunzione monocromatiche, formato A3, per alcuni Uffici della DR</t>
  </si>
  <si>
    <t>Fornitura di n. 5 apparecchiature multifunzione a colori, formato A3, per alcuni Uffici della DR</t>
  </si>
  <si>
    <t>servizio di vigilanza armata presso l'immobile denominato "Palazzo Uffici Finanziari" Cuneo</t>
  </si>
  <si>
    <t xml:space="preserve">ALL SYSTEM SPA (CF: 01579830025)
GROUP SERVICE SRL (CF: 02606080022)
I.V.R.I.- ISTITUTO DI VIGILANZA (CF: 03169660150)
SICURITALIA S.P.A (CF: 07897711003)
TELECONTROL VIGILANZA S.P.A. (CF: 02058850013)
</t>
  </si>
  <si>
    <t>TELECONTROL VIGILANZA S.P.A. (CF: 02058850013)</t>
  </si>
  <si>
    <t>Manutenzione straordinaria degli impianti di videosorveglianza â€“ Sostituzione telecamere per la DR Piemonte</t>
  </si>
  <si>
    <t xml:space="preserve">TELKA DI ZERBETTO MASSIMILIANO (CF: ZRBMSM82S03B777C)
</t>
  </si>
  <si>
    <t>TELKA DI ZERBETTO MASSIMILIANO (CF: ZRBMSM82S03B777C)</t>
  </si>
  <si>
    <t>Fornitura e consegna franco locali di131 sedie operatore presso Uffici vari della Direzione Regionale</t>
  </si>
  <si>
    <t xml:space="preserve">VIOLAUFFICIO DI ARCH. M. VIOLA (CF: VLIMRC66E11A859I)
</t>
  </si>
  <si>
    <t>VIOLAUFFICIO DI ARCH. M. VIOLA (CF: VLIMRC66E11A859I)</t>
  </si>
  <si>
    <t>Adesione alla Convenzione Consip â€œApparecchiature Multifunzione in noleggio 30â€ Lotto 5 per la fornitura di n. 5 apparecchiature multifunzione a colori, formato A3, per alcuni Uffici della Direzione Regionale del Piemonte</t>
  </si>
  <si>
    <t>Collegamento dellâ€™impianto EVAC parti comuni con lâ€™impianto EVAC della DP Cuneo e installazione di n. 2 pannelli luminosi e/o semafori allâ€™ingresso delle due rampe carraie al fine di segnalare lâ€™evacuazione in corso ed il divieto dâ€™accesso alle autorimesse</t>
  </si>
  <si>
    <t xml:space="preserve">GQUADRO S.R.L. (CF: 10946740015)
</t>
  </si>
  <si>
    <t>GQUADRO S.R.L. (CF: 10946740015)</t>
  </si>
  <si>
    <t>NOLEGGIO FOTOCOPIATRICI UFFICI VARI</t>
  </si>
  <si>
    <t>NOLEGGIO FOTOCOPIATRICI UFFICI EX TERRITORIO</t>
  </si>
  <si>
    <t>Noleggio 7 fotocopiatrici - CONSIP 27 lotto 1</t>
  </si>
  <si>
    <t>Impianto Gruppo Elettrogeno â€“ Check-up meccanico e visita endoscopica su generatore Mitsubishi mod. GS6RPTK</t>
  </si>
  <si>
    <t xml:space="preserve">EFFETRE FENICE ENERGIA SRL (CF: 09028800960)
</t>
  </si>
  <si>
    <t>EFFETRE FENICE ENERGIA SRL (CF: 09028800960)</t>
  </si>
  <si>
    <t>Ripristino centrali antincendio dellâ€™UT di Tortona</t>
  </si>
  <si>
    <t xml:space="preserve">ATENA SOLUZIONI SRL (CF: 02203800186)
</t>
  </si>
  <si>
    <t>ATENA SOLUZIONI SRL (CF: 02203800186)</t>
  </si>
  <si>
    <t>Tinteggiatura n. 2 locali piano terra con relativo corridoio presso la Direzione Regionale del Piemonte destinati al Garante del contribuente</t>
  </si>
  <si>
    <t xml:space="preserve">GASPARINI MARIO FRANCO DECORAZIONI (CF: GSPMFR53T19L219M)
</t>
  </si>
  <si>
    <t>GASPARINI MARIO FRANCO DECORAZIONI (CF: GSPMFR53T19L219M)</t>
  </si>
  <si>
    <t>Fornitura materiale igienico-sanitario per gli Uffici della Direzione Regionale del Piemonte</t>
  </si>
  <si>
    <t xml:space="preserve">FARMACIA SANTA MARTA SAS DELLA DR.SSA MORIGI ADRIANA E C. (CF: 11623340012)
</t>
  </si>
  <si>
    <t>FARMACIA SANTA MARTA SAS DELLA DR.SSA MORIGI ADRIANA E C. (CF: 11623340012)</t>
  </si>
  <si>
    <t>contratto aperto fornitura cancelleria e acessori per ufficio</t>
  </si>
  <si>
    <t xml:space="preserve">CARTA E CARTUCCE SRL (CF: 03677640611)
DUBINI S.R.L. (CF: 06262520155)
ERREBIAN SPA (CF: 08397890586)
IL PAPIRO S.R.L. (CF: 01997440043)
MYO S.R.L. (CF: 03222970406)
</t>
  </si>
  <si>
    <t>MYO S.R.L. (CF: 03222970406)</t>
  </si>
  <si>
    <t>SERVIZIO DI PORTIERATO DR PIEMONTE -CONTRATTO QUADRO</t>
  </si>
  <si>
    <t xml:space="preserve">ALL SYSTEM SPA (CF: 01579830025)
DIENNE SERVICE SRL (CF: 01599380761)
TOP SECRET INVESTIGAZIONI E SICUREZZA SRL (CF: 01857670382)
VEDETTA 2 MONDIALPOL SPA (CF: 00780120135)
VITAL SAS (CF: 02788500797)
</t>
  </si>
  <si>
    <t>TOP SECRET INVESTIGAZIONI E SICUREZZA SRL (CF: 01857670382)</t>
  </si>
  <si>
    <t>FORNITURA ED INSTALLAZIONE 180 VALVOLE TERMOSTATICHE DR PIEMONTE</t>
  </si>
  <si>
    <t>LAVORI DI FORNITURA E INSTALLAZIONE DI SISTEMA DI CONTROLLO ACCESSI DEGLI UFFICI DELLâ€™AGENZIA DELLE ENTRATE DI CUNEO</t>
  </si>
  <si>
    <t xml:space="preserve">CMP IMPIANTI SRL (CF: 11511910017)
ETT DI TORRISI FELICE &amp; C. SAS (CF: 04606020875)
IDROGAS GROUP SRL (CF: 02427810045)
</t>
  </si>
  <si>
    <t>IDROGAS GROUP SRL (CF: 02427810045)</t>
  </si>
  <si>
    <t>Fornitura e installazione porte REI Cuneo</t>
  </si>
  <si>
    <t xml:space="preserve">EMMECI ANTINCENDIO SRL A SOCIO UNICO (CF: 03814290049)
</t>
  </si>
  <si>
    <t>EMMECI ANTINCENDIO SRL A SOCIO UNICO (CF: 03814290049)</t>
  </si>
  <si>
    <t>Sostituzione macchina bollatrice, non piÃ¹ riparabile, in dotazione allâ€™Ufficio Territoriale di Casale Monferrato con altra presente in Direzione Regionale, previa sostituzione punzone</t>
  </si>
  <si>
    <t>Fornitura e consegna materiale igienico-sanitario per gli Uffici della Direzione Regionale del Piemonte</t>
  </si>
  <si>
    <t>Richiesta revisione ed aggiornamento software strumentazione per lâ€™Ufficio Provinciale di Torino â€“ Territorio</t>
  </si>
  <si>
    <t xml:space="preserve">TOPCON POSITIONING ITALY SRL (CF: 00497480426)
</t>
  </si>
  <si>
    <t>TOPCON POSITIONING ITALY SRL (CF: 00497480426)</t>
  </si>
  <si>
    <t>Scarto atti dâ€™archivio presso la Direzione Provinciale di Verbano-Cusio-Ossola</t>
  </si>
  <si>
    <t xml:space="preserve">F.LLI FIORITTO MARIO E STEFANO SNC (CF: 01304890039)
</t>
  </si>
  <si>
    <t>F.LLI FIORITTO MARIO E STEFANO SNC (CF: 01304890039)</t>
  </si>
  <si>
    <t>Fornitura kit raccogli cavi in guaina per pc DP AL</t>
  </si>
  <si>
    <t xml:space="preserve">COMPUTER TEAM S.R.L. (CF: 00686980061)
</t>
  </si>
  <si>
    <t>COMPUTER TEAM S.R.L. (CF: 00686980061)</t>
  </si>
  <si>
    <t>Intervento di ripristino del rivestimento in pietra di uno dei pilastri del portico prospicente via San Giovanni Bosco â€“ Palazzo Uffici Finanziari di Cuneo</t>
  </si>
  <si>
    <t xml:space="preserve">PIONE MARCO E ALBERTO SNC (CF: 00909920043)
</t>
  </si>
  <si>
    <t>PIONE MARCO E ALBERTO SNC (CF: 00909920043)</t>
  </si>
  <si>
    <t>: Fornitura e consegna di 400  protezioni (plexiglas) per scrivanie per gli Uffici della Direzione Regionale del Piemonte</t>
  </si>
  <si>
    <t xml:space="preserve">ALPEAT APPLICAZ. E LAVORAZ. (CF: 00455310011)
</t>
  </si>
  <si>
    <t>ALPEAT APPLICAZ. E LAVORAZ. (CF: 00455310011)</t>
  </si>
  <si>
    <t>Fornitura di una porta d'ingresso dipendenti per UT Rivoli</t>
  </si>
  <si>
    <t xml:space="preserve">BIDIBI SRL (CF: 03562090047)
</t>
  </si>
  <si>
    <t>BIDIBI SRL (CF: 03562090047)</t>
  </si>
  <si>
    <t>Ritiro e macero documentazione oggetto di scarto di atti dâ€™archivio presso la Direzione Provinciale I di Torino</t>
  </si>
  <si>
    <t>Intervento per sostituzione neon, riposizionamento corpi illuminanti e sostituzione cavo tratto sala server</t>
  </si>
  <si>
    <t xml:space="preserve">SV ELETTROTECNICA DI STEFANO VANNA (CF: VNNSFN82T20A859O)
</t>
  </si>
  <si>
    <t>SV ELETTROTECNICA DI STEFANO VANNA (CF: VNNSFN82T20A859O)</t>
  </si>
  <si>
    <t>Acquisto di n. 60 rotoli di nastro biadesivo per fissaggio protezioni in plexiglass per scrivanie per gli Uffici della Regione Piemonte</t>
  </si>
  <si>
    <t xml:space="preserve">WMR SRL (CF: 10187920011)
</t>
  </si>
  <si>
    <t>WMR SRL (CF: 10187920011)</t>
  </si>
  <si>
    <t>Smaltimento materiale informatico presso la Direzione Regionale del Piemonte.</t>
  </si>
  <si>
    <t xml:space="preserve">MICROMETAL SRL (CF: 03363880042)
</t>
  </si>
  <si>
    <t>MICROMETAL SRL (CF: 03363880042)</t>
  </si>
  <si>
    <t>ORDINE MATERIALE ELETTRICO UT CIRIE'</t>
  </si>
  <si>
    <t xml:space="preserve">G.F.O. EUROPE S.R.L. (CF: 06936550018)
</t>
  </si>
  <si>
    <t>G.F.O. EUROPE S.R.L. (CF: 06936550018)</t>
  </si>
  <si>
    <t>Servizio di vigilanza armata presso la DP I Torino (UT Torino 1 e 3) e la DP II Torino (UT Torino 2 e 4) ceduto il ramo dâ€™azienda al fornitore MEK POL Srl</t>
  </si>
  <si>
    <t xml:space="preserve">ALL SYSTEM SPA (CF: 01579830025)
CITTADINI DELL'ORDINE S.R.L. (CF: 02415990213)
GROUP SERVICE SRL (CF: 02606080022)
SICURITALIA S.P.A (CF: 07897711003)
VEDETTA 2 MONDIALPOL SPA (CF: 00780120135)
</t>
  </si>
  <si>
    <t>GROUP SERVICE SRL (CF: 02606080022)</t>
  </si>
  <si>
    <t>Intervento urgente di sanificazione dei locali presso UPT Asti via Bocca n. 12</t>
  </si>
  <si>
    <t xml:space="preserve">M.P. 1978 MUGAVERO SNC PULIZIE (CF: 01087840052)
</t>
  </si>
  <si>
    <t>M.P. 1978 MUGAVERO SNC PULIZIE (CF: 01087840052)</t>
  </si>
  <si>
    <t>Vigilanza armata presso gli Uffici Territoriali di Torino</t>
  </si>
  <si>
    <t>Contratto aperto fornitura libri per DR Piemonte e Uffici dipendenti</t>
  </si>
  <si>
    <t xml:space="preserve">VINCI ROBERTO PIETRO (CF: VNCRRT72D21L219I)
</t>
  </si>
  <si>
    <t>VINCI ROBERTO PIETRO (CF: VNCRRT72D21L219I)</t>
  </si>
  <si>
    <t>Fornitura e posa in opera di una porta bussola ingresso pubblico per lâ€™Ufficio Territoriale di Rivoli</t>
  </si>
  <si>
    <t>-	INTERVENTI URGENTI DI MANUTENZIONE STRAORDINARIA SUGLI IMPIANTI TERMOIDRAULICI PRESSO GLI IMMOBILI DEL SAM DI TORINO, LA DP E UPT DI ASTI E UPT DI TORINO</t>
  </si>
  <si>
    <t>-	MANUTENZIONE ORDINARIA E STRAORDINARIA IMPIANTO WATERMIST ARCHIVI SEMINTERRATO DELLA DIREZIONE REGIONALE DEL PIEMONTE</t>
  </si>
  <si>
    <t>Servizio annuale di attivitÃ  ispettiva e portierato per lâ€™immobile sede del SAM di Torino, Strada Antica di Collegno n. 259, dellâ€™Agenzia delle Entrate</t>
  </si>
  <si>
    <t xml:space="preserve">SECURITE' SRL (CF: 11537111004)
</t>
  </si>
  <si>
    <t>Servizio annuale di attivitÃ  ispettiva e portierato per lâ€™Ufficio Provinciale di Alessandria - Territorio, viaArnaldo da Brescia n. 19</t>
  </si>
  <si>
    <t>Adesione alla Convenzione Consip â€œApparecchiature Multifunzione in noleggio 31â€ Lotto 1 per la fornitura di n. 34 apparecchiature multifunzione monocromatiche, formato A3, per alcuni Uffici della Direzione Regionale del Piemonte</t>
  </si>
  <si>
    <t>-	SERVIZIO DI CONDUZIONE E MANUTENZIONE DEGLI IMPIANTI TERMOIDRAULICI, DI CONDIZIONAMENTO ED IDRICOSANITARI PRESSO GLI UFFICI DELLA DIREZIONE REGIONALE DEL PIEMONTE DELL'AGENZIA DELLE ENTRATE</t>
  </si>
  <si>
    <t xml:space="preserve">ADIRAMEF (CF: 07777350633)
INTEC SERVICE SRL (CF: 02820290647)
MACOR SRL (CF: 06836760014)
NICMA&amp;PARTNERS SPA (CF: 09714120012)
SAMSIC ITALIA (GIÃ  RES NOVA) (CF: 05651570011)
</t>
  </si>
  <si>
    <t>NICMA&amp;PARTNERS SPA (CF: 09714120012)</t>
  </si>
  <si>
    <t>Fornitura e consegna di 3250 mascherine facciali igieniche in polipropilene per gli Uffici della Direzione Regionale del Piemonte</t>
  </si>
  <si>
    <t xml:space="preserve">PERARIA S.R.L. A SOCIO UNICO (CF: 02503360048)
</t>
  </si>
  <si>
    <t>PERARIA S.R.L. A SOCIO UNICO (CF: 02503360048)</t>
  </si>
  <si>
    <t>-	SERVIZIO DI MANUTENZIONE ORDINARIA E STRAORDINARIA IMPIANTO ANTINCENDIO PUF CUNEO - CONTRATTO ANNUALE 2020</t>
  </si>
  <si>
    <t xml:space="preserve">TEMA SISTEMI SPA (CF: 01804440731)
</t>
  </si>
  <si>
    <t>TEMA SISTEMI SPA (CF: 01804440731)</t>
  </si>
  <si>
    <t>Spostamento componenti per nuova porta dipendenti presso lâ€™Ufficio Territoriale di Rivoli</t>
  </si>
  <si>
    <t>Acquisto mascherine chirurgiche per la Direzione Regionale del Piemonte</t>
  </si>
  <si>
    <t xml:space="preserve">DEA SRL (CF: 06124160018)
</t>
  </si>
  <si>
    <t>DEA SRL (CF: 06124160018)</t>
  </si>
  <si>
    <t>Fornitura e consegna mascherine facciali per gli Uffici della Direzione Regionale</t>
  </si>
  <si>
    <t xml:space="preserve">L10 TRADING SRL (CF: 07999900967)
</t>
  </si>
  <si>
    <t>L10 TRADING SRL (CF: 07999900967)</t>
  </si>
  <si>
    <t>Fornitura e consegna materiale igienico-sanitario presso la Direzione Provinciale di Cuneo</t>
  </si>
  <si>
    <t xml:space="preserve">LA CASALINDA SRL (CF: 00667690044)
</t>
  </si>
  <si>
    <t>LA CASALINDA SRL (CF: 00667690044)</t>
  </si>
  <si>
    <t>Fornitura urgente di n. 600 mascherine a 5 veli per lâ€™Ufficio Provinciale di Torino â€“ Territorio e di n. 600 mascherine a 5 veli per la Direzione Provinciale di Vercelli</t>
  </si>
  <si>
    <t xml:space="preserve">COCCATO E MEZZETTI SRL (CF: 01045500038)
</t>
  </si>
  <si>
    <t>COCCATO E MEZZETTI SRL (CF: 01045500038)</t>
  </si>
  <si>
    <t>Smaltimento beni non informatici dichiarati fuori uso presso la Direzione Provinciale di Alessandria</t>
  </si>
  <si>
    <t xml:space="preserve">RAEE.MAN S.R.L. (CF: 02236550063)
</t>
  </si>
  <si>
    <t>RAEE.MAN S.R.L. (CF: 02236550063)</t>
  </si>
  <si>
    <t>Corso responsabile amianto</t>
  </si>
  <si>
    <t xml:space="preserve">I.E.C. S.R.L. (CF: 03659560019)
</t>
  </si>
  <si>
    <t>I.E.C. S.R.L. (CF: 03659560019)</t>
  </si>
  <si>
    <t>Fornitura ed installazione rilevatori di presenza nei bagni della DR</t>
  </si>
  <si>
    <t xml:space="preserve">COTROS IMPIANTI (CF: CTRVCN74D11H224T)
</t>
  </si>
  <si>
    <t>COTROS IMPIANTI (CF: CTRVCN74D11H224T)</t>
  </si>
  <si>
    <t>Fornitura e consegna mascherine chirurgiche per gli Uffici della Direzione Regionale del Piemonte</t>
  </si>
  <si>
    <t xml:space="preserve">GIST SERVICE SRL (CF: 12010010010)
</t>
  </si>
  <si>
    <t>GIST SERVICE SRL (CF: 12010010010)</t>
  </si>
  <si>
    <t>DR Piemonte - Lavoro sistemazione porte REI e controsoffitti - RDA 29</t>
  </si>
  <si>
    <t xml:space="preserve">EFFEGI DI GULLONE GIUSEPPE (CF: GLLGPP60E31L063C)
</t>
  </si>
  <si>
    <t>EFFEGI DI GULLONE GIUSEPPE (CF: GLLGPP60E31L063C)</t>
  </si>
  <si>
    <t>Fornitura di materiali di consumo (toner/drum) a ridotto impatto ambientale per stampanti ed apparecchiature multifunzione da destinare agli Uffici dellâ€™Agenzia delle Entrate del Piemonte</t>
  </si>
  <si>
    <t xml:space="preserve">ALEX OFFICE &amp; BUSINESS SRL (CF: 01688970621)
ECO LASER INFORMATICA SRL (CF: 04427081007)
ICR - SOCIETA' PER AZIONI (CF: 05466391009)
PROMO RIGENERA SRL (CF: 01431180551)
SAPI (CF: 11001140158)
</t>
  </si>
  <si>
    <t>ECO LASER INFORMATICA SRL (CF: 04427081007)</t>
  </si>
  <si>
    <t>ACCORDO QUADRO FORNITURA CARTA</t>
  </si>
  <si>
    <t xml:space="preserve">MYO S.R.L. (CF: 03222970406)
</t>
  </si>
  <si>
    <t>Fornitura e consegna al piano di materiale per arredo sanitario presso la Direzione Regionale del Piemonte</t>
  </si>
  <si>
    <t xml:space="preserve">PRONTOMED SRL (CF: 02420290542)
</t>
  </si>
  <si>
    <t>PRONTOMED SRL (CF: 02420290542)</t>
  </si>
  <si>
    <t>Adeguamento impianti antincendio immobile di MondovÃ¬ (CN) via Manassero 3</t>
  </si>
  <si>
    <t>Interventi di ripristino controsoffitti presso lâ€™Ufficio Territoriale di Chivasso</t>
  </si>
  <si>
    <t xml:space="preserve">NICMA&amp;PARTNERS SPA (CF: 09714120012)
</t>
  </si>
  <si>
    <t>Intervento per ripristino urgente funzionamento corpi illuminanti presso SPI Torino</t>
  </si>
  <si>
    <t>Intervento per disotturazione bagno presso la DP II Torino â€“ Autorizzazione pagamento a consuntivo.</t>
  </si>
  <si>
    <t xml:space="preserve">GARIGLIO DARIO S.R.L. (CF: 09948160016)
</t>
  </si>
  <si>
    <t>GARIGLIO DARIO S.R.L. (CF: 09948160016)</t>
  </si>
  <si>
    <t>Intervento di bonifica amianto presso il SAM</t>
  </si>
  <si>
    <t xml:space="preserve">ICECLIMA SRL (CF: 07628240017)
</t>
  </si>
  <si>
    <t>ICECLIMA SRL (CF: 07628240017)</t>
  </si>
  <si>
    <t>Manutenzione impianti elevatori Uffici Piemonte</t>
  </si>
  <si>
    <t xml:space="preserve">CIOCCA SRL (CF: 00464670017)
DEL BO (CF: 04474391218)
SAS SRL (CF: 02697710610)
SCHINDLER SPA (CF: 00842990152)
THYSSENKRUPP ELEVATORI ITALIA SPA (CF: 03702760962)
</t>
  </si>
  <si>
    <t>CIOCCA SRL (CF: 00464670017)</t>
  </si>
  <si>
    <t>ACCORDO QUADRO SEMESTRALE SERVIZIO FACCHINAGGIO</t>
  </si>
  <si>
    <t xml:space="preserve">IL RISVEGLIO SOC COOP.SOCIALE ARL (CF: 12018841002)
</t>
  </si>
  <si>
    <t>IL RISVEGLIO SOC COOP.SOCIALE ARL (CF: 12018841002)</t>
  </si>
  <si>
    <t>SERVIZIO DI SORVEGLIANZA SANITARIA AGENZIA ENTRATE PIEMONTE 2020</t>
  </si>
  <si>
    <t xml:space="preserve">BIO-DATA (CF: 00984660100)
</t>
  </si>
  <si>
    <t>BIO-DATA (CF: 00984660100)</t>
  </si>
  <si>
    <t>Accordo quadro per la fornitura e consegna di prodotti di cancelleria ed accessori per ufficio, per gli Uffici dellâ€™Agenzia delle Entrate del Piemonte.</t>
  </si>
  <si>
    <t xml:space="preserve">BELLONE FORNITURE SRL (CF: 04824570750)
DUBINI S.R.L. (CF: 06262520155)
DUECÃ¬ ITALIA SRL (CF: 02693490126)
ERREBIAN SPA (CF: 08397890586)
LA PITAGORA DI MACRELLI GIANCARLO (CF: MCRGCR46H14Z130X)
MYO S.R.L. (CF: 03222970406)
</t>
  </si>
  <si>
    <t>Accordo quadro servizio di conduzione e manutenzione degli impianti termoidraulici, di condizionamento ed idricosanitari presso gli uffici della Direzione Regionale del Piemonte dellâ€™Agenzia delle Entrate â€“ Contratto dal18/01/2020 al 31/03/2020</t>
  </si>
  <si>
    <t>FORNITURA DI CARTA ELIMINA CODE UFFICI VARI</t>
  </si>
  <si>
    <t xml:space="preserve">SIGMA SPA (CF: 01590680443)
</t>
  </si>
  <si>
    <t>SIGMA SPA (CF: 01590680443)</t>
  </si>
  <si>
    <t>Pubblicazione sul quotidiano â€œLa Stampaâ€ edizione nazionale e regionale,</t>
  </si>
  <si>
    <t xml:space="preserve">A. MANZONI &amp; C. S.P.A. (CF: 04705810150)
</t>
  </si>
  <si>
    <t>A. MANZONI &amp; C. S.P.A. (CF: 04705810150)</t>
  </si>
  <si>
    <t>ACCORDO QUADRO SERVIZIO DI MANUTENZIONE ORDINARIA PROGRAMMATA E INTERVENTI NON PROGRAMMATI DEGLI IMPIANTI DI ANTINTRUSIONE  INSTALLATI NEGLI IMMOBILI SEDI DELL'AGENZIA DELLE ENTRATE PRESENTI SUL TERRITORIO DEL PIEMONTE</t>
  </si>
  <si>
    <t xml:space="preserve">2A IMPIANTI (CF: 10695730159)
ELETTRO IMPIANTI S.R.L. (CF: 01167860038)
GASPARINI STEFANINO GI GASPARINI ATTILIO (CF: GSPTTL63M20L219B)
PROTEX (CF: 07232880018)
SISTEMI DI SICUREZZA (CF: 11041430015)
</t>
  </si>
  <si>
    <t>ELETTRO IMPIANTI S.R.L. (CF: 01167860038)</t>
  </si>
  <si>
    <t>Abbonamento on line â€œINFORMATIVA FISCALEâ€</t>
  </si>
  <si>
    <t xml:space="preserve">SEAC SPA (CF: 00865310221)
</t>
  </si>
  <si>
    <t>SEAC SPA (CF: 00865310221)</t>
  </si>
  <si>
    <t>SERVIZIO DI MANUTENZIONE DEI CONDIZIONATORI PORTATILI PRESENTI NEGLI UFFICI DELLA REGIONE PIEMONTE DELL'AGENZIA DELLE ENTRATE</t>
  </si>
  <si>
    <t xml:space="preserve">CASALE IMPIANTI S.R.L. (CF: 11823720013)
</t>
  </si>
  <si>
    <t>CASALE IMPIANTI S.R.L. (CF: 11823720013)</t>
  </si>
  <si>
    <t>Lavori di manutenzione su impianti vari presso la Direzione Regionale del Piemonte - Ordine a consuntivo</t>
  </si>
  <si>
    <t>MANUTENZIONE CARRELLO ELEVATORE DR PIEMONTE</t>
  </si>
  <si>
    <t>ORDINE A CONSUNTIVO PER FORNITURA MATERIALE PER DISTANZIAMENTO SOCIALE - DP AL</t>
  </si>
  <si>
    <t xml:space="preserve">MAX TAPES SRL (CF: 01849960065)
</t>
  </si>
  <si>
    <t>MAX TAPES SRL (CF: 01849960065)</t>
  </si>
  <si>
    <t>Restauro di n. 230 note di trascrizione degli anni 1958-1965 presso lo SPI di Ivrea</t>
  </si>
  <si>
    <t xml:space="preserve">CRIVELLARI SANDRO (CF: CRVSDR65T15L219E)
</t>
  </si>
  <si>
    <t>CRIVELLARI SANDRO (CF: CRVSDR65T15L219E)</t>
  </si>
  <si>
    <t>ACCORDO QUADRO FORNITURA CARTA 2020</t>
  </si>
  <si>
    <t xml:space="preserve">SI.EL.CO SRL (CF: 00614130128)
</t>
  </si>
  <si>
    <t>SI.EL.CO SRL (CF: 00614130128)</t>
  </si>
  <si>
    <t>ARREDI PER NUOVO UFFICIO DI IVREA</t>
  </si>
  <si>
    <t xml:space="preserve">PIALT S.R.L. (CF: 01664520010)
</t>
  </si>
  <si>
    <t>PIALT S.R.L. (CF: 01664520010)</t>
  </si>
  <si>
    <t>Posizionamento e montaggio lampade di emergenza presso la DP di Cuneo e la DP di Novara</t>
  </si>
  <si>
    <t>Interventi di manutenzione, ai fini dellâ€™adeguamento alle normative antincendio di cui al d.m. 12 aprile 1996, presso lâ€™Ufficio Provinciale del Territorio di Alessandria Via Arnaldo da Brescia 19 Alessandria</t>
  </si>
  <si>
    <t>SCHERMATURA SPORTELLO PRIMA INFORMAZIONE - UT CUORGNE'</t>
  </si>
  <si>
    <t xml:space="preserve">VETROFIN SAS (CF: 03833500014)
</t>
  </si>
  <si>
    <t>VETROFIN SAS (CF: 03833500014)</t>
  </si>
  <si>
    <t>Realizzazione di un impianto di areazione dei servizi igienici degli Uffici ubicati nel PUF di Cuneo</t>
  </si>
  <si>
    <t xml:space="preserve">ERRECI SRL (CF: 02324740048)
</t>
  </si>
  <si>
    <t>ERRECI SRL (CF: 02324740048)</t>
  </si>
  <si>
    <t>Sanificazione unitÃ  CDZ presso lâ€™Ufficio Territoriale di CourgnÃ¨</t>
  </si>
  <si>
    <t>Fornitura sedute operative per nuova sede UT Ivrea</t>
  </si>
  <si>
    <t xml:space="preserve">MOSCHELLA SEDUTE SRL (CF: 01991400670)
</t>
  </si>
  <si>
    <t>MOSCHELLA SEDUTE SRL (CF: 01991400670)</t>
  </si>
  <si>
    <t>Smaltimento di materiale informatico e cartaceo UPT Novara</t>
  </si>
  <si>
    <t xml:space="preserve">ANDROMEDA (CF: 01783010026)
</t>
  </si>
  <si>
    <t>ANDROMEDA (CF: 01783010026)</t>
  </si>
  <si>
    <t>FORNITURA GAS - ANNO 2020 - SEDI REGIONE PIEMONTE</t>
  </si>
  <si>
    <t>Servizio di facchinaggio interno ed esterno volto alla riorganizzazione dellâ€™archivio delle successioni presso la sede di Cuneo dellâ€™Agenzia delle Entrate</t>
  </si>
  <si>
    <t xml:space="preserve">TRASLOCHI F.LLI MILANO &amp; C. S.C.A.R.L. (CF: 02492600040)
</t>
  </si>
  <si>
    <t>TRASLOCHI F.LLI MILANO &amp; C. S.C.A.R.L. (CF: 02492600040)</t>
  </si>
  <si>
    <t>Fornitura e installazione di termoscanner per DR e Uffici della Regione Piemonte</t>
  </si>
  <si>
    <t>Lavori di integrazione allâ€™impianto elettrico e di riscaldamento per la nuova sede dellâ€™UT di Ivrea</t>
  </si>
  <si>
    <t xml:space="preserve">GALIZZI IMPIANTI SRL (CF: 02200860027)
</t>
  </si>
  <si>
    <t>GALIZZI IMPIANTI SRL (CF: 02200860027)</t>
  </si>
  <si>
    <t>Fornitura sedute visitatore e per sala dâ€™aspetto presso nuova sede UT Ivrea</t>
  </si>
  <si>
    <t xml:space="preserve">OK UFFICIO ARREDAMENTO SRL (CF: 01078930094)
</t>
  </si>
  <si>
    <t>OK UFFICIO ARREDAMENTO SRL (CF: 01078930094)</t>
  </si>
  <si>
    <t>Spostamento e rimontaggio parete mobile front office presso UT Rivoli</t>
  </si>
  <si>
    <t>Fornitura e posa di unitÃ  esterna e split per il locale CED dellâ€™Ufficio Provinciale Territorio di Novara</t>
  </si>
  <si>
    <t xml:space="preserve">CLIMA SERVICE S.R.L. (CF: 02284870033)
</t>
  </si>
  <si>
    <t>CLIMA SERVICE S.R.L. (CF: 02284870033)</t>
  </si>
  <si>
    <t>Lavori di riparazione del tetto presso stabile DR</t>
  </si>
  <si>
    <t xml:space="preserve">VERTICAL EDIL DI VOICA MIHAI (CF: 10958490012)
</t>
  </si>
  <si>
    <t>VERTICAL EDIL DI VOICA MIHAI (CF: 10958490012)</t>
  </si>
  <si>
    <t>Smaltimento materiale informatico presso Ufficio Territoriale Rivoli.</t>
  </si>
  <si>
    <t>Fornitura e consegna franco locali di rotoli di carta presso DP Cuneo e SPI Saluzzo</t>
  </si>
  <si>
    <t>Intervento di ripristino su impianto controlli accesso presso UT Torino 4</t>
  </si>
  <si>
    <t>Fornitura archivi compattabili presso il nuovo Ufficio di Ivrea</t>
  </si>
  <si>
    <t xml:space="preserve">TECNOSISTEM SNC (CF: 01579671205)
</t>
  </si>
  <si>
    <t>TECNOSISTEM SNC (CF: 01579671205)</t>
  </si>
  <si>
    <t>UTENZA ELETTRICA - UT BORGOSESIA - LUGLIO OTTOBRE 2020 - MERCATO SALVAGUARDIA</t>
  </si>
  <si>
    <t xml:space="preserve">HERA COMM (CF: 02221101203)
</t>
  </si>
  <si>
    <t>HERA COMM (CF: 02221101203)</t>
  </si>
  <si>
    <t>UTENZE ELETTRICHE AGENZIA ENTRATE PIEMONTE - CONVENZIONE CONSIP EE17 LOTTO 1</t>
  </si>
  <si>
    <t>CONVENZIONE CONSIP BUONI PASTO ELETTRONICI 1 - ORDINE DIRETTO ACQUISTO TRIENNIO 2018 - 2020 - DR PIEMONTE</t>
  </si>
  <si>
    <t xml:space="preserve">EDENRED ITALIA SRL (CF: 01014660417)
</t>
  </si>
  <si>
    <t>EDENRED ITALIA SRL (CF: 01014660417)</t>
  </si>
  <si>
    <t>Acquisto mascherine chirurgiche e visiere non monouso</t>
  </si>
  <si>
    <t xml:space="preserve">M.T.C. DI MASSARI ALESSANDRO (CF: 00729740019)
</t>
  </si>
  <si>
    <t>M.T.C. DI MASSARI ALESSANDRO (CF: 00729740019)</t>
  </si>
  <si>
    <t>Sanificazione fan-coil impianto di riscaldamento/raffrescamento UT Rivoli</t>
  </si>
  <si>
    <t>UPT ALESSANDRIA - PULIZIA E SANIFICAZIONE BOCCHETTE AERAZIONE</t>
  </si>
  <si>
    <t xml:space="preserve">TORTI IMPIANTI S.R.L. (CF: 01717290066)
</t>
  </si>
  <si>
    <t>TORTI IMPIANTI S.R.L. (CF: 01717290066)</t>
  </si>
  <si>
    <t>Fornitura e consegna franco locali di monitor per sistema elimina code presso UT Ivrea, UT Susa, DP e UPT AL</t>
  </si>
  <si>
    <t>RDO 2040357 PER LA STIPULA DI UN ACCORDO QUADRO PER L'AFFIDAMENTO DEL SERVIZIO DI CONDUZIONE E MANUTENZIONE PROGRAMMATA E NON PROGRAMMATA DEGLI IMPIANTI ANTINCENDIO PRESSO GLI UFFICI DEL PIEMONTE DELL'AGENZIA DELLE ENTRATE</t>
  </si>
  <si>
    <t xml:space="preserve">COREMA SAS DI ZANETTI PIETRO E C. (CF: 00972410054)
F.I.A.M.M.A. S.R.L. (CF: 04281950016)
GEICO LENDER SPA (CF: 11205571000)
GIELLE DI LUIGI GALANTUCCI (CF: GLNLGU41P28I907Q)
SAMSIC ITALIA (GIÃ  RES NOVA) (CF: 05651570011)
</t>
  </si>
  <si>
    <t>F.I.A.M.M.A. S.R.L. (CF: 04281950016)</t>
  </si>
  <si>
    <t>Fornitura e consegna di 283 pannelli in plexiglas a protezione delle scrivanie per gli Uffici della Direzione Regionale del Piemonte</t>
  </si>
  <si>
    <t>Trasloco archivio compattabile da UT TO4 a SAM. Manutenzione straordinaria archivi compattabili SPI TO e SAM</t>
  </si>
  <si>
    <t>Lavori revisione e regolazione porta scorrevole Ufficio Risorse Materiali della DR</t>
  </si>
  <si>
    <t>MANUTENZIONE ARMADI COMPATTATI - DP I TORINO</t>
  </si>
  <si>
    <t xml:space="preserve">ADDICALCO SOC. R.L. (CF: 09534370151)
</t>
  </si>
  <si>
    <t>ADDICALCO SOC. R.L. (CF: 09534370151)</t>
  </si>
  <si>
    <t>Riparazione macchina bollatrice in dotazione DP Alessandria</t>
  </si>
  <si>
    <t>Riparazione e pulizia grondaie presso lo stabile sede DR Piemonte</t>
  </si>
  <si>
    <t>Intervento di sanificazione di n. 3.592 repertori presso lo SPI di Torino</t>
  </si>
  <si>
    <t xml:space="preserve">FRATI E LIVI SRL (CF: 00772920377)
</t>
  </si>
  <si>
    <t>FRATI E LIVI SRL (CF: 00772920377)</t>
  </si>
  <si>
    <t>Manutenzione straordinaria impianto schiuma con sostituzione e smaltimento schiumogeno dell'immobile denominato Palazzo Uffici Finanziari, in via San Giovanni Bosco n.13/b Cuneo</t>
  </si>
  <si>
    <t xml:space="preserve">SIDI SNC (CF: 00623100047)
</t>
  </si>
  <si>
    <t>SIDI SNC (CF: 00623100047)</t>
  </si>
  <si>
    <t>CONTRATTO ESECUTIVO RELATIVO AL SERVIZIO DI VIGILANZA PRIVATA PRESSO GLI UFFICI DI TORINO DELL'AGENZIA DELLE ENTRATE ED IL PUF DI CUNEO</t>
  </si>
  <si>
    <t xml:space="preserve">ALL SYSTEM SPA (CF: 01579830025)
VEDETTA 2 MONDIALPOL SPA (CF: 00780120135)
</t>
  </si>
  <si>
    <t>ALL SYSTEM SPA (CF: 01579830025)</t>
  </si>
  <si>
    <t>Fornitura e consegna franco locali di ARGO MINI LAN presso la DP di Alessandria</t>
  </si>
  <si>
    <t>Fornitura archivi compattabili per il nuovo Ufficio di Ivrea - Integrazione</t>
  </si>
  <si>
    <t>Fornitura e consegna di n. 5.950 mascherine FFP2 marcate CE e di n. 94 visiere marcate CE non monouso per gli Uffici dellâ€™Agenzia delle Entrate del Piemonte</t>
  </si>
  <si>
    <t xml:space="preserve">VALSECCHI CANCELLERIA SRL (CF: 09521810961)
</t>
  </si>
  <si>
    <t>VALSECCHI CANCELLERIA SRL (CF: 09521810961)</t>
  </si>
  <si>
    <t>UT CHIVASSO E UT CUORGNE' - RIPARAZIONE MACCHINE BOLLATRICI</t>
  </si>
  <si>
    <t>ACCORDO QUADRO MANUTENZIONE NON PROGRAMMATA IMPIANTI ELETTRICI E LAMPADE DI EMERGENZA</t>
  </si>
  <si>
    <t>Manutenzione e revisione di n. 40 defibrillatori presso gli Uffici dellâ€™Agenzia delle Entrate del Piemonte</t>
  </si>
  <si>
    <t xml:space="preserve">INFORMA-TO SRLS (CF: 12318460016)
</t>
  </si>
  <si>
    <t>INFORMA-TO SRLS (CF: 12318460016)</t>
  </si>
  <si>
    <t>Acquisto di n. 1 sprayer elettrostatico a pistola Victory per il nido Bimbi Entrate</t>
  </si>
  <si>
    <t xml:space="preserve">I.S.C. INDUSTRIAL SERVICE COBEN SRL (CF: 02686950011)
</t>
  </si>
  <si>
    <t>I.S.C. INDUSTRIAL SERVICE COBEN SRL (CF: 02686950011)</t>
  </si>
  <si>
    <t>Stampa n. 40.000 copie di pieghevoli e 94 copie di locandine per accoglienza su appuntamento</t>
  </si>
  <si>
    <t xml:space="preserve">CASTELLO SRL (CF: 03794250013)
</t>
  </si>
  <si>
    <t>CASTELLO SRL (CF: 03794250013)</t>
  </si>
  <si>
    <t>CONTRATTO APERTO FORNITURA TIMBRI 2020</t>
  </si>
  <si>
    <t xml:space="preserve">ELIOS DI GRINZA MARINA (CF: GRNMRN59T68L219C)
</t>
  </si>
  <si>
    <t>ELIOS DI GRINZA MARINA (CF: GRNMRN59T68L219C)</t>
  </si>
  <si>
    <t>Acquisto di tappetini antibatterici per nido aziendale presso la Direzione Regionale del Piemonte</t>
  </si>
  <si>
    <t xml:space="preserve">MEDILINE SNC DI COMOTTO FEDERICA (CF: 11268020010)
</t>
  </si>
  <si>
    <t>MEDILINE SNC DI COMOTTO FEDERICA (CF: 11268020010)</t>
  </si>
  <si>
    <t>Acquisto di n. 60 rotoli di nastro biadesivo per fissaggio pannelli in plexiglas per gli Uffici del Piemonte</t>
  </si>
  <si>
    <t>Acquisto di n. 600 cavi di rete RJ45 categoria 5e da 1,5 m. per la DRE Piemonte</t>
  </si>
  <si>
    <t xml:space="preserve">COMOLI, FERRARI &amp; C. (CF: 00123060030)
</t>
  </si>
  <si>
    <t>COMOLI, FERRARI &amp; C. (CF: 00123060030)</t>
  </si>
  <si>
    <t>Fornitura e consegna di 100.000 mascherine chirurgiche per gli Uffici della Direzione Regionale del Piemonte</t>
  </si>
  <si>
    <t xml:space="preserve">POLONORD ADESTE (CF: 02052230394)
</t>
  </si>
  <si>
    <t>POLONORD ADESTE (CF: 02052230394)</t>
  </si>
  <si>
    <t>Servizio di facchinaggio interno ed esterno per lâ€™Ufficio di Saluzzo</t>
  </si>
  <si>
    <t>Servizio di fermo macchina, sgombero neve e spargimento sale per la stagione invernale 2020/2021 presso le partio comuni del SAM Torino</t>
  </si>
  <si>
    <t>Collaudo decennale di 143 bombole contenenti NAF S125 e gas inerte dellâ€™impianto di spegnimento automatico antincendio del SAM Torino</t>
  </si>
  <si>
    <t xml:space="preserve">ARGO DI MARCO ENRICO GAREGNANI (CF: GRGMCN75E05E801O)
ASTRA SISTEMI ANTINCENDIO S.R.L. (CF: 11557420152)
ESSECI SRL (CF: 05999530016)
S.E.I. SISTEMIINDUSTRIALI SNC DI QUAGGIA EDDO &amp; C. (CF: 01085740288)
SIEMENS SPA (CF: 00751160151)
</t>
  </si>
  <si>
    <t xml:space="preserve">Intervento di ripristino tapparelle presso la sede della Direzione Regionale del Piemonte </t>
  </si>
  <si>
    <t xml:space="preserve">LAVORINCORSO SRL (CF: 07299900014)
</t>
  </si>
  <si>
    <t>LAVORINCORSO SRL (CF: 07299900014)</t>
  </si>
  <si>
    <t>FORNITURA BANDIERE UFFICI VARI</t>
  </si>
  <si>
    <t xml:space="preserve">FAGGIONATO ROBERTO (CF: FGGRRT74M13F464Y)
</t>
  </si>
  <si>
    <t>FAGGIONATO ROBERTO (CF: FGGRRT74M13F464Y)</t>
  </si>
  <si>
    <t>VISITE MEDICHE E CERTIFICATI FRAGILITA' LAVORATORI</t>
  </si>
  <si>
    <t>Interventi urgenti di manutenzione degli impianti antintrusione. autorizzazione a consuntivo</t>
  </si>
  <si>
    <t>CORSI BASE E AGGIORNAMENTO ASPP E RSPP</t>
  </si>
  <si>
    <t xml:space="preserve">GIONE SPA (CF: 11940290015)
</t>
  </si>
  <si>
    <t>GIONE SPA (CF: 11940290015)</t>
  </si>
  <si>
    <t>Fornitura e consegna al piano di toner e drum per lâ€™UT di Casale M.to, UT Novi, Ligure, UP Alessandria, UT Alba, UT TO 3 e UT MondovÃ¬.</t>
  </si>
  <si>
    <t xml:space="preserve">ECO LASER INFORMATICA SRL (CF: 04427081007)
</t>
  </si>
  <si>
    <t>Fornitura e consegna franco locali di 2 ARGO MINI LAN e 1 MONITOR</t>
  </si>
  <si>
    <t>Montaggio armadio compattato presso lâ€™Ufficio Territoriale di Saluzzo</t>
  </si>
  <si>
    <t>Fornitura e installazione di materiale per il miglioramento del sistema controllo accessi presso DP Cuneo</t>
  </si>
  <si>
    <t xml:space="preserve">IDROGAS GROUP SRL (CF: 02427810045)
</t>
  </si>
  <si>
    <t>Sostituzione discese pluviali presso lâ€™Ufficio Territoriale di Saluzzo.</t>
  </si>
  <si>
    <t xml:space="preserve">CAPELLINO VALTER (CF: CPLVTR63B19H247T)
</t>
  </si>
  <si>
    <t>CAPELLINO VALTER (CF: CPLVTR63B19H247T)</t>
  </si>
  <si>
    <t>Servizio di trasloco e facchinaggio uffici Ivrea.</t>
  </si>
  <si>
    <t xml:space="preserve">CONSORZIO GE.SE.AV. (CF: 01843430560)
</t>
  </si>
  <si>
    <t>CONSORZIO GE.SE.AV. (CF: 01843430560)</t>
  </si>
  <si>
    <t xml:space="preserve">Accordo quadro per la fornitura e consegna di materiale sanitario e di sicurezza presso gli Uffici dellâ€™Agenzia delle Entrate del Piemonte </t>
  </si>
  <si>
    <t xml:space="preserve">L'ANTINFORTUNISTICA S.R.L. (CF: 02467560245)
</t>
  </si>
  <si>
    <t>L'ANTINFORTUNISTICA S.R.L. (CF: 02467560245)</t>
  </si>
  <si>
    <t>Ripristino della pavimentazione esterna posta nellâ€™area antistante lâ€™ingresso del PUF di Cuneo</t>
  </si>
  <si>
    <t xml:space="preserve">NUOVA EDILIZIA DI GIRELLO ARCH. OSCAR (CF: GRLSCR71D27D205L)
</t>
  </si>
  <si>
    <t>NUOVA EDILIZIA DI GIRELLO ARCH. OSCAR (CF: GRLSCR71D27D205L)</t>
  </si>
  <si>
    <t>Accordo quadro per la fornitura di materiali di consumo (toner/drum) a ridotto impatto ambientale per stampanti ed apparecchiature multifunzione da destinare agli Uffici dellâ€™Agenzia delle Entrate del Piemonte</t>
  </si>
  <si>
    <t>Fornitura e posa in opera tende verticali a lamelle per lâ€™Ufficio dellâ€™Agenzia delle Entrate di Ivrea</t>
  </si>
  <si>
    <t xml:space="preserve">PORTEND SNC DI BRIVIO UGO, ROBERTO &amp; C. (CF: 03798630152)
</t>
  </si>
  <si>
    <t>PORTEND SNC DI BRIVIO UGO, ROBERTO &amp; C. (CF: 03798630152)</t>
  </si>
  <si>
    <t>Intervento di disostruzione scarico lavandino wc piano terra presso Direzione Regionale del Piemonte</t>
  </si>
  <si>
    <t xml:space="preserve">REGA SERVIZI DI CAVA G. E C. (CF: 08065500012)
</t>
  </si>
  <si>
    <t>REGA SERVIZI DI CAVA G. E C. (CF: 08065500012)</t>
  </si>
  <si>
    <t>Fornitura e consegna di 15.000 mascherine FFP2 certificate CE per gli Uffici della DR Piemonte</t>
  </si>
  <si>
    <t>Fornitura ed installazione bussola ingresso scala B UPT TO e restauro portone ligneo cortile DR Piemonte</t>
  </si>
  <si>
    <t xml:space="preserve">RESTAURI E CREAZIONI DI D'ANTONIO DOMENICO (CF: DNTDNC78D26B777U)
</t>
  </si>
  <si>
    <t>RESTAURI E CREAZIONI DI D'ANTONIO DOMENICO (CF: DNTDNC78D26B777U)</t>
  </si>
  <si>
    <t>CONVENZIONE CONSIP CARTE DI CREDITO 5 - FORNITURA CARTA DI CREDITO PER NUOVO DIRETTORE REGIONALE</t>
  </si>
  <si>
    <t xml:space="preserve">NEXI PAYMENTS S.P.A. (GIÃ  CARTASI SPA) (CF: 04107060966)
</t>
  </si>
  <si>
    <t>NEXI PAYMENTS S.P.A. (GIÃ  CARTASI SPA) (CF: 04107060966)</t>
  </si>
  <si>
    <t>Intervento di disostruzione scarico lavandino wc piano terra presso lâ€™immobile sede della Direzione Regionale del Piemonte</t>
  </si>
  <si>
    <t xml:space="preserve">Opere edili di minuto mantenimento e messa in sicurezza balconi e controsoffitti presso immobile sede dellâ€™UT e del Servizio di PubblicitÃ  Immobiliare di Casale Monferrato </t>
  </si>
  <si>
    <t xml:space="preserve">GIMA DI MANGIARACINA  E C SAS (CF: 05036580016)
</t>
  </si>
  <si>
    <t>GIMA DI MANGIARACINA  E C SAS (CF: 05036580016)</t>
  </si>
  <si>
    <t>Smaltimento di materiale mobile fuori uso presso lâ€™immobile sede dellâ€™Agenzia delle Entrate â€“ Ufficio Provinciale del Territorio</t>
  </si>
  <si>
    <t xml:space="preserve">CONSERVCO (CF: 01945190039)
</t>
  </si>
  <si>
    <t>CONSERVCO (CF: 01945190039)</t>
  </si>
  <si>
    <t>Smaltimento di materiale mobile ingombrante fuori uso presso lâ€™immobile sede dellâ€™Agenzia delle Entrate â€“ Direzione Regionale del Piemonte</t>
  </si>
  <si>
    <t xml:space="preserve">Fornitura e posa di n. 17 corpi illuminanti presso Ufficio Provinciale del Territorio di Novara </t>
  </si>
  <si>
    <t xml:space="preserve">B.P SRL (CF: 01398370039)
</t>
  </si>
  <si>
    <t>B.P SRL (CF: 01398370039)</t>
  </si>
  <si>
    <t>Verifica periodica impianto di messa a terra e dispositivi di protezione scariche atmosferiche presso lâ€™immobile sede del Servizio di Assistenza Multicanale di Torino</t>
  </si>
  <si>
    <t xml:space="preserve">OCERT SRL (CF: 08463950017)
</t>
  </si>
  <si>
    <t>OCERT SRL (CF: 08463950017)</t>
  </si>
  <si>
    <t>Spostamento fotocopiatore a noleggio Kyocera da ex sezione Audit di via Padova 76/78 a nuova sezione Audit in Corso Vinzaglio 8, Torino</t>
  </si>
  <si>
    <t>Ampliamento impianto TVCC, antintrusione ed illuminazione esterna dell'Ufficio di Ivrea</t>
  </si>
  <si>
    <t>Smaltimento di beni dichiarati fuori uso presso lâ€™immobile sito in Torino, corso Vinzaglio 8, sede dellâ€™Agenzia delle Entrate â€“ Direzione Regionale del Piemonte.</t>
  </si>
  <si>
    <t xml:space="preserve">EFFE ERRE SRL (CF: 02639700018)
</t>
  </si>
  <si>
    <t>EFFE ERRE SRL (CF: 02639700018)</t>
  </si>
  <si>
    <t>Verifica periodica e straordinaria dellâ€™impianto elevatore dello stabile in via Minzoni 34, Borgomanero, sede UT Borgomanero</t>
  </si>
  <si>
    <t>Fornitura ed installazione tende veneziane presso lâ€™Ufficio Territoriale ed il Servizio di PubblicitÃ  Immobiliare di MondovÃ¬.</t>
  </si>
  <si>
    <t xml:space="preserve">CUNEO TENDE SNC (CF: 02133240040)
</t>
  </si>
  <si>
    <t>CUNEO TENDE SNC (CF: 02133240040)</t>
  </si>
  <si>
    <t>Realizzazione di 16 stalli per parcheggio riservato e posa di segnaletica informativa per la nuova sede dellâ€™UT e SPI di Ivrea, via Jervis, 28</t>
  </si>
  <si>
    <t xml:space="preserve">C.T.R. S.R.L. (CF: 03882040011)
</t>
  </si>
  <si>
    <t>C.T.R. S.R.L. (CF: 03882040011)</t>
  </si>
  <si>
    <t>Servizio di intervento in caso di allarme antintrusione/antincendio da parte dellâ€™istituto di vigilanza per la Direzione Provinciale di Biella</t>
  </si>
  <si>
    <t>Fornitura di teleriscaldamento e servizio di manutenzione dellâ€™impianto di climatizzazione per nuova sede UT e SPI di Ivrea, via Jervis, 26</t>
  </si>
  <si>
    <t xml:space="preserve">REKEEP SPA (GIÃ  MANUTENCOOP FACILITY MANAGEMENT SPA) (CF: 02402671206)
</t>
  </si>
  <si>
    <t>REKEEP SPA (GIÃ  MANUTENCOOP FACILITY MANAGEMENT SPA) (CF: 02402671206)</t>
  </si>
  <si>
    <t>Fornitura e posa in opera di segnaletica informativa interna ed esterna per nuova sede UT e SPI di Ivrea, via Jervis, 26</t>
  </si>
  <si>
    <t>Rinnovo abbonamento alla rivista â€œConsulente immobiliareâ€ edizioni Il Sole 24 ore.</t>
  </si>
  <si>
    <t xml:space="preserve">IL SOLE 24ORE S.P.A. (CF: 00777910159)
</t>
  </si>
  <si>
    <t>IL SOLE 24ORE S.P.A. (CF: 00777910159)</t>
  </si>
  <si>
    <t>Servizio di verifica periodica e straordinaria dellâ€™impianto elevatore dello stabile in via San Giovanni Bosco 13/B, sede della DP di Cuneo</t>
  </si>
  <si>
    <t xml:space="preserve">Sostituzione caldaia non funzionante nella sede dellâ€™Ufficio di Casale Monferrato Via Liutparando, 30/32 </t>
  </si>
  <si>
    <t xml:space="preserve">Fornitura e consegna franco locali di  3 ARGO MINI LAN, ARGO LAN PRINTER e 5 ARGO SOLOMONITOR 42 â€“ per sistema elimina code per UT Novi Ligure, UT Acqui Terme, DP Cuneo e DP Asti </t>
  </si>
  <si>
    <t>Fornitura consegna e montaggio di arredi a norma per lâ€™Ufficio Provinciale Territorio di Torino, Via Guicciardini 11, Torino</t>
  </si>
  <si>
    <t xml:space="preserve">CENTRUFFICIO LORETO S.P.A. (CF: 08312370151)
</t>
  </si>
  <si>
    <t>CENTRUFFICIO LORETO S.P.A. (CF: 08312370151)</t>
  </si>
  <si>
    <t>Collaudo e revisione decennale di n. 143 bombole da 140 lt., contenenti NAF S125 e gas inerte, presso archivi immobile FIP di strada Antica di Collegno 259 - Torino</t>
  </si>
  <si>
    <t>Manutenzione straordinaria impianto rivelazione incendi dell'immobile denominato Palazzo Uffici Finanziari, in via San Giovanni Bosco n.13/b Cuneo</t>
  </si>
  <si>
    <t>Servizio di controllo della sede della Direzione Provinciale di Vercelli mediante teleallarme - anno 2021.</t>
  </si>
  <si>
    <t>GARA IN CORSO PER MANUTENZIONE IMPIANTI ELETTRICI</t>
  </si>
  <si>
    <t xml:space="preserve">2 ZETA SRL (CF: 08107130018)
CHIAVAZZA S.R.L. (CF: 05651220013)
CO-GESI SRL (CF: 11032900018)
NICMA&amp;PARTNERS SPA (CF: 09714120012)
SAMSIC ITALIA (GIÃ  RES NOVA) (CF: 05651570011)
</t>
  </si>
  <si>
    <t>SERVIZIO SORVEGLIANZA SANITARIA - RINNOVO CONTRATTO</t>
  </si>
  <si>
    <t xml:space="preserve">Procedura per la concessione in gestione del servizio bar â€“ tavola fredda presso la Direzione Provinciale II di Torino </t>
  </si>
  <si>
    <t>Procedura per la concessione del servizio di gestione dellâ€™asilo nido aziendale presso la Direzione Regionale del Piemonte dellâ€™Agenzia delle Entrate</t>
  </si>
  <si>
    <t>GARA IN CORSO PER MANUTENZIONE IMPIANTI TERMOIDRAULICI</t>
  </si>
  <si>
    <t xml:space="preserve">CO-GESI SRL (CF: 11032900018)
GLOBALGEST SRL (CF: 08587361000)
NICMA&amp;PARTNERS SPA (CF: 09714120012)
SAMSIC ITALIA (GIÃ  RES NOVA) (CF: 05651570011)
SCHINETTI S.R.L. (CF: 01992280014)
</t>
  </si>
  <si>
    <t>Interventi di ripristino del controsoffitto della zona front office presso la DP I di Torino â€“ UT di Torino 1</t>
  </si>
  <si>
    <t>Tinteggiatura locali presso lâ€™Ufficio Territoriale di Chivasso</t>
  </si>
  <si>
    <t>Conversione dei locali ex bar in sala dâ€™attesa del front office presso la sede della Direzione Provinciale I di Torino</t>
  </si>
  <si>
    <t>FORNITURA BUONI PASTO SEDI REGIONE PIEMONTE - ANNI 2021-2022</t>
  </si>
  <si>
    <t xml:space="preserve">DAY RISTOSERVICE S.P.A. (CF: 03543000370)
</t>
  </si>
  <si>
    <t>DAY RISTOSERVICE S.P.A. (CF: 03543000370)</t>
  </si>
  <si>
    <t>SPI ACQUI TERME - SERVIZIO DI TELERISCALDAMENTO - ANNO 2021</t>
  </si>
  <si>
    <t xml:space="preserve">ACQUI ENERGIA SPA (CF: 03270280047)
</t>
  </si>
  <si>
    <t>ACQUI ENERGIA SPA (CF: 03270280047)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</si>
</sst>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"XEE10F0B36"</f>
        <v>XEE10F0B36</v>
      </c>
      <c r="B3" t="str">
        <f t="shared" ref="B3:B66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2199</v>
      </c>
      <c r="I3" s="2">
        <v>41971</v>
      </c>
      <c r="J3" s="2">
        <v>43796</v>
      </c>
      <c r="K3">
        <v>2199</v>
      </c>
    </row>
    <row r="4" spans="1:11" x14ac:dyDescent="0.25">
      <c r="A4" t="str">
        <f>"6054619DA5"</f>
        <v>6054619DA5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0</v>
      </c>
      <c r="I4" s="2">
        <v>42064</v>
      </c>
      <c r="J4" s="2">
        <v>42429</v>
      </c>
      <c r="K4">
        <v>195038.39</v>
      </c>
    </row>
    <row r="5" spans="1:11" x14ac:dyDescent="0.25">
      <c r="A5" t="str">
        <f>"6276672995"</f>
        <v>6276672995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22</v>
      </c>
      <c r="G5" t="s">
        <v>23</v>
      </c>
      <c r="H5">
        <v>0</v>
      </c>
      <c r="I5" s="2">
        <v>42217</v>
      </c>
      <c r="J5" s="2">
        <v>42582</v>
      </c>
      <c r="K5">
        <v>970514.08</v>
      </c>
    </row>
    <row r="6" spans="1:11" x14ac:dyDescent="0.25">
      <c r="A6" t="str">
        <f>"Z831A5020A"</f>
        <v>Z831A5020A</v>
      </c>
      <c r="B6" t="str">
        <f t="shared" si="0"/>
        <v>06363391001</v>
      </c>
      <c r="C6" t="s">
        <v>16</v>
      </c>
      <c r="D6" t="s">
        <v>25</v>
      </c>
      <c r="E6" t="s">
        <v>26</v>
      </c>
      <c r="F6" s="1" t="s">
        <v>27</v>
      </c>
      <c r="G6" t="s">
        <v>28</v>
      </c>
      <c r="H6">
        <v>5760</v>
      </c>
      <c r="I6" s="2">
        <v>42552</v>
      </c>
      <c r="J6" s="2">
        <v>44012</v>
      </c>
      <c r="K6">
        <v>3349</v>
      </c>
    </row>
    <row r="7" spans="1:11" x14ac:dyDescent="0.25">
      <c r="A7" t="str">
        <f>"67092410D3"</f>
        <v>67092410D3</v>
      </c>
      <c r="B7" t="str">
        <f t="shared" si="0"/>
        <v>06363391001</v>
      </c>
      <c r="C7" t="s">
        <v>16</v>
      </c>
      <c r="D7" t="s">
        <v>29</v>
      </c>
      <c r="E7" t="s">
        <v>18</v>
      </c>
      <c r="F7" s="1" t="s">
        <v>30</v>
      </c>
      <c r="G7" t="s">
        <v>31</v>
      </c>
      <c r="H7">
        <v>6512</v>
      </c>
      <c r="I7" s="2">
        <v>42521</v>
      </c>
      <c r="J7" s="2">
        <v>44347</v>
      </c>
      <c r="K7">
        <v>5388.32</v>
      </c>
    </row>
    <row r="8" spans="1:11" x14ac:dyDescent="0.25">
      <c r="A8" t="str">
        <f>"6725209A06"</f>
        <v>6725209A06</v>
      </c>
      <c r="B8" t="str">
        <f t="shared" si="0"/>
        <v>06363391001</v>
      </c>
      <c r="C8" t="s">
        <v>16</v>
      </c>
      <c r="D8" t="s">
        <v>32</v>
      </c>
      <c r="E8" t="s">
        <v>18</v>
      </c>
      <c r="F8" s="1" t="s">
        <v>33</v>
      </c>
      <c r="G8" t="s">
        <v>34</v>
      </c>
      <c r="H8">
        <v>5242608.88</v>
      </c>
      <c r="I8" s="2">
        <v>42552</v>
      </c>
      <c r="J8" s="2">
        <v>43852</v>
      </c>
      <c r="K8">
        <v>5143705.3</v>
      </c>
    </row>
    <row r="9" spans="1:11" x14ac:dyDescent="0.25">
      <c r="A9" t="str">
        <f>"ZB41A756A0"</f>
        <v>ZB41A756A0</v>
      </c>
      <c r="B9" t="str">
        <f t="shared" si="0"/>
        <v>06363391001</v>
      </c>
      <c r="C9" t="s">
        <v>16</v>
      </c>
      <c r="D9" t="s">
        <v>35</v>
      </c>
      <c r="E9" t="s">
        <v>18</v>
      </c>
      <c r="F9" s="1" t="s">
        <v>30</v>
      </c>
      <c r="G9" t="s">
        <v>31</v>
      </c>
      <c r="H9">
        <v>1628</v>
      </c>
      <c r="I9" s="2">
        <v>42550</v>
      </c>
      <c r="J9" s="2">
        <v>42550</v>
      </c>
      <c r="K9">
        <v>1361.19</v>
      </c>
    </row>
    <row r="10" spans="1:11" x14ac:dyDescent="0.25">
      <c r="A10" t="str">
        <f>"Z201B57AD3"</f>
        <v>Z201B57AD3</v>
      </c>
      <c r="B10" t="str">
        <f t="shared" si="0"/>
        <v>06363391001</v>
      </c>
      <c r="C10" t="s">
        <v>16</v>
      </c>
      <c r="D10" t="s">
        <v>36</v>
      </c>
      <c r="E10" t="s">
        <v>18</v>
      </c>
      <c r="F10" s="1" t="s">
        <v>30</v>
      </c>
      <c r="G10" t="s">
        <v>31</v>
      </c>
      <c r="H10">
        <v>21658</v>
      </c>
      <c r="I10" s="2">
        <v>42642</v>
      </c>
      <c r="J10" s="2">
        <v>42672</v>
      </c>
      <c r="K10">
        <v>16881.36</v>
      </c>
    </row>
    <row r="11" spans="1:11" x14ac:dyDescent="0.25">
      <c r="A11" t="str">
        <f>"670836913A"</f>
        <v>670836913A</v>
      </c>
      <c r="B11" t="str">
        <f t="shared" si="0"/>
        <v>06363391001</v>
      </c>
      <c r="C11" t="s">
        <v>16</v>
      </c>
      <c r="D11" t="s">
        <v>37</v>
      </c>
      <c r="E11" t="s">
        <v>18</v>
      </c>
      <c r="F11" s="1" t="s">
        <v>38</v>
      </c>
      <c r="G11" t="s">
        <v>39</v>
      </c>
      <c r="H11">
        <v>0</v>
      </c>
      <c r="I11" s="2">
        <v>42614</v>
      </c>
      <c r="J11" s="2">
        <v>42978</v>
      </c>
      <c r="K11">
        <v>1099352.3400000001</v>
      </c>
    </row>
    <row r="12" spans="1:11" x14ac:dyDescent="0.25">
      <c r="A12" t="str">
        <f>"Z221C43544"</f>
        <v>Z221C43544</v>
      </c>
      <c r="B12" t="str">
        <f t="shared" si="0"/>
        <v>06363391001</v>
      </c>
      <c r="C12" t="s">
        <v>16</v>
      </c>
      <c r="D12" t="s">
        <v>40</v>
      </c>
      <c r="E12" t="s">
        <v>18</v>
      </c>
      <c r="F12" s="1" t="s">
        <v>19</v>
      </c>
      <c r="G12" t="s">
        <v>20</v>
      </c>
      <c r="H12">
        <v>21002.400000000001</v>
      </c>
      <c r="I12" s="2">
        <v>42724</v>
      </c>
      <c r="J12" s="2">
        <v>42724</v>
      </c>
      <c r="K12">
        <v>15752.25</v>
      </c>
    </row>
    <row r="13" spans="1:11" x14ac:dyDescent="0.25">
      <c r="A13" t="str">
        <f>"669232594A"</f>
        <v>669232594A</v>
      </c>
      <c r="B13" t="str">
        <f t="shared" si="0"/>
        <v>06363391001</v>
      </c>
      <c r="C13" t="s">
        <v>16</v>
      </c>
      <c r="D13" t="s">
        <v>41</v>
      </c>
      <c r="E13" t="s">
        <v>18</v>
      </c>
      <c r="F13" s="1" t="s">
        <v>42</v>
      </c>
      <c r="G13" t="s">
        <v>43</v>
      </c>
      <c r="H13">
        <v>1451457.65</v>
      </c>
      <c r="I13" s="2">
        <v>42510</v>
      </c>
      <c r="J13" s="2">
        <v>43416</v>
      </c>
      <c r="K13">
        <v>599790.34</v>
      </c>
    </row>
    <row r="14" spans="1:11" x14ac:dyDescent="0.25">
      <c r="A14" t="str">
        <f>"Z841D49E84"</f>
        <v>Z841D49E84</v>
      </c>
      <c r="B14" t="str">
        <f t="shared" si="0"/>
        <v>06363391001</v>
      </c>
      <c r="C14" t="s">
        <v>16</v>
      </c>
      <c r="D14" t="s">
        <v>44</v>
      </c>
      <c r="E14" t="s">
        <v>18</v>
      </c>
      <c r="F14" s="1" t="s">
        <v>19</v>
      </c>
      <c r="G14" t="s">
        <v>20</v>
      </c>
      <c r="H14">
        <v>1750.2</v>
      </c>
      <c r="I14" s="2">
        <v>42747</v>
      </c>
      <c r="J14" s="2">
        <v>42766</v>
      </c>
      <c r="K14">
        <v>1137.6300000000001</v>
      </c>
    </row>
    <row r="15" spans="1:11" x14ac:dyDescent="0.25">
      <c r="A15" t="str">
        <f>"6956852FDE"</f>
        <v>6956852FDE</v>
      </c>
      <c r="B15" t="str">
        <f t="shared" si="0"/>
        <v>06363391001</v>
      </c>
      <c r="C15" t="s">
        <v>16</v>
      </c>
      <c r="D15" t="s">
        <v>45</v>
      </c>
      <c r="E15" t="s">
        <v>18</v>
      </c>
      <c r="F15" s="1" t="s">
        <v>46</v>
      </c>
      <c r="G15" t="s">
        <v>47</v>
      </c>
      <c r="H15">
        <v>370270.11</v>
      </c>
      <c r="I15" s="2">
        <v>42767</v>
      </c>
      <c r="J15" s="2">
        <v>43861</v>
      </c>
      <c r="K15">
        <v>391390.28</v>
      </c>
    </row>
    <row r="16" spans="1:11" x14ac:dyDescent="0.25">
      <c r="A16" t="str">
        <f>"6940290C7A"</f>
        <v>6940290C7A</v>
      </c>
      <c r="B16" t="str">
        <f t="shared" si="0"/>
        <v>06363391001</v>
      </c>
      <c r="C16" t="s">
        <v>16</v>
      </c>
      <c r="D16" t="s">
        <v>48</v>
      </c>
      <c r="E16" t="s">
        <v>18</v>
      </c>
      <c r="F16" s="1" t="s">
        <v>22</v>
      </c>
      <c r="G16" t="s">
        <v>23</v>
      </c>
      <c r="H16">
        <v>0</v>
      </c>
      <c r="I16" s="2">
        <v>42826</v>
      </c>
      <c r="J16" s="2">
        <v>43190</v>
      </c>
      <c r="K16">
        <v>72045.23</v>
      </c>
    </row>
    <row r="17" spans="1:11" x14ac:dyDescent="0.25">
      <c r="A17" t="str">
        <f>"Z441E05435"</f>
        <v>Z441E05435</v>
      </c>
      <c r="B17" t="str">
        <f t="shared" si="0"/>
        <v>06363391001</v>
      </c>
      <c r="C17" t="s">
        <v>16</v>
      </c>
      <c r="D17" t="s">
        <v>49</v>
      </c>
      <c r="E17" t="s">
        <v>18</v>
      </c>
      <c r="F17" s="1" t="s">
        <v>19</v>
      </c>
      <c r="G17" t="s">
        <v>20</v>
      </c>
      <c r="H17">
        <v>1750.2</v>
      </c>
      <c r="I17" s="2">
        <v>42824</v>
      </c>
      <c r="J17" s="2">
        <v>44651</v>
      </c>
      <c r="K17">
        <v>1312.65</v>
      </c>
    </row>
    <row r="18" spans="1:11" x14ac:dyDescent="0.25">
      <c r="A18" t="str">
        <f>"Z301E7B31F"</f>
        <v>Z301E7B31F</v>
      </c>
      <c r="B18" t="str">
        <f t="shared" si="0"/>
        <v>06363391001</v>
      </c>
      <c r="C18" t="s">
        <v>16</v>
      </c>
      <c r="D18" t="s">
        <v>50</v>
      </c>
      <c r="E18" t="s">
        <v>18</v>
      </c>
      <c r="F18" s="1" t="s">
        <v>19</v>
      </c>
      <c r="G18" t="s">
        <v>20</v>
      </c>
      <c r="H18">
        <v>7000.8</v>
      </c>
      <c r="I18" s="2">
        <v>42916</v>
      </c>
      <c r="J18" s="2">
        <v>42916</v>
      </c>
      <c r="K18">
        <v>4550.6499999999996</v>
      </c>
    </row>
    <row r="19" spans="1:11" x14ac:dyDescent="0.25">
      <c r="A19" t="str">
        <f>"ZDE1ED291B"</f>
        <v>ZDE1ED291B</v>
      </c>
      <c r="B19" t="str">
        <f t="shared" si="0"/>
        <v>06363391001</v>
      </c>
      <c r="C19" t="s">
        <v>16</v>
      </c>
      <c r="D19" t="s">
        <v>51</v>
      </c>
      <c r="E19" t="s">
        <v>18</v>
      </c>
      <c r="F19" s="1" t="s">
        <v>19</v>
      </c>
      <c r="G19" t="s">
        <v>20</v>
      </c>
      <c r="H19">
        <v>15751.8</v>
      </c>
      <c r="I19" s="2">
        <v>42916</v>
      </c>
      <c r="J19" s="2">
        <v>42916</v>
      </c>
      <c r="K19">
        <v>10238.93</v>
      </c>
    </row>
    <row r="20" spans="1:11" x14ac:dyDescent="0.25">
      <c r="A20" t="str">
        <f>"ZC91FAFADC"</f>
        <v>ZC91FAFADC</v>
      </c>
      <c r="B20" t="str">
        <f t="shared" si="0"/>
        <v>06363391001</v>
      </c>
      <c r="C20" t="s">
        <v>16</v>
      </c>
      <c r="D20" t="s">
        <v>52</v>
      </c>
      <c r="E20" t="s">
        <v>18</v>
      </c>
      <c r="F20" s="1" t="s">
        <v>19</v>
      </c>
      <c r="G20" t="s">
        <v>20</v>
      </c>
      <c r="H20">
        <v>8751</v>
      </c>
      <c r="I20" s="2">
        <v>43040</v>
      </c>
      <c r="J20" s="2">
        <v>44864</v>
      </c>
      <c r="K20">
        <v>5250.72</v>
      </c>
    </row>
    <row r="21" spans="1:11" x14ac:dyDescent="0.25">
      <c r="A21" t="str">
        <f>"ZD4213269F"</f>
        <v>ZD4213269F</v>
      </c>
      <c r="B21" t="str">
        <f t="shared" si="0"/>
        <v>06363391001</v>
      </c>
      <c r="C21" t="s">
        <v>16</v>
      </c>
      <c r="D21" t="s">
        <v>53</v>
      </c>
      <c r="E21" t="s">
        <v>18</v>
      </c>
      <c r="F21" s="1" t="s">
        <v>54</v>
      </c>
      <c r="G21" t="s">
        <v>55</v>
      </c>
      <c r="H21">
        <v>12728.4</v>
      </c>
      <c r="I21" s="2">
        <v>43081</v>
      </c>
      <c r="J21" s="2">
        <v>43114</v>
      </c>
      <c r="K21">
        <v>7000.32</v>
      </c>
    </row>
    <row r="22" spans="1:11" x14ac:dyDescent="0.25">
      <c r="A22" t="str">
        <f>"Z55205CBD0"</f>
        <v>Z55205CBD0</v>
      </c>
      <c r="B22" t="str">
        <f t="shared" si="0"/>
        <v>06363391001</v>
      </c>
      <c r="C22" t="s">
        <v>16</v>
      </c>
      <c r="D22" t="s">
        <v>56</v>
      </c>
      <c r="E22" t="s">
        <v>18</v>
      </c>
      <c r="F22" s="1" t="s">
        <v>54</v>
      </c>
      <c r="G22" t="s">
        <v>55</v>
      </c>
      <c r="H22">
        <v>10607</v>
      </c>
      <c r="I22" s="2">
        <v>43026</v>
      </c>
      <c r="J22" s="2">
        <v>43039</v>
      </c>
      <c r="K22">
        <v>6364.08</v>
      </c>
    </row>
    <row r="23" spans="1:11" x14ac:dyDescent="0.25">
      <c r="A23" t="str">
        <f>"7399088094"</f>
        <v>7399088094</v>
      </c>
      <c r="B23" t="str">
        <f t="shared" si="0"/>
        <v>06363391001</v>
      </c>
      <c r="C23" t="s">
        <v>16</v>
      </c>
      <c r="D23" t="s">
        <v>57</v>
      </c>
      <c r="E23" t="s">
        <v>18</v>
      </c>
      <c r="F23" s="1" t="s">
        <v>38</v>
      </c>
      <c r="G23" t="s">
        <v>39</v>
      </c>
      <c r="H23">
        <v>0</v>
      </c>
      <c r="I23" s="2">
        <v>43221</v>
      </c>
      <c r="J23" s="2">
        <v>43585</v>
      </c>
      <c r="K23">
        <v>1025240.03</v>
      </c>
    </row>
    <row r="24" spans="1:11" x14ac:dyDescent="0.25">
      <c r="A24" t="str">
        <f>"Z61228C7B5"</f>
        <v>Z61228C7B5</v>
      </c>
      <c r="B24" t="str">
        <f t="shared" si="0"/>
        <v>06363391001</v>
      </c>
      <c r="C24" t="s">
        <v>16</v>
      </c>
      <c r="D24" t="s">
        <v>58</v>
      </c>
      <c r="E24" t="s">
        <v>59</v>
      </c>
      <c r="F24" s="1" t="s">
        <v>60</v>
      </c>
      <c r="G24" t="s">
        <v>61</v>
      </c>
      <c r="H24">
        <v>5327.28</v>
      </c>
      <c r="I24" s="2">
        <v>43222</v>
      </c>
      <c r="J24" s="2">
        <v>43585</v>
      </c>
      <c r="K24">
        <v>5348.42</v>
      </c>
    </row>
    <row r="25" spans="1:11" x14ac:dyDescent="0.25">
      <c r="A25" t="str">
        <f>"ZB022F4844"</f>
        <v>ZB022F4844</v>
      </c>
      <c r="B25" t="str">
        <f t="shared" si="0"/>
        <v>06363391001</v>
      </c>
      <c r="C25" t="s">
        <v>16</v>
      </c>
      <c r="D25" t="s">
        <v>62</v>
      </c>
      <c r="E25" t="s">
        <v>18</v>
      </c>
      <c r="F25" s="1" t="s">
        <v>19</v>
      </c>
      <c r="G25" t="s">
        <v>20</v>
      </c>
      <c r="H25">
        <v>11258.4</v>
      </c>
      <c r="I25" s="2">
        <v>43187</v>
      </c>
      <c r="J25" s="2">
        <v>45012</v>
      </c>
      <c r="K25">
        <v>5629.2</v>
      </c>
    </row>
    <row r="26" spans="1:11" x14ac:dyDescent="0.25">
      <c r="A26" t="str">
        <f>"Z19246C8E7"</f>
        <v>Z19246C8E7</v>
      </c>
      <c r="B26" t="str">
        <f t="shared" si="0"/>
        <v>06363391001</v>
      </c>
      <c r="C26" t="s">
        <v>16</v>
      </c>
      <c r="D26" t="s">
        <v>63</v>
      </c>
      <c r="E26" t="s">
        <v>18</v>
      </c>
      <c r="F26" s="1" t="s">
        <v>19</v>
      </c>
      <c r="G26" t="s">
        <v>20</v>
      </c>
      <c r="H26">
        <v>16887.599999999999</v>
      </c>
      <c r="I26" s="2">
        <v>43301</v>
      </c>
      <c r="J26" s="2">
        <v>43312</v>
      </c>
      <c r="K26">
        <v>6755.04</v>
      </c>
    </row>
    <row r="27" spans="1:11" x14ac:dyDescent="0.25">
      <c r="A27" t="str">
        <f>"Z72241EC2A"</f>
        <v>Z72241EC2A</v>
      </c>
      <c r="B27" t="str">
        <f t="shared" si="0"/>
        <v>06363391001</v>
      </c>
      <c r="C27" t="s">
        <v>16</v>
      </c>
      <c r="D27" t="s">
        <v>64</v>
      </c>
      <c r="E27" t="s">
        <v>26</v>
      </c>
      <c r="F27" s="1" t="s">
        <v>65</v>
      </c>
      <c r="G27" t="s">
        <v>66</v>
      </c>
      <c r="H27">
        <v>10800</v>
      </c>
      <c r="I27" s="2">
        <v>43256</v>
      </c>
      <c r="J27" s="2">
        <v>44716</v>
      </c>
      <c r="K27">
        <v>8170.11</v>
      </c>
    </row>
    <row r="28" spans="1:11" x14ac:dyDescent="0.25">
      <c r="A28" t="str">
        <f>"Z2B25F15ED"</f>
        <v>Z2B25F15ED</v>
      </c>
      <c r="B28" t="str">
        <f t="shared" si="0"/>
        <v>06363391001</v>
      </c>
      <c r="C28" t="s">
        <v>16</v>
      </c>
      <c r="D28" t="s">
        <v>67</v>
      </c>
      <c r="E28" t="s">
        <v>18</v>
      </c>
      <c r="F28" s="1" t="s">
        <v>19</v>
      </c>
      <c r="G28" t="s">
        <v>20</v>
      </c>
      <c r="H28">
        <v>11258.4</v>
      </c>
      <c r="I28" s="2">
        <v>43466</v>
      </c>
      <c r="J28" s="2">
        <v>45291</v>
      </c>
      <c r="K28">
        <v>3940.44</v>
      </c>
    </row>
    <row r="29" spans="1:11" x14ac:dyDescent="0.25">
      <c r="A29" t="str">
        <f>"Z6B260BA26"</f>
        <v>Z6B260BA26</v>
      </c>
      <c r="B29" t="str">
        <f t="shared" si="0"/>
        <v>06363391001</v>
      </c>
      <c r="C29" t="s">
        <v>16</v>
      </c>
      <c r="D29" t="s">
        <v>68</v>
      </c>
      <c r="E29" t="s">
        <v>26</v>
      </c>
      <c r="F29" s="1" t="s">
        <v>69</v>
      </c>
      <c r="G29" t="s">
        <v>70</v>
      </c>
      <c r="H29">
        <v>1200</v>
      </c>
      <c r="I29" s="2">
        <v>43441</v>
      </c>
      <c r="J29" s="2">
        <v>43805</v>
      </c>
      <c r="K29">
        <v>1200</v>
      </c>
    </row>
    <row r="30" spans="1:11" x14ac:dyDescent="0.25">
      <c r="A30" t="str">
        <f>"Z1325047D4"</f>
        <v>Z1325047D4</v>
      </c>
      <c r="B30" t="str">
        <f t="shared" si="0"/>
        <v>06363391001</v>
      </c>
      <c r="C30" t="s">
        <v>16</v>
      </c>
      <c r="D30" t="s">
        <v>71</v>
      </c>
      <c r="E30" t="s">
        <v>26</v>
      </c>
      <c r="F30" s="1" t="s">
        <v>72</v>
      </c>
      <c r="G30" t="s">
        <v>73</v>
      </c>
      <c r="H30">
        <v>0</v>
      </c>
      <c r="I30" s="2">
        <v>43374</v>
      </c>
      <c r="K30">
        <v>3523.74</v>
      </c>
    </row>
    <row r="31" spans="1:11" x14ac:dyDescent="0.25">
      <c r="A31" t="str">
        <f>"ZBE2682814"</f>
        <v>ZBE2682814</v>
      </c>
      <c r="B31" t="str">
        <f t="shared" si="0"/>
        <v>06363391001</v>
      </c>
      <c r="C31" t="s">
        <v>16</v>
      </c>
      <c r="D31" t="s">
        <v>74</v>
      </c>
      <c r="E31" t="s">
        <v>18</v>
      </c>
      <c r="F31" s="1" t="s">
        <v>19</v>
      </c>
      <c r="G31" t="s">
        <v>20</v>
      </c>
      <c r="H31">
        <v>31898.799999999999</v>
      </c>
      <c r="I31" s="2">
        <v>43525</v>
      </c>
      <c r="J31" s="2">
        <v>45351</v>
      </c>
      <c r="K31">
        <v>11164.65</v>
      </c>
    </row>
    <row r="32" spans="1:11" x14ac:dyDescent="0.25">
      <c r="A32" t="str">
        <f>"7810895A74"</f>
        <v>7810895A74</v>
      </c>
      <c r="B32" t="str">
        <f t="shared" si="0"/>
        <v>06363391001</v>
      </c>
      <c r="C32" t="s">
        <v>16</v>
      </c>
      <c r="D32" t="s">
        <v>75</v>
      </c>
      <c r="E32" t="s">
        <v>18</v>
      </c>
      <c r="F32" s="1" t="s">
        <v>38</v>
      </c>
      <c r="G32" t="s">
        <v>39</v>
      </c>
      <c r="H32">
        <v>0</v>
      </c>
      <c r="I32" s="2">
        <v>43586</v>
      </c>
      <c r="J32" s="2">
        <v>44135</v>
      </c>
      <c r="K32">
        <v>1628594.07</v>
      </c>
    </row>
    <row r="33" spans="1:11" x14ac:dyDescent="0.25">
      <c r="A33" t="str">
        <f>"ZBA274E214"</f>
        <v>ZBA274E214</v>
      </c>
      <c r="B33" t="str">
        <f t="shared" si="0"/>
        <v>06363391001</v>
      </c>
      <c r="C33" t="s">
        <v>16</v>
      </c>
      <c r="D33" t="s">
        <v>76</v>
      </c>
      <c r="E33" t="s">
        <v>26</v>
      </c>
      <c r="F33" s="1" t="s">
        <v>77</v>
      </c>
      <c r="G33" t="s">
        <v>78</v>
      </c>
      <c r="H33">
        <v>10963.33</v>
      </c>
      <c r="I33" s="2">
        <v>43529</v>
      </c>
      <c r="J33" s="2">
        <v>44285</v>
      </c>
      <c r="K33">
        <v>9945</v>
      </c>
    </row>
    <row r="34" spans="1:11" x14ac:dyDescent="0.25">
      <c r="A34" t="str">
        <f>"Z18274E57A"</f>
        <v>Z18274E57A</v>
      </c>
      <c r="B34" t="str">
        <f t="shared" si="0"/>
        <v>06363391001</v>
      </c>
      <c r="C34" t="s">
        <v>16</v>
      </c>
      <c r="D34" t="s">
        <v>79</v>
      </c>
      <c r="E34" t="s">
        <v>26</v>
      </c>
      <c r="F34" s="1" t="s">
        <v>80</v>
      </c>
      <c r="G34" t="s">
        <v>81</v>
      </c>
      <c r="H34">
        <v>13034.13</v>
      </c>
      <c r="I34" s="2">
        <v>43542</v>
      </c>
      <c r="J34" s="2">
        <v>43553</v>
      </c>
      <c r="K34">
        <v>6367.51</v>
      </c>
    </row>
    <row r="35" spans="1:11" x14ac:dyDescent="0.25">
      <c r="A35" t="str">
        <f>"Z8D274E0BC"</f>
        <v>Z8D274E0BC</v>
      </c>
      <c r="B35" t="str">
        <f t="shared" si="0"/>
        <v>06363391001</v>
      </c>
      <c r="C35" t="s">
        <v>16</v>
      </c>
      <c r="D35" t="s">
        <v>82</v>
      </c>
      <c r="E35" t="s">
        <v>26</v>
      </c>
      <c r="F35" s="1" t="s">
        <v>83</v>
      </c>
      <c r="G35" t="s">
        <v>84</v>
      </c>
      <c r="H35">
        <v>9641</v>
      </c>
      <c r="I35" s="2">
        <v>43535</v>
      </c>
      <c r="J35" s="2">
        <v>43552</v>
      </c>
      <c r="K35">
        <v>9641</v>
      </c>
    </row>
    <row r="36" spans="1:11" x14ac:dyDescent="0.25">
      <c r="A36" t="str">
        <f>"Z9B26ECE8B"</f>
        <v>Z9B26ECE8B</v>
      </c>
      <c r="B36" t="str">
        <f t="shared" si="0"/>
        <v>06363391001</v>
      </c>
      <c r="C36" t="s">
        <v>16</v>
      </c>
      <c r="D36" t="s">
        <v>85</v>
      </c>
      <c r="E36" t="s">
        <v>26</v>
      </c>
      <c r="F36" s="1" t="s">
        <v>86</v>
      </c>
      <c r="G36" t="s">
        <v>87</v>
      </c>
      <c r="H36">
        <v>11137.86</v>
      </c>
      <c r="I36" s="2">
        <v>43523</v>
      </c>
      <c r="J36" s="2">
        <v>43887</v>
      </c>
      <c r="K36">
        <v>8919.41</v>
      </c>
    </row>
    <row r="37" spans="1:11" x14ac:dyDescent="0.25">
      <c r="A37" t="str">
        <f>"Z7E278840F"</f>
        <v>Z7E278840F</v>
      </c>
      <c r="B37" t="str">
        <f t="shared" si="0"/>
        <v>06363391001</v>
      </c>
      <c r="C37" t="s">
        <v>16</v>
      </c>
      <c r="D37" t="s">
        <v>88</v>
      </c>
      <c r="E37" t="s">
        <v>18</v>
      </c>
      <c r="F37" s="1" t="s">
        <v>30</v>
      </c>
      <c r="G37" t="s">
        <v>31</v>
      </c>
      <c r="H37">
        <v>12321</v>
      </c>
      <c r="I37" s="2">
        <v>43536</v>
      </c>
      <c r="J37" s="2">
        <v>45382</v>
      </c>
      <c r="K37">
        <v>3340.28</v>
      </c>
    </row>
    <row r="38" spans="1:11" x14ac:dyDescent="0.25">
      <c r="A38" t="str">
        <f>"Z0726FEA35"</f>
        <v>Z0726FEA35</v>
      </c>
      <c r="B38" t="str">
        <f t="shared" si="0"/>
        <v>06363391001</v>
      </c>
      <c r="C38" t="s">
        <v>16</v>
      </c>
      <c r="D38" t="s">
        <v>89</v>
      </c>
      <c r="E38" t="s">
        <v>18</v>
      </c>
      <c r="F38" s="1" t="s">
        <v>30</v>
      </c>
      <c r="G38" t="s">
        <v>31</v>
      </c>
      <c r="H38">
        <v>3944.64</v>
      </c>
      <c r="I38" s="2">
        <v>43521</v>
      </c>
      <c r="J38" s="2">
        <v>44981</v>
      </c>
      <c r="K38">
        <v>1528.55</v>
      </c>
    </row>
    <row r="39" spans="1:11" x14ac:dyDescent="0.25">
      <c r="A39" t="str">
        <f>"Z3D278EF0F"</f>
        <v>Z3D278EF0F</v>
      </c>
      <c r="B39" t="str">
        <f t="shared" si="0"/>
        <v>06363391001</v>
      </c>
      <c r="C39" t="s">
        <v>16</v>
      </c>
      <c r="D39" t="s">
        <v>90</v>
      </c>
      <c r="E39" t="s">
        <v>59</v>
      </c>
      <c r="F39" s="1" t="s">
        <v>91</v>
      </c>
      <c r="G39" t="s">
        <v>61</v>
      </c>
      <c r="H39">
        <v>5166.3599999999997</v>
      </c>
      <c r="I39" s="2">
        <v>43586</v>
      </c>
      <c r="J39" s="2">
        <v>43951</v>
      </c>
      <c r="K39">
        <v>4739.22</v>
      </c>
    </row>
    <row r="40" spans="1:11" x14ac:dyDescent="0.25">
      <c r="A40" t="str">
        <f>"Z3B278EE85"</f>
        <v>Z3B278EE85</v>
      </c>
      <c r="B40" t="str">
        <f t="shared" si="0"/>
        <v>06363391001</v>
      </c>
      <c r="C40" t="s">
        <v>16</v>
      </c>
      <c r="D40" t="s">
        <v>92</v>
      </c>
      <c r="E40" t="s">
        <v>59</v>
      </c>
      <c r="F40" s="1" t="s">
        <v>93</v>
      </c>
      <c r="G40" t="s">
        <v>61</v>
      </c>
      <c r="H40">
        <v>6203.7</v>
      </c>
      <c r="I40" s="2">
        <v>43586</v>
      </c>
      <c r="J40" s="2">
        <v>43951</v>
      </c>
      <c r="K40">
        <v>5573.16</v>
      </c>
    </row>
    <row r="41" spans="1:11" x14ac:dyDescent="0.25">
      <c r="A41" t="str">
        <f>"7861461AD6"</f>
        <v>7861461AD6</v>
      </c>
      <c r="B41" t="str">
        <f t="shared" si="0"/>
        <v>06363391001</v>
      </c>
      <c r="C41" t="s">
        <v>16</v>
      </c>
      <c r="D41" t="s">
        <v>94</v>
      </c>
      <c r="E41" t="s">
        <v>18</v>
      </c>
      <c r="F41" s="1" t="s">
        <v>95</v>
      </c>
      <c r="G41" t="s">
        <v>96</v>
      </c>
      <c r="H41">
        <v>0</v>
      </c>
      <c r="I41" s="2">
        <v>43617</v>
      </c>
      <c r="J41" s="2">
        <v>43982</v>
      </c>
      <c r="K41">
        <v>575695.96</v>
      </c>
    </row>
    <row r="42" spans="1:11" x14ac:dyDescent="0.25">
      <c r="A42" t="str">
        <f>"Z6C284B9D8"</f>
        <v>Z6C284B9D8</v>
      </c>
      <c r="B42" t="str">
        <f t="shared" si="0"/>
        <v>06363391001</v>
      </c>
      <c r="C42" t="s">
        <v>16</v>
      </c>
      <c r="D42" t="s">
        <v>97</v>
      </c>
      <c r="E42" t="s">
        <v>26</v>
      </c>
      <c r="F42" s="1" t="s">
        <v>98</v>
      </c>
      <c r="G42" t="s">
        <v>99</v>
      </c>
      <c r="H42">
        <v>19722.439999999999</v>
      </c>
      <c r="I42" s="2">
        <v>43598</v>
      </c>
      <c r="J42" s="2">
        <v>43963</v>
      </c>
      <c r="K42">
        <v>19722.439999999999</v>
      </c>
    </row>
    <row r="43" spans="1:11" x14ac:dyDescent="0.25">
      <c r="A43" t="str">
        <f>"Z6828CD17A"</f>
        <v>Z6828CD17A</v>
      </c>
      <c r="B43" t="str">
        <f t="shared" si="0"/>
        <v>06363391001</v>
      </c>
      <c r="C43" t="s">
        <v>16</v>
      </c>
      <c r="D43" t="s">
        <v>100</v>
      </c>
      <c r="E43" t="s">
        <v>26</v>
      </c>
      <c r="F43" s="1" t="s">
        <v>101</v>
      </c>
      <c r="G43" t="s">
        <v>102</v>
      </c>
      <c r="H43">
        <v>5000</v>
      </c>
      <c r="I43" s="2">
        <v>43630</v>
      </c>
      <c r="J43" s="2">
        <v>44543</v>
      </c>
      <c r="K43">
        <v>390</v>
      </c>
    </row>
    <row r="44" spans="1:11" x14ac:dyDescent="0.25">
      <c r="A44" t="str">
        <f>"Z23280FECD"</f>
        <v>Z23280FECD</v>
      </c>
      <c r="B44" t="str">
        <f t="shared" si="0"/>
        <v>06363391001</v>
      </c>
      <c r="C44" t="s">
        <v>16</v>
      </c>
      <c r="D44" t="s">
        <v>103</v>
      </c>
      <c r="E44" t="s">
        <v>59</v>
      </c>
      <c r="F44" s="1" t="s">
        <v>104</v>
      </c>
      <c r="G44" t="s">
        <v>105</v>
      </c>
      <c r="H44">
        <v>39897</v>
      </c>
      <c r="I44" s="2">
        <v>43641</v>
      </c>
      <c r="J44" s="2">
        <v>44371</v>
      </c>
      <c r="K44">
        <v>38395.050000000003</v>
      </c>
    </row>
    <row r="45" spans="1:11" x14ac:dyDescent="0.25">
      <c r="A45" t="str">
        <f>"ZE028DDC27"</f>
        <v>ZE028DDC27</v>
      </c>
      <c r="B45" t="str">
        <f t="shared" si="0"/>
        <v>06363391001</v>
      </c>
      <c r="C45" t="s">
        <v>16</v>
      </c>
      <c r="D45" t="s">
        <v>106</v>
      </c>
      <c r="E45" t="s">
        <v>26</v>
      </c>
      <c r="F45" s="1" t="s">
        <v>107</v>
      </c>
      <c r="G45" t="s">
        <v>108</v>
      </c>
      <c r="H45">
        <v>23650.3</v>
      </c>
      <c r="I45" s="2">
        <v>43641</v>
      </c>
      <c r="J45" s="2">
        <v>43656</v>
      </c>
      <c r="K45">
        <v>23650.3</v>
      </c>
    </row>
    <row r="46" spans="1:11" x14ac:dyDescent="0.25">
      <c r="A46" t="str">
        <f>"Z68288CCF7"</f>
        <v>Z68288CCF7</v>
      </c>
      <c r="B46" t="str">
        <f t="shared" si="0"/>
        <v>06363391001</v>
      </c>
      <c r="C46" t="s">
        <v>16</v>
      </c>
      <c r="D46" t="s">
        <v>109</v>
      </c>
      <c r="E46" t="s">
        <v>26</v>
      </c>
      <c r="F46" s="1" t="s">
        <v>110</v>
      </c>
      <c r="G46" t="s">
        <v>111</v>
      </c>
      <c r="H46">
        <v>36290</v>
      </c>
      <c r="I46" s="2">
        <v>43623</v>
      </c>
      <c r="J46" s="2">
        <v>44384</v>
      </c>
      <c r="K46">
        <v>18174</v>
      </c>
    </row>
    <row r="47" spans="1:11" x14ac:dyDescent="0.25">
      <c r="A47" t="str">
        <f>"Z3029905D8"</f>
        <v>Z3029905D8</v>
      </c>
      <c r="B47" t="str">
        <f t="shared" si="0"/>
        <v>06363391001</v>
      </c>
      <c r="C47" t="s">
        <v>16</v>
      </c>
      <c r="D47" t="s">
        <v>112</v>
      </c>
      <c r="E47" t="s">
        <v>26</v>
      </c>
      <c r="F47" s="1" t="s">
        <v>113</v>
      </c>
      <c r="G47" t="s">
        <v>114</v>
      </c>
      <c r="H47">
        <v>1580</v>
      </c>
      <c r="I47" s="2">
        <v>43704</v>
      </c>
      <c r="J47" s="2">
        <v>43718</v>
      </c>
      <c r="K47">
        <v>1580</v>
      </c>
    </row>
    <row r="48" spans="1:11" x14ac:dyDescent="0.25">
      <c r="A48" t="str">
        <f>"ZC22994D8D"</f>
        <v>ZC22994D8D</v>
      </c>
      <c r="B48" t="str">
        <f t="shared" si="0"/>
        <v>06363391001</v>
      </c>
      <c r="C48" t="s">
        <v>16</v>
      </c>
      <c r="D48" t="s">
        <v>115</v>
      </c>
      <c r="E48" t="s">
        <v>26</v>
      </c>
      <c r="F48" s="1" t="s">
        <v>116</v>
      </c>
      <c r="G48" t="s">
        <v>117</v>
      </c>
      <c r="H48">
        <v>1224</v>
      </c>
      <c r="I48" s="2">
        <v>43707</v>
      </c>
      <c r="J48" s="2">
        <v>43710</v>
      </c>
      <c r="K48">
        <v>1224</v>
      </c>
    </row>
    <row r="49" spans="1:11" x14ac:dyDescent="0.25">
      <c r="A49" t="str">
        <f>"Z7F288CC4D"</f>
        <v>Z7F288CC4D</v>
      </c>
      <c r="B49" t="str">
        <f t="shared" si="0"/>
        <v>06363391001</v>
      </c>
      <c r="C49" t="s">
        <v>16</v>
      </c>
      <c r="D49" t="s">
        <v>118</v>
      </c>
      <c r="E49" t="s">
        <v>26</v>
      </c>
      <c r="F49" s="1" t="s">
        <v>119</v>
      </c>
      <c r="G49" t="s">
        <v>120</v>
      </c>
      <c r="H49">
        <v>39366.86</v>
      </c>
      <c r="I49" s="2">
        <v>43627</v>
      </c>
      <c r="J49" s="2">
        <v>43993</v>
      </c>
      <c r="K49">
        <v>39366.86</v>
      </c>
    </row>
    <row r="50" spans="1:11" x14ac:dyDescent="0.25">
      <c r="A50" t="str">
        <f>"7812362511"</f>
        <v>7812362511</v>
      </c>
      <c r="B50" t="str">
        <f t="shared" si="0"/>
        <v>06363391001</v>
      </c>
      <c r="C50" t="s">
        <v>16</v>
      </c>
      <c r="D50" t="s">
        <v>121</v>
      </c>
      <c r="E50" t="s">
        <v>59</v>
      </c>
      <c r="F50" s="1" t="s">
        <v>122</v>
      </c>
      <c r="G50" t="s">
        <v>123</v>
      </c>
      <c r="H50">
        <v>170167</v>
      </c>
      <c r="I50" s="2">
        <v>43710</v>
      </c>
      <c r="J50" s="2">
        <v>43830</v>
      </c>
      <c r="K50">
        <v>89030.2</v>
      </c>
    </row>
    <row r="51" spans="1:11" x14ac:dyDescent="0.25">
      <c r="A51" t="str">
        <f>"ZE829C587B"</f>
        <v>ZE829C587B</v>
      </c>
      <c r="B51" t="str">
        <f t="shared" si="0"/>
        <v>06363391001</v>
      </c>
      <c r="C51" t="s">
        <v>16</v>
      </c>
      <c r="D51" t="s">
        <v>124</v>
      </c>
      <c r="E51" t="s">
        <v>26</v>
      </c>
      <c r="F51" s="1" t="s">
        <v>125</v>
      </c>
      <c r="G51" t="s">
        <v>126</v>
      </c>
      <c r="H51">
        <v>331.97</v>
      </c>
      <c r="I51" s="2">
        <v>43726</v>
      </c>
      <c r="J51" s="2">
        <v>43738</v>
      </c>
      <c r="K51">
        <v>331.97</v>
      </c>
    </row>
    <row r="52" spans="1:11" x14ac:dyDescent="0.25">
      <c r="A52" t="str">
        <f>"Z7629E5AE5"</f>
        <v>Z7629E5AE5</v>
      </c>
      <c r="B52" t="str">
        <f t="shared" si="0"/>
        <v>06363391001</v>
      </c>
      <c r="C52" t="s">
        <v>16</v>
      </c>
      <c r="D52" t="s">
        <v>127</v>
      </c>
      <c r="E52" t="s">
        <v>26</v>
      </c>
      <c r="F52" s="1" t="s">
        <v>128</v>
      </c>
      <c r="G52" t="s">
        <v>129</v>
      </c>
      <c r="H52">
        <v>4990</v>
      </c>
      <c r="I52" s="2">
        <v>43738</v>
      </c>
      <c r="J52" s="2">
        <v>44832</v>
      </c>
      <c r="K52">
        <v>4948.4399999999996</v>
      </c>
    </row>
    <row r="53" spans="1:11" x14ac:dyDescent="0.25">
      <c r="A53" t="str">
        <f>"ZBE29EAA1C"</f>
        <v>ZBE29EAA1C</v>
      </c>
      <c r="B53" t="str">
        <f t="shared" si="0"/>
        <v>06363391001</v>
      </c>
      <c r="C53" t="s">
        <v>16</v>
      </c>
      <c r="D53" t="s">
        <v>130</v>
      </c>
      <c r="E53" t="s">
        <v>26</v>
      </c>
      <c r="F53" s="1" t="s">
        <v>131</v>
      </c>
      <c r="G53" t="s">
        <v>132</v>
      </c>
      <c r="H53">
        <v>5280</v>
      </c>
      <c r="I53" s="2">
        <v>43770</v>
      </c>
      <c r="J53" s="2">
        <v>43921</v>
      </c>
      <c r="K53">
        <v>3484</v>
      </c>
    </row>
    <row r="54" spans="1:11" x14ac:dyDescent="0.25">
      <c r="A54" t="str">
        <f>"Z2A2A62255"</f>
        <v>Z2A2A62255</v>
      </c>
      <c r="B54" t="str">
        <f t="shared" si="0"/>
        <v>06363391001</v>
      </c>
      <c r="C54" t="s">
        <v>16</v>
      </c>
      <c r="D54" t="s">
        <v>133</v>
      </c>
      <c r="E54" t="s">
        <v>18</v>
      </c>
      <c r="F54" s="1" t="s">
        <v>134</v>
      </c>
      <c r="G54" t="s">
        <v>135</v>
      </c>
      <c r="H54">
        <v>3422.4</v>
      </c>
      <c r="I54" s="2">
        <v>43768</v>
      </c>
      <c r="J54" s="2">
        <v>45594</v>
      </c>
      <c r="K54">
        <v>684.52</v>
      </c>
    </row>
    <row r="55" spans="1:11" x14ac:dyDescent="0.25">
      <c r="A55" t="str">
        <f>"ZCB2A76238"</f>
        <v>ZCB2A76238</v>
      </c>
      <c r="B55" t="str">
        <f t="shared" si="0"/>
        <v>06363391001</v>
      </c>
      <c r="C55" t="s">
        <v>16</v>
      </c>
      <c r="D55" t="s">
        <v>136</v>
      </c>
      <c r="E55" t="s">
        <v>26</v>
      </c>
      <c r="F55" s="1" t="s">
        <v>137</v>
      </c>
      <c r="G55" t="s">
        <v>138</v>
      </c>
      <c r="H55">
        <v>1900</v>
      </c>
      <c r="I55" s="2">
        <v>43800</v>
      </c>
      <c r="J55" s="2">
        <v>44196</v>
      </c>
      <c r="K55">
        <v>1900</v>
      </c>
    </row>
    <row r="56" spans="1:11" x14ac:dyDescent="0.25">
      <c r="A56" t="str">
        <f>"Z792A597CF"</f>
        <v>Z792A597CF</v>
      </c>
      <c r="B56" t="str">
        <f t="shared" si="0"/>
        <v>06363391001</v>
      </c>
      <c r="C56" t="s">
        <v>16</v>
      </c>
      <c r="D56" t="s">
        <v>139</v>
      </c>
      <c r="E56" t="s">
        <v>26</v>
      </c>
      <c r="F56" s="1" t="s">
        <v>140</v>
      </c>
      <c r="G56" t="s">
        <v>141</v>
      </c>
      <c r="H56">
        <v>32493.200000000001</v>
      </c>
      <c r="I56" s="2">
        <v>43836</v>
      </c>
      <c r="J56" s="2">
        <v>43850</v>
      </c>
      <c r="K56">
        <v>32493.200000000001</v>
      </c>
    </row>
    <row r="57" spans="1:11" x14ac:dyDescent="0.25">
      <c r="A57" t="str">
        <f>"ZE129B0B32"</f>
        <v>ZE129B0B32</v>
      </c>
      <c r="B57" t="str">
        <f t="shared" si="0"/>
        <v>06363391001</v>
      </c>
      <c r="C57" t="s">
        <v>16</v>
      </c>
      <c r="D57" t="s">
        <v>142</v>
      </c>
      <c r="E57" t="s">
        <v>26</v>
      </c>
      <c r="F57" s="1" t="s">
        <v>143</v>
      </c>
      <c r="G57" t="s">
        <v>144</v>
      </c>
      <c r="H57">
        <v>2400</v>
      </c>
      <c r="I57" s="2">
        <v>43746</v>
      </c>
      <c r="J57" s="2">
        <v>43756</v>
      </c>
      <c r="K57">
        <v>2400</v>
      </c>
    </row>
    <row r="58" spans="1:11" x14ac:dyDescent="0.25">
      <c r="A58" t="str">
        <f>"7547081044"</f>
        <v>7547081044</v>
      </c>
      <c r="B58" t="str">
        <f t="shared" si="0"/>
        <v>06363391001</v>
      </c>
      <c r="C58" t="s">
        <v>16</v>
      </c>
      <c r="D58" t="s">
        <v>145</v>
      </c>
      <c r="E58" t="s">
        <v>59</v>
      </c>
      <c r="F58" s="1" t="s">
        <v>146</v>
      </c>
      <c r="G58" t="s">
        <v>147</v>
      </c>
      <c r="H58">
        <v>220000</v>
      </c>
      <c r="I58" s="2">
        <v>43383</v>
      </c>
      <c r="J58" s="2">
        <v>43871</v>
      </c>
      <c r="K58">
        <v>219051.94</v>
      </c>
    </row>
    <row r="59" spans="1:11" x14ac:dyDescent="0.25">
      <c r="A59" t="str">
        <f>"7619976B1C"</f>
        <v>7619976B1C</v>
      </c>
      <c r="B59" t="str">
        <f t="shared" si="0"/>
        <v>06363391001</v>
      </c>
      <c r="C59" t="s">
        <v>16</v>
      </c>
      <c r="D59" t="s">
        <v>148</v>
      </c>
      <c r="E59" t="s">
        <v>59</v>
      </c>
      <c r="F59" s="1" t="s">
        <v>149</v>
      </c>
      <c r="G59" t="s">
        <v>150</v>
      </c>
      <c r="H59">
        <v>220500</v>
      </c>
      <c r="I59" s="2">
        <v>43484</v>
      </c>
      <c r="J59" s="2">
        <v>43848</v>
      </c>
      <c r="K59">
        <v>92760.09</v>
      </c>
    </row>
    <row r="60" spans="1:11" x14ac:dyDescent="0.25">
      <c r="A60" t="str">
        <f>"ZDE2A77707"</f>
        <v>ZDE2A77707</v>
      </c>
      <c r="B60" t="str">
        <f t="shared" si="0"/>
        <v>06363391001</v>
      </c>
      <c r="C60" t="s">
        <v>16</v>
      </c>
      <c r="D60" t="s">
        <v>151</v>
      </c>
      <c r="E60" t="s">
        <v>26</v>
      </c>
      <c r="F60" s="1" t="s">
        <v>83</v>
      </c>
      <c r="G60" t="s">
        <v>84</v>
      </c>
      <c r="H60">
        <v>10925</v>
      </c>
      <c r="I60" s="2">
        <v>43788</v>
      </c>
      <c r="J60" s="2">
        <v>43802</v>
      </c>
      <c r="K60">
        <v>10925</v>
      </c>
    </row>
    <row r="61" spans="1:11" x14ac:dyDescent="0.25">
      <c r="A61" t="str">
        <f>"ZF82AA0EF3"</f>
        <v>ZF82AA0EF3</v>
      </c>
      <c r="B61" t="str">
        <f t="shared" si="0"/>
        <v>06363391001</v>
      </c>
      <c r="C61" t="s">
        <v>16</v>
      </c>
      <c r="D61" t="s">
        <v>152</v>
      </c>
      <c r="E61" t="s">
        <v>26</v>
      </c>
      <c r="F61" s="1" t="s">
        <v>153</v>
      </c>
      <c r="G61" t="s">
        <v>154</v>
      </c>
      <c r="H61">
        <v>3744</v>
      </c>
      <c r="I61" s="2">
        <v>43788</v>
      </c>
      <c r="J61" s="2">
        <v>43803</v>
      </c>
      <c r="K61">
        <v>3744</v>
      </c>
    </row>
    <row r="62" spans="1:11" x14ac:dyDescent="0.25">
      <c r="A62" t="str">
        <f>"7779571115"</f>
        <v>7779571115</v>
      </c>
      <c r="B62" t="str">
        <f t="shared" si="0"/>
        <v>06363391001</v>
      </c>
      <c r="C62" t="s">
        <v>16</v>
      </c>
      <c r="D62" t="s">
        <v>155</v>
      </c>
      <c r="E62" t="s">
        <v>59</v>
      </c>
      <c r="F62" s="1" t="s">
        <v>156</v>
      </c>
      <c r="G62" t="s">
        <v>157</v>
      </c>
      <c r="H62">
        <v>69664.06</v>
      </c>
      <c r="I62" s="2">
        <v>43630</v>
      </c>
      <c r="J62" s="2">
        <v>43997</v>
      </c>
      <c r="K62">
        <v>57972</v>
      </c>
    </row>
    <row r="63" spans="1:11" x14ac:dyDescent="0.25">
      <c r="A63" t="str">
        <f>"ZAB2ADD587"</f>
        <v>ZAB2ADD587</v>
      </c>
      <c r="B63" t="str">
        <f t="shared" si="0"/>
        <v>06363391001</v>
      </c>
      <c r="C63" t="s">
        <v>16</v>
      </c>
      <c r="D63" t="s">
        <v>158</v>
      </c>
      <c r="E63" t="s">
        <v>26</v>
      </c>
      <c r="F63" s="1" t="s">
        <v>159</v>
      </c>
      <c r="G63" t="s">
        <v>160</v>
      </c>
      <c r="H63">
        <v>2500</v>
      </c>
      <c r="I63" s="2">
        <v>43797</v>
      </c>
      <c r="J63" s="2">
        <v>43811</v>
      </c>
      <c r="K63">
        <v>2500</v>
      </c>
    </row>
    <row r="64" spans="1:11" x14ac:dyDescent="0.25">
      <c r="A64" t="str">
        <f>"Z0D2AD0152"</f>
        <v>Z0D2AD0152</v>
      </c>
      <c r="B64" t="str">
        <f t="shared" si="0"/>
        <v>06363391001</v>
      </c>
      <c r="C64" t="s">
        <v>16</v>
      </c>
      <c r="D64" t="s">
        <v>161</v>
      </c>
      <c r="E64" t="s">
        <v>26</v>
      </c>
      <c r="F64" s="1" t="s">
        <v>116</v>
      </c>
      <c r="G64" t="s">
        <v>117</v>
      </c>
      <c r="H64">
        <v>1850</v>
      </c>
      <c r="I64" s="2">
        <v>43795</v>
      </c>
      <c r="J64" s="2">
        <v>43805</v>
      </c>
      <c r="K64">
        <v>1850</v>
      </c>
    </row>
    <row r="65" spans="1:11" x14ac:dyDescent="0.25">
      <c r="A65" t="str">
        <f>"ZA22AE16C1"</f>
        <v>ZA22AE16C1</v>
      </c>
      <c r="B65" t="str">
        <f t="shared" si="0"/>
        <v>06363391001</v>
      </c>
      <c r="C65" t="s">
        <v>16</v>
      </c>
      <c r="D65" t="s">
        <v>162</v>
      </c>
      <c r="E65" t="s">
        <v>26</v>
      </c>
      <c r="F65" s="1" t="s">
        <v>163</v>
      </c>
      <c r="G65" t="s">
        <v>164</v>
      </c>
      <c r="H65">
        <v>12822.5</v>
      </c>
      <c r="I65" s="2">
        <v>43802</v>
      </c>
      <c r="J65" s="2">
        <v>43861</v>
      </c>
      <c r="K65">
        <v>12822.5</v>
      </c>
    </row>
    <row r="66" spans="1:11" x14ac:dyDescent="0.25">
      <c r="A66" t="str">
        <f>"Z732ADD429"</f>
        <v>Z732ADD429</v>
      </c>
      <c r="B66" t="str">
        <f t="shared" si="0"/>
        <v>06363391001</v>
      </c>
      <c r="C66" t="s">
        <v>16</v>
      </c>
      <c r="D66" t="s">
        <v>165</v>
      </c>
      <c r="E66" t="s">
        <v>26</v>
      </c>
      <c r="F66" s="1" t="s">
        <v>166</v>
      </c>
      <c r="G66" t="s">
        <v>167</v>
      </c>
      <c r="H66">
        <v>1463</v>
      </c>
      <c r="I66" s="2">
        <v>43808</v>
      </c>
      <c r="J66" s="2">
        <v>43829</v>
      </c>
      <c r="K66">
        <v>1463</v>
      </c>
    </row>
    <row r="67" spans="1:11" x14ac:dyDescent="0.25">
      <c r="A67" t="str">
        <f>"Z072AAEE40"</f>
        <v>Z072AAEE40</v>
      </c>
      <c r="B67" t="str">
        <f t="shared" ref="B67:B130" si="1">"06363391001"</f>
        <v>06363391001</v>
      </c>
      <c r="C67" t="s">
        <v>16</v>
      </c>
      <c r="D67" t="s">
        <v>168</v>
      </c>
      <c r="E67" t="s">
        <v>26</v>
      </c>
      <c r="F67" s="1" t="s">
        <v>169</v>
      </c>
      <c r="G67" t="s">
        <v>170</v>
      </c>
      <c r="H67">
        <v>5750</v>
      </c>
      <c r="I67" s="2">
        <v>43791</v>
      </c>
      <c r="J67" s="2">
        <v>43830</v>
      </c>
      <c r="K67">
        <v>5750</v>
      </c>
    </row>
    <row r="68" spans="1:11" x14ac:dyDescent="0.25">
      <c r="A68" t="str">
        <f>"Z8C2AEFC23"</f>
        <v>Z8C2AEFC23</v>
      </c>
      <c r="B68" t="str">
        <f t="shared" si="1"/>
        <v>06363391001</v>
      </c>
      <c r="C68" t="s">
        <v>16</v>
      </c>
      <c r="D68" t="s">
        <v>171</v>
      </c>
      <c r="E68" t="s">
        <v>26</v>
      </c>
      <c r="F68" s="1" t="s">
        <v>172</v>
      </c>
      <c r="G68" t="s">
        <v>173</v>
      </c>
      <c r="H68">
        <v>1515</v>
      </c>
      <c r="I68" s="2">
        <v>43804</v>
      </c>
      <c r="J68" s="2">
        <v>43819</v>
      </c>
      <c r="K68">
        <v>1515</v>
      </c>
    </row>
    <row r="69" spans="1:11" x14ac:dyDescent="0.25">
      <c r="A69" t="str">
        <f>"Z0E2AF355C"</f>
        <v>Z0E2AF355C</v>
      </c>
      <c r="B69" t="str">
        <f t="shared" si="1"/>
        <v>06363391001</v>
      </c>
      <c r="C69" t="s">
        <v>16</v>
      </c>
      <c r="D69" t="s">
        <v>174</v>
      </c>
      <c r="E69" t="s">
        <v>26</v>
      </c>
      <c r="F69" s="1" t="s">
        <v>69</v>
      </c>
      <c r="G69" t="s">
        <v>70</v>
      </c>
      <c r="H69">
        <v>1200</v>
      </c>
      <c r="I69" s="2">
        <v>43806</v>
      </c>
      <c r="J69" s="2">
        <v>44171</v>
      </c>
      <c r="K69">
        <v>1100</v>
      </c>
    </row>
    <row r="70" spans="1:11" x14ac:dyDescent="0.25">
      <c r="A70" t="str">
        <f>"Z722B08FF2"</f>
        <v>Z722B08FF2</v>
      </c>
      <c r="B70" t="str">
        <f t="shared" si="1"/>
        <v>06363391001</v>
      </c>
      <c r="C70" t="s">
        <v>16</v>
      </c>
      <c r="D70" t="s">
        <v>175</v>
      </c>
      <c r="E70" t="s">
        <v>26</v>
      </c>
      <c r="F70" s="1" t="s">
        <v>176</v>
      </c>
      <c r="G70" t="s">
        <v>177</v>
      </c>
      <c r="H70">
        <v>2200</v>
      </c>
      <c r="I70" s="2">
        <v>43808</v>
      </c>
      <c r="J70" s="2">
        <v>43840</v>
      </c>
      <c r="K70">
        <v>2200</v>
      </c>
    </row>
    <row r="71" spans="1:11" x14ac:dyDescent="0.25">
      <c r="A71" t="str">
        <f>"ZCC2AEBEF3"</f>
        <v>ZCC2AEBEF3</v>
      </c>
      <c r="B71" t="str">
        <f t="shared" si="1"/>
        <v>06363391001</v>
      </c>
      <c r="C71" t="s">
        <v>16</v>
      </c>
      <c r="D71" t="s">
        <v>178</v>
      </c>
      <c r="E71" t="s">
        <v>26</v>
      </c>
      <c r="F71" s="1" t="s">
        <v>179</v>
      </c>
      <c r="G71" t="s">
        <v>180</v>
      </c>
      <c r="H71">
        <v>6730</v>
      </c>
      <c r="I71" s="2">
        <v>43804</v>
      </c>
      <c r="J71" s="2">
        <v>43830</v>
      </c>
      <c r="K71">
        <v>6730</v>
      </c>
    </row>
    <row r="72" spans="1:11" x14ac:dyDescent="0.25">
      <c r="A72" t="str">
        <f>"Z652B0061E"</f>
        <v>Z652B0061E</v>
      </c>
      <c r="B72" t="str">
        <f t="shared" si="1"/>
        <v>06363391001</v>
      </c>
      <c r="C72" t="s">
        <v>16</v>
      </c>
      <c r="D72" t="s">
        <v>181</v>
      </c>
      <c r="E72" t="s">
        <v>26</v>
      </c>
      <c r="F72" s="1" t="s">
        <v>166</v>
      </c>
      <c r="G72" t="s">
        <v>167</v>
      </c>
      <c r="H72">
        <v>6976</v>
      </c>
      <c r="I72" s="2">
        <v>43808</v>
      </c>
      <c r="J72" s="2">
        <v>43822</v>
      </c>
      <c r="K72">
        <v>6976</v>
      </c>
    </row>
    <row r="73" spans="1:11" x14ac:dyDescent="0.25">
      <c r="A73" t="str">
        <f>"ZF22B261DA"</f>
        <v>ZF22B261DA</v>
      </c>
      <c r="B73" t="str">
        <f t="shared" si="1"/>
        <v>06363391001</v>
      </c>
      <c r="C73" t="s">
        <v>16</v>
      </c>
      <c r="D73" t="s">
        <v>182</v>
      </c>
      <c r="E73" t="s">
        <v>26</v>
      </c>
      <c r="F73" s="1" t="s">
        <v>183</v>
      </c>
      <c r="G73" t="s">
        <v>184</v>
      </c>
      <c r="H73">
        <v>800</v>
      </c>
      <c r="I73" s="2">
        <v>43811</v>
      </c>
      <c r="J73" s="2">
        <v>43826</v>
      </c>
      <c r="K73">
        <v>800</v>
      </c>
    </row>
    <row r="74" spans="1:11" x14ac:dyDescent="0.25">
      <c r="A74" t="str">
        <f>"ZA52B2143B"</f>
        <v>ZA52B2143B</v>
      </c>
      <c r="B74" t="str">
        <f t="shared" si="1"/>
        <v>06363391001</v>
      </c>
      <c r="C74" t="s">
        <v>16</v>
      </c>
      <c r="D74" t="s">
        <v>185</v>
      </c>
      <c r="E74" t="s">
        <v>26</v>
      </c>
      <c r="F74" s="1" t="s">
        <v>186</v>
      </c>
      <c r="G74" t="s">
        <v>187</v>
      </c>
      <c r="H74">
        <v>2950</v>
      </c>
      <c r="I74" s="2">
        <v>43811</v>
      </c>
      <c r="J74" s="2">
        <v>43826</v>
      </c>
      <c r="K74">
        <v>2950</v>
      </c>
    </row>
    <row r="75" spans="1:11" x14ac:dyDescent="0.25">
      <c r="A75" t="str">
        <f>"Z882B21151"</f>
        <v>Z882B21151</v>
      </c>
      <c r="B75" t="str">
        <f t="shared" si="1"/>
        <v>06363391001</v>
      </c>
      <c r="C75" t="s">
        <v>16</v>
      </c>
      <c r="D75" t="s">
        <v>188</v>
      </c>
      <c r="E75" t="s">
        <v>26</v>
      </c>
      <c r="F75" s="1" t="s">
        <v>189</v>
      </c>
      <c r="G75" t="s">
        <v>190</v>
      </c>
      <c r="H75">
        <v>10200</v>
      </c>
      <c r="I75" s="2">
        <v>43812</v>
      </c>
      <c r="J75" s="2">
        <v>43830</v>
      </c>
      <c r="K75">
        <v>10200</v>
      </c>
    </row>
    <row r="76" spans="1:11" x14ac:dyDescent="0.25">
      <c r="A76" t="str">
        <f>"Z422B250CF"</f>
        <v>Z422B250CF</v>
      </c>
      <c r="B76" t="str">
        <f t="shared" si="1"/>
        <v>06363391001</v>
      </c>
      <c r="C76" t="s">
        <v>16</v>
      </c>
      <c r="D76" t="s">
        <v>191</v>
      </c>
      <c r="E76" t="s">
        <v>26</v>
      </c>
      <c r="F76" s="1" t="s">
        <v>192</v>
      </c>
      <c r="G76" t="s">
        <v>193</v>
      </c>
      <c r="H76">
        <v>3377.67</v>
      </c>
      <c r="I76" s="2">
        <v>43837</v>
      </c>
      <c r="J76" s="2">
        <v>43890</v>
      </c>
      <c r="K76">
        <v>3377.67</v>
      </c>
    </row>
    <row r="77" spans="1:11" x14ac:dyDescent="0.25">
      <c r="A77" t="str">
        <f>"Z882B2B122"</f>
        <v>Z882B2B122</v>
      </c>
      <c r="B77" t="str">
        <f t="shared" si="1"/>
        <v>06363391001</v>
      </c>
      <c r="C77" t="s">
        <v>16</v>
      </c>
      <c r="D77" t="s">
        <v>194</v>
      </c>
      <c r="E77" t="s">
        <v>26</v>
      </c>
      <c r="F77" s="1" t="s">
        <v>195</v>
      </c>
      <c r="G77" t="s">
        <v>147</v>
      </c>
      <c r="H77">
        <v>4954.57</v>
      </c>
      <c r="I77" s="2">
        <v>43815</v>
      </c>
      <c r="J77" s="2">
        <v>43825</v>
      </c>
      <c r="K77">
        <v>4954.53</v>
      </c>
    </row>
    <row r="78" spans="1:11" x14ac:dyDescent="0.25">
      <c r="A78" t="str">
        <f>"Z232B3C5DB"</f>
        <v>Z232B3C5DB</v>
      </c>
      <c r="B78" t="str">
        <f t="shared" si="1"/>
        <v>06363391001</v>
      </c>
      <c r="C78" t="s">
        <v>16</v>
      </c>
      <c r="D78" t="s">
        <v>196</v>
      </c>
      <c r="E78" t="s">
        <v>26</v>
      </c>
      <c r="F78" s="1" t="s">
        <v>197</v>
      </c>
      <c r="G78" t="s">
        <v>198</v>
      </c>
      <c r="H78">
        <v>680</v>
      </c>
      <c r="I78" s="2">
        <v>43817</v>
      </c>
      <c r="J78" s="2">
        <v>43829</v>
      </c>
      <c r="K78">
        <v>680</v>
      </c>
    </row>
    <row r="79" spans="1:11" x14ac:dyDescent="0.25">
      <c r="A79" t="str">
        <f>"Z122B4B664"</f>
        <v>Z122B4B664</v>
      </c>
      <c r="B79" t="str">
        <f t="shared" si="1"/>
        <v>06363391001</v>
      </c>
      <c r="C79" t="s">
        <v>16</v>
      </c>
      <c r="D79" t="s">
        <v>199</v>
      </c>
      <c r="E79" t="s">
        <v>26</v>
      </c>
      <c r="F79" s="1" t="s">
        <v>200</v>
      </c>
      <c r="G79" t="s">
        <v>201</v>
      </c>
      <c r="H79">
        <v>940</v>
      </c>
      <c r="I79" s="2">
        <v>43819</v>
      </c>
      <c r="J79" s="2">
        <v>43829</v>
      </c>
      <c r="K79">
        <v>940</v>
      </c>
    </row>
    <row r="80" spans="1:11" x14ac:dyDescent="0.25">
      <c r="A80" t="str">
        <f>"Z1F2B46F61"</f>
        <v>Z1F2B46F61</v>
      </c>
      <c r="B80" t="str">
        <f t="shared" si="1"/>
        <v>06363391001</v>
      </c>
      <c r="C80" t="s">
        <v>16</v>
      </c>
      <c r="D80" t="s">
        <v>202</v>
      </c>
      <c r="E80" t="s">
        <v>26</v>
      </c>
      <c r="F80" s="1" t="s">
        <v>203</v>
      </c>
      <c r="G80" t="s">
        <v>204</v>
      </c>
      <c r="H80">
        <v>2305.5</v>
      </c>
      <c r="I80" s="2">
        <v>43829</v>
      </c>
      <c r="J80" s="2">
        <v>43857</v>
      </c>
      <c r="K80">
        <v>2305.5</v>
      </c>
    </row>
    <row r="81" spans="1:11" x14ac:dyDescent="0.25">
      <c r="A81" t="str">
        <f>"ZF52A9723F"</f>
        <v>ZF52A9723F</v>
      </c>
      <c r="B81" t="str">
        <f t="shared" si="1"/>
        <v>06363391001</v>
      </c>
      <c r="C81" t="s">
        <v>16</v>
      </c>
      <c r="D81" t="s">
        <v>205</v>
      </c>
      <c r="E81" t="s">
        <v>26</v>
      </c>
      <c r="F81" s="1" t="s">
        <v>166</v>
      </c>
      <c r="G81" t="s">
        <v>167</v>
      </c>
      <c r="H81">
        <v>4969</v>
      </c>
      <c r="I81" s="2">
        <v>43791</v>
      </c>
      <c r="J81" s="2">
        <v>43805</v>
      </c>
      <c r="K81">
        <v>4969</v>
      </c>
    </row>
    <row r="82" spans="1:11" x14ac:dyDescent="0.25">
      <c r="A82" t="str">
        <f>"Z6B2B38CC9"</f>
        <v>Z6B2B38CC9</v>
      </c>
      <c r="B82" t="str">
        <f t="shared" si="1"/>
        <v>06363391001</v>
      </c>
      <c r="C82" t="s">
        <v>16</v>
      </c>
      <c r="D82" t="s">
        <v>206</v>
      </c>
      <c r="E82" t="s">
        <v>26</v>
      </c>
      <c r="F82" s="1" t="s">
        <v>207</v>
      </c>
      <c r="G82" t="s">
        <v>208</v>
      </c>
      <c r="H82">
        <v>563.64</v>
      </c>
      <c r="I82" s="2">
        <v>43862</v>
      </c>
      <c r="J82" s="2">
        <v>44227</v>
      </c>
      <c r="K82">
        <v>563.64</v>
      </c>
    </row>
    <row r="83" spans="1:11" x14ac:dyDescent="0.25">
      <c r="A83" t="str">
        <f>"ZA72B5E842"</f>
        <v>ZA72B5E842</v>
      </c>
      <c r="B83" t="str">
        <f t="shared" si="1"/>
        <v>06363391001</v>
      </c>
      <c r="C83" t="s">
        <v>16</v>
      </c>
      <c r="D83" t="s">
        <v>209</v>
      </c>
      <c r="E83" t="s">
        <v>26</v>
      </c>
      <c r="F83" s="1" t="s">
        <v>195</v>
      </c>
      <c r="G83" t="s">
        <v>147</v>
      </c>
      <c r="H83">
        <v>1960.18</v>
      </c>
      <c r="I83" s="2">
        <v>43826</v>
      </c>
      <c r="J83" s="2">
        <v>43836</v>
      </c>
      <c r="K83">
        <v>1960.18</v>
      </c>
    </row>
    <row r="84" spans="1:11" x14ac:dyDescent="0.25">
      <c r="A84" t="str">
        <f>"ZEB2B5E7F5"</f>
        <v>ZEB2B5E7F5</v>
      </c>
      <c r="B84" t="str">
        <f t="shared" si="1"/>
        <v>06363391001</v>
      </c>
      <c r="C84" t="s">
        <v>16</v>
      </c>
      <c r="D84" t="s">
        <v>210</v>
      </c>
      <c r="E84" t="s">
        <v>26</v>
      </c>
      <c r="F84" s="1" t="s">
        <v>211</v>
      </c>
      <c r="G84" t="s">
        <v>212</v>
      </c>
      <c r="H84">
        <v>2000</v>
      </c>
      <c r="I84" s="2">
        <v>43826</v>
      </c>
      <c r="J84" s="2">
        <v>43836</v>
      </c>
      <c r="K84">
        <v>2000</v>
      </c>
    </row>
    <row r="85" spans="1:11" x14ac:dyDescent="0.25">
      <c r="A85" t="str">
        <f>"ZDA2B67577"</f>
        <v>ZDA2B67577</v>
      </c>
      <c r="B85" t="str">
        <f t="shared" si="1"/>
        <v>06363391001</v>
      </c>
      <c r="C85" t="s">
        <v>16</v>
      </c>
      <c r="D85" t="s">
        <v>213</v>
      </c>
      <c r="E85" t="s">
        <v>26</v>
      </c>
      <c r="F85" s="1" t="s">
        <v>166</v>
      </c>
      <c r="G85" t="s">
        <v>167</v>
      </c>
      <c r="H85">
        <v>2643</v>
      </c>
      <c r="I85" s="2">
        <v>43830</v>
      </c>
      <c r="J85" s="2">
        <v>43840</v>
      </c>
      <c r="K85">
        <v>2643</v>
      </c>
    </row>
    <row r="86" spans="1:11" x14ac:dyDescent="0.25">
      <c r="A86" t="str">
        <f>"ZAF2B28F86"</f>
        <v>ZAF2B28F86</v>
      </c>
      <c r="B86" t="str">
        <f t="shared" si="1"/>
        <v>06363391001</v>
      </c>
      <c r="C86" t="s">
        <v>16</v>
      </c>
      <c r="D86" t="s">
        <v>214</v>
      </c>
      <c r="E86" t="s">
        <v>26</v>
      </c>
      <c r="F86" s="1" t="s">
        <v>215</v>
      </c>
      <c r="G86" t="s">
        <v>216</v>
      </c>
      <c r="H86">
        <v>1500</v>
      </c>
      <c r="I86" s="2">
        <v>43822</v>
      </c>
      <c r="J86" s="2">
        <v>43843</v>
      </c>
      <c r="K86">
        <v>1500</v>
      </c>
    </row>
    <row r="87" spans="1:11" x14ac:dyDescent="0.25">
      <c r="A87" t="str">
        <f>"Z1C2A84886"</f>
        <v>Z1C2A84886</v>
      </c>
      <c r="B87" t="str">
        <f t="shared" si="1"/>
        <v>06363391001</v>
      </c>
      <c r="C87" t="s">
        <v>16</v>
      </c>
      <c r="D87" t="s">
        <v>217</v>
      </c>
      <c r="E87" t="s">
        <v>59</v>
      </c>
      <c r="F87" s="1" t="s">
        <v>218</v>
      </c>
      <c r="G87" t="s">
        <v>167</v>
      </c>
      <c r="H87">
        <v>20235.2</v>
      </c>
      <c r="I87" s="2">
        <v>43832</v>
      </c>
      <c r="J87" s="2">
        <v>44316</v>
      </c>
      <c r="K87">
        <v>5927.96</v>
      </c>
    </row>
    <row r="88" spans="1:11" x14ac:dyDescent="0.25">
      <c r="A88" t="str">
        <f>"ZB82A1037B"</f>
        <v>ZB82A1037B</v>
      </c>
      <c r="B88" t="str">
        <f t="shared" si="1"/>
        <v>06363391001</v>
      </c>
      <c r="C88" t="s">
        <v>16</v>
      </c>
      <c r="D88" t="s">
        <v>219</v>
      </c>
      <c r="E88" t="s">
        <v>26</v>
      </c>
      <c r="F88" s="1" t="s">
        <v>220</v>
      </c>
      <c r="G88" t="s">
        <v>221</v>
      </c>
      <c r="H88">
        <v>9784</v>
      </c>
      <c r="I88" s="2">
        <v>43753</v>
      </c>
      <c r="J88" s="2">
        <v>43763</v>
      </c>
      <c r="K88">
        <v>9784</v>
      </c>
    </row>
    <row r="89" spans="1:11" x14ac:dyDescent="0.25">
      <c r="A89" t="str">
        <f>"Z27293EE56"</f>
        <v>Z27293EE56</v>
      </c>
      <c r="B89" t="str">
        <f t="shared" si="1"/>
        <v>06363391001</v>
      </c>
      <c r="C89" t="s">
        <v>16</v>
      </c>
      <c r="D89" t="s">
        <v>222</v>
      </c>
      <c r="E89" t="s">
        <v>26</v>
      </c>
      <c r="F89" s="1" t="s">
        <v>223</v>
      </c>
      <c r="G89" t="s">
        <v>224</v>
      </c>
      <c r="H89">
        <v>19961.5</v>
      </c>
      <c r="I89" s="2">
        <v>43861</v>
      </c>
      <c r="J89" s="2">
        <v>43861</v>
      </c>
      <c r="K89">
        <v>0</v>
      </c>
    </row>
    <row r="90" spans="1:11" x14ac:dyDescent="0.25">
      <c r="A90" t="str">
        <f>"Z3B2BBDB3B"</f>
        <v>Z3B2BBDB3B</v>
      </c>
      <c r="B90" t="str">
        <f t="shared" si="1"/>
        <v>06363391001</v>
      </c>
      <c r="C90" t="s">
        <v>16</v>
      </c>
      <c r="D90" t="s">
        <v>225</v>
      </c>
      <c r="E90" t="s">
        <v>18</v>
      </c>
      <c r="F90" s="1" t="s">
        <v>19</v>
      </c>
      <c r="G90" t="s">
        <v>20</v>
      </c>
      <c r="H90">
        <v>34236.800000000003</v>
      </c>
      <c r="I90" s="2">
        <v>43895</v>
      </c>
      <c r="J90" s="2">
        <v>45747</v>
      </c>
      <c r="K90">
        <v>3423.64</v>
      </c>
    </row>
    <row r="91" spans="1:11" x14ac:dyDescent="0.25">
      <c r="A91" t="str">
        <f>"ZD82BAF3FF"</f>
        <v>ZD82BAF3FF</v>
      </c>
      <c r="B91" t="str">
        <f t="shared" si="1"/>
        <v>06363391001</v>
      </c>
      <c r="C91" t="s">
        <v>16</v>
      </c>
      <c r="D91" t="s">
        <v>226</v>
      </c>
      <c r="E91" t="s">
        <v>18</v>
      </c>
      <c r="F91" s="1" t="s">
        <v>19</v>
      </c>
      <c r="G91" t="s">
        <v>20</v>
      </c>
      <c r="H91">
        <v>14553</v>
      </c>
      <c r="I91" s="2">
        <v>43892</v>
      </c>
      <c r="J91" s="2">
        <v>45740</v>
      </c>
      <c r="K91">
        <v>2182.89</v>
      </c>
    </row>
    <row r="92" spans="1:11" x14ac:dyDescent="0.25">
      <c r="A92" t="str">
        <f>"7418939E20"</f>
        <v>7418939E20</v>
      </c>
      <c r="B92" t="str">
        <f t="shared" si="1"/>
        <v>06363391001</v>
      </c>
      <c r="C92" t="s">
        <v>16</v>
      </c>
      <c r="D92" t="s">
        <v>227</v>
      </c>
      <c r="E92" t="s">
        <v>59</v>
      </c>
      <c r="F92" s="1" t="s">
        <v>228</v>
      </c>
      <c r="G92" t="s">
        <v>229</v>
      </c>
      <c r="H92">
        <v>207360</v>
      </c>
      <c r="I92" s="2">
        <v>43221</v>
      </c>
      <c r="J92" s="2">
        <v>44043</v>
      </c>
      <c r="K92">
        <v>203159.91</v>
      </c>
    </row>
    <row r="93" spans="1:11" x14ac:dyDescent="0.25">
      <c r="A93" t="str">
        <f>"ZBE2AF95D2"</f>
        <v>ZBE2AF95D2</v>
      </c>
      <c r="B93" t="str">
        <f t="shared" si="1"/>
        <v>06363391001</v>
      </c>
      <c r="C93" t="s">
        <v>16</v>
      </c>
      <c r="D93" t="s">
        <v>230</v>
      </c>
      <c r="E93" t="s">
        <v>26</v>
      </c>
      <c r="F93" s="1" t="s">
        <v>231</v>
      </c>
      <c r="G93" t="s">
        <v>232</v>
      </c>
      <c r="H93">
        <v>3073</v>
      </c>
      <c r="I93" s="2">
        <v>43804</v>
      </c>
      <c r="J93" s="2">
        <v>43815</v>
      </c>
      <c r="K93">
        <v>3073</v>
      </c>
    </row>
    <row r="94" spans="1:11" x14ac:dyDescent="0.25">
      <c r="A94" t="str">
        <f>"Z8A2B539C3"</f>
        <v>Z8A2B539C3</v>
      </c>
      <c r="B94" t="str">
        <f t="shared" si="1"/>
        <v>06363391001</v>
      </c>
      <c r="C94" t="s">
        <v>16</v>
      </c>
      <c r="D94" t="s">
        <v>233</v>
      </c>
      <c r="E94" t="s">
        <v>26</v>
      </c>
      <c r="F94" s="1" t="s">
        <v>234</v>
      </c>
      <c r="G94" t="s">
        <v>235</v>
      </c>
      <c r="H94">
        <v>20758</v>
      </c>
      <c r="I94" s="2">
        <v>43837</v>
      </c>
      <c r="J94" s="2">
        <v>43857</v>
      </c>
      <c r="K94">
        <v>20758</v>
      </c>
    </row>
    <row r="95" spans="1:11" x14ac:dyDescent="0.25">
      <c r="A95" t="str">
        <f>"ZE62BE8D7D"</f>
        <v>ZE62BE8D7D</v>
      </c>
      <c r="B95" t="str">
        <f t="shared" si="1"/>
        <v>06363391001</v>
      </c>
      <c r="C95" t="s">
        <v>16</v>
      </c>
      <c r="D95" t="s">
        <v>236</v>
      </c>
      <c r="E95" t="s">
        <v>18</v>
      </c>
      <c r="F95" s="1" t="s">
        <v>19</v>
      </c>
      <c r="G95" t="s">
        <v>20</v>
      </c>
      <c r="H95">
        <v>14553</v>
      </c>
      <c r="I95" s="2">
        <v>43872</v>
      </c>
      <c r="J95" s="2">
        <v>45768</v>
      </c>
      <c r="K95">
        <v>1455.28</v>
      </c>
    </row>
    <row r="96" spans="1:11" x14ac:dyDescent="0.25">
      <c r="A96" t="str">
        <f>"Z302C22232"</f>
        <v>Z302C22232</v>
      </c>
      <c r="B96" t="str">
        <f t="shared" si="1"/>
        <v>06363391001</v>
      </c>
      <c r="C96" t="s">
        <v>16</v>
      </c>
      <c r="D96" t="s">
        <v>237</v>
      </c>
      <c r="E96" t="s">
        <v>26</v>
      </c>
      <c r="F96" s="1" t="s">
        <v>238</v>
      </c>
      <c r="G96" t="s">
        <v>239</v>
      </c>
      <c r="H96">
        <v>2350</v>
      </c>
      <c r="I96" s="2">
        <v>43882</v>
      </c>
      <c r="J96" s="2">
        <v>43902</v>
      </c>
      <c r="K96">
        <v>2350</v>
      </c>
    </row>
    <row r="97" spans="1:11" x14ac:dyDescent="0.25">
      <c r="A97" t="str">
        <f>"X2111FB6D8"</f>
        <v>X2111FB6D8</v>
      </c>
      <c r="B97" t="str">
        <f t="shared" si="1"/>
        <v>06363391001</v>
      </c>
      <c r="C97" t="s">
        <v>16</v>
      </c>
      <c r="D97" t="s">
        <v>240</v>
      </c>
      <c r="E97" t="s">
        <v>18</v>
      </c>
      <c r="F97" s="1" t="s">
        <v>19</v>
      </c>
      <c r="G97" t="s">
        <v>20</v>
      </c>
      <c r="H97">
        <v>24189</v>
      </c>
      <c r="I97" s="2">
        <v>41985</v>
      </c>
      <c r="J97" s="2">
        <v>42034</v>
      </c>
      <c r="K97">
        <v>25954.15</v>
      </c>
    </row>
    <row r="98" spans="1:11" x14ac:dyDescent="0.25">
      <c r="A98" t="str">
        <f>"60398008A0"</f>
        <v>60398008A0</v>
      </c>
      <c r="B98" t="str">
        <f t="shared" si="1"/>
        <v>06363391001</v>
      </c>
      <c r="C98" t="s">
        <v>16</v>
      </c>
      <c r="D98" t="s">
        <v>241</v>
      </c>
      <c r="E98" t="s">
        <v>18</v>
      </c>
      <c r="F98" s="1" t="s">
        <v>19</v>
      </c>
      <c r="G98" t="s">
        <v>20</v>
      </c>
      <c r="H98">
        <v>112225.52</v>
      </c>
      <c r="I98" s="2">
        <v>41976</v>
      </c>
      <c r="J98" s="2">
        <v>42090</v>
      </c>
      <c r="K98">
        <v>112834.82</v>
      </c>
    </row>
    <row r="99" spans="1:11" x14ac:dyDescent="0.25">
      <c r="A99" t="str">
        <f>"Z8A201C6E1"</f>
        <v>Z8A201C6E1</v>
      </c>
      <c r="B99" t="str">
        <f t="shared" si="1"/>
        <v>06363391001</v>
      </c>
      <c r="C99" t="s">
        <v>16</v>
      </c>
      <c r="D99" t="s">
        <v>242</v>
      </c>
      <c r="E99" t="s">
        <v>18</v>
      </c>
      <c r="F99" s="1" t="s">
        <v>54</v>
      </c>
      <c r="G99" t="s">
        <v>55</v>
      </c>
      <c r="H99">
        <v>14849.8</v>
      </c>
      <c r="I99" s="2">
        <v>43010</v>
      </c>
      <c r="J99" s="2">
        <v>43039</v>
      </c>
      <c r="K99">
        <v>8909.66</v>
      </c>
    </row>
    <row r="100" spans="1:11" x14ac:dyDescent="0.25">
      <c r="A100" t="str">
        <f>"Z032C290A0"</f>
        <v>Z032C290A0</v>
      </c>
      <c r="B100" t="str">
        <f t="shared" si="1"/>
        <v>06363391001</v>
      </c>
      <c r="C100" t="s">
        <v>16</v>
      </c>
      <c r="D100" t="s">
        <v>243</v>
      </c>
      <c r="E100" t="s">
        <v>26</v>
      </c>
      <c r="F100" s="1" t="s">
        <v>244</v>
      </c>
      <c r="G100" t="s">
        <v>245</v>
      </c>
      <c r="H100">
        <v>1500</v>
      </c>
      <c r="I100" s="2">
        <v>43886</v>
      </c>
      <c r="J100" s="2">
        <v>43906</v>
      </c>
      <c r="K100">
        <v>1500</v>
      </c>
    </row>
    <row r="101" spans="1:11" x14ac:dyDescent="0.25">
      <c r="A101" t="str">
        <f>"Z6F2B35CD7"</f>
        <v>Z6F2B35CD7</v>
      </c>
      <c r="B101" t="str">
        <f t="shared" si="1"/>
        <v>06363391001</v>
      </c>
      <c r="C101" t="s">
        <v>16</v>
      </c>
      <c r="D101" t="s">
        <v>246</v>
      </c>
      <c r="E101" t="s">
        <v>26</v>
      </c>
      <c r="F101" s="1" t="s">
        <v>247</v>
      </c>
      <c r="G101" t="s">
        <v>248</v>
      </c>
      <c r="H101">
        <v>3320</v>
      </c>
      <c r="I101" s="2">
        <v>43817</v>
      </c>
      <c r="J101" s="2">
        <v>43829</v>
      </c>
      <c r="K101">
        <v>800</v>
      </c>
    </row>
    <row r="102" spans="1:11" x14ac:dyDescent="0.25">
      <c r="A102" t="str">
        <f>"ZCB2C3306C"</f>
        <v>ZCB2C3306C</v>
      </c>
      <c r="B102" t="str">
        <f t="shared" si="1"/>
        <v>06363391001</v>
      </c>
      <c r="C102" t="s">
        <v>16</v>
      </c>
      <c r="D102" t="s">
        <v>249</v>
      </c>
      <c r="E102" t="s">
        <v>26</v>
      </c>
      <c r="F102" s="1" t="s">
        <v>250</v>
      </c>
      <c r="G102" t="s">
        <v>251</v>
      </c>
      <c r="H102">
        <v>1278</v>
      </c>
      <c r="I102" s="2">
        <v>43851</v>
      </c>
      <c r="J102" s="2">
        <v>43889</v>
      </c>
      <c r="K102">
        <v>1278</v>
      </c>
    </row>
    <row r="103" spans="1:11" x14ac:dyDescent="0.25">
      <c r="A103" t="str">
        <f>"Z922C429C9"</f>
        <v>Z922C429C9</v>
      </c>
      <c r="B103" t="str">
        <f t="shared" si="1"/>
        <v>06363391001</v>
      </c>
      <c r="C103" t="s">
        <v>16</v>
      </c>
      <c r="D103" t="s">
        <v>252</v>
      </c>
      <c r="E103" t="s">
        <v>26</v>
      </c>
      <c r="F103" s="1" t="s">
        <v>253</v>
      </c>
      <c r="G103" t="s">
        <v>254</v>
      </c>
      <c r="H103">
        <v>10300</v>
      </c>
      <c r="I103" s="2">
        <v>43889</v>
      </c>
      <c r="J103" s="2">
        <v>43896</v>
      </c>
      <c r="K103">
        <v>10298.620000000001</v>
      </c>
    </row>
    <row r="104" spans="1:11" x14ac:dyDescent="0.25">
      <c r="A104" t="str">
        <f>"740273415A"</f>
        <v>740273415A</v>
      </c>
      <c r="B104" t="str">
        <f t="shared" si="1"/>
        <v>06363391001</v>
      </c>
      <c r="C104" t="s">
        <v>16</v>
      </c>
      <c r="D104" t="s">
        <v>255</v>
      </c>
      <c r="E104" t="s">
        <v>59</v>
      </c>
      <c r="F104" s="1" t="s">
        <v>256</v>
      </c>
      <c r="G104" t="s">
        <v>257</v>
      </c>
      <c r="H104">
        <v>149000</v>
      </c>
      <c r="I104" s="2">
        <v>43313</v>
      </c>
      <c r="J104" s="2">
        <v>43951</v>
      </c>
      <c r="K104">
        <v>85814.92</v>
      </c>
    </row>
    <row r="105" spans="1:11" x14ac:dyDescent="0.25">
      <c r="A105" t="str">
        <f>"Z192B1DECF"</f>
        <v>Z192B1DECF</v>
      </c>
      <c r="B105" t="str">
        <f t="shared" si="1"/>
        <v>06363391001</v>
      </c>
      <c r="C105" t="s">
        <v>16</v>
      </c>
      <c r="D105" t="s">
        <v>258</v>
      </c>
      <c r="E105" t="s">
        <v>59</v>
      </c>
      <c r="F105" s="1" t="s">
        <v>259</v>
      </c>
      <c r="G105" t="s">
        <v>260</v>
      </c>
      <c r="H105">
        <v>30000</v>
      </c>
      <c r="I105" s="2">
        <v>43891</v>
      </c>
      <c r="J105" s="2">
        <v>44255</v>
      </c>
      <c r="K105">
        <v>13587.75</v>
      </c>
    </row>
    <row r="106" spans="1:11" x14ac:dyDescent="0.25">
      <c r="A106" t="str">
        <f>"Z6B296F691"</f>
        <v>Z6B296F691</v>
      </c>
      <c r="B106" t="str">
        <f t="shared" si="1"/>
        <v>06363391001</v>
      </c>
      <c r="C106" t="s">
        <v>16</v>
      </c>
      <c r="D106" t="s">
        <v>261</v>
      </c>
      <c r="E106" t="s">
        <v>26</v>
      </c>
      <c r="F106" s="1" t="s">
        <v>195</v>
      </c>
      <c r="G106" t="s">
        <v>147</v>
      </c>
      <c r="H106">
        <v>19979.18</v>
      </c>
      <c r="I106" s="2">
        <v>43696</v>
      </c>
      <c r="J106" s="2">
        <v>43735</v>
      </c>
      <c r="K106">
        <v>19979.18</v>
      </c>
    </row>
    <row r="107" spans="1:11" x14ac:dyDescent="0.25">
      <c r="A107" t="str">
        <f>"8037607B1D"</f>
        <v>8037607B1D</v>
      </c>
      <c r="B107" t="str">
        <f t="shared" si="1"/>
        <v>06363391001</v>
      </c>
      <c r="C107" t="s">
        <v>16</v>
      </c>
      <c r="D107" t="s">
        <v>262</v>
      </c>
      <c r="E107" t="s">
        <v>59</v>
      </c>
      <c r="F107" s="1" t="s">
        <v>263</v>
      </c>
      <c r="G107" t="s">
        <v>264</v>
      </c>
      <c r="H107">
        <v>35551.31</v>
      </c>
      <c r="I107" s="2">
        <v>43881</v>
      </c>
      <c r="J107" s="2">
        <v>43940</v>
      </c>
      <c r="K107">
        <v>35551.31</v>
      </c>
    </row>
    <row r="108" spans="1:11" x14ac:dyDescent="0.25">
      <c r="A108" t="str">
        <f>"ZC02C1E405"</f>
        <v>ZC02C1E405</v>
      </c>
      <c r="B108" t="str">
        <f t="shared" si="1"/>
        <v>06363391001</v>
      </c>
      <c r="C108" t="s">
        <v>16</v>
      </c>
      <c r="D108" t="s">
        <v>265</v>
      </c>
      <c r="E108" t="s">
        <v>26</v>
      </c>
      <c r="F108" s="1" t="s">
        <v>266</v>
      </c>
      <c r="G108" t="s">
        <v>267</v>
      </c>
      <c r="H108">
        <v>9008</v>
      </c>
      <c r="I108" s="2">
        <v>43887</v>
      </c>
      <c r="J108" s="2">
        <v>43921</v>
      </c>
      <c r="K108">
        <v>0</v>
      </c>
    </row>
    <row r="109" spans="1:11" x14ac:dyDescent="0.25">
      <c r="A109" t="str">
        <f>"Z702C1EBDF"</f>
        <v>Z702C1EBDF</v>
      </c>
      <c r="B109" t="str">
        <f t="shared" si="1"/>
        <v>06363391001</v>
      </c>
      <c r="C109" t="s">
        <v>16</v>
      </c>
      <c r="D109" t="s">
        <v>268</v>
      </c>
      <c r="E109" t="s">
        <v>26</v>
      </c>
      <c r="F109" s="1" t="s">
        <v>166</v>
      </c>
      <c r="G109" t="s">
        <v>167</v>
      </c>
      <c r="H109">
        <v>608</v>
      </c>
      <c r="I109" s="2">
        <v>43850</v>
      </c>
      <c r="J109" s="2">
        <v>43881</v>
      </c>
      <c r="K109">
        <v>608</v>
      </c>
    </row>
    <row r="110" spans="1:11" x14ac:dyDescent="0.25">
      <c r="A110" t="str">
        <f>"ZBB2C18F55"</f>
        <v>ZBB2C18F55</v>
      </c>
      <c r="B110" t="str">
        <f t="shared" si="1"/>
        <v>06363391001</v>
      </c>
      <c r="C110" t="s">
        <v>16</v>
      </c>
      <c r="D110" t="s">
        <v>269</v>
      </c>
      <c r="E110" t="s">
        <v>26</v>
      </c>
      <c r="F110" s="1" t="s">
        <v>253</v>
      </c>
      <c r="G110" t="s">
        <v>254</v>
      </c>
      <c r="H110">
        <v>3000</v>
      </c>
      <c r="I110" s="2">
        <v>43881</v>
      </c>
      <c r="J110" s="2">
        <v>43888</v>
      </c>
      <c r="K110">
        <v>3000</v>
      </c>
    </row>
    <row r="111" spans="1:11" x14ac:dyDescent="0.25">
      <c r="A111" t="str">
        <f>"Z732C49EEE"</f>
        <v>Z732C49EEE</v>
      </c>
      <c r="B111" t="str">
        <f t="shared" si="1"/>
        <v>06363391001</v>
      </c>
      <c r="C111" t="s">
        <v>16</v>
      </c>
      <c r="D111" t="s">
        <v>270</v>
      </c>
      <c r="E111" t="s">
        <v>26</v>
      </c>
      <c r="F111" s="1" t="s">
        <v>271</v>
      </c>
      <c r="G111" t="s">
        <v>272</v>
      </c>
      <c r="H111">
        <v>490</v>
      </c>
      <c r="I111" s="2">
        <v>43895</v>
      </c>
      <c r="J111" s="2">
        <v>43906</v>
      </c>
      <c r="K111">
        <v>490</v>
      </c>
    </row>
    <row r="112" spans="1:11" x14ac:dyDescent="0.25">
      <c r="A112" t="str">
        <f>"ZE62C490D3"</f>
        <v>ZE62C490D3</v>
      </c>
      <c r="B112" t="str">
        <f t="shared" si="1"/>
        <v>06363391001</v>
      </c>
      <c r="C112" t="s">
        <v>16</v>
      </c>
      <c r="D112" t="s">
        <v>273</v>
      </c>
      <c r="E112" t="s">
        <v>26</v>
      </c>
      <c r="F112" s="1" t="s">
        <v>274</v>
      </c>
      <c r="G112" t="s">
        <v>275</v>
      </c>
      <c r="H112">
        <v>350</v>
      </c>
      <c r="I112" s="2">
        <v>43895</v>
      </c>
      <c r="J112" s="2">
        <v>43910</v>
      </c>
      <c r="K112">
        <v>350</v>
      </c>
    </row>
    <row r="113" spans="1:11" x14ac:dyDescent="0.25">
      <c r="A113" t="str">
        <f>"Z882C4ED25"</f>
        <v>Z882C4ED25</v>
      </c>
      <c r="B113" t="str">
        <f t="shared" si="1"/>
        <v>06363391001</v>
      </c>
      <c r="C113" t="s">
        <v>16</v>
      </c>
      <c r="D113" t="s">
        <v>276</v>
      </c>
      <c r="E113" t="s">
        <v>26</v>
      </c>
      <c r="F113" s="1" t="s">
        <v>277</v>
      </c>
      <c r="G113" t="s">
        <v>278</v>
      </c>
      <c r="H113">
        <v>360</v>
      </c>
      <c r="I113" s="2">
        <v>43900</v>
      </c>
      <c r="J113" s="2">
        <v>43914</v>
      </c>
      <c r="K113">
        <v>360</v>
      </c>
    </row>
    <row r="114" spans="1:11" x14ac:dyDescent="0.25">
      <c r="A114" t="str">
        <f>"Z952C55A8A"</f>
        <v>Z952C55A8A</v>
      </c>
      <c r="B114" t="str">
        <f t="shared" si="1"/>
        <v>06363391001</v>
      </c>
      <c r="C114" t="s">
        <v>16</v>
      </c>
      <c r="D114" t="s">
        <v>279</v>
      </c>
      <c r="E114" t="s">
        <v>26</v>
      </c>
      <c r="F114" s="1" t="s">
        <v>280</v>
      </c>
      <c r="G114" t="s">
        <v>281</v>
      </c>
      <c r="H114">
        <v>1570</v>
      </c>
      <c r="I114" s="2">
        <v>43899</v>
      </c>
      <c r="J114" s="2">
        <v>43920</v>
      </c>
      <c r="K114">
        <v>1570</v>
      </c>
    </row>
    <row r="115" spans="1:11" x14ac:dyDescent="0.25">
      <c r="A115" t="str">
        <f>"Z502C5100E"</f>
        <v>Z502C5100E</v>
      </c>
      <c r="B115" t="str">
        <f t="shared" si="1"/>
        <v>06363391001</v>
      </c>
      <c r="C115" t="s">
        <v>16</v>
      </c>
      <c r="D115" t="s">
        <v>282</v>
      </c>
      <c r="E115" t="s">
        <v>26</v>
      </c>
      <c r="F115" s="1" t="s">
        <v>283</v>
      </c>
      <c r="G115" t="s">
        <v>284</v>
      </c>
      <c r="H115">
        <v>10600</v>
      </c>
      <c r="I115" s="2">
        <v>43894</v>
      </c>
      <c r="J115" s="2">
        <v>43899</v>
      </c>
      <c r="K115">
        <v>10600</v>
      </c>
    </row>
    <row r="116" spans="1:11" x14ac:dyDescent="0.25">
      <c r="A116" t="str">
        <f>"ZD52A4FF24"</f>
        <v>ZD52A4FF24</v>
      </c>
      <c r="B116" t="str">
        <f t="shared" si="1"/>
        <v>06363391001</v>
      </c>
      <c r="C116" t="s">
        <v>16</v>
      </c>
      <c r="D116" t="s">
        <v>285</v>
      </c>
      <c r="E116" t="s">
        <v>26</v>
      </c>
      <c r="F116" s="1" t="s">
        <v>286</v>
      </c>
      <c r="G116" t="s">
        <v>287</v>
      </c>
      <c r="H116">
        <v>2500</v>
      </c>
      <c r="I116" s="2">
        <v>43795</v>
      </c>
      <c r="J116" s="2">
        <v>43837</v>
      </c>
      <c r="K116">
        <v>2500</v>
      </c>
    </row>
    <row r="117" spans="1:11" x14ac:dyDescent="0.25">
      <c r="A117" t="str">
        <f>"Z072C72B3F"</f>
        <v>Z072C72B3F</v>
      </c>
      <c r="B117" t="str">
        <f t="shared" si="1"/>
        <v>06363391001</v>
      </c>
      <c r="C117" t="s">
        <v>16</v>
      </c>
      <c r="D117" t="s">
        <v>288</v>
      </c>
      <c r="E117" t="s">
        <v>26</v>
      </c>
      <c r="F117" s="1" t="s">
        <v>183</v>
      </c>
      <c r="G117" t="s">
        <v>184</v>
      </c>
      <c r="H117">
        <v>600</v>
      </c>
      <c r="I117" s="2">
        <v>43906</v>
      </c>
      <c r="J117" s="2">
        <v>43921</v>
      </c>
      <c r="K117">
        <v>600</v>
      </c>
    </row>
    <row r="118" spans="1:11" x14ac:dyDescent="0.25">
      <c r="A118" t="str">
        <f>"Z872C620BE"</f>
        <v>Z872C620BE</v>
      </c>
      <c r="B118" t="str">
        <f t="shared" si="1"/>
        <v>06363391001</v>
      </c>
      <c r="C118" t="s">
        <v>16</v>
      </c>
      <c r="D118" t="s">
        <v>289</v>
      </c>
      <c r="E118" t="s">
        <v>26</v>
      </c>
      <c r="F118" s="1" t="s">
        <v>290</v>
      </c>
      <c r="G118" t="s">
        <v>291</v>
      </c>
      <c r="H118">
        <v>611.88</v>
      </c>
      <c r="I118" s="2">
        <v>43906</v>
      </c>
      <c r="J118" s="2">
        <v>43906</v>
      </c>
      <c r="K118">
        <v>611.88</v>
      </c>
    </row>
    <row r="119" spans="1:11" x14ac:dyDescent="0.25">
      <c r="A119" t="str">
        <f>"Z712C648E5"</f>
        <v>Z712C648E5</v>
      </c>
      <c r="B119" t="str">
        <f t="shared" si="1"/>
        <v>06363391001</v>
      </c>
      <c r="C119" t="s">
        <v>16</v>
      </c>
      <c r="D119" t="s">
        <v>292</v>
      </c>
      <c r="E119" t="s">
        <v>26</v>
      </c>
      <c r="F119" s="1" t="s">
        <v>293</v>
      </c>
      <c r="G119" t="s">
        <v>294</v>
      </c>
      <c r="H119">
        <v>510</v>
      </c>
      <c r="I119" s="2">
        <v>43899</v>
      </c>
      <c r="J119" s="2">
        <v>43910</v>
      </c>
      <c r="K119">
        <v>510</v>
      </c>
    </row>
    <row r="120" spans="1:11" x14ac:dyDescent="0.25">
      <c r="A120" t="str">
        <f>"Z542C7568D"</f>
        <v>Z542C7568D</v>
      </c>
      <c r="B120" t="str">
        <f t="shared" si="1"/>
        <v>06363391001</v>
      </c>
      <c r="C120" t="s">
        <v>16</v>
      </c>
      <c r="D120" t="s">
        <v>295</v>
      </c>
      <c r="E120" t="s">
        <v>26</v>
      </c>
      <c r="F120" s="1" t="s">
        <v>296</v>
      </c>
      <c r="G120" t="s">
        <v>297</v>
      </c>
      <c r="H120">
        <v>200</v>
      </c>
      <c r="I120" s="2">
        <v>43907</v>
      </c>
      <c r="J120" s="2">
        <v>43920</v>
      </c>
      <c r="K120">
        <v>200</v>
      </c>
    </row>
    <row r="121" spans="1:11" x14ac:dyDescent="0.25">
      <c r="A121" t="str">
        <f>"Z7C2C4ECDA"</f>
        <v>Z7C2C4ECDA</v>
      </c>
      <c r="B121" t="str">
        <f t="shared" si="1"/>
        <v>06363391001</v>
      </c>
      <c r="C121" t="s">
        <v>16</v>
      </c>
      <c r="D121" t="s">
        <v>298</v>
      </c>
      <c r="E121" t="s">
        <v>26</v>
      </c>
      <c r="F121" s="1" t="s">
        <v>299</v>
      </c>
      <c r="G121" t="s">
        <v>300</v>
      </c>
      <c r="H121">
        <v>99.46</v>
      </c>
      <c r="I121" s="2">
        <v>43922</v>
      </c>
      <c r="J121" s="2">
        <v>43942</v>
      </c>
      <c r="K121">
        <v>0</v>
      </c>
    </row>
    <row r="122" spans="1:11" x14ac:dyDescent="0.25">
      <c r="A122" t="str">
        <f>"7516524FD0"</f>
        <v>7516524FD0</v>
      </c>
      <c r="B122" t="str">
        <f t="shared" si="1"/>
        <v>06363391001</v>
      </c>
      <c r="C122" t="s">
        <v>16</v>
      </c>
      <c r="D122" t="s">
        <v>301</v>
      </c>
      <c r="E122" t="s">
        <v>59</v>
      </c>
      <c r="F122" s="1" t="s">
        <v>302</v>
      </c>
      <c r="G122" t="s">
        <v>303</v>
      </c>
      <c r="H122">
        <v>206512.16</v>
      </c>
      <c r="I122" s="2">
        <v>43344</v>
      </c>
      <c r="J122" s="2">
        <v>43921</v>
      </c>
      <c r="K122">
        <v>200373.92</v>
      </c>
    </row>
    <row r="123" spans="1:11" x14ac:dyDescent="0.25">
      <c r="A123" t="str">
        <f>"ZD62C79701"</f>
        <v>ZD62C79701</v>
      </c>
      <c r="B123" t="str">
        <f t="shared" si="1"/>
        <v>06363391001</v>
      </c>
      <c r="C123" t="s">
        <v>16</v>
      </c>
      <c r="D123" t="s">
        <v>304</v>
      </c>
      <c r="E123" t="s">
        <v>26</v>
      </c>
      <c r="F123" s="1" t="s">
        <v>305</v>
      </c>
      <c r="G123" t="s">
        <v>306</v>
      </c>
      <c r="H123">
        <v>1800</v>
      </c>
      <c r="I123" s="2">
        <v>43910</v>
      </c>
      <c r="J123" s="2">
        <v>43910</v>
      </c>
      <c r="K123">
        <v>1800</v>
      </c>
    </row>
    <row r="124" spans="1:11" x14ac:dyDescent="0.25">
      <c r="A124" t="str">
        <f>"Z212C809F5"</f>
        <v>Z212C809F5</v>
      </c>
      <c r="B124" t="str">
        <f t="shared" si="1"/>
        <v>06363391001</v>
      </c>
      <c r="C124" t="s">
        <v>16</v>
      </c>
      <c r="D124" t="s">
        <v>307</v>
      </c>
      <c r="E124" t="s">
        <v>26</v>
      </c>
      <c r="F124" s="1" t="s">
        <v>69</v>
      </c>
      <c r="G124" t="s">
        <v>70</v>
      </c>
      <c r="H124">
        <v>38719.199999999997</v>
      </c>
      <c r="I124" s="2">
        <v>43922</v>
      </c>
      <c r="J124" s="2">
        <v>44012</v>
      </c>
      <c r="K124">
        <v>29956.55</v>
      </c>
    </row>
    <row r="125" spans="1:11" x14ac:dyDescent="0.25">
      <c r="A125" t="str">
        <f>"Z942337F14"</f>
        <v>Z942337F14</v>
      </c>
      <c r="B125" t="str">
        <f t="shared" si="1"/>
        <v>06363391001</v>
      </c>
      <c r="C125" t="s">
        <v>16</v>
      </c>
      <c r="D125" t="s">
        <v>308</v>
      </c>
      <c r="E125" t="s">
        <v>26</v>
      </c>
      <c r="F125" s="1" t="s">
        <v>309</v>
      </c>
      <c r="G125" t="s">
        <v>310</v>
      </c>
      <c r="H125">
        <v>20000</v>
      </c>
      <c r="I125" s="2">
        <v>43209</v>
      </c>
      <c r="J125" s="2">
        <v>44305</v>
      </c>
      <c r="K125">
        <v>14260.37</v>
      </c>
    </row>
    <row r="126" spans="1:11" x14ac:dyDescent="0.25">
      <c r="A126" t="str">
        <f>"Z962CBEF41"</f>
        <v>Z962CBEF41</v>
      </c>
      <c r="B126" t="str">
        <f t="shared" si="1"/>
        <v>06363391001</v>
      </c>
      <c r="C126" t="s">
        <v>16</v>
      </c>
      <c r="D126" t="s">
        <v>311</v>
      </c>
      <c r="E126" t="s">
        <v>26</v>
      </c>
      <c r="F126" s="1" t="s">
        <v>286</v>
      </c>
      <c r="G126" t="s">
        <v>287</v>
      </c>
      <c r="H126">
        <v>3900</v>
      </c>
      <c r="I126" s="2">
        <v>43955</v>
      </c>
      <c r="J126" s="2">
        <v>43997</v>
      </c>
      <c r="K126">
        <v>3900</v>
      </c>
    </row>
    <row r="127" spans="1:11" x14ac:dyDescent="0.25">
      <c r="A127" t="str">
        <f>"ZA92CA6C30"</f>
        <v>ZA92CA6C30</v>
      </c>
      <c r="B127" t="str">
        <f t="shared" si="1"/>
        <v>06363391001</v>
      </c>
      <c r="C127" t="s">
        <v>16</v>
      </c>
      <c r="D127" t="s">
        <v>312</v>
      </c>
      <c r="E127" t="s">
        <v>26</v>
      </c>
      <c r="F127" s="1" t="s">
        <v>195</v>
      </c>
      <c r="G127" t="s">
        <v>147</v>
      </c>
      <c r="H127">
        <v>9260.83</v>
      </c>
      <c r="I127" s="2">
        <v>43941</v>
      </c>
      <c r="J127" s="2">
        <v>43956</v>
      </c>
      <c r="K127">
        <v>9260.7999999999993</v>
      </c>
    </row>
    <row r="128" spans="1:11" x14ac:dyDescent="0.25">
      <c r="A128" t="str">
        <f>"Z4B2C9AD27"</f>
        <v>Z4B2C9AD27</v>
      </c>
      <c r="B128" t="str">
        <f t="shared" si="1"/>
        <v>06363391001</v>
      </c>
      <c r="C128" t="s">
        <v>16</v>
      </c>
      <c r="D128" t="s">
        <v>313</v>
      </c>
      <c r="E128" t="s">
        <v>26</v>
      </c>
      <c r="F128" s="1" t="s">
        <v>98</v>
      </c>
      <c r="G128" t="s">
        <v>99</v>
      </c>
      <c r="H128">
        <v>1800</v>
      </c>
      <c r="I128" s="2">
        <v>43927</v>
      </c>
      <c r="J128" s="2">
        <v>44291</v>
      </c>
      <c r="K128">
        <v>900</v>
      </c>
    </row>
    <row r="129" spans="1:11" x14ac:dyDescent="0.25">
      <c r="A129" t="str">
        <f>"Z482CC3956"</f>
        <v>Z482CC3956</v>
      </c>
      <c r="B129" t="str">
        <f t="shared" si="1"/>
        <v>06363391001</v>
      </c>
      <c r="C129" t="s">
        <v>16</v>
      </c>
      <c r="D129" t="s">
        <v>314</v>
      </c>
      <c r="E129" t="s">
        <v>26</v>
      </c>
      <c r="F129" s="1" t="s">
        <v>315</v>
      </c>
      <c r="G129" t="s">
        <v>61</v>
      </c>
      <c r="H129">
        <v>6405</v>
      </c>
      <c r="I129" s="2">
        <v>43953</v>
      </c>
      <c r="J129" s="2">
        <v>44316</v>
      </c>
      <c r="K129">
        <v>3598.14</v>
      </c>
    </row>
    <row r="130" spans="1:11" x14ac:dyDescent="0.25">
      <c r="A130" t="str">
        <f>"Z162CC3996"</f>
        <v>Z162CC3996</v>
      </c>
      <c r="B130" t="str">
        <f t="shared" si="1"/>
        <v>06363391001</v>
      </c>
      <c r="C130" t="s">
        <v>16</v>
      </c>
      <c r="D130" t="s">
        <v>316</v>
      </c>
      <c r="E130" t="s">
        <v>26</v>
      </c>
      <c r="F130" s="1" t="s">
        <v>315</v>
      </c>
      <c r="G130" t="s">
        <v>61</v>
      </c>
      <c r="H130">
        <v>5334</v>
      </c>
      <c r="I130" s="2">
        <v>43953</v>
      </c>
      <c r="J130" s="2">
        <v>44316</v>
      </c>
      <c r="K130">
        <v>3577.14</v>
      </c>
    </row>
    <row r="131" spans="1:11" x14ac:dyDescent="0.25">
      <c r="A131" t="str">
        <f>"8233976BF0"</f>
        <v>8233976BF0</v>
      </c>
      <c r="B131" t="str">
        <f t="shared" ref="B131:B194" si="2">"06363391001"</f>
        <v>06363391001</v>
      </c>
      <c r="C131" t="s">
        <v>16</v>
      </c>
      <c r="D131" t="s">
        <v>317</v>
      </c>
      <c r="E131" t="s">
        <v>18</v>
      </c>
      <c r="F131" s="1" t="s">
        <v>30</v>
      </c>
      <c r="G131" t="s">
        <v>31</v>
      </c>
      <c r="H131">
        <v>84184</v>
      </c>
      <c r="I131" s="2">
        <v>43917</v>
      </c>
      <c r="J131" s="2">
        <v>45742</v>
      </c>
      <c r="K131">
        <v>6079.98</v>
      </c>
    </row>
    <row r="132" spans="1:11" x14ac:dyDescent="0.25">
      <c r="A132" t="str">
        <f>"81367534FD"</f>
        <v>81367534FD</v>
      </c>
      <c r="B132" t="str">
        <f t="shared" si="2"/>
        <v>06363391001</v>
      </c>
      <c r="C132" t="s">
        <v>16</v>
      </c>
      <c r="D132" t="s">
        <v>318</v>
      </c>
      <c r="E132" t="s">
        <v>59</v>
      </c>
      <c r="F132" s="1" t="s">
        <v>319</v>
      </c>
      <c r="G132" t="s">
        <v>320</v>
      </c>
      <c r="H132">
        <v>76500</v>
      </c>
      <c r="I132" s="2">
        <v>43951</v>
      </c>
      <c r="J132" s="2">
        <v>44103</v>
      </c>
      <c r="K132">
        <v>58795.51</v>
      </c>
    </row>
    <row r="133" spans="1:11" x14ac:dyDescent="0.25">
      <c r="A133" t="str">
        <f>"ZB82C9C1B5"</f>
        <v>ZB82C9C1B5</v>
      </c>
      <c r="B133" t="str">
        <f t="shared" si="2"/>
        <v>06363391001</v>
      </c>
      <c r="C133" t="s">
        <v>16</v>
      </c>
      <c r="D133" t="s">
        <v>321</v>
      </c>
      <c r="E133" t="s">
        <v>26</v>
      </c>
      <c r="F133" s="1" t="s">
        <v>322</v>
      </c>
      <c r="G133" t="s">
        <v>323</v>
      </c>
      <c r="H133">
        <v>9930</v>
      </c>
      <c r="I133" s="2">
        <v>43927</v>
      </c>
      <c r="J133" s="2">
        <v>43934</v>
      </c>
      <c r="K133">
        <v>9930</v>
      </c>
    </row>
    <row r="134" spans="1:11" x14ac:dyDescent="0.25">
      <c r="A134" t="str">
        <f>"ZED2C45EBF"</f>
        <v>ZED2C45EBF</v>
      </c>
      <c r="B134" t="str">
        <f t="shared" si="2"/>
        <v>06363391001</v>
      </c>
      <c r="C134" t="s">
        <v>16</v>
      </c>
      <c r="D134" t="s">
        <v>324</v>
      </c>
      <c r="E134" t="s">
        <v>26</v>
      </c>
      <c r="F134" s="1" t="s">
        <v>325</v>
      </c>
      <c r="G134" t="s">
        <v>326</v>
      </c>
      <c r="H134">
        <v>8185</v>
      </c>
      <c r="I134" s="2">
        <v>43964</v>
      </c>
      <c r="J134" s="2">
        <v>44328</v>
      </c>
      <c r="K134">
        <v>5683.12</v>
      </c>
    </row>
    <row r="135" spans="1:11" x14ac:dyDescent="0.25">
      <c r="A135" t="str">
        <f>"ZD82CC6FD6"</f>
        <v>ZD82CC6FD6</v>
      </c>
      <c r="B135" t="str">
        <f t="shared" si="2"/>
        <v>06363391001</v>
      </c>
      <c r="C135" t="s">
        <v>16</v>
      </c>
      <c r="D135" t="s">
        <v>327</v>
      </c>
      <c r="E135" t="s">
        <v>26</v>
      </c>
      <c r="F135" s="1" t="s">
        <v>166</v>
      </c>
      <c r="G135" t="s">
        <v>167</v>
      </c>
      <c r="H135">
        <v>616</v>
      </c>
      <c r="I135" s="2">
        <v>43955</v>
      </c>
      <c r="J135" s="2">
        <v>43966</v>
      </c>
      <c r="K135">
        <v>616</v>
      </c>
    </row>
    <row r="136" spans="1:11" x14ac:dyDescent="0.25">
      <c r="A136" t="str">
        <f>"Z912C74E7B"</f>
        <v>Z912C74E7B</v>
      </c>
      <c r="B136" t="str">
        <f t="shared" si="2"/>
        <v>06363391001</v>
      </c>
      <c r="C136" t="s">
        <v>16</v>
      </c>
      <c r="D136" t="s">
        <v>328</v>
      </c>
      <c r="E136" t="s">
        <v>26</v>
      </c>
      <c r="F136" s="1" t="s">
        <v>329</v>
      </c>
      <c r="G136" t="s">
        <v>330</v>
      </c>
      <c r="H136">
        <v>800</v>
      </c>
      <c r="I136" s="2">
        <v>43907</v>
      </c>
      <c r="J136" s="2">
        <v>43910</v>
      </c>
      <c r="K136">
        <v>800</v>
      </c>
    </row>
    <row r="137" spans="1:11" x14ac:dyDescent="0.25">
      <c r="A137" t="str">
        <f>"Z6E2CBAD91"</f>
        <v>Z6E2CBAD91</v>
      </c>
      <c r="B137" t="str">
        <f t="shared" si="2"/>
        <v>06363391001</v>
      </c>
      <c r="C137" t="s">
        <v>16</v>
      </c>
      <c r="D137" t="s">
        <v>331</v>
      </c>
      <c r="E137" t="s">
        <v>26</v>
      </c>
      <c r="F137" s="1" t="s">
        <v>332</v>
      </c>
      <c r="G137" t="s">
        <v>333</v>
      </c>
      <c r="H137">
        <v>18815</v>
      </c>
      <c r="I137" s="2">
        <v>43938</v>
      </c>
      <c r="J137" s="2">
        <v>43951</v>
      </c>
      <c r="K137">
        <v>13315</v>
      </c>
    </row>
    <row r="138" spans="1:11" x14ac:dyDescent="0.25">
      <c r="A138" t="str">
        <f>"ZAA2C75A1F"</f>
        <v>ZAA2C75A1F</v>
      </c>
      <c r="B138" t="str">
        <f t="shared" si="2"/>
        <v>06363391001</v>
      </c>
      <c r="C138" t="s">
        <v>16</v>
      </c>
      <c r="D138" t="s">
        <v>334</v>
      </c>
      <c r="E138" t="s">
        <v>26</v>
      </c>
      <c r="F138" s="1" t="s">
        <v>335</v>
      </c>
      <c r="G138" t="s">
        <v>336</v>
      </c>
      <c r="H138">
        <v>213</v>
      </c>
      <c r="I138" s="2">
        <v>43906</v>
      </c>
      <c r="J138" s="2">
        <v>43914</v>
      </c>
      <c r="K138">
        <v>213</v>
      </c>
    </row>
    <row r="139" spans="1:11" x14ac:dyDescent="0.25">
      <c r="A139" t="str">
        <f>"ZB72C93D13"</f>
        <v>ZB72C93D13</v>
      </c>
      <c r="B139" t="str">
        <f t="shared" si="2"/>
        <v>06363391001</v>
      </c>
      <c r="C139" t="s">
        <v>16</v>
      </c>
      <c r="D139" t="s">
        <v>252</v>
      </c>
      <c r="E139" t="s">
        <v>26</v>
      </c>
      <c r="F139" s="1" t="s">
        <v>253</v>
      </c>
      <c r="G139" t="s">
        <v>254</v>
      </c>
      <c r="H139">
        <v>1000</v>
      </c>
      <c r="I139" s="2">
        <v>43921</v>
      </c>
      <c r="J139" s="2">
        <v>43928</v>
      </c>
      <c r="K139">
        <v>1000</v>
      </c>
    </row>
    <row r="140" spans="1:11" x14ac:dyDescent="0.25">
      <c r="A140" t="str">
        <f>"ZF52C71AFF"</f>
        <v>ZF52C71AFF</v>
      </c>
      <c r="B140" t="str">
        <f t="shared" si="2"/>
        <v>06363391001</v>
      </c>
      <c r="C140" t="s">
        <v>16</v>
      </c>
      <c r="D140" t="s">
        <v>337</v>
      </c>
      <c r="E140" t="s">
        <v>26</v>
      </c>
      <c r="F140" s="1" t="s">
        <v>338</v>
      </c>
      <c r="G140" t="s">
        <v>339</v>
      </c>
      <c r="H140">
        <v>2400</v>
      </c>
      <c r="I140" s="2">
        <v>43906</v>
      </c>
      <c r="J140" s="2">
        <v>43913</v>
      </c>
      <c r="K140">
        <v>2400</v>
      </c>
    </row>
    <row r="141" spans="1:11" x14ac:dyDescent="0.25">
      <c r="A141" t="str">
        <f>"Z3F2CF1934"</f>
        <v>Z3F2CF1934</v>
      </c>
      <c r="B141" t="str">
        <f t="shared" si="2"/>
        <v>06363391001</v>
      </c>
      <c r="C141" t="s">
        <v>16</v>
      </c>
      <c r="D141" t="s">
        <v>340</v>
      </c>
      <c r="E141" t="s">
        <v>26</v>
      </c>
      <c r="F141" s="1" t="s">
        <v>341</v>
      </c>
      <c r="G141" t="s">
        <v>342</v>
      </c>
      <c r="H141">
        <v>2500</v>
      </c>
      <c r="I141" s="2">
        <v>43964</v>
      </c>
      <c r="J141" s="2">
        <v>43978</v>
      </c>
      <c r="K141">
        <v>2500</v>
      </c>
    </row>
    <row r="142" spans="1:11" x14ac:dyDescent="0.25">
      <c r="A142" t="str">
        <f>"Z272CF4F86"</f>
        <v>Z272CF4F86</v>
      </c>
      <c r="B142" t="str">
        <f t="shared" si="2"/>
        <v>06363391001</v>
      </c>
      <c r="C142" t="s">
        <v>16</v>
      </c>
      <c r="D142" t="s">
        <v>343</v>
      </c>
      <c r="E142" t="s">
        <v>26</v>
      </c>
      <c r="F142" s="1" t="s">
        <v>344</v>
      </c>
      <c r="G142" t="s">
        <v>345</v>
      </c>
      <c r="H142">
        <v>490</v>
      </c>
      <c r="I142" s="2">
        <v>43985</v>
      </c>
      <c r="J142" s="2">
        <v>43997</v>
      </c>
      <c r="K142">
        <v>490</v>
      </c>
    </row>
    <row r="143" spans="1:11" x14ac:dyDescent="0.25">
      <c r="A143" t="str">
        <f>"Z632A38554"</f>
        <v>Z632A38554</v>
      </c>
      <c r="B143" t="str">
        <f t="shared" si="2"/>
        <v>06363391001</v>
      </c>
      <c r="C143" t="s">
        <v>16</v>
      </c>
      <c r="D143" t="s">
        <v>346</v>
      </c>
      <c r="E143" t="s">
        <v>26</v>
      </c>
      <c r="F143" s="1" t="s">
        <v>347</v>
      </c>
      <c r="G143" t="s">
        <v>348</v>
      </c>
      <c r="H143">
        <v>4230</v>
      </c>
      <c r="I143" s="2">
        <v>43760</v>
      </c>
      <c r="J143" s="2">
        <v>43774</v>
      </c>
      <c r="K143">
        <v>4230</v>
      </c>
    </row>
    <row r="144" spans="1:11" x14ac:dyDescent="0.25">
      <c r="A144" t="str">
        <f>"Z252D01CE2"</f>
        <v>Z252D01CE2</v>
      </c>
      <c r="B144" t="str">
        <f t="shared" si="2"/>
        <v>06363391001</v>
      </c>
      <c r="C144" t="s">
        <v>16</v>
      </c>
      <c r="D144" t="s">
        <v>349</v>
      </c>
      <c r="E144" t="s">
        <v>26</v>
      </c>
      <c r="F144" s="1" t="s">
        <v>350</v>
      </c>
      <c r="G144" t="s">
        <v>351</v>
      </c>
      <c r="H144">
        <v>4992</v>
      </c>
      <c r="I144" s="2">
        <v>43966</v>
      </c>
      <c r="J144" s="2">
        <v>43987</v>
      </c>
      <c r="K144">
        <v>4992</v>
      </c>
    </row>
    <row r="145" spans="1:11" x14ac:dyDescent="0.25">
      <c r="A145" t="str">
        <f>"Z2E2C94831"</f>
        <v>Z2E2C94831</v>
      </c>
      <c r="B145" t="str">
        <f t="shared" si="2"/>
        <v>06363391001</v>
      </c>
      <c r="C145" t="s">
        <v>16</v>
      </c>
      <c r="D145" t="s">
        <v>352</v>
      </c>
      <c r="E145" t="s">
        <v>26</v>
      </c>
      <c r="F145" s="1" t="s">
        <v>353</v>
      </c>
      <c r="G145" t="s">
        <v>354</v>
      </c>
      <c r="H145">
        <v>1600</v>
      </c>
      <c r="I145" s="2">
        <v>43924</v>
      </c>
      <c r="J145" s="2">
        <v>43924</v>
      </c>
      <c r="K145">
        <v>1600</v>
      </c>
    </row>
    <row r="146" spans="1:11" x14ac:dyDescent="0.25">
      <c r="A146" t="str">
        <f>"8112931A72"</f>
        <v>8112931A72</v>
      </c>
      <c r="B146" t="str">
        <f t="shared" si="2"/>
        <v>06363391001</v>
      </c>
      <c r="C146" t="s">
        <v>16</v>
      </c>
      <c r="D146" t="s">
        <v>355</v>
      </c>
      <c r="E146" t="s">
        <v>59</v>
      </c>
      <c r="F146" s="1" t="s">
        <v>356</v>
      </c>
      <c r="G146" t="s">
        <v>357</v>
      </c>
      <c r="H146">
        <v>77800</v>
      </c>
      <c r="I146" s="2">
        <v>43899</v>
      </c>
      <c r="J146" s="2">
        <v>44082</v>
      </c>
      <c r="K146">
        <v>93002.26</v>
      </c>
    </row>
    <row r="147" spans="1:11" x14ac:dyDescent="0.25">
      <c r="A147" t="str">
        <f>"81142456CC"</f>
        <v>81142456CC</v>
      </c>
      <c r="B147" t="str">
        <f t="shared" si="2"/>
        <v>06363391001</v>
      </c>
      <c r="C147" t="s">
        <v>16</v>
      </c>
      <c r="D147" t="s">
        <v>358</v>
      </c>
      <c r="E147" t="s">
        <v>59</v>
      </c>
      <c r="F147" s="1" t="s">
        <v>359</v>
      </c>
      <c r="G147" t="s">
        <v>257</v>
      </c>
      <c r="H147">
        <v>77800</v>
      </c>
      <c r="I147" s="2">
        <v>43875</v>
      </c>
      <c r="J147" s="2">
        <v>44056</v>
      </c>
      <c r="K147">
        <v>67223.990000000005</v>
      </c>
    </row>
    <row r="148" spans="1:11" x14ac:dyDescent="0.25">
      <c r="A148" t="str">
        <f>"Z072CFFE3F"</f>
        <v>Z072CFFE3F</v>
      </c>
      <c r="B148" t="str">
        <f t="shared" si="2"/>
        <v>06363391001</v>
      </c>
      <c r="C148" t="s">
        <v>16</v>
      </c>
      <c r="D148" t="s">
        <v>360</v>
      </c>
      <c r="E148" t="s">
        <v>26</v>
      </c>
      <c r="F148" s="1" t="s">
        <v>361</v>
      </c>
      <c r="G148" t="s">
        <v>362</v>
      </c>
      <c r="H148">
        <v>1058.77</v>
      </c>
      <c r="I148" s="2">
        <v>43970</v>
      </c>
      <c r="J148" s="2">
        <v>43985</v>
      </c>
      <c r="K148">
        <v>1058.76</v>
      </c>
    </row>
    <row r="149" spans="1:11" x14ac:dyDescent="0.25">
      <c r="A149" t="str">
        <f>"ZC12CF0A3D"</f>
        <v>ZC12CF0A3D</v>
      </c>
      <c r="B149" t="str">
        <f t="shared" si="2"/>
        <v>06363391001</v>
      </c>
      <c r="C149" t="s">
        <v>16</v>
      </c>
      <c r="D149" t="s">
        <v>363</v>
      </c>
      <c r="E149" t="s">
        <v>26</v>
      </c>
      <c r="F149" s="1" t="s">
        <v>176</v>
      </c>
      <c r="G149" t="s">
        <v>177</v>
      </c>
      <c r="H149">
        <v>26050</v>
      </c>
      <c r="I149" s="2">
        <v>43966</v>
      </c>
      <c r="J149" s="2">
        <v>43996</v>
      </c>
      <c r="K149">
        <v>0</v>
      </c>
    </row>
    <row r="150" spans="1:11" x14ac:dyDescent="0.25">
      <c r="A150" t="str">
        <f>"Z922D050D0"</f>
        <v>Z922D050D0</v>
      </c>
      <c r="B150" t="str">
        <f t="shared" si="2"/>
        <v>06363391001</v>
      </c>
      <c r="C150" t="s">
        <v>16</v>
      </c>
      <c r="D150" t="s">
        <v>364</v>
      </c>
      <c r="E150" t="s">
        <v>26</v>
      </c>
      <c r="F150" s="1" t="s">
        <v>365</v>
      </c>
      <c r="G150" t="s">
        <v>320</v>
      </c>
      <c r="H150">
        <v>3100</v>
      </c>
      <c r="I150" s="2">
        <v>43970</v>
      </c>
      <c r="J150" s="2">
        <v>43985</v>
      </c>
      <c r="K150">
        <v>0</v>
      </c>
    </row>
    <row r="151" spans="1:11" x14ac:dyDescent="0.25">
      <c r="A151" t="str">
        <f>"Z6E2C620DE"</f>
        <v>Z6E2C620DE</v>
      </c>
      <c r="B151" t="str">
        <f t="shared" si="2"/>
        <v>06363391001</v>
      </c>
      <c r="C151" t="s">
        <v>16</v>
      </c>
      <c r="D151" t="s">
        <v>366</v>
      </c>
      <c r="E151" t="s">
        <v>26</v>
      </c>
      <c r="F151" s="1" t="s">
        <v>166</v>
      </c>
      <c r="G151" t="s">
        <v>167</v>
      </c>
      <c r="H151">
        <v>1952</v>
      </c>
      <c r="I151" s="2">
        <v>43902</v>
      </c>
      <c r="J151" s="2">
        <v>43951</v>
      </c>
      <c r="K151">
        <v>1952</v>
      </c>
    </row>
    <row r="152" spans="1:11" x14ac:dyDescent="0.25">
      <c r="A152" t="str">
        <f>"Z3F2C620F2"</f>
        <v>Z3F2C620F2</v>
      </c>
      <c r="B152" t="str">
        <f t="shared" si="2"/>
        <v>06363391001</v>
      </c>
      <c r="C152" t="s">
        <v>16</v>
      </c>
      <c r="D152" t="s">
        <v>367</v>
      </c>
      <c r="E152" t="s">
        <v>26</v>
      </c>
      <c r="F152" s="1" t="s">
        <v>368</v>
      </c>
      <c r="G152" t="s">
        <v>369</v>
      </c>
      <c r="H152">
        <v>240</v>
      </c>
      <c r="I152" s="2">
        <v>43865</v>
      </c>
      <c r="J152" s="2">
        <v>43865</v>
      </c>
      <c r="K152">
        <v>240</v>
      </c>
    </row>
    <row r="153" spans="1:11" x14ac:dyDescent="0.25">
      <c r="A153" t="str">
        <f>"Z992D0C85B"</f>
        <v>Z992D0C85B</v>
      </c>
      <c r="B153" t="str">
        <f t="shared" si="2"/>
        <v>06363391001</v>
      </c>
      <c r="C153" t="s">
        <v>16</v>
      </c>
      <c r="D153" t="s">
        <v>370</v>
      </c>
      <c r="E153" t="s">
        <v>26</v>
      </c>
      <c r="F153" s="1" t="s">
        <v>371</v>
      </c>
      <c r="G153" t="s">
        <v>372</v>
      </c>
      <c r="H153">
        <v>33970</v>
      </c>
      <c r="I153" s="2">
        <v>43985</v>
      </c>
      <c r="J153" s="2">
        <v>44012</v>
      </c>
      <c r="K153">
        <v>33970</v>
      </c>
    </row>
    <row r="154" spans="1:11" x14ac:dyDescent="0.25">
      <c r="A154" t="str">
        <f>"7583351B34"</f>
        <v>7583351B34</v>
      </c>
      <c r="B154" t="str">
        <f t="shared" si="2"/>
        <v>06363391001</v>
      </c>
      <c r="C154" t="s">
        <v>16</v>
      </c>
      <c r="D154" t="s">
        <v>373</v>
      </c>
      <c r="E154" t="s">
        <v>59</v>
      </c>
      <c r="F154" s="1" t="s">
        <v>374</v>
      </c>
      <c r="G154" t="s">
        <v>375</v>
      </c>
      <c r="H154">
        <v>110000</v>
      </c>
      <c r="I154" s="2">
        <v>43586</v>
      </c>
      <c r="J154" s="2">
        <v>44500</v>
      </c>
      <c r="K154">
        <v>56854.45</v>
      </c>
    </row>
    <row r="155" spans="1:11" x14ac:dyDescent="0.25">
      <c r="A155" t="str">
        <f>"ZC52C7DAFA"</f>
        <v>ZC52C7DAFA</v>
      </c>
      <c r="B155" t="str">
        <f t="shared" si="2"/>
        <v>06363391001</v>
      </c>
      <c r="C155" t="s">
        <v>16</v>
      </c>
      <c r="D155" t="s">
        <v>376</v>
      </c>
      <c r="E155" t="s">
        <v>26</v>
      </c>
      <c r="F155" s="1" t="s">
        <v>377</v>
      </c>
      <c r="G155" t="s">
        <v>378</v>
      </c>
      <c r="H155">
        <v>39900</v>
      </c>
      <c r="I155" s="2">
        <v>43985</v>
      </c>
      <c r="J155" s="2">
        <v>44167</v>
      </c>
      <c r="K155">
        <v>25904.07</v>
      </c>
    </row>
    <row r="156" spans="1:11" x14ac:dyDescent="0.25">
      <c r="A156" t="str">
        <f>"Z712BC6D2B"</f>
        <v>Z712BC6D2B</v>
      </c>
      <c r="B156" t="str">
        <f t="shared" si="2"/>
        <v>06363391001</v>
      </c>
      <c r="C156" t="s">
        <v>16</v>
      </c>
      <c r="D156" t="s">
        <v>379</v>
      </c>
      <c r="E156" t="s">
        <v>26</v>
      </c>
      <c r="F156" s="1" t="s">
        <v>380</v>
      </c>
      <c r="G156" t="s">
        <v>381</v>
      </c>
      <c r="H156">
        <v>39975</v>
      </c>
      <c r="I156" s="2">
        <v>43862</v>
      </c>
      <c r="J156" s="2">
        <v>44196</v>
      </c>
      <c r="K156">
        <v>25494.79</v>
      </c>
    </row>
    <row r="157" spans="1:11" x14ac:dyDescent="0.25">
      <c r="A157" t="str">
        <f>"8183065ED9"</f>
        <v>8183065ED9</v>
      </c>
      <c r="B157" t="str">
        <f t="shared" si="2"/>
        <v>06363391001</v>
      </c>
      <c r="C157" t="s">
        <v>16</v>
      </c>
      <c r="D157" t="s">
        <v>382</v>
      </c>
      <c r="E157" t="s">
        <v>59</v>
      </c>
      <c r="F157" s="1" t="s">
        <v>383</v>
      </c>
      <c r="G157" t="s">
        <v>257</v>
      </c>
      <c r="H157">
        <v>77800</v>
      </c>
      <c r="I157" s="2">
        <v>43992</v>
      </c>
      <c r="J157" s="2">
        <v>44356</v>
      </c>
      <c r="K157">
        <v>15005.53</v>
      </c>
    </row>
    <row r="158" spans="1:11" x14ac:dyDescent="0.25">
      <c r="A158" t="str">
        <f>"ZB02B8F141"</f>
        <v>ZB02B8F141</v>
      </c>
      <c r="B158" t="str">
        <f t="shared" si="2"/>
        <v>06363391001</v>
      </c>
      <c r="C158" t="s">
        <v>16</v>
      </c>
      <c r="D158" t="s">
        <v>384</v>
      </c>
      <c r="E158" t="s">
        <v>26</v>
      </c>
      <c r="F158" s="1" t="s">
        <v>195</v>
      </c>
      <c r="G158" t="s">
        <v>147</v>
      </c>
      <c r="H158">
        <v>39900</v>
      </c>
      <c r="I158" s="2">
        <v>43848</v>
      </c>
      <c r="J158" s="2">
        <v>43951</v>
      </c>
      <c r="K158">
        <v>36978.959999999999</v>
      </c>
    </row>
    <row r="159" spans="1:11" x14ac:dyDescent="0.25">
      <c r="A159" t="str">
        <f>"ZD22D92C3D"</f>
        <v>ZD22D92C3D</v>
      </c>
      <c r="B159" t="str">
        <f t="shared" si="2"/>
        <v>06363391001</v>
      </c>
      <c r="C159" t="s">
        <v>16</v>
      </c>
      <c r="D159" t="s">
        <v>385</v>
      </c>
      <c r="E159" t="s">
        <v>26</v>
      </c>
      <c r="F159" s="1" t="s">
        <v>386</v>
      </c>
      <c r="G159" t="s">
        <v>387</v>
      </c>
      <c r="H159">
        <v>3005</v>
      </c>
      <c r="I159" s="2">
        <v>44019</v>
      </c>
      <c r="J159" s="2">
        <v>44050</v>
      </c>
      <c r="K159">
        <v>3005</v>
      </c>
    </row>
    <row r="160" spans="1:11" x14ac:dyDescent="0.25">
      <c r="A160" t="str">
        <f>"Z082D74A4F"</f>
        <v>Z082D74A4F</v>
      </c>
      <c r="B160" t="str">
        <f t="shared" si="2"/>
        <v>06363391001</v>
      </c>
      <c r="C160" t="s">
        <v>16</v>
      </c>
      <c r="D160" t="s">
        <v>388</v>
      </c>
      <c r="E160" t="s">
        <v>26</v>
      </c>
      <c r="F160" s="1" t="s">
        <v>389</v>
      </c>
      <c r="G160" t="s">
        <v>390</v>
      </c>
      <c r="H160">
        <v>2247.5</v>
      </c>
      <c r="I160" s="2">
        <v>44013</v>
      </c>
      <c r="J160" s="2">
        <v>44014</v>
      </c>
      <c r="K160">
        <v>2240</v>
      </c>
    </row>
    <row r="161" spans="1:11" x14ac:dyDescent="0.25">
      <c r="A161" t="str">
        <f>"Z0D2CCCA3B"</f>
        <v>Z0D2CCCA3B</v>
      </c>
      <c r="B161" t="str">
        <f t="shared" si="2"/>
        <v>06363391001</v>
      </c>
      <c r="C161" t="s">
        <v>16</v>
      </c>
      <c r="D161" t="s">
        <v>391</v>
      </c>
      <c r="E161" t="s">
        <v>59</v>
      </c>
      <c r="F161" s="1" t="s">
        <v>392</v>
      </c>
      <c r="G161" t="s">
        <v>393</v>
      </c>
      <c r="H161">
        <v>39753</v>
      </c>
      <c r="I161" s="2">
        <v>43987</v>
      </c>
      <c r="J161" s="2">
        <v>44350</v>
      </c>
      <c r="K161">
        <v>0</v>
      </c>
    </row>
    <row r="162" spans="1:11" x14ac:dyDescent="0.25">
      <c r="A162" t="str">
        <f>"Z082D72FD6"</f>
        <v>Z082D72FD6</v>
      </c>
      <c r="B162" t="str">
        <f t="shared" si="2"/>
        <v>06363391001</v>
      </c>
      <c r="C162" t="s">
        <v>16</v>
      </c>
      <c r="D162" t="s">
        <v>394</v>
      </c>
      <c r="E162" t="s">
        <v>26</v>
      </c>
      <c r="F162" s="1" t="s">
        <v>395</v>
      </c>
      <c r="G162" t="s">
        <v>396</v>
      </c>
      <c r="H162">
        <v>369</v>
      </c>
      <c r="I162" s="2">
        <v>44008</v>
      </c>
      <c r="J162" s="2">
        <v>44372</v>
      </c>
      <c r="K162">
        <v>369</v>
      </c>
    </row>
    <row r="163" spans="1:11" x14ac:dyDescent="0.25">
      <c r="A163" t="str">
        <f>"Z0B2D38947"</f>
        <v>Z0B2D38947</v>
      </c>
      <c r="B163" t="str">
        <f t="shared" si="2"/>
        <v>06363391001</v>
      </c>
      <c r="C163" t="s">
        <v>16</v>
      </c>
      <c r="D163" t="s">
        <v>397</v>
      </c>
      <c r="E163" t="s">
        <v>26</v>
      </c>
      <c r="F163" s="1" t="s">
        <v>398</v>
      </c>
      <c r="G163" t="s">
        <v>399</v>
      </c>
      <c r="H163">
        <v>26020</v>
      </c>
      <c r="I163" s="2">
        <v>43993</v>
      </c>
      <c r="J163" s="2">
        <v>44119</v>
      </c>
      <c r="K163">
        <v>24765.040000000001</v>
      </c>
    </row>
    <row r="164" spans="1:11" x14ac:dyDescent="0.25">
      <c r="A164" t="str">
        <f>"Z672D98704"</f>
        <v>Z672D98704</v>
      </c>
      <c r="B164" t="str">
        <f t="shared" si="2"/>
        <v>06363391001</v>
      </c>
      <c r="C164" t="s">
        <v>16</v>
      </c>
      <c r="D164" t="s">
        <v>400</v>
      </c>
      <c r="E164" t="s">
        <v>26</v>
      </c>
      <c r="F164" s="1" t="s">
        <v>166</v>
      </c>
      <c r="G164" t="s">
        <v>167</v>
      </c>
      <c r="H164">
        <v>3461.5</v>
      </c>
      <c r="I164" s="2">
        <v>44021</v>
      </c>
      <c r="J164" s="2">
        <v>44021</v>
      </c>
      <c r="K164">
        <v>3461.5</v>
      </c>
    </row>
    <row r="165" spans="1:11" x14ac:dyDescent="0.25">
      <c r="A165" t="str">
        <f>"ZF22D9DC86"</f>
        <v>ZF22D9DC86</v>
      </c>
      <c r="B165" t="str">
        <f t="shared" si="2"/>
        <v>06363391001</v>
      </c>
      <c r="C165" t="s">
        <v>16</v>
      </c>
      <c r="D165" t="s">
        <v>401</v>
      </c>
      <c r="E165" t="s">
        <v>26</v>
      </c>
      <c r="F165" s="1" t="s">
        <v>27</v>
      </c>
      <c r="G165" t="s">
        <v>28</v>
      </c>
      <c r="H165">
        <v>640</v>
      </c>
      <c r="I165" s="2">
        <v>44025</v>
      </c>
      <c r="J165" s="2">
        <v>45120</v>
      </c>
      <c r="K165">
        <v>80</v>
      </c>
    </row>
    <row r="166" spans="1:11" x14ac:dyDescent="0.25">
      <c r="A166" t="str">
        <f>"Z7F2D3E169"</f>
        <v>Z7F2D3E169</v>
      </c>
      <c r="B166" t="str">
        <f t="shared" si="2"/>
        <v>06363391001</v>
      </c>
      <c r="C166" t="s">
        <v>16</v>
      </c>
      <c r="D166" t="s">
        <v>402</v>
      </c>
      <c r="E166" t="s">
        <v>26</v>
      </c>
      <c r="F166" s="1" t="s">
        <v>403</v>
      </c>
      <c r="G166" t="s">
        <v>404</v>
      </c>
      <c r="H166">
        <v>930</v>
      </c>
      <c r="I166" s="2">
        <v>43992</v>
      </c>
      <c r="J166" s="2">
        <v>43992</v>
      </c>
      <c r="K166">
        <v>930</v>
      </c>
    </row>
    <row r="167" spans="1:11" x14ac:dyDescent="0.25">
      <c r="A167" t="str">
        <f>"Z7C2DBCE2C"</f>
        <v>Z7C2DBCE2C</v>
      </c>
      <c r="B167" t="str">
        <f t="shared" si="2"/>
        <v>06363391001</v>
      </c>
      <c r="C167" t="s">
        <v>16</v>
      </c>
      <c r="D167" t="s">
        <v>405</v>
      </c>
      <c r="E167" t="s">
        <v>26</v>
      </c>
      <c r="F167" s="1" t="s">
        <v>406</v>
      </c>
      <c r="G167" t="s">
        <v>407</v>
      </c>
      <c r="H167">
        <v>3105</v>
      </c>
      <c r="I167" s="2">
        <v>44034</v>
      </c>
      <c r="J167" s="2">
        <v>44074</v>
      </c>
      <c r="K167">
        <v>3105</v>
      </c>
    </row>
    <row r="168" spans="1:11" x14ac:dyDescent="0.25">
      <c r="A168" t="str">
        <f>"Z972DE374D"</f>
        <v>Z972DE374D</v>
      </c>
      <c r="B168" t="str">
        <f t="shared" si="2"/>
        <v>06363391001</v>
      </c>
      <c r="C168" t="s">
        <v>16</v>
      </c>
      <c r="D168" t="s">
        <v>408</v>
      </c>
      <c r="E168" t="s">
        <v>26</v>
      </c>
      <c r="F168" s="1" t="s">
        <v>409</v>
      </c>
      <c r="G168" t="s">
        <v>410</v>
      </c>
      <c r="H168">
        <v>39990</v>
      </c>
      <c r="I168" s="2">
        <v>44075</v>
      </c>
      <c r="J168" s="2">
        <v>44196</v>
      </c>
      <c r="K168">
        <v>18791.849999999999</v>
      </c>
    </row>
    <row r="169" spans="1:11" x14ac:dyDescent="0.25">
      <c r="A169" t="str">
        <f>"ZDC2D9290D"</f>
        <v>ZDC2D9290D</v>
      </c>
      <c r="B169" t="str">
        <f t="shared" si="2"/>
        <v>06363391001</v>
      </c>
      <c r="C169" t="s">
        <v>16</v>
      </c>
      <c r="D169" t="s">
        <v>411</v>
      </c>
      <c r="E169" t="s">
        <v>26</v>
      </c>
      <c r="F169" s="1" t="s">
        <v>412</v>
      </c>
      <c r="G169" t="s">
        <v>413</v>
      </c>
      <c r="H169">
        <v>34526</v>
      </c>
      <c r="I169" s="2">
        <v>44025</v>
      </c>
      <c r="J169" s="2">
        <v>44088</v>
      </c>
      <c r="K169">
        <v>0</v>
      </c>
    </row>
    <row r="170" spans="1:11" x14ac:dyDescent="0.25">
      <c r="A170" t="str">
        <f>"Z152DEAF2D"</f>
        <v>Z152DEAF2D</v>
      </c>
      <c r="B170" t="str">
        <f t="shared" si="2"/>
        <v>06363391001</v>
      </c>
      <c r="C170" t="s">
        <v>16</v>
      </c>
      <c r="D170" t="s">
        <v>414</v>
      </c>
      <c r="E170" t="s">
        <v>26</v>
      </c>
      <c r="F170" s="1" t="s">
        <v>176</v>
      </c>
      <c r="G170" t="s">
        <v>177</v>
      </c>
      <c r="H170">
        <v>15274</v>
      </c>
      <c r="I170" s="2">
        <v>44053</v>
      </c>
      <c r="J170" s="2">
        <v>44104</v>
      </c>
      <c r="K170">
        <v>0</v>
      </c>
    </row>
    <row r="171" spans="1:11" x14ac:dyDescent="0.25">
      <c r="A171" t="str">
        <f>"ZF02CB9CA4"</f>
        <v>ZF02CB9CA4</v>
      </c>
      <c r="B171" t="str">
        <f t="shared" si="2"/>
        <v>06363391001</v>
      </c>
      <c r="C171" t="s">
        <v>16</v>
      </c>
      <c r="D171" t="s">
        <v>415</v>
      </c>
      <c r="E171" t="s">
        <v>26</v>
      </c>
      <c r="F171" s="1" t="s">
        <v>195</v>
      </c>
      <c r="G171" t="s">
        <v>147</v>
      </c>
      <c r="H171">
        <v>4449</v>
      </c>
      <c r="I171" s="2">
        <v>43941</v>
      </c>
      <c r="J171" s="2">
        <v>43961</v>
      </c>
      <c r="K171">
        <v>4449</v>
      </c>
    </row>
    <row r="172" spans="1:11" x14ac:dyDescent="0.25">
      <c r="A172" t="str">
        <f>"ZEE2D82EFB"</f>
        <v>ZEE2D82EFB</v>
      </c>
      <c r="B172" t="str">
        <f t="shared" si="2"/>
        <v>06363391001</v>
      </c>
      <c r="C172" t="s">
        <v>16</v>
      </c>
      <c r="D172" t="s">
        <v>416</v>
      </c>
      <c r="E172" t="s">
        <v>26</v>
      </c>
      <c r="F172" s="1" t="s">
        <v>417</v>
      </c>
      <c r="G172" t="s">
        <v>418</v>
      </c>
      <c r="H172">
        <v>940</v>
      </c>
      <c r="I172" s="2">
        <v>44018</v>
      </c>
      <c r="J172" s="2">
        <v>44018</v>
      </c>
      <c r="K172">
        <v>940</v>
      </c>
    </row>
    <row r="173" spans="1:11" x14ac:dyDescent="0.25">
      <c r="A173" t="str">
        <f>"ZAF2DE459D"</f>
        <v>ZAF2DE459D</v>
      </c>
      <c r="B173" t="str">
        <f t="shared" si="2"/>
        <v>06363391001</v>
      </c>
      <c r="C173" t="s">
        <v>16</v>
      </c>
      <c r="D173" t="s">
        <v>419</v>
      </c>
      <c r="E173" t="s">
        <v>26</v>
      </c>
      <c r="F173" s="1" t="s">
        <v>420</v>
      </c>
      <c r="G173" t="s">
        <v>421</v>
      </c>
      <c r="H173">
        <v>12120.38</v>
      </c>
      <c r="I173" s="2">
        <v>44054</v>
      </c>
      <c r="J173" s="2">
        <v>44104</v>
      </c>
      <c r="K173">
        <v>0</v>
      </c>
    </row>
    <row r="174" spans="1:11" x14ac:dyDescent="0.25">
      <c r="A174" t="str">
        <f>"Z862DF7450"</f>
        <v>Z862DF7450</v>
      </c>
      <c r="B174" t="str">
        <f t="shared" si="2"/>
        <v>06363391001</v>
      </c>
      <c r="C174" t="s">
        <v>16</v>
      </c>
      <c r="D174" t="s">
        <v>422</v>
      </c>
      <c r="E174" t="s">
        <v>26</v>
      </c>
      <c r="F174" s="1" t="s">
        <v>195</v>
      </c>
      <c r="G174" t="s">
        <v>147</v>
      </c>
      <c r="H174">
        <v>340</v>
      </c>
      <c r="I174" s="2">
        <v>44055</v>
      </c>
      <c r="J174" s="2">
        <v>44063</v>
      </c>
      <c r="K174">
        <v>340</v>
      </c>
    </row>
    <row r="175" spans="1:11" x14ac:dyDescent="0.25">
      <c r="A175" t="str">
        <f>"ZC82DF28F5"</f>
        <v>ZC82DF28F5</v>
      </c>
      <c r="B175" t="str">
        <f t="shared" si="2"/>
        <v>06363391001</v>
      </c>
      <c r="C175" t="s">
        <v>16</v>
      </c>
      <c r="D175" t="s">
        <v>423</v>
      </c>
      <c r="E175" t="s">
        <v>26</v>
      </c>
      <c r="F175" s="1" t="s">
        <v>424</v>
      </c>
      <c r="G175" t="s">
        <v>425</v>
      </c>
      <c r="H175">
        <v>5180</v>
      </c>
      <c r="I175" s="2">
        <v>44055</v>
      </c>
      <c r="J175" s="2">
        <v>44104</v>
      </c>
      <c r="K175">
        <v>0</v>
      </c>
    </row>
    <row r="176" spans="1:11" x14ac:dyDescent="0.25">
      <c r="A176" t="str">
        <f>"Z6A2DE2A31"</f>
        <v>Z6A2DE2A31</v>
      </c>
      <c r="B176" t="str">
        <f t="shared" si="2"/>
        <v>06363391001</v>
      </c>
      <c r="C176" t="s">
        <v>16</v>
      </c>
      <c r="D176" t="s">
        <v>426</v>
      </c>
      <c r="E176" t="s">
        <v>26</v>
      </c>
      <c r="F176" s="1" t="s">
        <v>427</v>
      </c>
      <c r="G176" t="s">
        <v>428</v>
      </c>
      <c r="H176">
        <v>500</v>
      </c>
      <c r="I176" s="2">
        <v>44049</v>
      </c>
      <c r="J176" s="2">
        <v>44074</v>
      </c>
      <c r="K176">
        <v>500</v>
      </c>
    </row>
    <row r="177" spans="1:11" x14ac:dyDescent="0.25">
      <c r="A177" t="str">
        <f>"8251347AF1"</f>
        <v>8251347AF1</v>
      </c>
      <c r="B177" t="str">
        <f t="shared" si="2"/>
        <v>06363391001</v>
      </c>
      <c r="C177" t="s">
        <v>16</v>
      </c>
      <c r="D177" t="s">
        <v>429</v>
      </c>
      <c r="E177" t="s">
        <v>18</v>
      </c>
      <c r="F177" s="1" t="s">
        <v>95</v>
      </c>
      <c r="G177" t="s">
        <v>96</v>
      </c>
      <c r="H177">
        <v>0</v>
      </c>
      <c r="I177" s="2">
        <v>43983</v>
      </c>
      <c r="J177" s="2">
        <v>44347</v>
      </c>
      <c r="K177">
        <v>126408.38</v>
      </c>
    </row>
    <row r="178" spans="1:11" x14ac:dyDescent="0.25">
      <c r="A178" t="str">
        <f>"ZE52DA9640"</f>
        <v>ZE52DA9640</v>
      </c>
      <c r="B178" t="str">
        <f t="shared" si="2"/>
        <v>06363391001</v>
      </c>
      <c r="C178" t="s">
        <v>16</v>
      </c>
      <c r="D178" t="s">
        <v>430</v>
      </c>
      <c r="E178" t="s">
        <v>26</v>
      </c>
      <c r="F178" s="1" t="s">
        <v>431</v>
      </c>
      <c r="G178" t="s">
        <v>432</v>
      </c>
      <c r="H178">
        <v>39850</v>
      </c>
      <c r="I178" s="2">
        <v>44029</v>
      </c>
      <c r="J178" s="2">
        <v>44088</v>
      </c>
      <c r="K178">
        <v>39850</v>
      </c>
    </row>
    <row r="179" spans="1:11" x14ac:dyDescent="0.25">
      <c r="A179" t="str">
        <f>"Z482E04421"</f>
        <v>Z482E04421</v>
      </c>
      <c r="B179" t="str">
        <f t="shared" si="2"/>
        <v>06363391001</v>
      </c>
      <c r="C179" t="s">
        <v>16</v>
      </c>
      <c r="D179" t="s">
        <v>433</v>
      </c>
      <c r="E179" t="s">
        <v>26</v>
      </c>
      <c r="F179" s="1" t="s">
        <v>231</v>
      </c>
      <c r="G179" t="s">
        <v>232</v>
      </c>
      <c r="H179">
        <v>13248</v>
      </c>
      <c r="I179" s="2">
        <v>44067</v>
      </c>
      <c r="J179" s="2">
        <v>44095</v>
      </c>
      <c r="K179">
        <v>13248</v>
      </c>
    </row>
    <row r="180" spans="1:11" x14ac:dyDescent="0.25">
      <c r="A180" t="str">
        <f>"ZC22D798E0"</f>
        <v>ZC22D798E0</v>
      </c>
      <c r="B180" t="str">
        <f t="shared" si="2"/>
        <v>06363391001</v>
      </c>
      <c r="C180" t="s">
        <v>16</v>
      </c>
      <c r="D180" t="s">
        <v>434</v>
      </c>
      <c r="E180" t="s">
        <v>26</v>
      </c>
      <c r="F180" s="1" t="s">
        <v>435</v>
      </c>
      <c r="G180" t="s">
        <v>436</v>
      </c>
      <c r="H180">
        <v>4919.78</v>
      </c>
      <c r="I180" s="2">
        <v>44012</v>
      </c>
      <c r="J180" s="2">
        <v>44012</v>
      </c>
      <c r="K180">
        <v>4919.78</v>
      </c>
    </row>
    <row r="181" spans="1:11" x14ac:dyDescent="0.25">
      <c r="A181" t="str">
        <f>"Z172DF17A5"</f>
        <v>Z172DF17A5</v>
      </c>
      <c r="B181" t="str">
        <f t="shared" si="2"/>
        <v>06363391001</v>
      </c>
      <c r="C181" t="s">
        <v>16</v>
      </c>
      <c r="D181" t="s">
        <v>437</v>
      </c>
      <c r="E181" t="s">
        <v>26</v>
      </c>
      <c r="F181" s="1" t="s">
        <v>438</v>
      </c>
      <c r="G181" t="s">
        <v>439</v>
      </c>
      <c r="H181">
        <v>2076</v>
      </c>
      <c r="I181" s="2">
        <v>44050</v>
      </c>
      <c r="J181" s="2">
        <v>44050</v>
      </c>
      <c r="K181">
        <v>0</v>
      </c>
    </row>
    <row r="182" spans="1:11" x14ac:dyDescent="0.25">
      <c r="A182" t="str">
        <f>"ZCA2E0B4A0"</f>
        <v>ZCA2E0B4A0</v>
      </c>
      <c r="B182" t="str">
        <f t="shared" si="2"/>
        <v>06363391001</v>
      </c>
      <c r="C182" t="s">
        <v>16</v>
      </c>
      <c r="D182" t="s">
        <v>440</v>
      </c>
      <c r="E182" t="s">
        <v>26</v>
      </c>
      <c r="F182" s="1" t="s">
        <v>286</v>
      </c>
      <c r="G182" t="s">
        <v>287</v>
      </c>
      <c r="H182">
        <v>1100</v>
      </c>
      <c r="I182" s="2">
        <v>44068</v>
      </c>
      <c r="J182" s="2">
        <v>44068</v>
      </c>
      <c r="K182">
        <v>1100</v>
      </c>
    </row>
    <row r="183" spans="1:11" x14ac:dyDescent="0.25">
      <c r="A183" t="str">
        <f>"Z2E2DFB9BD"</f>
        <v>Z2E2DFB9BD</v>
      </c>
      <c r="B183" t="str">
        <f t="shared" si="2"/>
        <v>06363391001</v>
      </c>
      <c r="C183" t="s">
        <v>16</v>
      </c>
      <c r="D183" t="s">
        <v>441</v>
      </c>
      <c r="E183" t="s">
        <v>26</v>
      </c>
      <c r="F183" s="1" t="s">
        <v>442</v>
      </c>
      <c r="G183" t="s">
        <v>443</v>
      </c>
      <c r="H183">
        <v>990</v>
      </c>
      <c r="I183" s="2">
        <v>44057</v>
      </c>
      <c r="J183" s="2">
        <v>44074</v>
      </c>
      <c r="K183">
        <v>990</v>
      </c>
    </row>
    <row r="184" spans="1:11" x14ac:dyDescent="0.25">
      <c r="A184" t="str">
        <f>"Z342E11380"</f>
        <v>Z342E11380</v>
      </c>
      <c r="B184" t="str">
        <f t="shared" si="2"/>
        <v>06363391001</v>
      </c>
      <c r="C184" t="s">
        <v>16</v>
      </c>
      <c r="D184" t="s">
        <v>444</v>
      </c>
      <c r="E184" t="s">
        <v>26</v>
      </c>
      <c r="F184" s="1" t="s">
        <v>445</v>
      </c>
      <c r="G184" t="s">
        <v>446</v>
      </c>
      <c r="H184">
        <v>400</v>
      </c>
      <c r="I184" s="2">
        <v>44070</v>
      </c>
      <c r="J184" s="2">
        <v>44070</v>
      </c>
      <c r="K184">
        <v>400</v>
      </c>
    </row>
    <row r="185" spans="1:11" x14ac:dyDescent="0.25">
      <c r="A185" t="str">
        <f>"Z732E14EA4"</f>
        <v>Z732E14EA4</v>
      </c>
      <c r="B185" t="str">
        <f t="shared" si="2"/>
        <v>06363391001</v>
      </c>
      <c r="C185" t="s">
        <v>16</v>
      </c>
      <c r="D185" t="s">
        <v>447</v>
      </c>
      <c r="E185" t="s">
        <v>26</v>
      </c>
      <c r="F185" s="1" t="s">
        <v>296</v>
      </c>
      <c r="G185" t="s">
        <v>297</v>
      </c>
      <c r="H185">
        <v>267.5</v>
      </c>
      <c r="I185" s="2">
        <v>44071</v>
      </c>
      <c r="J185" s="2">
        <v>44081</v>
      </c>
      <c r="K185">
        <v>267.5</v>
      </c>
    </row>
    <row r="186" spans="1:11" x14ac:dyDescent="0.25">
      <c r="A186" t="str">
        <f>"Z3A2E04A29"</f>
        <v>Z3A2E04A29</v>
      </c>
      <c r="B186" t="str">
        <f t="shared" si="2"/>
        <v>06363391001</v>
      </c>
      <c r="C186" t="s">
        <v>16</v>
      </c>
      <c r="D186" t="s">
        <v>448</v>
      </c>
      <c r="E186" t="s">
        <v>26</v>
      </c>
      <c r="F186" s="1" t="s">
        <v>386</v>
      </c>
      <c r="G186" t="s">
        <v>387</v>
      </c>
      <c r="H186">
        <v>510</v>
      </c>
      <c r="I186" s="2">
        <v>44063</v>
      </c>
      <c r="J186" s="2">
        <v>44093</v>
      </c>
      <c r="K186">
        <v>510</v>
      </c>
    </row>
    <row r="187" spans="1:11" x14ac:dyDescent="0.25">
      <c r="A187" t="str">
        <f>"ZAA2E377BE"</f>
        <v>ZAA2E377BE</v>
      </c>
      <c r="B187" t="str">
        <f t="shared" si="2"/>
        <v>06363391001</v>
      </c>
      <c r="C187" t="s">
        <v>16</v>
      </c>
      <c r="D187" t="s">
        <v>449</v>
      </c>
      <c r="E187" t="s">
        <v>26</v>
      </c>
      <c r="F187" s="1" t="s">
        <v>166</v>
      </c>
      <c r="G187" t="s">
        <v>167</v>
      </c>
      <c r="H187">
        <v>242</v>
      </c>
      <c r="I187" s="2">
        <v>44083</v>
      </c>
      <c r="J187" s="2">
        <v>44083</v>
      </c>
      <c r="K187">
        <v>242</v>
      </c>
    </row>
    <row r="188" spans="1:11" x14ac:dyDescent="0.25">
      <c r="A188" t="str">
        <f>"8405449BEF"</f>
        <v>8405449BEF</v>
      </c>
      <c r="B188" t="str">
        <f t="shared" si="2"/>
        <v>06363391001</v>
      </c>
      <c r="C188" t="s">
        <v>16</v>
      </c>
      <c r="D188" t="s">
        <v>450</v>
      </c>
      <c r="E188" t="s">
        <v>59</v>
      </c>
      <c r="F188" s="1" t="s">
        <v>451</v>
      </c>
      <c r="G188" t="s">
        <v>452</v>
      </c>
      <c r="H188">
        <v>66689</v>
      </c>
      <c r="I188" s="2">
        <v>44084</v>
      </c>
      <c r="J188" s="2">
        <v>44145</v>
      </c>
      <c r="K188">
        <v>0</v>
      </c>
    </row>
    <row r="189" spans="1:11" x14ac:dyDescent="0.25">
      <c r="A189" t="str">
        <f>"0000000000"</f>
        <v>0000000000</v>
      </c>
      <c r="B189" t="str">
        <f t="shared" si="2"/>
        <v>06363391001</v>
      </c>
      <c r="C189" t="s">
        <v>16</v>
      </c>
      <c r="D189" t="s">
        <v>453</v>
      </c>
      <c r="E189" t="s">
        <v>26</v>
      </c>
      <c r="F189" s="1" t="s">
        <v>454</v>
      </c>
      <c r="G189" t="s">
        <v>455</v>
      </c>
      <c r="H189">
        <v>1000</v>
      </c>
      <c r="I189" s="2">
        <v>44013</v>
      </c>
      <c r="J189" s="2">
        <v>44135</v>
      </c>
      <c r="K189">
        <v>1000</v>
      </c>
    </row>
    <row r="190" spans="1:11" x14ac:dyDescent="0.25">
      <c r="A190" t="str">
        <f>"8409969DF4"</f>
        <v>8409969DF4</v>
      </c>
      <c r="B190" t="str">
        <f t="shared" si="2"/>
        <v>06363391001</v>
      </c>
      <c r="C190" t="s">
        <v>16</v>
      </c>
      <c r="D190" t="s">
        <v>456</v>
      </c>
      <c r="E190" t="s">
        <v>18</v>
      </c>
      <c r="F190" s="1" t="s">
        <v>38</v>
      </c>
      <c r="G190" t="s">
        <v>39</v>
      </c>
      <c r="H190">
        <v>0</v>
      </c>
      <c r="I190" s="2">
        <v>44136</v>
      </c>
      <c r="J190" s="2">
        <v>44681</v>
      </c>
      <c r="K190">
        <v>78887.39</v>
      </c>
    </row>
    <row r="191" spans="1:11" x14ac:dyDescent="0.25">
      <c r="A191" t="str">
        <f>"733108283E"</f>
        <v>733108283E</v>
      </c>
      <c r="B191" t="str">
        <f t="shared" si="2"/>
        <v>06363391001</v>
      </c>
      <c r="C191" t="s">
        <v>16</v>
      </c>
      <c r="D191" t="s">
        <v>457</v>
      </c>
      <c r="E191" t="s">
        <v>18</v>
      </c>
      <c r="F191" s="1" t="s">
        <v>458</v>
      </c>
      <c r="G191" t="s">
        <v>459</v>
      </c>
      <c r="H191">
        <v>5779200</v>
      </c>
      <c r="I191" s="2">
        <v>43098</v>
      </c>
      <c r="J191" s="2">
        <v>44193</v>
      </c>
      <c r="K191">
        <v>4933844.6900000004</v>
      </c>
    </row>
    <row r="192" spans="1:11" x14ac:dyDescent="0.25">
      <c r="A192" t="str">
        <f>"Z092DCDE24"</f>
        <v>Z092DCDE24</v>
      </c>
      <c r="B192" t="str">
        <f t="shared" si="2"/>
        <v>06363391001</v>
      </c>
      <c r="C192" t="s">
        <v>16</v>
      </c>
      <c r="D192" t="s">
        <v>460</v>
      </c>
      <c r="E192" t="s">
        <v>26</v>
      </c>
      <c r="F192" s="1" t="s">
        <v>461</v>
      </c>
      <c r="G192" t="s">
        <v>462</v>
      </c>
      <c r="H192">
        <v>5120</v>
      </c>
      <c r="I192" s="2">
        <v>44041</v>
      </c>
      <c r="J192" s="2">
        <v>44041</v>
      </c>
      <c r="K192">
        <v>5120</v>
      </c>
    </row>
    <row r="193" spans="1:11" x14ac:dyDescent="0.25">
      <c r="A193" t="str">
        <f>"Z9B2DB0C8D"</f>
        <v>Z9B2DB0C8D</v>
      </c>
      <c r="B193" t="str">
        <f t="shared" si="2"/>
        <v>06363391001</v>
      </c>
      <c r="C193" t="s">
        <v>16</v>
      </c>
      <c r="D193" t="s">
        <v>463</v>
      </c>
      <c r="E193" t="s">
        <v>26</v>
      </c>
      <c r="F193" s="1" t="s">
        <v>195</v>
      </c>
      <c r="G193" t="s">
        <v>147</v>
      </c>
      <c r="H193">
        <v>4053</v>
      </c>
      <c r="I193" s="2">
        <v>44033</v>
      </c>
      <c r="J193" s="2">
        <v>44165</v>
      </c>
      <c r="K193">
        <v>4053</v>
      </c>
    </row>
    <row r="194" spans="1:11" x14ac:dyDescent="0.25">
      <c r="A194" t="str">
        <f>"Z8B2DFBB46"</f>
        <v>Z8B2DFBB46</v>
      </c>
      <c r="B194" t="str">
        <f t="shared" si="2"/>
        <v>06363391001</v>
      </c>
      <c r="C194" t="s">
        <v>16</v>
      </c>
      <c r="D194" t="s">
        <v>464</v>
      </c>
      <c r="E194" t="s">
        <v>26</v>
      </c>
      <c r="F194" s="1" t="s">
        <v>465</v>
      </c>
      <c r="G194" t="s">
        <v>466</v>
      </c>
      <c r="H194">
        <v>1950</v>
      </c>
      <c r="I194" s="2">
        <v>44056</v>
      </c>
      <c r="J194" s="2">
        <v>44074</v>
      </c>
      <c r="K194">
        <v>1950</v>
      </c>
    </row>
    <row r="195" spans="1:11" x14ac:dyDescent="0.25">
      <c r="A195" t="str">
        <f>"ZA72E50DD4"</f>
        <v>ZA72E50DD4</v>
      </c>
      <c r="B195" t="str">
        <f t="shared" ref="B195:B258" si="3">"06363391001"</f>
        <v>06363391001</v>
      </c>
      <c r="C195" t="s">
        <v>16</v>
      </c>
      <c r="D195" t="s">
        <v>467</v>
      </c>
      <c r="E195" t="s">
        <v>26</v>
      </c>
      <c r="F195" s="1" t="s">
        <v>159</v>
      </c>
      <c r="G195" t="s">
        <v>160</v>
      </c>
      <c r="H195">
        <v>5000</v>
      </c>
      <c r="I195" s="2">
        <v>44089</v>
      </c>
      <c r="J195" s="2">
        <v>44120</v>
      </c>
      <c r="K195">
        <v>1250</v>
      </c>
    </row>
    <row r="196" spans="1:11" x14ac:dyDescent="0.25">
      <c r="A196" t="str">
        <f>"7586120842"</f>
        <v>7586120842</v>
      </c>
      <c r="B196" t="str">
        <f t="shared" si="3"/>
        <v>06363391001</v>
      </c>
      <c r="C196" t="s">
        <v>16</v>
      </c>
      <c r="D196" t="s">
        <v>468</v>
      </c>
      <c r="E196" t="s">
        <v>59</v>
      </c>
      <c r="F196" s="1" t="s">
        <v>469</v>
      </c>
      <c r="G196" t="s">
        <v>470</v>
      </c>
      <c r="H196">
        <v>149000</v>
      </c>
      <c r="I196" s="2">
        <v>43457</v>
      </c>
      <c r="J196" s="2">
        <v>44377</v>
      </c>
      <c r="K196">
        <v>34005.24</v>
      </c>
    </row>
    <row r="197" spans="1:11" x14ac:dyDescent="0.25">
      <c r="A197" t="str">
        <f>"ZC92E56F3C"</f>
        <v>ZC92E56F3C</v>
      </c>
      <c r="B197" t="str">
        <f t="shared" si="3"/>
        <v>06363391001</v>
      </c>
      <c r="C197" t="s">
        <v>16</v>
      </c>
      <c r="D197" t="s">
        <v>471</v>
      </c>
      <c r="E197" t="s">
        <v>26</v>
      </c>
      <c r="F197" s="1" t="s">
        <v>283</v>
      </c>
      <c r="G197" t="s">
        <v>284</v>
      </c>
      <c r="H197">
        <v>7499.5</v>
      </c>
      <c r="I197" s="2">
        <v>44092</v>
      </c>
      <c r="J197" s="2">
        <v>44099</v>
      </c>
      <c r="K197">
        <v>7499.5</v>
      </c>
    </row>
    <row r="198" spans="1:11" x14ac:dyDescent="0.25">
      <c r="A198" t="str">
        <f>"Z4D2C6A915"</f>
        <v>Z4D2C6A915</v>
      </c>
      <c r="B198" t="str">
        <f t="shared" si="3"/>
        <v>06363391001</v>
      </c>
      <c r="C198" t="s">
        <v>16</v>
      </c>
      <c r="D198" t="s">
        <v>472</v>
      </c>
      <c r="E198" t="s">
        <v>26</v>
      </c>
      <c r="F198" s="1" t="s">
        <v>451</v>
      </c>
      <c r="G198" t="s">
        <v>452</v>
      </c>
      <c r="H198">
        <v>24774</v>
      </c>
      <c r="I198" s="2">
        <v>43966</v>
      </c>
      <c r="J198" s="2">
        <v>43997</v>
      </c>
      <c r="K198">
        <v>23590</v>
      </c>
    </row>
    <row r="199" spans="1:11" x14ac:dyDescent="0.25">
      <c r="A199" t="str">
        <f>"Z752DFD8A4"</f>
        <v>Z752DFD8A4</v>
      </c>
      <c r="B199" t="str">
        <f t="shared" si="3"/>
        <v>06363391001</v>
      </c>
      <c r="C199" t="s">
        <v>16</v>
      </c>
      <c r="D199" t="s">
        <v>473</v>
      </c>
      <c r="E199" t="s">
        <v>26</v>
      </c>
      <c r="F199" s="1" t="s">
        <v>166</v>
      </c>
      <c r="G199" t="s">
        <v>167</v>
      </c>
      <c r="H199">
        <v>288</v>
      </c>
      <c r="I199" s="2">
        <v>44060</v>
      </c>
      <c r="J199" s="2">
        <v>44074</v>
      </c>
      <c r="K199">
        <v>288</v>
      </c>
    </row>
    <row r="200" spans="1:11" x14ac:dyDescent="0.25">
      <c r="A200" t="str">
        <f>"Z942DD4160"</f>
        <v>Z942DD4160</v>
      </c>
      <c r="B200" t="str">
        <f t="shared" si="3"/>
        <v>06363391001</v>
      </c>
      <c r="C200" t="s">
        <v>16</v>
      </c>
      <c r="D200" t="s">
        <v>474</v>
      </c>
      <c r="E200" t="s">
        <v>26</v>
      </c>
      <c r="F200" s="1" t="s">
        <v>475</v>
      </c>
      <c r="G200" t="s">
        <v>476</v>
      </c>
      <c r="H200">
        <v>1900</v>
      </c>
      <c r="I200" s="2">
        <v>44042</v>
      </c>
      <c r="J200" s="2">
        <v>44056</v>
      </c>
      <c r="K200">
        <v>1900</v>
      </c>
    </row>
    <row r="201" spans="1:11" x14ac:dyDescent="0.25">
      <c r="A201" t="str">
        <f>"ZD82DEA110"</f>
        <v>ZD82DEA110</v>
      </c>
      <c r="B201" t="str">
        <f t="shared" si="3"/>
        <v>06363391001</v>
      </c>
      <c r="C201" t="s">
        <v>16</v>
      </c>
      <c r="D201" t="s">
        <v>477</v>
      </c>
      <c r="E201" t="s">
        <v>26</v>
      </c>
      <c r="F201" s="1" t="s">
        <v>166</v>
      </c>
      <c r="G201" t="s">
        <v>167</v>
      </c>
      <c r="H201">
        <v>430</v>
      </c>
      <c r="I201" s="2">
        <v>44050</v>
      </c>
      <c r="J201" s="2">
        <v>44050</v>
      </c>
      <c r="K201">
        <v>430</v>
      </c>
    </row>
    <row r="202" spans="1:11" x14ac:dyDescent="0.25">
      <c r="A202" t="str">
        <f>"ZF92E5BCE2"</f>
        <v>ZF92E5BCE2</v>
      </c>
      <c r="B202" t="str">
        <f t="shared" si="3"/>
        <v>06363391001</v>
      </c>
      <c r="C202" t="s">
        <v>16</v>
      </c>
      <c r="D202" t="s">
        <v>478</v>
      </c>
      <c r="E202" t="s">
        <v>26</v>
      </c>
      <c r="F202" s="1" t="s">
        <v>445</v>
      </c>
      <c r="G202" t="s">
        <v>446</v>
      </c>
      <c r="H202">
        <v>2945</v>
      </c>
      <c r="I202" s="2">
        <v>44092</v>
      </c>
      <c r="J202" s="2">
        <v>44092</v>
      </c>
      <c r="K202">
        <v>2945</v>
      </c>
    </row>
    <row r="203" spans="1:11" x14ac:dyDescent="0.25">
      <c r="A203" t="str">
        <f>"Z4D2E63825"</f>
        <v>Z4D2E63825</v>
      </c>
      <c r="B203" t="str">
        <f t="shared" si="3"/>
        <v>06363391001</v>
      </c>
      <c r="C203" t="s">
        <v>16</v>
      </c>
      <c r="D203" t="s">
        <v>479</v>
      </c>
      <c r="E203" t="s">
        <v>26</v>
      </c>
      <c r="F203" s="1" t="s">
        <v>480</v>
      </c>
      <c r="G203" t="s">
        <v>481</v>
      </c>
      <c r="H203">
        <v>10296</v>
      </c>
      <c r="I203" s="2">
        <v>44098</v>
      </c>
      <c r="J203" s="2">
        <v>44196</v>
      </c>
      <c r="K203">
        <v>10296</v>
      </c>
    </row>
    <row r="204" spans="1:11" x14ac:dyDescent="0.25">
      <c r="A204" t="str">
        <f>"ZB72E6F874"</f>
        <v>ZB72E6F874</v>
      </c>
      <c r="B204" t="str">
        <f t="shared" si="3"/>
        <v>06363391001</v>
      </c>
      <c r="C204" t="s">
        <v>16</v>
      </c>
      <c r="D204" t="s">
        <v>482</v>
      </c>
      <c r="E204" t="s">
        <v>26</v>
      </c>
      <c r="F204" s="1" t="s">
        <v>483</v>
      </c>
      <c r="G204" t="s">
        <v>484</v>
      </c>
      <c r="H204">
        <v>16559.099999999999</v>
      </c>
      <c r="I204" s="2">
        <v>44104</v>
      </c>
      <c r="J204" s="2">
        <v>44134</v>
      </c>
      <c r="K204">
        <v>0</v>
      </c>
    </row>
    <row r="205" spans="1:11" x14ac:dyDescent="0.25">
      <c r="A205" t="str">
        <f>"83826269CD"</f>
        <v>83826269CD</v>
      </c>
      <c r="B205" t="str">
        <f t="shared" si="3"/>
        <v>06363391001</v>
      </c>
      <c r="C205" t="s">
        <v>16</v>
      </c>
      <c r="D205" t="s">
        <v>485</v>
      </c>
      <c r="E205" t="s">
        <v>18</v>
      </c>
      <c r="F205" s="1" t="s">
        <v>486</v>
      </c>
      <c r="G205" t="s">
        <v>487</v>
      </c>
      <c r="H205">
        <v>884361.91</v>
      </c>
      <c r="I205" s="2">
        <v>44044</v>
      </c>
      <c r="J205" s="2">
        <v>45138</v>
      </c>
      <c r="K205">
        <v>59157.19</v>
      </c>
    </row>
    <row r="206" spans="1:11" x14ac:dyDescent="0.25">
      <c r="A206" t="str">
        <f>"Z8C2E74EE9"</f>
        <v>Z8C2E74EE9</v>
      </c>
      <c r="B206" t="str">
        <f t="shared" si="3"/>
        <v>06363391001</v>
      </c>
      <c r="C206" t="s">
        <v>16</v>
      </c>
      <c r="D206" t="s">
        <v>488</v>
      </c>
      <c r="E206" t="s">
        <v>26</v>
      </c>
      <c r="F206" s="1" t="s">
        <v>386</v>
      </c>
      <c r="G206" t="s">
        <v>387</v>
      </c>
      <c r="H206">
        <v>597</v>
      </c>
      <c r="I206" s="2">
        <v>44099</v>
      </c>
      <c r="J206" s="2">
        <v>44128</v>
      </c>
      <c r="K206">
        <v>597</v>
      </c>
    </row>
    <row r="207" spans="1:11" x14ac:dyDescent="0.25">
      <c r="A207" t="str">
        <f>"Z782E6ABAA"</f>
        <v>Z782E6ABAA</v>
      </c>
      <c r="B207" t="str">
        <f t="shared" si="3"/>
        <v>06363391001</v>
      </c>
      <c r="C207" t="s">
        <v>16</v>
      </c>
      <c r="D207" t="s">
        <v>489</v>
      </c>
      <c r="E207" t="s">
        <v>26</v>
      </c>
      <c r="F207" s="1" t="s">
        <v>451</v>
      </c>
      <c r="G207" t="s">
        <v>452</v>
      </c>
      <c r="H207">
        <v>5750</v>
      </c>
      <c r="I207" s="2">
        <v>44106</v>
      </c>
      <c r="J207" s="2">
        <v>44167</v>
      </c>
      <c r="K207">
        <v>0</v>
      </c>
    </row>
    <row r="208" spans="1:11" x14ac:dyDescent="0.25">
      <c r="A208" t="str">
        <f>"Z772E15790"</f>
        <v>Z772E15790</v>
      </c>
      <c r="B208" t="str">
        <f t="shared" si="3"/>
        <v>06363391001</v>
      </c>
      <c r="C208" t="s">
        <v>16</v>
      </c>
      <c r="D208" t="s">
        <v>490</v>
      </c>
      <c r="E208" t="s">
        <v>26</v>
      </c>
      <c r="F208" s="1" t="s">
        <v>491</v>
      </c>
      <c r="G208" t="s">
        <v>492</v>
      </c>
      <c r="H208">
        <v>11861.6</v>
      </c>
      <c r="I208" s="2">
        <v>44081</v>
      </c>
      <c r="J208" s="2">
        <v>44135</v>
      </c>
      <c r="K208">
        <v>11861.6</v>
      </c>
    </row>
    <row r="209" spans="1:11" x14ac:dyDescent="0.25">
      <c r="A209" t="str">
        <f>"ZF52E7ED9D"</f>
        <v>ZF52E7ED9D</v>
      </c>
      <c r="B209" t="str">
        <f t="shared" si="3"/>
        <v>06363391001</v>
      </c>
      <c r="C209" t="s">
        <v>16</v>
      </c>
      <c r="D209" t="s">
        <v>493</v>
      </c>
      <c r="E209" t="s">
        <v>26</v>
      </c>
      <c r="F209" s="1" t="s">
        <v>166</v>
      </c>
      <c r="G209" t="s">
        <v>167</v>
      </c>
      <c r="H209">
        <v>630</v>
      </c>
      <c r="I209" s="2">
        <v>44104</v>
      </c>
      <c r="J209" s="2">
        <v>44104</v>
      </c>
      <c r="K209">
        <v>630</v>
      </c>
    </row>
    <row r="210" spans="1:11" x14ac:dyDescent="0.25">
      <c r="A210" t="str">
        <f>"ZAE2C7DAA9"</f>
        <v>ZAE2C7DAA9</v>
      </c>
      <c r="B210" t="str">
        <f t="shared" si="3"/>
        <v>06363391001</v>
      </c>
      <c r="C210" t="s">
        <v>16</v>
      </c>
      <c r="D210" t="s">
        <v>494</v>
      </c>
      <c r="E210" t="s">
        <v>26</v>
      </c>
      <c r="F210" s="1" t="s">
        <v>365</v>
      </c>
      <c r="G210" t="s">
        <v>320</v>
      </c>
      <c r="H210">
        <v>41398.65</v>
      </c>
      <c r="I210" s="2">
        <v>43927</v>
      </c>
      <c r="J210" s="2">
        <v>44171</v>
      </c>
      <c r="K210">
        <v>33926.76</v>
      </c>
    </row>
    <row r="211" spans="1:11" x14ac:dyDescent="0.25">
      <c r="A211" t="str">
        <f>"ZA72E7F6FC"</f>
        <v>ZA72E7F6FC</v>
      </c>
      <c r="B211" t="str">
        <f t="shared" si="3"/>
        <v>06363391001</v>
      </c>
      <c r="C211" t="s">
        <v>16</v>
      </c>
      <c r="D211" t="s">
        <v>495</v>
      </c>
      <c r="E211" t="s">
        <v>26</v>
      </c>
      <c r="F211" s="1" t="s">
        <v>496</v>
      </c>
      <c r="G211" t="s">
        <v>497</v>
      </c>
      <c r="H211">
        <v>9380</v>
      </c>
      <c r="I211" s="2">
        <v>44109</v>
      </c>
      <c r="J211" s="2">
        <v>44140</v>
      </c>
      <c r="K211">
        <v>1800</v>
      </c>
    </row>
    <row r="212" spans="1:11" x14ac:dyDescent="0.25">
      <c r="A212" t="str">
        <f>"Z2B2E638C9"</f>
        <v>Z2B2E638C9</v>
      </c>
      <c r="B212" t="str">
        <f t="shared" si="3"/>
        <v>06363391001</v>
      </c>
      <c r="C212" t="s">
        <v>16</v>
      </c>
      <c r="D212" t="s">
        <v>498</v>
      </c>
      <c r="E212" t="s">
        <v>26</v>
      </c>
      <c r="F212" s="1" t="s">
        <v>499</v>
      </c>
      <c r="G212" t="s">
        <v>500</v>
      </c>
      <c r="H212">
        <v>1200</v>
      </c>
      <c r="I212" s="2">
        <v>44096</v>
      </c>
      <c r="J212" s="2">
        <v>44196</v>
      </c>
      <c r="K212">
        <v>1200</v>
      </c>
    </row>
    <row r="213" spans="1:11" x14ac:dyDescent="0.25">
      <c r="A213" t="str">
        <f>"ZC52EA2327"</f>
        <v>ZC52EA2327</v>
      </c>
      <c r="B213" t="str">
        <f t="shared" si="3"/>
        <v>06363391001</v>
      </c>
      <c r="C213" t="s">
        <v>16</v>
      </c>
      <c r="D213" t="s">
        <v>501</v>
      </c>
      <c r="E213" t="s">
        <v>26</v>
      </c>
      <c r="F213" s="1" t="s">
        <v>502</v>
      </c>
      <c r="G213" t="s">
        <v>503</v>
      </c>
      <c r="H213">
        <v>2316.36</v>
      </c>
      <c r="I213" s="2">
        <v>44111</v>
      </c>
      <c r="J213" s="2">
        <v>44123</v>
      </c>
      <c r="K213">
        <v>2316.36</v>
      </c>
    </row>
    <row r="214" spans="1:11" x14ac:dyDescent="0.25">
      <c r="A214" t="str">
        <f>"Z932EA284E"</f>
        <v>Z932EA284E</v>
      </c>
      <c r="B214" t="str">
        <f t="shared" si="3"/>
        <v>06363391001</v>
      </c>
      <c r="C214" t="s">
        <v>16</v>
      </c>
      <c r="D214" t="s">
        <v>504</v>
      </c>
      <c r="E214" t="s">
        <v>26</v>
      </c>
      <c r="F214" s="1" t="s">
        <v>505</v>
      </c>
      <c r="G214" t="s">
        <v>506</v>
      </c>
      <c r="H214">
        <v>4990</v>
      </c>
      <c r="I214" s="2">
        <v>44111</v>
      </c>
      <c r="J214" s="2">
        <v>44841</v>
      </c>
      <c r="K214">
        <v>3236.87</v>
      </c>
    </row>
    <row r="215" spans="1:11" x14ac:dyDescent="0.25">
      <c r="A215" t="str">
        <f>"Z012E7925B"</f>
        <v>Z012E7925B</v>
      </c>
      <c r="B215" t="str">
        <f t="shared" si="3"/>
        <v>06363391001</v>
      </c>
      <c r="C215" t="s">
        <v>16</v>
      </c>
      <c r="D215" t="s">
        <v>507</v>
      </c>
      <c r="E215" t="s">
        <v>26</v>
      </c>
      <c r="F215" s="1" t="s">
        <v>508</v>
      </c>
      <c r="G215" t="s">
        <v>509</v>
      </c>
      <c r="H215">
        <v>75</v>
      </c>
      <c r="I215" s="2">
        <v>44102</v>
      </c>
      <c r="J215" s="2">
        <v>44116</v>
      </c>
      <c r="K215">
        <v>75</v>
      </c>
    </row>
    <row r="216" spans="1:11" x14ac:dyDescent="0.25">
      <c r="A216" t="str">
        <f>"ZE42E6F6DB"</f>
        <v>ZE42E6F6DB</v>
      </c>
      <c r="B216" t="str">
        <f t="shared" si="3"/>
        <v>06363391001</v>
      </c>
      <c r="C216" t="s">
        <v>16</v>
      </c>
      <c r="D216" t="s">
        <v>510</v>
      </c>
      <c r="E216" t="s">
        <v>26</v>
      </c>
      <c r="F216" s="1" t="s">
        <v>293</v>
      </c>
      <c r="G216" t="s">
        <v>294</v>
      </c>
      <c r="H216">
        <v>484.5</v>
      </c>
      <c r="I216" s="2">
        <v>44098</v>
      </c>
      <c r="J216" s="2">
        <v>44112</v>
      </c>
      <c r="K216">
        <v>484.5</v>
      </c>
    </row>
    <row r="217" spans="1:11" x14ac:dyDescent="0.25">
      <c r="A217" t="str">
        <f>"ZF52EB98E7"</f>
        <v>ZF52EB98E7</v>
      </c>
      <c r="B217" t="str">
        <f t="shared" si="3"/>
        <v>06363391001</v>
      </c>
      <c r="C217" t="s">
        <v>16</v>
      </c>
      <c r="D217" t="s">
        <v>511</v>
      </c>
      <c r="E217" t="s">
        <v>26</v>
      </c>
      <c r="F217" s="1" t="s">
        <v>512</v>
      </c>
      <c r="G217" t="s">
        <v>513</v>
      </c>
      <c r="H217">
        <v>639.54</v>
      </c>
      <c r="I217" s="2">
        <v>44117</v>
      </c>
      <c r="J217" s="2">
        <v>44118</v>
      </c>
      <c r="K217">
        <v>639.54</v>
      </c>
    </row>
    <row r="218" spans="1:11" x14ac:dyDescent="0.25">
      <c r="A218" t="str">
        <f>"Z772EDE299"</f>
        <v>Z772EDE299</v>
      </c>
      <c r="B218" t="str">
        <f t="shared" si="3"/>
        <v>06363391001</v>
      </c>
      <c r="C218" t="s">
        <v>16</v>
      </c>
      <c r="D218" t="s">
        <v>514</v>
      </c>
      <c r="E218" t="s">
        <v>26</v>
      </c>
      <c r="F218" s="1" t="s">
        <v>515</v>
      </c>
      <c r="G218" t="s">
        <v>516</v>
      </c>
      <c r="H218">
        <v>11000</v>
      </c>
      <c r="I218" s="2">
        <v>44131</v>
      </c>
      <c r="J218" s="2">
        <v>44165</v>
      </c>
      <c r="K218">
        <v>11000</v>
      </c>
    </row>
    <row r="219" spans="1:11" x14ac:dyDescent="0.25">
      <c r="A219" t="str">
        <f>"Z822EFAD7B"</f>
        <v>Z822EFAD7B</v>
      </c>
      <c r="B219" t="str">
        <f t="shared" si="3"/>
        <v>06363391001</v>
      </c>
      <c r="C219" t="s">
        <v>16</v>
      </c>
      <c r="D219" t="s">
        <v>517</v>
      </c>
      <c r="E219" t="s">
        <v>26</v>
      </c>
      <c r="F219" s="1" t="s">
        <v>365</v>
      </c>
      <c r="G219" t="s">
        <v>320</v>
      </c>
      <c r="H219">
        <v>23049.599999999999</v>
      </c>
      <c r="I219" s="2">
        <v>44137</v>
      </c>
      <c r="J219" s="2">
        <v>44172</v>
      </c>
      <c r="K219">
        <v>0</v>
      </c>
    </row>
    <row r="220" spans="1:11" x14ac:dyDescent="0.25">
      <c r="A220" t="str">
        <f>"Z9B2EF2BEF"</f>
        <v>Z9B2EF2BEF</v>
      </c>
      <c r="B220" t="str">
        <f t="shared" si="3"/>
        <v>06363391001</v>
      </c>
      <c r="C220" t="s">
        <v>16</v>
      </c>
      <c r="D220" t="s">
        <v>518</v>
      </c>
      <c r="E220" t="s">
        <v>26</v>
      </c>
      <c r="F220" s="1" t="s">
        <v>131</v>
      </c>
      <c r="G220" t="s">
        <v>132</v>
      </c>
      <c r="H220">
        <v>5280</v>
      </c>
      <c r="I220" s="2">
        <v>44136</v>
      </c>
      <c r="J220" s="2">
        <v>44286</v>
      </c>
      <c r="K220">
        <v>0</v>
      </c>
    </row>
    <row r="221" spans="1:11" x14ac:dyDescent="0.25">
      <c r="A221" t="str">
        <f>"8324744412"</f>
        <v>8324744412</v>
      </c>
      <c r="B221" t="str">
        <f t="shared" si="3"/>
        <v>06363391001</v>
      </c>
      <c r="C221" t="s">
        <v>16</v>
      </c>
      <c r="D221" t="s">
        <v>519</v>
      </c>
      <c r="E221" t="s">
        <v>59</v>
      </c>
      <c r="F221" s="1" t="s">
        <v>520</v>
      </c>
      <c r="H221">
        <v>0</v>
      </c>
      <c r="K221">
        <v>0</v>
      </c>
    </row>
    <row r="222" spans="1:11" x14ac:dyDescent="0.25">
      <c r="A222" t="str">
        <f>"ZC52EDE7EF"</f>
        <v>ZC52EDE7EF</v>
      </c>
      <c r="B222" t="str">
        <f t="shared" si="3"/>
        <v>06363391001</v>
      </c>
      <c r="C222" t="s">
        <v>16</v>
      </c>
      <c r="D222" t="s">
        <v>521</v>
      </c>
      <c r="E222" t="s">
        <v>26</v>
      </c>
      <c r="F222" s="1" t="s">
        <v>522</v>
      </c>
      <c r="G222" t="s">
        <v>523</v>
      </c>
      <c r="H222">
        <v>600</v>
      </c>
      <c r="I222" s="2">
        <v>43818</v>
      </c>
      <c r="J222" s="2">
        <v>43818</v>
      </c>
      <c r="K222">
        <v>600</v>
      </c>
    </row>
    <row r="223" spans="1:11" x14ac:dyDescent="0.25">
      <c r="A223" t="str">
        <f>"Z4A2EE53F8"</f>
        <v>Z4A2EE53F8</v>
      </c>
      <c r="B223" t="str">
        <f t="shared" si="3"/>
        <v>06363391001</v>
      </c>
      <c r="C223" t="s">
        <v>16</v>
      </c>
      <c r="D223" t="s">
        <v>524</v>
      </c>
      <c r="E223" t="s">
        <v>26</v>
      </c>
      <c r="F223" s="1" t="s">
        <v>525</v>
      </c>
      <c r="G223" t="s">
        <v>526</v>
      </c>
      <c r="H223">
        <v>1737.96</v>
      </c>
      <c r="I223" s="2">
        <v>44137</v>
      </c>
      <c r="J223" s="2">
        <v>44144</v>
      </c>
      <c r="K223">
        <v>1737.95</v>
      </c>
    </row>
    <row r="224" spans="1:11" x14ac:dyDescent="0.25">
      <c r="A224" t="str">
        <f>"Z7A2EB78BB"</f>
        <v>Z7A2EB78BB</v>
      </c>
      <c r="B224" t="str">
        <f t="shared" si="3"/>
        <v>06363391001</v>
      </c>
      <c r="C224" t="s">
        <v>16</v>
      </c>
      <c r="D224" t="s">
        <v>527</v>
      </c>
      <c r="E224" t="s">
        <v>26</v>
      </c>
      <c r="F224" s="1" t="s">
        <v>380</v>
      </c>
      <c r="G224" t="s">
        <v>381</v>
      </c>
      <c r="H224">
        <v>36000</v>
      </c>
      <c r="I224" s="2">
        <v>44119</v>
      </c>
      <c r="J224" s="2">
        <v>44196</v>
      </c>
      <c r="K224">
        <v>2450</v>
      </c>
    </row>
    <row r="225" spans="1:11" x14ac:dyDescent="0.25">
      <c r="A225" t="str">
        <f>"Z972EF66AA"</f>
        <v>Z972EF66AA</v>
      </c>
      <c r="B225" t="str">
        <f t="shared" si="3"/>
        <v>06363391001</v>
      </c>
      <c r="C225" t="s">
        <v>16</v>
      </c>
      <c r="D225" t="s">
        <v>528</v>
      </c>
      <c r="E225" t="s">
        <v>26</v>
      </c>
      <c r="F225" s="1" t="s">
        <v>166</v>
      </c>
      <c r="G225" t="s">
        <v>167</v>
      </c>
      <c r="H225">
        <v>1369.59</v>
      </c>
      <c r="I225" s="2">
        <v>43924</v>
      </c>
      <c r="J225" s="2">
        <v>43978</v>
      </c>
      <c r="K225">
        <v>1369.59</v>
      </c>
    </row>
    <row r="226" spans="1:11" x14ac:dyDescent="0.25">
      <c r="A226" t="str">
        <f>"Z3A2F19013"</f>
        <v>Z3A2F19013</v>
      </c>
      <c r="B226" t="str">
        <f t="shared" si="3"/>
        <v>06363391001</v>
      </c>
      <c r="C226" t="s">
        <v>16</v>
      </c>
      <c r="D226" t="s">
        <v>529</v>
      </c>
      <c r="E226" t="s">
        <v>26</v>
      </c>
      <c r="F226" s="1" t="s">
        <v>530</v>
      </c>
      <c r="G226" t="s">
        <v>531</v>
      </c>
      <c r="H226">
        <v>8057.5</v>
      </c>
      <c r="I226" s="2">
        <v>44151</v>
      </c>
      <c r="J226" s="2">
        <v>44196</v>
      </c>
      <c r="K226">
        <v>0</v>
      </c>
    </row>
    <row r="227" spans="1:11" x14ac:dyDescent="0.25">
      <c r="A227" t="str">
        <f>"ZC82EA8602"</f>
        <v>ZC82EA8602</v>
      </c>
      <c r="B227" t="str">
        <f t="shared" si="3"/>
        <v>06363391001</v>
      </c>
      <c r="C227" t="s">
        <v>16</v>
      </c>
      <c r="D227" t="s">
        <v>532</v>
      </c>
      <c r="E227" t="s">
        <v>26</v>
      </c>
      <c r="F227" s="1" t="s">
        <v>533</v>
      </c>
      <c r="G227" t="s">
        <v>357</v>
      </c>
      <c r="H227">
        <v>3866.1</v>
      </c>
      <c r="I227" s="2">
        <v>44117</v>
      </c>
      <c r="J227" s="2">
        <v>44127</v>
      </c>
      <c r="K227">
        <v>3171.19</v>
      </c>
    </row>
    <row r="228" spans="1:11" x14ac:dyDescent="0.25">
      <c r="A228" t="str">
        <f>"ZF52ED4172"</f>
        <v>ZF52ED4172</v>
      </c>
      <c r="B228" t="str">
        <f t="shared" si="3"/>
        <v>06363391001</v>
      </c>
      <c r="C228" t="s">
        <v>16</v>
      </c>
      <c r="D228" t="s">
        <v>534</v>
      </c>
      <c r="E228" t="s">
        <v>26</v>
      </c>
      <c r="F228" s="1" t="s">
        <v>159</v>
      </c>
      <c r="G228" t="s">
        <v>160</v>
      </c>
      <c r="H228">
        <v>2444</v>
      </c>
      <c r="I228" s="2">
        <v>44124</v>
      </c>
      <c r="J228" s="2">
        <v>44155</v>
      </c>
      <c r="K228">
        <v>0</v>
      </c>
    </row>
    <row r="229" spans="1:11" x14ac:dyDescent="0.25">
      <c r="A229" t="str">
        <f>"Z312ED2DF4"</f>
        <v>Z312ED2DF4</v>
      </c>
      <c r="B229" t="str">
        <f t="shared" si="3"/>
        <v>06363391001</v>
      </c>
      <c r="C229" t="s">
        <v>16</v>
      </c>
      <c r="D229" t="s">
        <v>535</v>
      </c>
      <c r="E229" t="s">
        <v>26</v>
      </c>
      <c r="F229" s="1" t="s">
        <v>475</v>
      </c>
      <c r="G229" t="s">
        <v>476</v>
      </c>
      <c r="H229">
        <v>3850</v>
      </c>
      <c r="I229" s="2">
        <v>44125</v>
      </c>
      <c r="J229" s="2">
        <v>44196</v>
      </c>
      <c r="K229">
        <v>3850</v>
      </c>
    </row>
    <row r="230" spans="1:11" x14ac:dyDescent="0.25">
      <c r="A230" t="str">
        <f>"Z852F1AE18"</f>
        <v>Z852F1AE18</v>
      </c>
      <c r="B230" t="str">
        <f t="shared" si="3"/>
        <v>06363391001</v>
      </c>
      <c r="C230" t="s">
        <v>16</v>
      </c>
      <c r="D230" t="s">
        <v>536</v>
      </c>
      <c r="E230" t="s">
        <v>26</v>
      </c>
      <c r="F230" s="1" t="s">
        <v>537</v>
      </c>
      <c r="G230" t="s">
        <v>264</v>
      </c>
      <c r="H230">
        <v>637.91999999999996</v>
      </c>
      <c r="I230" s="2">
        <v>44141</v>
      </c>
      <c r="J230" s="2">
        <v>44141</v>
      </c>
      <c r="K230">
        <v>637.91999999999996</v>
      </c>
    </row>
    <row r="231" spans="1:11" x14ac:dyDescent="0.25">
      <c r="A231" t="str">
        <f>"Z562EFF00F"</f>
        <v>Z562EFF00F</v>
      </c>
      <c r="B231" t="str">
        <f t="shared" si="3"/>
        <v>06363391001</v>
      </c>
      <c r="C231" t="s">
        <v>16</v>
      </c>
      <c r="D231" t="s">
        <v>538</v>
      </c>
      <c r="E231" t="s">
        <v>26</v>
      </c>
      <c r="F231" s="1" t="s">
        <v>539</v>
      </c>
      <c r="G231" t="s">
        <v>540</v>
      </c>
      <c r="H231">
        <v>4800</v>
      </c>
      <c r="I231" s="2">
        <v>44133</v>
      </c>
      <c r="J231" s="2">
        <v>44143</v>
      </c>
      <c r="K231">
        <v>4400</v>
      </c>
    </row>
    <row r="232" spans="1:11" x14ac:dyDescent="0.25">
      <c r="A232" t="str">
        <f>"Z8B2F215AE"</f>
        <v>Z8B2F215AE</v>
      </c>
      <c r="B232" t="str">
        <f t="shared" si="3"/>
        <v>06363391001</v>
      </c>
      <c r="C232" t="s">
        <v>16</v>
      </c>
      <c r="D232" t="s">
        <v>541</v>
      </c>
      <c r="E232" t="s">
        <v>26</v>
      </c>
      <c r="F232" s="1" t="s">
        <v>542</v>
      </c>
      <c r="G232" t="s">
        <v>543</v>
      </c>
      <c r="H232">
        <v>26800</v>
      </c>
      <c r="I232" s="2">
        <v>44152</v>
      </c>
      <c r="J232" s="2">
        <v>44181</v>
      </c>
      <c r="K232">
        <v>0</v>
      </c>
    </row>
    <row r="233" spans="1:11" x14ac:dyDescent="0.25">
      <c r="A233" t="str">
        <f>"Z882EEECF7"</f>
        <v>Z882EEECF7</v>
      </c>
      <c r="B233" t="str">
        <f t="shared" si="3"/>
        <v>06363391001</v>
      </c>
      <c r="C233" t="s">
        <v>16</v>
      </c>
      <c r="D233" t="s">
        <v>544</v>
      </c>
      <c r="E233" t="s">
        <v>26</v>
      </c>
      <c r="F233" s="1" t="s">
        <v>545</v>
      </c>
      <c r="G233" t="s">
        <v>546</v>
      </c>
      <c r="H233">
        <v>39990</v>
      </c>
      <c r="I233" s="2">
        <v>44151</v>
      </c>
      <c r="J233" s="2">
        <v>44880</v>
      </c>
      <c r="K233">
        <v>0</v>
      </c>
    </row>
    <row r="234" spans="1:11" x14ac:dyDescent="0.25">
      <c r="A234" t="str">
        <f>"Z1C2F17B3E"</f>
        <v>Z1C2F17B3E</v>
      </c>
      <c r="B234" t="str">
        <f t="shared" si="3"/>
        <v>06363391001</v>
      </c>
      <c r="C234" t="s">
        <v>16</v>
      </c>
      <c r="D234" t="s">
        <v>547</v>
      </c>
      <c r="E234" t="s">
        <v>26</v>
      </c>
      <c r="F234" s="1" t="s">
        <v>548</v>
      </c>
      <c r="G234" t="s">
        <v>549</v>
      </c>
      <c r="H234">
        <v>16511.02</v>
      </c>
      <c r="I234" s="2">
        <v>44154</v>
      </c>
      <c r="J234" s="2">
        <v>44196</v>
      </c>
      <c r="K234">
        <v>0</v>
      </c>
    </row>
    <row r="235" spans="1:11" x14ac:dyDescent="0.25">
      <c r="A235" t="str">
        <f>"8490295D11"</f>
        <v>8490295D11</v>
      </c>
      <c r="B235" t="str">
        <f t="shared" si="3"/>
        <v>06363391001</v>
      </c>
      <c r="C235" t="s">
        <v>16</v>
      </c>
      <c r="D235" t="s">
        <v>550</v>
      </c>
      <c r="E235" t="s">
        <v>59</v>
      </c>
      <c r="F235" s="1" t="s">
        <v>223</v>
      </c>
      <c r="G235" t="s">
        <v>224</v>
      </c>
      <c r="H235">
        <v>74990</v>
      </c>
      <c r="I235" s="2">
        <v>44153</v>
      </c>
      <c r="J235" s="2">
        <v>44333</v>
      </c>
      <c r="K235">
        <v>0</v>
      </c>
    </row>
    <row r="236" spans="1:11" x14ac:dyDescent="0.25">
      <c r="A236" t="str">
        <f>"ZF32F3F9A1"</f>
        <v>ZF32F3F9A1</v>
      </c>
      <c r="B236" t="str">
        <f t="shared" si="3"/>
        <v>06363391001</v>
      </c>
      <c r="C236" t="s">
        <v>16</v>
      </c>
      <c r="D236" t="s">
        <v>551</v>
      </c>
      <c r="E236" t="s">
        <v>26</v>
      </c>
      <c r="F236" s="1" t="s">
        <v>552</v>
      </c>
      <c r="G236" t="s">
        <v>553</v>
      </c>
      <c r="H236">
        <v>5652.84</v>
      </c>
      <c r="I236" s="2">
        <v>44154</v>
      </c>
      <c r="J236" s="2">
        <v>44215</v>
      </c>
      <c r="K236">
        <v>0</v>
      </c>
    </row>
    <row r="237" spans="1:11" x14ac:dyDescent="0.25">
      <c r="A237" t="str">
        <f>"ZB82E14E9C"</f>
        <v>ZB82E14E9C</v>
      </c>
      <c r="B237" t="str">
        <f t="shared" si="3"/>
        <v>06363391001</v>
      </c>
      <c r="C237" t="s">
        <v>16</v>
      </c>
      <c r="D237" t="s">
        <v>554</v>
      </c>
      <c r="E237" t="s">
        <v>26</v>
      </c>
      <c r="F237" s="1" t="s">
        <v>555</v>
      </c>
      <c r="G237" t="s">
        <v>556</v>
      </c>
      <c r="H237">
        <v>275</v>
      </c>
      <c r="I237" s="2">
        <v>44071</v>
      </c>
      <c r="K237">
        <v>0</v>
      </c>
    </row>
    <row r="238" spans="1:11" x14ac:dyDescent="0.25">
      <c r="A238" t="str">
        <f>"ZF92F51E72"</f>
        <v>ZF92F51E72</v>
      </c>
      <c r="B238" t="str">
        <f t="shared" si="3"/>
        <v>06363391001</v>
      </c>
      <c r="C238" t="s">
        <v>16</v>
      </c>
      <c r="D238" t="s">
        <v>557</v>
      </c>
      <c r="E238" t="s">
        <v>26</v>
      </c>
      <c r="F238" s="1" t="s">
        <v>491</v>
      </c>
      <c r="G238" t="s">
        <v>492</v>
      </c>
      <c r="H238">
        <v>7950</v>
      </c>
      <c r="I238" s="2">
        <v>44158</v>
      </c>
      <c r="J238" s="2">
        <v>44166</v>
      </c>
      <c r="K238">
        <v>7950</v>
      </c>
    </row>
    <row r="239" spans="1:11" x14ac:dyDescent="0.25">
      <c r="A239" t="str">
        <f>"Z222B8F815"</f>
        <v>Z222B8F815</v>
      </c>
      <c r="B239" t="str">
        <f t="shared" si="3"/>
        <v>06363391001</v>
      </c>
      <c r="C239" t="s">
        <v>16</v>
      </c>
      <c r="D239" t="s">
        <v>558</v>
      </c>
      <c r="E239" t="s">
        <v>26</v>
      </c>
      <c r="F239" s="1" t="s">
        <v>559</v>
      </c>
      <c r="G239" t="s">
        <v>560</v>
      </c>
      <c r="H239">
        <v>8536</v>
      </c>
      <c r="I239" s="2">
        <v>44158</v>
      </c>
      <c r="J239" s="2">
        <v>44196</v>
      </c>
      <c r="K239">
        <v>0</v>
      </c>
    </row>
    <row r="240" spans="1:11" x14ac:dyDescent="0.25">
      <c r="A240" t="str">
        <f>"8523342453"</f>
        <v>8523342453</v>
      </c>
      <c r="B240" t="str">
        <f t="shared" si="3"/>
        <v>06363391001</v>
      </c>
      <c r="C240" t="s">
        <v>16</v>
      </c>
      <c r="D240" t="s">
        <v>561</v>
      </c>
      <c r="E240" t="s">
        <v>18</v>
      </c>
      <c r="F240" s="1" t="s">
        <v>562</v>
      </c>
      <c r="G240" t="s">
        <v>563</v>
      </c>
      <c r="H240">
        <v>0</v>
      </c>
      <c r="I240" s="2">
        <v>44153</v>
      </c>
      <c r="J240" s="2">
        <v>45247</v>
      </c>
      <c r="K240">
        <v>0</v>
      </c>
    </row>
    <row r="241" spans="1:11" x14ac:dyDescent="0.25">
      <c r="A241" t="str">
        <f>"Z292F0A70B"</f>
        <v>Z292F0A70B</v>
      </c>
      <c r="B241" t="str">
        <f t="shared" si="3"/>
        <v>06363391001</v>
      </c>
      <c r="C241" t="s">
        <v>16</v>
      </c>
      <c r="D241" t="s">
        <v>564</v>
      </c>
      <c r="E241" t="s">
        <v>26</v>
      </c>
      <c r="F241" s="1" t="s">
        <v>368</v>
      </c>
      <c r="G241" t="s">
        <v>369</v>
      </c>
      <c r="H241">
        <v>210</v>
      </c>
      <c r="I241" s="2">
        <v>44139</v>
      </c>
      <c r="K241">
        <v>210</v>
      </c>
    </row>
    <row r="242" spans="1:11" x14ac:dyDescent="0.25">
      <c r="A242" t="str">
        <f>"ZBA2F4796A"</f>
        <v>ZBA2F4796A</v>
      </c>
      <c r="B242" t="str">
        <f t="shared" si="3"/>
        <v>06363391001</v>
      </c>
      <c r="C242" t="s">
        <v>16</v>
      </c>
      <c r="D242" t="s">
        <v>565</v>
      </c>
      <c r="E242" t="s">
        <v>26</v>
      </c>
      <c r="F242" s="1" t="s">
        <v>566</v>
      </c>
      <c r="G242" t="s">
        <v>567</v>
      </c>
      <c r="H242">
        <v>8197.0400000000009</v>
      </c>
      <c r="I242" s="2">
        <v>44165</v>
      </c>
      <c r="J242" s="2">
        <v>44196</v>
      </c>
      <c r="K242">
        <v>0</v>
      </c>
    </row>
    <row r="243" spans="1:11" x14ac:dyDescent="0.25">
      <c r="A243" t="str">
        <f>"ZF92F10944"</f>
        <v>ZF92F10944</v>
      </c>
      <c r="B243" t="str">
        <f t="shared" si="3"/>
        <v>06363391001</v>
      </c>
      <c r="C243" t="s">
        <v>16</v>
      </c>
      <c r="D243" t="s">
        <v>568</v>
      </c>
      <c r="E243" t="s">
        <v>26</v>
      </c>
      <c r="F243" s="1" t="s">
        <v>569</v>
      </c>
      <c r="G243" t="s">
        <v>570</v>
      </c>
      <c r="H243">
        <v>138</v>
      </c>
      <c r="I243" s="2">
        <v>44141</v>
      </c>
      <c r="K243">
        <v>0</v>
      </c>
    </row>
    <row r="244" spans="1:11" x14ac:dyDescent="0.25">
      <c r="A244" t="str">
        <f>"ZC52F5DF4F"</f>
        <v>ZC52F5DF4F</v>
      </c>
      <c r="B244" t="str">
        <f t="shared" si="3"/>
        <v>06363391001</v>
      </c>
      <c r="C244" t="s">
        <v>16</v>
      </c>
      <c r="D244" t="s">
        <v>571</v>
      </c>
      <c r="E244" t="s">
        <v>26</v>
      </c>
      <c r="F244" s="1" t="s">
        <v>368</v>
      </c>
      <c r="G244" t="s">
        <v>369</v>
      </c>
      <c r="H244">
        <v>260</v>
      </c>
      <c r="I244" s="2">
        <v>44160</v>
      </c>
      <c r="K244">
        <v>260</v>
      </c>
    </row>
    <row r="245" spans="1:11" x14ac:dyDescent="0.25">
      <c r="A245" t="str">
        <f>"Z2F2E733E2"</f>
        <v>Z2F2E733E2</v>
      </c>
      <c r="B245" t="str">
        <f t="shared" si="3"/>
        <v>06363391001</v>
      </c>
      <c r="C245" t="s">
        <v>16</v>
      </c>
      <c r="D245" t="s">
        <v>572</v>
      </c>
      <c r="E245" t="s">
        <v>26</v>
      </c>
      <c r="F245" s="1" t="s">
        <v>573</v>
      </c>
      <c r="G245" t="s">
        <v>574</v>
      </c>
      <c r="H245">
        <v>2085</v>
      </c>
      <c r="I245" s="2">
        <v>44125</v>
      </c>
      <c r="J245" s="2">
        <v>44196</v>
      </c>
      <c r="K245">
        <v>1780</v>
      </c>
    </row>
    <row r="246" spans="1:11" x14ac:dyDescent="0.25">
      <c r="A246" t="str">
        <f>"Z012F33600"</f>
        <v>Z012F33600</v>
      </c>
      <c r="B246" t="str">
        <f t="shared" si="3"/>
        <v>06363391001</v>
      </c>
      <c r="C246" t="s">
        <v>16</v>
      </c>
      <c r="D246" t="s">
        <v>575</v>
      </c>
      <c r="E246" t="s">
        <v>26</v>
      </c>
      <c r="F246" s="1" t="s">
        <v>576</v>
      </c>
      <c r="G246" t="s">
        <v>577</v>
      </c>
      <c r="H246">
        <v>2400</v>
      </c>
      <c r="I246" s="2">
        <v>44151</v>
      </c>
      <c r="K246">
        <v>2400</v>
      </c>
    </row>
    <row r="247" spans="1:11" x14ac:dyDescent="0.25">
      <c r="A247" t="str">
        <f>"Z742F9922E"</f>
        <v>Z742F9922E</v>
      </c>
      <c r="B247" t="str">
        <f t="shared" si="3"/>
        <v>06363391001</v>
      </c>
      <c r="C247" t="s">
        <v>16</v>
      </c>
      <c r="D247" t="s">
        <v>578</v>
      </c>
      <c r="E247" t="s">
        <v>26</v>
      </c>
      <c r="F247" s="1" t="s">
        <v>134</v>
      </c>
      <c r="G247" t="s">
        <v>135</v>
      </c>
      <c r="H247">
        <v>250</v>
      </c>
      <c r="I247" s="2">
        <v>44169</v>
      </c>
      <c r="J247" s="2">
        <v>44176</v>
      </c>
      <c r="K247">
        <v>0</v>
      </c>
    </row>
    <row r="248" spans="1:11" x14ac:dyDescent="0.25">
      <c r="A248" t="str">
        <f>"ZBD2FA72C6"</f>
        <v>ZBD2FA72C6</v>
      </c>
      <c r="B248" t="str">
        <f t="shared" si="3"/>
        <v>06363391001</v>
      </c>
      <c r="C248" t="s">
        <v>16</v>
      </c>
      <c r="D248" t="s">
        <v>579</v>
      </c>
      <c r="E248" t="s">
        <v>26</v>
      </c>
      <c r="F248" s="1" t="s">
        <v>435</v>
      </c>
      <c r="G248" t="s">
        <v>436</v>
      </c>
      <c r="H248">
        <v>6400</v>
      </c>
      <c r="I248" s="2">
        <v>44179</v>
      </c>
      <c r="J248" s="2">
        <v>44196</v>
      </c>
      <c r="K248">
        <v>0</v>
      </c>
    </row>
    <row r="249" spans="1:11" x14ac:dyDescent="0.25">
      <c r="A249" t="str">
        <f>"Z962F99B58"</f>
        <v>Z962F99B58</v>
      </c>
      <c r="B249" t="str">
        <f t="shared" si="3"/>
        <v>06363391001</v>
      </c>
      <c r="C249" t="s">
        <v>16</v>
      </c>
      <c r="D249" t="s">
        <v>580</v>
      </c>
      <c r="E249" t="s">
        <v>26</v>
      </c>
      <c r="F249" s="1" t="s">
        <v>581</v>
      </c>
      <c r="G249" t="s">
        <v>582</v>
      </c>
      <c r="H249">
        <v>1650</v>
      </c>
      <c r="I249" s="2">
        <v>44169</v>
      </c>
      <c r="J249" s="2">
        <v>44227</v>
      </c>
      <c r="K249">
        <v>0</v>
      </c>
    </row>
    <row r="250" spans="1:11" x14ac:dyDescent="0.25">
      <c r="A250" t="str">
        <f>"Z022E55EDB"</f>
        <v>Z022E55EDB</v>
      </c>
      <c r="B250" t="str">
        <f t="shared" si="3"/>
        <v>06363391001</v>
      </c>
      <c r="C250" t="s">
        <v>16</v>
      </c>
      <c r="D250" t="s">
        <v>583</v>
      </c>
      <c r="E250" t="s">
        <v>26</v>
      </c>
      <c r="F250" s="1" t="s">
        <v>576</v>
      </c>
      <c r="G250" t="s">
        <v>577</v>
      </c>
      <c r="H250">
        <v>90</v>
      </c>
      <c r="I250" s="2">
        <v>44092</v>
      </c>
      <c r="J250" s="2">
        <v>44176</v>
      </c>
      <c r="K250">
        <v>90</v>
      </c>
    </row>
    <row r="251" spans="1:11" x14ac:dyDescent="0.25">
      <c r="A251" t="str">
        <f>"ZF82F8317E"</f>
        <v>ZF82F8317E</v>
      </c>
      <c r="B251" t="str">
        <f t="shared" si="3"/>
        <v>06363391001</v>
      </c>
      <c r="C251" t="s">
        <v>16</v>
      </c>
      <c r="D251" t="s">
        <v>584</v>
      </c>
      <c r="E251" t="s">
        <v>26</v>
      </c>
      <c r="F251" s="1" t="s">
        <v>585</v>
      </c>
      <c r="G251" t="s">
        <v>586</v>
      </c>
      <c r="H251">
        <v>5480</v>
      </c>
      <c r="I251" s="2">
        <v>44176</v>
      </c>
      <c r="J251" s="2">
        <v>44242</v>
      </c>
      <c r="K251">
        <v>0</v>
      </c>
    </row>
    <row r="252" spans="1:11" x14ac:dyDescent="0.25">
      <c r="A252" t="str">
        <f>"Z032F9A9A6"</f>
        <v>Z032F9A9A6</v>
      </c>
      <c r="B252" t="str">
        <f t="shared" si="3"/>
        <v>06363391001</v>
      </c>
      <c r="C252" t="s">
        <v>16</v>
      </c>
      <c r="D252" t="s">
        <v>587</v>
      </c>
      <c r="E252" t="s">
        <v>26</v>
      </c>
      <c r="F252" s="1" t="s">
        <v>588</v>
      </c>
      <c r="G252" t="s">
        <v>589</v>
      </c>
      <c r="H252">
        <v>702</v>
      </c>
      <c r="I252" s="2">
        <v>44169</v>
      </c>
      <c r="K252">
        <v>0</v>
      </c>
    </row>
    <row r="253" spans="1:11" x14ac:dyDescent="0.25">
      <c r="A253" t="str">
        <f>"ZD02F5F1F6"</f>
        <v>ZD02F5F1F6</v>
      </c>
      <c r="B253" t="str">
        <f t="shared" si="3"/>
        <v>06363391001</v>
      </c>
      <c r="C253" t="s">
        <v>16</v>
      </c>
      <c r="D253" t="s">
        <v>590</v>
      </c>
      <c r="E253" t="s">
        <v>26</v>
      </c>
      <c r="F253" s="1" t="s">
        <v>69</v>
      </c>
      <c r="G253" t="s">
        <v>70</v>
      </c>
      <c r="H253">
        <v>1300</v>
      </c>
      <c r="I253" s="2">
        <v>44172</v>
      </c>
      <c r="J253" s="2">
        <v>44561</v>
      </c>
      <c r="K253">
        <v>0</v>
      </c>
    </row>
    <row r="254" spans="1:11" x14ac:dyDescent="0.25">
      <c r="A254" t="str">
        <f>"ZAF2F6B7F2"</f>
        <v>ZAF2F6B7F2</v>
      </c>
      <c r="B254" t="str">
        <f t="shared" si="3"/>
        <v>06363391001</v>
      </c>
      <c r="C254" t="s">
        <v>16</v>
      </c>
      <c r="D254" t="s">
        <v>591</v>
      </c>
      <c r="E254" t="s">
        <v>26</v>
      </c>
      <c r="F254" s="1" t="s">
        <v>592</v>
      </c>
      <c r="G254" t="s">
        <v>593</v>
      </c>
      <c r="H254">
        <v>39990</v>
      </c>
      <c r="I254" s="2">
        <v>44166</v>
      </c>
      <c r="J254" s="2">
        <v>44286</v>
      </c>
      <c r="K254">
        <v>0</v>
      </c>
    </row>
    <row r="255" spans="1:11" x14ac:dyDescent="0.25">
      <c r="A255" t="str">
        <f>"Z2B2F80310"</f>
        <v>Z2B2F80310</v>
      </c>
      <c r="B255" t="str">
        <f t="shared" si="3"/>
        <v>06363391001</v>
      </c>
      <c r="C255" t="s">
        <v>16</v>
      </c>
      <c r="D255" t="s">
        <v>594</v>
      </c>
      <c r="E255" t="s">
        <v>26</v>
      </c>
      <c r="F255" s="1" t="s">
        <v>163</v>
      </c>
      <c r="G255" t="s">
        <v>164</v>
      </c>
      <c r="H255">
        <v>3351.1</v>
      </c>
      <c r="I255" s="2">
        <v>44166</v>
      </c>
      <c r="K255">
        <v>0</v>
      </c>
    </row>
    <row r="256" spans="1:11" x14ac:dyDescent="0.25">
      <c r="A256" t="str">
        <f>"Z1B2FE294E"</f>
        <v>Z1B2FE294E</v>
      </c>
      <c r="B256" t="str">
        <f t="shared" si="3"/>
        <v>06363391001</v>
      </c>
      <c r="C256" t="s">
        <v>16</v>
      </c>
      <c r="D256" t="s">
        <v>595</v>
      </c>
      <c r="E256" t="s">
        <v>26</v>
      </c>
      <c r="F256" s="1" t="s">
        <v>596</v>
      </c>
      <c r="G256" t="s">
        <v>597</v>
      </c>
      <c r="H256">
        <v>229</v>
      </c>
      <c r="I256" s="2">
        <v>44186</v>
      </c>
      <c r="J256" s="2">
        <v>44561</v>
      </c>
      <c r="K256">
        <v>0</v>
      </c>
    </row>
    <row r="257" spans="1:11" x14ac:dyDescent="0.25">
      <c r="A257" t="str">
        <f>"Z482F354E7"</f>
        <v>Z482F354E7</v>
      </c>
      <c r="B257" t="str">
        <f t="shared" si="3"/>
        <v>06363391001</v>
      </c>
      <c r="C257" t="s">
        <v>16</v>
      </c>
      <c r="D257" t="s">
        <v>598</v>
      </c>
      <c r="E257" t="s">
        <v>26</v>
      </c>
      <c r="F257" s="1" t="s">
        <v>113</v>
      </c>
      <c r="G257" t="s">
        <v>114</v>
      </c>
      <c r="H257">
        <v>200</v>
      </c>
      <c r="I257" s="2">
        <v>44152</v>
      </c>
      <c r="K257">
        <v>0</v>
      </c>
    </row>
    <row r="258" spans="1:11" x14ac:dyDescent="0.25">
      <c r="A258" t="str">
        <f>"ZB12FD4902"</f>
        <v>ZB12FD4902</v>
      </c>
      <c r="B258" t="str">
        <f t="shared" si="3"/>
        <v>06363391001</v>
      </c>
      <c r="C258" t="s">
        <v>16</v>
      </c>
      <c r="D258" t="s">
        <v>599</v>
      </c>
      <c r="E258" t="s">
        <v>26</v>
      </c>
      <c r="F258" s="1" t="s">
        <v>195</v>
      </c>
      <c r="G258" t="s">
        <v>147</v>
      </c>
      <c r="H258">
        <v>33244.300000000003</v>
      </c>
      <c r="I258" s="2">
        <v>44186</v>
      </c>
      <c r="J258" s="2">
        <v>44216</v>
      </c>
      <c r="K258">
        <v>0</v>
      </c>
    </row>
    <row r="259" spans="1:11" x14ac:dyDescent="0.25">
      <c r="A259" t="str">
        <f>"ZF32FF6C40"</f>
        <v>ZF32FF6C40</v>
      </c>
      <c r="B259" t="str">
        <f t="shared" ref="B259:B273" si="4">"06363391001"</f>
        <v>06363391001</v>
      </c>
      <c r="C259" t="s">
        <v>16</v>
      </c>
      <c r="D259" t="s">
        <v>600</v>
      </c>
      <c r="E259" t="s">
        <v>26</v>
      </c>
      <c r="F259" s="1" t="s">
        <v>159</v>
      </c>
      <c r="G259" t="s">
        <v>160</v>
      </c>
      <c r="H259">
        <v>8536</v>
      </c>
      <c r="I259" s="2">
        <v>44188</v>
      </c>
      <c r="J259" s="2">
        <v>44218</v>
      </c>
      <c r="K259">
        <v>0</v>
      </c>
    </row>
    <row r="260" spans="1:11" x14ac:dyDescent="0.25">
      <c r="A260" t="str">
        <f>"Z092FE6916"</f>
        <v>Z092FE6916</v>
      </c>
      <c r="B260" t="str">
        <f t="shared" si="4"/>
        <v>06363391001</v>
      </c>
      <c r="C260" t="s">
        <v>16</v>
      </c>
      <c r="D260" t="s">
        <v>601</v>
      </c>
      <c r="E260" t="s">
        <v>26</v>
      </c>
      <c r="F260" s="1" t="s">
        <v>602</v>
      </c>
      <c r="G260" t="s">
        <v>603</v>
      </c>
      <c r="H260">
        <v>34304</v>
      </c>
      <c r="I260" s="2">
        <v>44189</v>
      </c>
      <c r="J260" s="2">
        <v>44253</v>
      </c>
      <c r="K260">
        <v>0</v>
      </c>
    </row>
    <row r="261" spans="1:11" x14ac:dyDescent="0.25">
      <c r="A261" t="str">
        <f>"846613184F"</f>
        <v>846613184F</v>
      </c>
      <c r="B261" t="str">
        <f t="shared" si="4"/>
        <v>06363391001</v>
      </c>
      <c r="C261" t="s">
        <v>16</v>
      </c>
      <c r="D261" t="s">
        <v>604</v>
      </c>
      <c r="E261" t="s">
        <v>59</v>
      </c>
      <c r="F261" s="1" t="s">
        <v>520</v>
      </c>
      <c r="G261" t="s">
        <v>120</v>
      </c>
      <c r="H261">
        <v>212923.06</v>
      </c>
      <c r="I261" s="2">
        <v>44189</v>
      </c>
      <c r="J261" s="2">
        <v>44347</v>
      </c>
      <c r="K261">
        <v>0</v>
      </c>
    </row>
    <row r="262" spans="1:11" x14ac:dyDescent="0.25">
      <c r="A262" t="str">
        <f>"Z382E9D9DA"</f>
        <v>Z382E9D9DA</v>
      </c>
      <c r="B262" t="str">
        <f t="shared" si="4"/>
        <v>06363391001</v>
      </c>
      <c r="C262" t="s">
        <v>16</v>
      </c>
      <c r="D262" t="s">
        <v>605</v>
      </c>
      <c r="E262" t="s">
        <v>26</v>
      </c>
      <c r="F262" s="1" t="s">
        <v>98</v>
      </c>
      <c r="G262" t="s">
        <v>99</v>
      </c>
      <c r="H262">
        <v>9170</v>
      </c>
      <c r="I262" s="2">
        <v>44116</v>
      </c>
      <c r="J262" s="2">
        <v>44147</v>
      </c>
      <c r="K262">
        <v>0</v>
      </c>
    </row>
    <row r="263" spans="1:11" x14ac:dyDescent="0.25">
      <c r="A263" t="str">
        <f>"ZA230013A6"</f>
        <v>ZA230013A6</v>
      </c>
      <c r="B263" t="str">
        <f t="shared" si="4"/>
        <v>06363391001</v>
      </c>
      <c r="C263" t="s">
        <v>16</v>
      </c>
      <c r="D263" t="s">
        <v>606</v>
      </c>
      <c r="E263" t="s">
        <v>26</v>
      </c>
      <c r="F263" s="1" t="s">
        <v>137</v>
      </c>
      <c r="G263" t="s">
        <v>138</v>
      </c>
      <c r="H263">
        <v>1800</v>
      </c>
      <c r="I263" s="2">
        <v>44197</v>
      </c>
      <c r="J263" s="2">
        <v>44561</v>
      </c>
      <c r="K263">
        <v>0</v>
      </c>
    </row>
    <row r="264" spans="1:11" x14ac:dyDescent="0.25">
      <c r="A264" t="str">
        <f>"851109167A"</f>
        <v>851109167A</v>
      </c>
      <c r="B264" t="str">
        <f t="shared" si="4"/>
        <v>06363391001</v>
      </c>
      <c r="C264" t="s">
        <v>16</v>
      </c>
      <c r="D264" t="s">
        <v>607</v>
      </c>
      <c r="E264" t="s">
        <v>59</v>
      </c>
      <c r="F264" s="1" t="s">
        <v>608</v>
      </c>
      <c r="H264">
        <v>0</v>
      </c>
      <c r="J264" s="2">
        <v>44161</v>
      </c>
      <c r="K264">
        <v>0</v>
      </c>
    </row>
    <row r="265" spans="1:11" x14ac:dyDescent="0.25">
      <c r="A265" t="str">
        <f>"Z8C2FE79C4"</f>
        <v>Z8C2FE79C4</v>
      </c>
      <c r="B265" t="str">
        <f t="shared" si="4"/>
        <v>06363391001</v>
      </c>
      <c r="C265" t="s">
        <v>16</v>
      </c>
      <c r="D265" t="s">
        <v>609</v>
      </c>
      <c r="E265" t="s">
        <v>26</v>
      </c>
      <c r="F265" s="1" t="s">
        <v>380</v>
      </c>
      <c r="G265" t="s">
        <v>381</v>
      </c>
      <c r="H265">
        <v>39990</v>
      </c>
      <c r="I265" s="2">
        <v>44197</v>
      </c>
      <c r="J265" s="2">
        <v>44286</v>
      </c>
      <c r="K265">
        <v>0</v>
      </c>
    </row>
    <row r="266" spans="1:11" x14ac:dyDescent="0.25">
      <c r="A266" t="str">
        <f>"81923984B2"</f>
        <v>81923984B2</v>
      </c>
      <c r="B266" t="str">
        <f t="shared" si="4"/>
        <v>06363391001</v>
      </c>
      <c r="C266" t="s">
        <v>16</v>
      </c>
      <c r="D266" t="s">
        <v>610</v>
      </c>
      <c r="E266" t="s">
        <v>59</v>
      </c>
      <c r="H266">
        <v>0</v>
      </c>
      <c r="K266">
        <v>0</v>
      </c>
    </row>
    <row r="267" spans="1:11" x14ac:dyDescent="0.25">
      <c r="A267" t="str">
        <f>"84976312F0"</f>
        <v>84976312F0</v>
      </c>
      <c r="B267" t="str">
        <f t="shared" si="4"/>
        <v>06363391001</v>
      </c>
      <c r="C267" t="s">
        <v>16</v>
      </c>
      <c r="D267" t="s">
        <v>611</v>
      </c>
      <c r="E267" t="s">
        <v>59</v>
      </c>
      <c r="H267">
        <v>0</v>
      </c>
      <c r="K267">
        <v>0</v>
      </c>
    </row>
    <row r="268" spans="1:11" x14ac:dyDescent="0.25">
      <c r="A268" t="str">
        <f>"8525448E3D"</f>
        <v>8525448E3D</v>
      </c>
      <c r="B268" t="str">
        <f t="shared" si="4"/>
        <v>06363391001</v>
      </c>
      <c r="C268" t="s">
        <v>16</v>
      </c>
      <c r="D268" t="s">
        <v>612</v>
      </c>
      <c r="E268" t="s">
        <v>59</v>
      </c>
      <c r="F268" s="1" t="s">
        <v>613</v>
      </c>
      <c r="H268">
        <v>0</v>
      </c>
      <c r="J268" s="2">
        <v>44169</v>
      </c>
      <c r="K268">
        <v>0</v>
      </c>
    </row>
    <row r="269" spans="1:11" x14ac:dyDescent="0.25">
      <c r="A269" t="str">
        <f>"ZA22FCD145"</f>
        <v>ZA22FCD145</v>
      </c>
      <c r="B269" t="str">
        <f t="shared" si="4"/>
        <v>06363391001</v>
      </c>
      <c r="C269" t="s">
        <v>16</v>
      </c>
      <c r="D269" t="s">
        <v>614</v>
      </c>
      <c r="E269" t="s">
        <v>26</v>
      </c>
      <c r="F269" s="1" t="s">
        <v>566</v>
      </c>
      <c r="G269" t="s">
        <v>567</v>
      </c>
      <c r="H269">
        <v>4700</v>
      </c>
      <c r="I269" s="2">
        <v>44182</v>
      </c>
      <c r="K269">
        <v>0</v>
      </c>
    </row>
    <row r="270" spans="1:11" x14ac:dyDescent="0.25">
      <c r="A270" t="str">
        <f>"Z203008F72"</f>
        <v>Z203008F72</v>
      </c>
      <c r="B270" t="str">
        <f t="shared" si="4"/>
        <v>06363391001</v>
      </c>
      <c r="C270" t="s">
        <v>16</v>
      </c>
      <c r="D270" t="s">
        <v>615</v>
      </c>
      <c r="E270" t="s">
        <v>26</v>
      </c>
      <c r="F270" s="1" t="s">
        <v>365</v>
      </c>
      <c r="G270" t="s">
        <v>320</v>
      </c>
      <c r="H270">
        <v>2300</v>
      </c>
      <c r="I270" s="2">
        <v>44195</v>
      </c>
      <c r="J270" s="2">
        <v>44225</v>
      </c>
      <c r="K270">
        <v>0</v>
      </c>
    </row>
    <row r="271" spans="1:11" x14ac:dyDescent="0.25">
      <c r="A271" t="str">
        <f>"Z472F7281F"</f>
        <v>Z472F7281F</v>
      </c>
      <c r="B271" t="str">
        <f t="shared" si="4"/>
        <v>06363391001</v>
      </c>
      <c r="C271" t="s">
        <v>16</v>
      </c>
      <c r="D271" t="s">
        <v>616</v>
      </c>
      <c r="E271" t="s">
        <v>26</v>
      </c>
      <c r="F271" s="1" t="s">
        <v>522</v>
      </c>
      <c r="H271">
        <v>0</v>
      </c>
      <c r="K271">
        <v>0</v>
      </c>
    </row>
    <row r="272" spans="1:11" x14ac:dyDescent="0.25">
      <c r="A272" t="str">
        <f>"857020768B"</f>
        <v>857020768B</v>
      </c>
      <c r="B272" t="str">
        <f t="shared" si="4"/>
        <v>06363391001</v>
      </c>
      <c r="C272" t="s">
        <v>16</v>
      </c>
      <c r="D272" t="s">
        <v>617</v>
      </c>
      <c r="E272" t="s">
        <v>18</v>
      </c>
      <c r="F272" s="1" t="s">
        <v>618</v>
      </c>
      <c r="G272" t="s">
        <v>619</v>
      </c>
      <c r="H272">
        <v>1792286.95</v>
      </c>
      <c r="I272" s="2">
        <v>44195</v>
      </c>
      <c r="J272" s="2">
        <v>44924</v>
      </c>
      <c r="K272">
        <v>0</v>
      </c>
    </row>
    <row r="273" spans="1:11" x14ac:dyDescent="0.25">
      <c r="A273" t="str">
        <f>"Z7E300370C"</f>
        <v>Z7E300370C</v>
      </c>
      <c r="B273" t="str">
        <f t="shared" si="4"/>
        <v>06363391001</v>
      </c>
      <c r="C273" t="s">
        <v>16</v>
      </c>
      <c r="D273" t="s">
        <v>620</v>
      </c>
      <c r="E273" t="s">
        <v>26</v>
      </c>
      <c r="F273" s="1" t="s">
        <v>621</v>
      </c>
      <c r="G273" t="s">
        <v>622</v>
      </c>
      <c r="H273">
        <v>10000</v>
      </c>
      <c r="I273" s="2">
        <v>44197</v>
      </c>
      <c r="J273" s="2">
        <v>44561</v>
      </c>
      <c r="K27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piemonte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BALDASSARRI GIORGIA</dc:creator>
  <cp:lastModifiedBy>BALDASSARRI GIORGIA</cp:lastModifiedBy>
  <dcterms:created xsi:type="dcterms:W3CDTF">2021-03-18T11:20:38Z</dcterms:created>
  <dcterms:modified xsi:type="dcterms:W3CDTF">2021-03-18T11:20:38Z</dcterms:modified>
</cp:coreProperties>
</file>