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ugli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</calcChain>
</file>

<file path=xl/sharedStrings.xml><?xml version="1.0" encoding="utf-8"?>
<sst xmlns="http://schemas.openxmlformats.org/spreadsheetml/2006/main" count="1127" uniqueCount="527">
  <si>
    <t>Agenzia delle Entrate</t>
  </si>
  <si>
    <t>CF 06363391001</t>
  </si>
  <si>
    <t>Contratti di forniture, beni e servizi</t>
  </si>
  <si>
    <t>Anno 2020</t>
  </si>
  <si>
    <t>Dati aggiornati al 18-03-2021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</si>
  <si>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</si>
  <si>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</si>
  <si>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</si>
  <si>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</si>
  <si>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</si>
  <si>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</si>
  <si>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</si>
  <si>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</si>
  <si>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</si>
  <si>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</si>
  <si>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</si>
  <si>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Puglia</t>
  </si>
  <si>
    <t>Contratto per Campagna di Vaccinazione Antinfluenzale Stagionale 2014/2015 per i dipendenti dell'Agenzia delle Entrate della Puglia</t>
  </si>
  <si>
    <t>08-AFFIDAMENTO IN ECONOMIA - COTTIMO FIDUCIARIO</t>
  </si>
  <si>
    <t xml:space="preserve">CENTRO ANALISI CLINICHE SAN PAOLO (CF: 22473410724)
ERGOCENTER ITALIA SRL (CF: 05392070727)
LABORATORIO DI ANALISI F. DITONNO S.R.L. (CF: 01228320725)
MEDICA SUD  SRL (CF: 03143270720)
S.O.A.R.A CONSULTING S.R.L. (CF: 06051000724)
</t>
  </si>
  <si>
    <t>MEDICA SUD  SRL (CF: 03143270720)</t>
  </si>
  <si>
    <t>Noleggio full service n. 6 fotocopiatori</t>
  </si>
  <si>
    <t>04-PROCEDURA NEGOZIATA SENZA PREVIA PUBBLICAZIONE</t>
  </si>
  <si>
    <t xml:space="preserve">BDB INFORMATICA DI BIANCO GIOVANNI (CF: BNCGNN64L14H096S)
CHIECO SISTEMI SRL (CF: 06847620728)
KYOCERA DOCUMENT SOLUTION ITALIA SPA (CF: 01788080156)
SHARP ELECTRONICS ITALIA S.P.A. (CF: 09275090158)
SISMET SRL (CF: 00675210728)
XEROX ITALIA RENTAL SERVICES S.R.L. (CF: 04763060961)
</t>
  </si>
  <si>
    <t>SISMET SRL (CF: 00675210728)</t>
  </si>
  <si>
    <t>FORNITURA LETTORI SMART CARD - DIREZIONE REGIONALE</t>
  </si>
  <si>
    <t>23-AFFIDAMENTO DIRETTO</t>
  </si>
  <si>
    <t xml:space="preserve">SOLARI DI UDINE S.P.A. (CF: 01847860309)
</t>
  </si>
  <si>
    <t>SOLARI DI UDINE S.P.A. (CF: 01847860309)</t>
  </si>
  <si>
    <t>NOLEGGIO FOTOCOPIATORI (DR+SPI LE) 60 MESI - CONVENZIONE CONSIP</t>
  </si>
  <si>
    <t>26-AFFIDAMENTO DIRETTO IN ADESIONE AD ACCORDO QUADRO/CONVENZIONE</t>
  </si>
  <si>
    <t xml:space="preserve">OLIVETTI SPA (CF: 02298700010)
</t>
  </si>
  <si>
    <t>OLIVETTI SPA (CF: 02298700010)</t>
  </si>
  <si>
    <t>Utenza energia</t>
  </si>
  <si>
    <t xml:space="preserve">HERA COMM (CF: 02221101203)
</t>
  </si>
  <si>
    <t>HERA COMM (CF: 02221101203)</t>
  </si>
  <si>
    <t>Buoni Pasto DR Puglia Consip 7</t>
  </si>
  <si>
    <t xml:space="preserve">REPAS LUNCH COUPON SRL (CF: 08122660585)
</t>
  </si>
  <si>
    <t>REPAS LUNCH COUPON SRL (CF: 08122660585)</t>
  </si>
  <si>
    <t>Noleggio apparecchio multifunzione lâ€™Ufficio Antifrode-Sezione Territoriale Adriatica</t>
  </si>
  <si>
    <t xml:space="preserve">KYOCERA DOCUMENT SOLUTION ITALIA SPA (CF: 01788080156)
</t>
  </si>
  <si>
    <t>KYOCERA DOCUMENT SOLUTION ITALIA SPA (CF: 01788080156)</t>
  </si>
  <si>
    <t>NOLEGGIO APPARECCHIATURE MULTIFUNZIONE - KYOCERA -</t>
  </si>
  <si>
    <t>NOLEGGIO APPARECCHIATURE OLIVETTI MULTIFUNZIONI - UFFICI PUGLIA</t>
  </si>
  <si>
    <t>Servizi di Riscossione Tributi e Ritiro Valori Uffici Territorio Puglia</t>
  </si>
  <si>
    <t xml:space="preserve">BANCA NAZIONALE DEL LAVORO SPA (CF: 09339391006)
</t>
  </si>
  <si>
    <t>BANCA NAZIONALE DEL LAVORO SPA (CF: 09339391006)</t>
  </si>
  <si>
    <t>FORNITURA ENERGIA ELETRICA PUGLIA</t>
  </si>
  <si>
    <t xml:space="preserve">ENEL ENERGIA SPA (CF: 06655971007)
</t>
  </si>
  <si>
    <t>ENEL ENERGIA SPA (CF: 06655971007)</t>
  </si>
  <si>
    <t>NOLEGGIO PLOTTER (CONTRATTO TRIENNALE) DR PUGLIA</t>
  </si>
  <si>
    <t xml:space="preserve">DESARIO INFORMATICA &amp; UFFICIO (CF: 03402250728)
OFFICE AUTOMATION (CF: 01357070232)
SISTEMI INFORMATICI SRL (CF: 02712810734)
SOLUZIONE UFFICIO S.R.L. (CF: 02778750246)
VERRAZZANI GLOBAL SERVICE (CF: 01772900518)
</t>
  </si>
  <si>
    <t>SOLUZIONE UFFICIO S.R.L. (CF: 02778750246)</t>
  </si>
  <si>
    <t>ADEGUAMENTO FUNZIONALE ACCESSI DP FOGGIA</t>
  </si>
  <si>
    <t xml:space="preserve">ALEA COSTRUZIONI GENERALI SRL (CF: 02456160734)
ALPHA IMPIANTO SRL (CF: 03434890756)
CIEFFE COSTRUZIONI SRL (CF: 02749180721)
EL.CI IMPIANTI SRL (CF: 01341130639)
WALTER BARDIA SRL (CF: 02448920732)
</t>
  </si>
  <si>
    <t>EL.CI IMPIANTI SRL (CF: 01341130639)</t>
  </si>
  <si>
    <t>SERVIZIO BIENNALE VIGILANZA E REPERIBILITÃ  ANTINCENDIO E ANTINTRUSIONE IMMOBILI IN BARI VIA AMENDOLA 164 E 201/5-7</t>
  </si>
  <si>
    <t xml:space="preserve">SICURCENTER S.P.A. (CF: 01304660788)
SICURITALIA S.P.A (CF: 07897711003)
SMAC MULTISERVIZI SRL (CF: 04834400758)
VIGILANZA ALTAMURANA SRL CON SOCIO UNICO (CF: 05079640727)
VIGILANZA SRL (CF: 00913940722)
</t>
  </si>
  <si>
    <t>SICURITALIA S.P.A (CF: 07897711003)</t>
  </si>
  <si>
    <t>Noleggio 19 Apparecchiature Multifunzione Convenzione CONSIP 28</t>
  </si>
  <si>
    <t>MANUTENZIONE ANNUALE IMPIANTI TERMOIDRAULICI, DI CONDIZIONAMENTO ED IDRICO-SANITARI UFFICI PUGLIA</t>
  </si>
  <si>
    <t xml:space="preserve">A.I.R. TECH (CF: 06942160729)
C.I.D.E.E.ELETTRA DI DAMATO FRANCESCO (CF: DMTFNC52P29A669N)
EDILELETTRA DI DONATO DE NICOLÃ² E FIGLI S.R.L. (CF: 05337680721)
EURO KLIMA IMPIANTI SRL (CF: 04304890728)
FANULI S.R.L. (CF: 03646480750)
</t>
  </si>
  <si>
    <t>A.I.R. TECH (CF: 06942160729)</t>
  </si>
  <si>
    <t>manutenzione annuale impianti elettrici uffici dr puglia</t>
  </si>
  <si>
    <t xml:space="preserve">E.SERVICE SRL (CF: 05639550721)
EL.CI IMPIANTI SRL (CF: 01341130639)
EXPERT DEPOT SRL (CF: 05319820873)
G.V. COSTRUZIONI S.R.L. (CF: 03993280613)
POLYTECNO DEL PI MASSIMO MAGGIORE (CF: MGGMSM65R11A662A)
</t>
  </si>
  <si>
    <t>FORNITURA ENERGIA ELETTRICA PUGLIA 2019-2020</t>
  </si>
  <si>
    <t>Noleggio di 9 Multifunzione Convenzione CONSIP 29 Lotto 1</t>
  </si>
  <si>
    <t>Ufficio Comunicazione Formazione di n. 5 ASPP Modulo A e Modulo B</t>
  </si>
  <si>
    <t xml:space="preserve">ELIAPOS SRL (CF: 07531780729)
</t>
  </si>
  <si>
    <t>ELIAPOS SRL (CF: 07531780729)</t>
  </si>
  <si>
    <t>Ufficio formazione - Corso per 2 ASPP Modulo A e Modulo B</t>
  </si>
  <si>
    <t xml:space="preserve">ADESA S.R.L. (CF: 07268620726)
AGENZIA FORMATIVA SOCIP (CF: 02163100502)
BIT SISTEMI SRL (CF: 03665000729)
CIVITA FORMAZIONE SRL (CF: 12485261007)
ELIAPOS SRL (CF: 07531780729)
</t>
  </si>
  <si>
    <t>Servizio di Derattizzazione e Deblattizzazione</t>
  </si>
  <si>
    <t xml:space="preserve">PROTECTA SRL (CF: 04404900724)
</t>
  </si>
  <si>
    <t>PROTECTA SRL (CF: 04404900724)</t>
  </si>
  <si>
    <t>FPO PORTA REI 120 LOCALE AUTOCLAVE</t>
  </si>
  <si>
    <t xml:space="preserve">EDILSISTEM SRL (CF: 01226560728)
</t>
  </si>
  <si>
    <t>EDILSISTEM SRL (CF: 01226560728)</t>
  </si>
  <si>
    <t>NOLEGGIO APPARECCHIATURE MUTIFUNZIONE - CONVENZIONE CONSIP 24 - LOTTO 3</t>
  </si>
  <si>
    <t>Essiccazione acque meteoriche in fossa ascensori</t>
  </si>
  <si>
    <t xml:space="preserve">FREDELLA SAS (CF: 00217520717)
</t>
  </si>
  <si>
    <t>FREDELLA SAS (CF: 00217520717)</t>
  </si>
  <si>
    <t>CONTENITORI RACCOLTA DIFFERENZIATA</t>
  </si>
  <si>
    <t xml:space="preserve">CASTRIOTTA SRL (CF: 01431040714)
GE.VEN.IT SRL (CF: 04626260758)
PROGIDA TRAVERSA 2 SRL (CF: 05013480727)
RELINK OGGETTISTICA SRL (CF: 03380080717)
SIRTEL SRL (CF: 02871620734)
</t>
  </si>
  <si>
    <t>PROGIDA TRAVERSA 2 SRL (CF: 05013480727)</t>
  </si>
  <si>
    <t>BUONI PASTO DR PUGLIA 2018/2020</t>
  </si>
  <si>
    <t xml:space="preserve">SODEXO MOTIVATION SOLUTION ITALIA SRL (CF: 05892970152)
</t>
  </si>
  <si>
    <t>SODEXO MOTIVATION SOLUTION ITALIA SRL (CF: 05892970152)</t>
  </si>
  <si>
    <t>COLONNINE TENDINASTRO</t>
  </si>
  <si>
    <t xml:space="preserve">DE NITTIS MICHELE SRL (CF: 01021310717)
</t>
  </si>
  <si>
    <t>DE NITTIS MICHELE SRL (CF: 01021310717)</t>
  </si>
  <si>
    <t>DR Puglia - Servizio di collaudo e revisione bombole impianto antincendio - Leader Palace</t>
  </si>
  <si>
    <t xml:space="preserve">GIELLE SRL (CF: 05157680728)
SITEC SNC (CF: 05891790726)
TEMA SISTEMI SPA (CF: 01804440731)
</t>
  </si>
  <si>
    <t>SITEC SNC (CF: 05891790726)</t>
  </si>
  <si>
    <t>FPO SCHEDE FANCOIL AERMEC</t>
  </si>
  <si>
    <t xml:space="preserve">E.SERVICE SRL (CF: 05639550721)
FRIGOTECH SAS DI LEONE PIETRO (CF: 07785200721)
POLYTECNO DEL PI MASSIMO MAGGIORE (CF: MGGMSM65R11A662A)
</t>
  </si>
  <si>
    <t>FRIGOTECH SAS DI LEONE PIETRO (CF: 07785200721)</t>
  </si>
  <si>
    <t>RIPARAZIONE SERRATURE PORTE</t>
  </si>
  <si>
    <t xml:space="preserve">LIACI DAVIDE (CF: LCIDVD74R13D862H)
</t>
  </si>
  <si>
    <t>LIACI DAVIDE (CF: LCIDVD74R13D862H)</t>
  </si>
  <si>
    <t>RIPARAZIONE SERRAMENTI LEADER PALACE</t>
  </si>
  <si>
    <t xml:space="preserve">INFISSI  ARMENISE (CF: 03664240722)
NUOVALLUMIVETRO (CF: 02924140722)
</t>
  </si>
  <si>
    <t>NUOVALLUMIVETRO (CF: 02924140722)</t>
  </si>
  <si>
    <t>BUONI PASTO ANTIFRODE 2018/2020</t>
  </si>
  <si>
    <t>UPT Foggia - Lavori vari di manutenzione - reti antivolatili,ripristino terrazzo</t>
  </si>
  <si>
    <t xml:space="preserve">ARP COSTRUZIONI SRL (CF: 04043220716)
</t>
  </si>
  <si>
    <t>ARP COSTRUZIONI SRL (CF: 04043220716)</t>
  </si>
  <si>
    <t>UPT Foggia - Integrazione ai lavori di fornitura e posa in opera di rete antivolatili</t>
  </si>
  <si>
    <t>UPT Bari - Facchinaggio per smaltimento arredi fuori uso immobile di Piazza Massari 50</t>
  </si>
  <si>
    <t xml:space="preserve">TRASLOCHI DE ROBERTIS SRL (CF: 07632210725)
</t>
  </si>
  <si>
    <t>TRASLOCHI DE ROBERTIS SRL (CF: 07632210725)</t>
  </si>
  <si>
    <t>FORNITURA TONER PER STAMPANTE XEROX PHASER 7500</t>
  </si>
  <si>
    <t xml:space="preserve">ITALWARE  SRL (CF: 08619670584)
</t>
  </si>
  <si>
    <t>ITALWARE  SRL (CF: 08619670584)</t>
  </si>
  <si>
    <t>SERVIZIO TRIMESTRALE DI APERTURA E CHIUSURA SEDE DP BARI</t>
  </si>
  <si>
    <t xml:space="preserve">ITALSERVICE S.R.L. (CF: 06570940723)
</t>
  </si>
  <si>
    <t>ITALSERVICE S.R.L. (CF: 06570940723)</t>
  </si>
  <si>
    <t>INTERVENTI STRAORDINARI DI DERATTIZZAZIONE E DEBLATTIZZAZIONE - DP TARANTO E UT CASARANO</t>
  </si>
  <si>
    <t xml:space="preserve">EURO AMBIENTE DI CARLUCCI E DIPERNO (CF: 05358360724)
</t>
  </si>
  <si>
    <t>EURO AMBIENTE DI CARLUCCI E DIPERNO (CF: 05358360724)</t>
  </si>
  <si>
    <t>SPI LECCE - Archivi compattabili e scaffalature metalliche Villa Bobo'</t>
  </si>
  <si>
    <t xml:space="preserve">ETT DI TORRISI FELICE &amp; C. SAS (CF: 04606020875)
ICAM SRL (CF: 03685780722)
LA TECNICA DI PRETI GIANCARLO E F.LLI (CF: 00331540229)
</t>
  </si>
  <si>
    <t>ICAM SRL (CF: 03685780722)</t>
  </si>
  <si>
    <t>CONTRATTO QUADRO CANCELLERIA 2019-2020 - TUTTI GLI UFFICI AE PUGLIA</t>
  </si>
  <si>
    <t xml:space="preserve">DDMANAGEMENT SRL (CF: 06352160722)
FLORENS SOFTWARE SRL (CF: 07653930722)
IL CARTOLAIO DI FRIVOLI FABIO (CF: FRVFBA68H14H047U)
LYRECO ITALIA SRL (CF: 11582010150)
OPEN MAINT (CF: 02300730740)
</t>
  </si>
  <si>
    <t>LYRECO ITALIA SRL (CF: 11582010150)</t>
  </si>
  <si>
    <t>UT/SPI Lucera Front Office - Acquisto di Mini PC per sistema eliminacode</t>
  </si>
  <si>
    <t xml:space="preserve">SIGMA SPA (CF: 01590680443)
</t>
  </si>
  <si>
    <t>SIGMA SPA (CF: 01590680443)</t>
  </si>
  <si>
    <t>Prestazioni Integrative di Sorveglianza Sanitaria</t>
  </si>
  <si>
    <t xml:space="preserve">COM METODI SPA (CF: 07120730150)
</t>
  </si>
  <si>
    <t>COM METODI SPA (CF: 07120730150)</t>
  </si>
  <si>
    <t>Fornitura di pezzi mobili per timbri metallici Conservatorie, milesimi 2020</t>
  </si>
  <si>
    <t xml:space="preserve">ISTITUTO POLIGRAFICO E ZECCA DELLO STATO (CF: 00399810589)
</t>
  </si>
  <si>
    <t>ISTITUTO POLIGRAFICO E ZECCA DELLO STATO (CF: 00399810589)</t>
  </si>
  <si>
    <t>PULIZIA STRAORDINARIA SCALA ACCESSO CIVICO 164/D VIA AMENDOLA</t>
  </si>
  <si>
    <t>FORNITURA TERMOVENTILATORI UT MANFREDONIA</t>
  </si>
  <si>
    <t xml:space="preserve">ACMEI SUD (CF: 04794510729)
</t>
  </si>
  <si>
    <t>ACMEI SUD (CF: 04794510729)</t>
  </si>
  <si>
    <t>FOTOCONDUTTORE A COLORI PER LEXMARK C 935</t>
  </si>
  <si>
    <t xml:space="preserve">FINBUC SRL (CF: 08573761007)
</t>
  </si>
  <si>
    <t>FINBUC SRL (CF: 08573761007)</t>
  </si>
  <si>
    <t>SERVIZIO DI FACCHINAGGIO TRASPORTO E TRASLOCO - AE PUGLIA</t>
  </si>
  <si>
    <t xml:space="preserve">CO.MI SRL (CF: 05631620829)
LA MARCA SERVICES S.R.L.S (CF: 02953180649)
S A F S.R.L. (CF: 04529881213)
SCALA ENTERPRISE S.R.L. (CF: 05594340639)
TECNO GF SERVICE SRL (CF: 03023190733)
</t>
  </si>
  <si>
    <t>TECNO GF SERVICE SRL (CF: 03023190733)</t>
  </si>
  <si>
    <t>RIPARAZIONE PORTONI EXECUTIVE CENTER</t>
  </si>
  <si>
    <t xml:space="preserve">ATTOLICO SRL (CF: 06014680729)
</t>
  </si>
  <si>
    <t>ATTOLICO SRL (CF: 06014680729)</t>
  </si>
  <si>
    <t>lavori di manutenzione straordinaria UT CASARANO</t>
  </si>
  <si>
    <t xml:space="preserve">CIULLO RESTAURI SRL (CF: 03641350750)
L.G.P. COSTRUZIONI E SERVIZI SRL (CF: 04337180758)
MUSCATELLO SERVIZI (CF: 03836310759)
</t>
  </si>
  <si>
    <t>CIULLO RESTAURI SRL (CF: 03641350750)</t>
  </si>
  <si>
    <t>RIPRISTINO IMPIANTO DI RILEVAZIONE INCENDI</t>
  </si>
  <si>
    <t xml:space="preserve">SICUREZZA &amp; ANTINCENDIO DI D'ONOFRIO GIANLUCA (CF: DNFGLC70P15E506H)
</t>
  </si>
  <si>
    <t>SICUREZZA &amp; ANTINCENDIO DI D'ONOFRIO GIANLUCA (CF: DNFGLC70P15E506H)</t>
  </si>
  <si>
    <t>CODIFICA IMMAGINI IMPIANTO DI VIDEOSORVEGLIANZA DP TARANTO</t>
  </si>
  <si>
    <t xml:space="preserve">PIEMME IMPIANTI SNC (CF: 06061870728)
</t>
  </si>
  <si>
    <t>PIEMME IMPIANTI SNC (CF: 06061870728)</t>
  </si>
  <si>
    <t>RIPARAZIONE PORTA DI ACCESSO DP BARLETTA</t>
  </si>
  <si>
    <t xml:space="preserve">GENNAROLI SPIRIDIONE (CF: GNNSRD54A06A669W)
</t>
  </si>
  <si>
    <t>GENNAROLI SPIRIDIONE (CF: GNNSRD54A06A669W)</t>
  </si>
  <si>
    <t>RIPARAZIONE IMPIANTO TV SATELLITARE</t>
  </si>
  <si>
    <t xml:space="preserve">CU TECHNOLOGY DI CUCUMAZZO NICOLA (CF: 07850500724)
</t>
  </si>
  <si>
    <t>CU TECHNOLOGY DI CUCUMAZZO NICOLA (CF: 07850500724)</t>
  </si>
  <si>
    <t>lavori urgenti per allagamento locali UT TRANI</t>
  </si>
  <si>
    <t xml:space="preserve">TORTOSA IMPIANTI SRL (CF: 06925310721)
</t>
  </si>
  <si>
    <t>TORTOSA IMPIANTI SRL (CF: 06925310721)</t>
  </si>
  <si>
    <t>SOSTITUZIONE SARACINESCA LINEA PRINCIPALE DI ADDUZIONE IDRICA</t>
  </si>
  <si>
    <t>fornitura gasolio da riscaldamento</t>
  </si>
  <si>
    <t xml:space="preserve">ROSSETTI S.P.A. (CF: 07142290589)
</t>
  </si>
  <si>
    <t>ROSSETTI S.P.A. (CF: 07142290589)</t>
  </si>
  <si>
    <t>FACCHINAGGIO CERIGNOLA E FOGGIA</t>
  </si>
  <si>
    <t xml:space="preserve">DAUNIA (CF: 04180010714)
F.G.M. MULTISERVIZI (CF: 04176990713)
TRANS PUGLIESE SNC (CF: 01835820711)
TRASLOCHI CIMMARUSTI (CF: 02407130711)
UNISERVICE TECHNOLOGY SRL (CF: 04052640713)
</t>
  </si>
  <si>
    <t>UNISERVICE TECHNOLOGY SRL (CF: 04052640713)</t>
  </si>
  <si>
    <t>FORNITURA TIMBRI DP BAT E SUE ARTICOLAZIONI</t>
  </si>
  <si>
    <t xml:space="preserve">DICORATO GIOACCHINO (CF: DCRGCH58E22A669K)
</t>
  </si>
  <si>
    <t>DICORATO GIOACCHINO (CF: DCRGCH58E22A669K)</t>
  </si>
  <si>
    <t>Ispezione e bonifica impianto idrico via Amendola 164 scale A,C e D</t>
  </si>
  <si>
    <t xml:space="preserve">AIRLEG SRL (CF: 07874630721)
</t>
  </si>
  <si>
    <t>AIRLEG SRL (CF: 07874630721)</t>
  </si>
  <si>
    <t>CONVENZIONE CONSIP 12 - FORNITURA ENERGIA ELETTRICA UFFICI TERRITORIO</t>
  </si>
  <si>
    <t xml:space="preserve">GALA SPA (CF: 06832931007)
</t>
  </si>
  <si>
    <t>GALA SPA (CF: 06832931007)</t>
  </si>
  <si>
    <t>DR Puglia - OPF Convenzione sorveglianza sanitaria</t>
  </si>
  <si>
    <t>lavori adeguamento imp. idrico</t>
  </si>
  <si>
    <t xml:space="preserve">INDUSTRIE FRACCHIOLLA S.P.A. (CF: 04936100728)
</t>
  </si>
  <si>
    <t>INDUSTRIE FRACCHIOLLA S.P.A. (CF: 04936100728)</t>
  </si>
  <si>
    <t>INTERVENTO TECNICO PER ANOMALIA IMPIANTO ANTINTRUSIONE</t>
  </si>
  <si>
    <t>MONTAGGIO ARREDI POSTAZIONI PER SETTORE AUDIT PIAZZA MASSARI</t>
  </si>
  <si>
    <t xml:space="preserve">EUROARREDI (CF: MLLNCL33T18A893L)
</t>
  </si>
  <si>
    <t>EUROARREDI (CF: MLLNCL33T18A893L)</t>
  </si>
  <si>
    <t>PULIZIA STRAORDINARIA E FACCHINAGGIO - STANZE DC AUDIT PIAZZA MASSARI</t>
  </si>
  <si>
    <t>PRESTAZIONI URGENTI DI FACCHINAGGIO E PULIZIA</t>
  </si>
  <si>
    <t>TIMBRI DR PUGLIA E UT BARI</t>
  </si>
  <si>
    <t xml:space="preserve">TRENTADUE SRLS (CF: 08348630727)
</t>
  </si>
  <si>
    <t>TRENTADUE SRLS (CF: 08348630727)</t>
  </si>
  <si>
    <t>MATERIALE IGIENICO PER PREVENZIONE VIRUS</t>
  </si>
  <si>
    <t xml:space="preserve">BOGLIANO SRL (CF: 00959440041)
</t>
  </si>
  <si>
    <t>BOGLIANO SRL (CF: 00959440041)</t>
  </si>
  <si>
    <t>FORNITURA CARTA A3 e A4 - TUTTI UFFICI AE PUGLIA</t>
  </si>
  <si>
    <t xml:space="preserve">GIDIERRE SISTEMI DI GENNARO DE RUVO (CF: DRVGNR53H14A893Z)
LYRECO ITALIA SRL (CF: 11582010150)
SALUZZO SISTEMI SNC (CF: 03510350048)
TIPOLITOGRAFIA STYLE SAS (CF: 02565780109)
UF GROUP SNC (CF: 04066350408)
</t>
  </si>
  <si>
    <t>Riparazione porta automatizzata f.o.</t>
  </si>
  <si>
    <t xml:space="preserve">DIGENNARO IMPIANTI SRL (CF: 07279780725)
</t>
  </si>
  <si>
    <t>DIGENNARO IMPIANTI SRL (CF: 07279780725)</t>
  </si>
  <si>
    <t>riparazione dissuasore retrattile del traffico</t>
  </si>
  <si>
    <t xml:space="preserve">POLYTECNO DEL PI MASSIMO MAGGIORE (CF: MGGMSM65R11A662A)
</t>
  </si>
  <si>
    <t>POLYTECNO DEL PI MASSIMO MAGGIORE (CF: MGGMSM65R11A662A)</t>
  </si>
  <si>
    <t>RIPRISTINO SERRAMENTI INTERNI</t>
  </si>
  <si>
    <t xml:space="preserve">NUOVALLUMIVETRO (CF: 02924140722)
</t>
  </si>
  <si>
    <t>RIPARAZIONE INFISSI INTERNI</t>
  </si>
  <si>
    <t xml:space="preserve">COSTANTINI DOMENICO (CF: CSTDNC56S02Z600J)
</t>
  </si>
  <si>
    <t>COSTANTINI DOMENICO (CF: CSTDNC56S02Z600J)</t>
  </si>
  <si>
    <t>Ripristino pedana sbarco ascensore, eliminazione gradino, riposizionamento basole giardino</t>
  </si>
  <si>
    <t xml:space="preserve">CONTE ANTONIO (CF: CNTNTN63M24L011C)
GIANPAOLO CICCIRILLO (CF: CCCGPL94T14H793R)
</t>
  </si>
  <si>
    <t>GIANPAOLO CICCIRILLO (CF: CCCGPL94T14H793R)</t>
  </si>
  <si>
    <t>FORNITURA GAS NATURALE PUGLIA</t>
  </si>
  <si>
    <t xml:space="preserve">ESTRA ENERGIE SRL (CF: 01219980529)
</t>
  </si>
  <si>
    <t>ESTRA ENERGIE SRL (CF: 01219980529)</t>
  </si>
  <si>
    <t>Manutenzione annuale impianti antincendio</t>
  </si>
  <si>
    <t xml:space="preserve">ALFA IMPIANTI S.R.L. (CF: 02665960759)
ATITECNICA85 SRL (CF: 01403880741)
COSTRUZIONI EUROPEE SRL (CF: 06286270720)
DE GIORGI GLOBAL SERVICE S.R.L. (CF: 04285150753)
GIELLE SRL (CF: 05157680728)
</t>
  </si>
  <si>
    <t>GIELLE SRL (CF: 05157680728)</t>
  </si>
  <si>
    <t>VERIFICA ISPETTIVA IMPIANTI DI SOLLEVAMENTO</t>
  </si>
  <si>
    <t xml:space="preserve">VENETA ENGINEERING S.R.L. (CF: 00828990226)
</t>
  </si>
  <si>
    <t>VENETA ENGINEERING S.R.L. (CF: 00828990226)</t>
  </si>
  <si>
    <t>TONER KYOCERA P 3050 ECOSYS</t>
  </si>
  <si>
    <t>SERVIZIO DI VIGILANZA MENSILE - VIA PLATEJA</t>
  </si>
  <si>
    <t xml:space="preserve">VIS S.P.A. (CF: 00311210736)
</t>
  </si>
  <si>
    <t>VIS S.P.A. (CF: 00311210736)</t>
  </si>
  <si>
    <t>SERVIZIO DI VIGILANZA STRAORDINARIA - VARIE SEDI UFFICI AdE PUGLIA</t>
  </si>
  <si>
    <t xml:space="preserve">COSMOPOL BASILICATA S.R.L. (CF: 02893030649)
</t>
  </si>
  <si>
    <t>COSMOPOL BASILICATA S.R.L. (CF: 02893030649)</t>
  </si>
  <si>
    <t>FLACONI DISINFETTANTE GEL - TUTTI GLI UFFICI AdE</t>
  </si>
  <si>
    <t xml:space="preserve">L.G. ITALA SRL (CF: 04522540964)
</t>
  </si>
  <si>
    <t>L.G. ITALA SRL (CF: 04522540964)</t>
  </si>
  <si>
    <t>ASCIUGAMANI CONF. DA 210 - TUTTI GLI UFFICI AdE PUGLIA</t>
  </si>
  <si>
    <t xml:space="preserve">SOFFIGEN S.U.R.L. (CF: 01269180723)
</t>
  </si>
  <si>
    <t>SOFFIGEN S.U.R.L. (CF: 01269180723)</t>
  </si>
  <si>
    <t>intervento urgente su rete fognaria</t>
  </si>
  <si>
    <t xml:space="preserve">PELLECCHIA FOGNATURA DI MATTIA PELLECCHIA (CF: PLLMTT60D20A662K)
</t>
  </si>
  <si>
    <t>PELLECCHIA FOGNATURA DI MATTIA PELLECCHIA (CF: PLLMTT60D20A662K)</t>
  </si>
  <si>
    <t>RIPRISTINO PANNELLO PERICOLANTE</t>
  </si>
  <si>
    <t xml:space="preserve">UNICA SERRAMENTI SRL (CF: 03362870754)
</t>
  </si>
  <si>
    <t>UNICA SERRAMENTI SRL (CF: 03362870754)</t>
  </si>
  <si>
    <t>FORNITURA GASOLIO DA RISCALDAMENTO</t>
  </si>
  <si>
    <t>FORNITURA TIMBRI DP FOGGIA E SUE ARTICOLAZIONI</t>
  </si>
  <si>
    <t xml:space="preserve">DE SANTIS VALERIO (CF: DSNVRM64D29D643I)
</t>
  </si>
  <si>
    <t>DE SANTIS VALERIO (CF: DSNVRM64D29D643I)</t>
  </si>
  <si>
    <t>sedie ergonomiche per le esigenze posturali di una dipendente della DP di Bari ed una dipendente della DP Brindisi</t>
  </si>
  <si>
    <t xml:space="preserve">VIOLAUFFICIO DI ARCH. M. VIOLA (CF: VLIMRC66E11A859I)
</t>
  </si>
  <si>
    <t>VIOLAUFFICIO DI ARCH. M. VIOLA (CF: VLIMRC66E11A859I)</t>
  </si>
  <si>
    <t>Guanti monouso e alcool</t>
  </si>
  <si>
    <t>ripristino impianto antincendio Lecce</t>
  </si>
  <si>
    <t>pannelli di protezione su postazioni FO</t>
  </si>
  <si>
    <t xml:space="preserve">YELLOW SOCIETA' A RESPONSABILITA' LIMITATA SEMPLIFICATA (CF: 04926570757)
</t>
  </si>
  <si>
    <t>YELLOW SOCIETA' A RESPONSABILITA' LIMITATA SEMPLIFICATA (CF: 04926570757)</t>
  </si>
  <si>
    <t>Sanificazione UT Cerignola</t>
  </si>
  <si>
    <t xml:space="preserve">A.P.E AZIENDA PUGLIESE ECOLOGICA (CF: 03656360728)
</t>
  </si>
  <si>
    <t>A.P.E AZIENDA PUGLIESE ECOLOGICA (CF: 03656360728)</t>
  </si>
  <si>
    <t>Mascherine chirurgiche DR e DP BA</t>
  </si>
  <si>
    <t xml:space="preserve">PUNTO BIANCO DI CARDANO MARIA ANNA (CF: CRDMNN72T58A662B)
</t>
  </si>
  <si>
    <t>PUNTO BIANCO DI CARDANO MARIA ANNA (CF: CRDMNN72T58A662B)</t>
  </si>
  <si>
    <t>Mascherine chirurgiche</t>
  </si>
  <si>
    <t xml:space="preserve">HACHIKO MEDICAL SRL (CF: 03830250712)
</t>
  </si>
  <si>
    <t>HACHIKO MEDICAL SRL (CF: 03830250712)</t>
  </si>
  <si>
    <t>FORNITURA TONER E DRUM 2019 - CONTRATTO QUADRO UFFICI AE PUGLIA</t>
  </si>
  <si>
    <t xml:space="preserve">CAR.TAB. SRL (CF: 01355390566)
CARTOLERIA FAVIA S.R.L. (CF: 00260370721)
EPICI SRL (CF: 07575360016)
IL MODULO (CF: 01180320655)
MIDA SRL (CF: 01513020238)
</t>
  </si>
  <si>
    <t>MIDA SRL (CF: 01513020238)</t>
  </si>
  <si>
    <t>Sanificazione San Severo, Leader P. e Brindisi</t>
  </si>
  <si>
    <t>Apertura e chiusura DP Bari mar-giu 2020</t>
  </si>
  <si>
    <t>fornitura di 30000 mascherine chirurgiche - COVID 19 MASCHERINE 3</t>
  </si>
  <si>
    <t>FORNITURA 1600 MASCHERINE - 1600 GUANTI COVID 19 - 4</t>
  </si>
  <si>
    <t>Fornitura Gas Naturale Puglia 2020 2021</t>
  </si>
  <si>
    <t>DR Puglia e Uffici ADE - Placche per defibrillatori</t>
  </si>
  <si>
    <t xml:space="preserve">LOW COST SERVICE SRL (CF: 03779690365)
</t>
  </si>
  <si>
    <t>LOW COST SERVICE SRL (CF: 03779690365)</t>
  </si>
  <si>
    <t>Contratto semestrale Manutenzione Impianti Elettrici Uffici Ag Entrate</t>
  </si>
  <si>
    <t xml:space="preserve">CHIO.ME CONSORZIO (CF: 01024080739)
DE GIORGI GLOBAL SERVICE S.R.L. (CF: 04285150753)
EL.CI IMPIANTI SRL (CF: 01341130639)
I.T.C. (CF: 00366680734)
LORUSSO IMPIANTI SRL (CF: 06127200720)
SIT PRODOTTI (CF: 00949760730)
</t>
  </si>
  <si>
    <t>Contratto semestrale Manutenzione Impianti Termoidraulici</t>
  </si>
  <si>
    <t xml:space="preserve">A.I.R. TECH (CF: 06942160729)
DE.PA. IMPIANTI (CF: 05849950729)
FLUIDOTECNICA SRL (CF: 05880100721)
LORUSSO IMPIANTI SRL (CF: 06127200720)
PERCHIAZZI SRL (CF: 06375660724)
PERRONE GLOBAL SERVICE SRL (GIÃ  PERRONE CATALDO E C.SAS) (CF: 03849260728)
TERMOIDROCLIMA SRL UNIPERSONALE (CF: 06829560728)
</t>
  </si>
  <si>
    <t>PERRONE GLOBAL SERVICE SRL (GIÃ  PERRONE CATALDO E C.SAS) (CF: 03849260728)</t>
  </si>
  <si>
    <t>SERVIZIO DI PORTIERATO E RECEPTION IMMOBILE LEADER PALACE BARI</t>
  </si>
  <si>
    <t xml:space="preserve">ARIETE SOC.COOP. (CF: 02155320720)
LEADER SERVICE (CF: 05400500723)
MEAP SRL (CF: 07633520726)
MUNERIS SOCIETA' COOPERATIVA ARL A MUTUALITA' PREVALENTE (CF: 07547540729)
POLIGAL S.C.A.R.L. (CF: 07331180724)
</t>
  </si>
  <si>
    <t>LEADER SERVICE (CF: 05400500723)</t>
  </si>
  <si>
    <t>Decodifica immagini impianto di videosorveglianza DP Taranto</t>
  </si>
  <si>
    <t>DP Foggia Affidamento diretto interv messa in sicurezza accessi e finestre</t>
  </si>
  <si>
    <t xml:space="preserve">KUREL SERRAMENTI DI MUCCIARONE UMBERTO (CF: MCCMRT92D23D643C)
</t>
  </si>
  <si>
    <t>KUREL SERRAMENTI DI MUCCIARONE UMBERTO (CF: MCCMRT92D23D643C)</t>
  </si>
  <si>
    <t>NOLEGGIO APPARECCHIATURE MULTIFUNZIONE - CONVENZIONE CONSIP 31 - LOTTO 1</t>
  </si>
  <si>
    <t>Fornitura 150.000 guanti monouso - COVID 19</t>
  </si>
  <si>
    <t xml:space="preserve">MEDICAN SUD SRL (CF: 00348120718)
</t>
  </si>
  <si>
    <t>MEDICAN SUD SRL (CF: 00348120718)</t>
  </si>
  <si>
    <t>TONER PER STAMPANTI KYOCERA P 3050 ECOSYS</t>
  </si>
  <si>
    <t>UT Cerignola Parete divisoria in cartongesso per realizzazione di un archivio</t>
  </si>
  <si>
    <t xml:space="preserve">SACCINTO DOMENICO (CF: SCCDNC78B13C514Y)
</t>
  </si>
  <si>
    <t>SACCINTO DOMENICO (CF: SCCDNC78B13C514Y)</t>
  </si>
  <si>
    <t>fornitura e posa in opera di 3 pannelli in policarbonato per fase 2 covid 19</t>
  </si>
  <si>
    <t xml:space="preserve">PUBLIARTE SAS (CF: 02133040747)
</t>
  </si>
  <si>
    <t>PUBLIARTE SAS (CF: 02133040747)</t>
  </si>
  <si>
    <t>VERIFICHE ISPETTIVE IMPIANTI DI SOLLEVAMENTOLEADER PALACE</t>
  </si>
  <si>
    <t xml:space="preserve">IEDIGE SRL (CF: 05764520721)
</t>
  </si>
  <si>
    <t>IEDIGE SRL (CF: 05764520721)</t>
  </si>
  <si>
    <t>servizio di vigilanza Ufficio territoriale Gioia del Colle</t>
  </si>
  <si>
    <t xml:space="preserve">ISTITUTO DI VIGILANZA METRONOTTE D.R.L. (CF: 00965950736)
ITALPOL GROUP SPA (CF: 02750060309)
ITALVELOCE S.R.L. (CF: 02579180734)
SICURITALIA S.P.A (CF: 07897711003)
VIS S.P.A. (CF: 00311210736)
</t>
  </si>
  <si>
    <t>servizio di vigilanza Direzione Provinciale di Taranto</t>
  </si>
  <si>
    <t xml:space="preserve">FIFA SECURITY SRL (CF: 01792460444)
ISTITUTO DI VIGILANZA EUROPOL S.R.L. (CF: 02100310800)
ISTITUTO DI VIGILANZA LA SICUREZZA SRL (CF: 04194620870)
ISTITUTO DI VIGILANZA METRONOTTE D.R.L. (CF: 00965950736)
VIS S.P.A. (CF: 00311210736)
</t>
  </si>
  <si>
    <t>SERVIZIO DI VIGLIANZA CON PRESIDIO FISSO</t>
  </si>
  <si>
    <t xml:space="preserve">COSMOPOL SPA (CF: 01764680649)
</t>
  </si>
  <si>
    <t>COSMOPOL SPA (CF: 01764680649)</t>
  </si>
  <si>
    <t>Servizio semestrale di portierato e reception presso lâ€™immobile â€œLeader Palaceâ€,</t>
  </si>
  <si>
    <t xml:space="preserve">COSMOPOL SPA (CF: 01764680649)
FANTASTIC SERVICE (CF: 04810341216)
I.S.I. GLOBAL (CF: 06285730963)
LEADER SERVICE (CF: 05400500723)
SCALA ENTERPRISE S.R.L. (CF: 05594340639)
SECURITALIA GROUP SERVICE S.C.P.A. (CF: 03003290131)
SERVIZI INTEGRATI (CF: 07988341009)
</t>
  </si>
  <si>
    <t>Rimborso spese sostenute per acquisto bollini impianti termici</t>
  </si>
  <si>
    <t xml:space="preserve">PUGLIATERMICA SRLS (CF: 08018780729)
</t>
  </si>
  <si>
    <t>PUGLIATERMICA SRLS (CF: 08018780729)</t>
  </si>
  <si>
    <t>Pannelli di protezione in plexiglass autoportanti</t>
  </si>
  <si>
    <t xml:space="preserve">DESIG ITALIA SRL (CF: 05174780659)
GIAMPIERO COLI' (CF: CLOGPR69P06D862Y)
MR SERVICE SRL (CF: 12479491008)
STUDIO T SRL (CF: 00387880396)
UGOLINI NATALE &amp; C. S.A.S. (CF: 02287320416)
</t>
  </si>
  <si>
    <t>UGOLINI NATALE &amp; C. S.A.S. (CF: 02287320416)</t>
  </si>
  <si>
    <t>GUANTI MONOUSO IN NITRILE 730 CONFEZIONI</t>
  </si>
  <si>
    <t xml:space="preserve">360SRL (CF: 04339500284)
ALTOP (CF: 09050081000)
BRUNO CONFALONE SNC (CF: 04810880635)
DI GIOVANNI SRL (CF: 02803441209)
GIFRAN SRL (CF: 02369570987)
TRENTADUE SRLS (CF: 08348630727)
</t>
  </si>
  <si>
    <t>Salviettine disinfettanti igienizzanti</t>
  </si>
  <si>
    <t xml:space="preserve">COSTA VERDE SNC (CF: 00248050676)
</t>
  </si>
  <si>
    <t>COSTA VERDE SNC (CF: 00248050676)</t>
  </si>
  <si>
    <t>DP BAT - Contratto annuale di manutenzione del verde</t>
  </si>
  <si>
    <t xml:space="preserve">AZ. AGR. VIVAI PIANTE DI SGARAMELLA ANTONIO (CF: SGRNTN60R06A285A)
</t>
  </si>
  <si>
    <t>AZ. AGR. VIVAI PIANTE DI SGARAMELLA ANTONIO (CF: SGRNTN60R06A285A)</t>
  </si>
  <si>
    <t>SOLUZIONE GEL DISINFETTANTE - TUTTI GLI UFFICI AdE</t>
  </si>
  <si>
    <t xml:space="preserve">ALCYON ITALIA SPA (CF: 09240730151)
DARTIZIO MICHELE (CF: DRTMHL74E24L418D)
MONTI CONVERTING SRL (CF: 01596460475)
RAINES (CF: 05143491008)
ROMANELLA PROFESSIONAL GIORDANO E IVAN SNC (CF: 01834680702)
</t>
  </si>
  <si>
    <t>MONTI CONVERTING SRL (CF: 01596460475)</t>
  </si>
  <si>
    <t>pulizia aree condominiali Foggia - Piazza Cavour</t>
  </si>
  <si>
    <t xml:space="preserve">A.ME.F. MULTISERVICE SRL (CF: 01896420716)
ACCADUEO SRL (CF: 03350530725)
EUROPULISH SOCIETA' COOPERATIVA A RESPONSABILITA' LIMITATA (CF: 05596990720)
IL SALVATORE COOPERATIVA SOCIALE A R.L. (CF: 03569900727)
ITALSERVICE S.R.L. (CF: 06570940723)
</t>
  </si>
  <si>
    <t>pulizia parti comuni executive center bari</t>
  </si>
  <si>
    <t xml:space="preserve">COOPERATIVA SOCIALE SOLARE ARL (CF: 07578150729)
DEMOSERVICE SOCIETA' COOPERATIVA (CF: 04654960725)
ECOLOGIA RIZZI ARCANGELO A S.U. (CF: 07585070720)
ITALSERVICE S.R.L. (CF: 06570940723)
LADISA (CF: 05282230720)
</t>
  </si>
  <si>
    <t>PULIZIA  AREE CONDOMINIALI LEADER PALACE</t>
  </si>
  <si>
    <t xml:space="preserve">EUROPULISH SOCIETA' COOPERATIVA A RESPONSABILITA' LIMITATA (CF: 05596990720)
ITALSERVICE S.R.L. (CF: 06570940723)
LGA SERVICE SOCIETA' COOPERATIVA (CF: 11615761001)
SAN GASPARE SRL (CF: 01602720714)
SPHEX SERVIZI S.R.L.S. (CF: 07653990726)
</t>
  </si>
  <si>
    <t>pulizia aree comuni</t>
  </si>
  <si>
    <t xml:space="preserve">3A SOCIETA' COOPERATIVA (CF: 04548190752)
COOPSERVICE SOCIETA' COOPERATIVA (CF: 04719740724)
CUSPIDE SOCIETÃ  COOPERATIVA SOCIALE (CF: 02490800741)
ECO SERVIZI AMBIENTALI S.R.L. (CF: 03792370755)
ECOLSERVIZI SRL (CF: 02014530741)
</t>
  </si>
  <si>
    <t>COOPSERVICE SOCIETA' COOPERATIVA (CF: 04719740724)</t>
  </si>
  <si>
    <t>PULIZIA AREE CONDOMINIALI BARI - MASSARI</t>
  </si>
  <si>
    <t xml:space="preserve">A.ME.F. MULTISERVICE SRL (CF: 01896420716)
CAMPANELLI VITANGELO (CF: CMPVNG47A31L571O)
EURO SPURGHI GROUP SRL DI FAMIGLIA VACCA MARCO (CF: 01945300760)
ITALSERVICE S.R.L. (CF: 06570940723)
LABIANCA MARIO (CF: LBNMRA70A26A893L)
</t>
  </si>
  <si>
    <t>DPI per lâ€™equipaggiamento degli addetti al primo soccorso</t>
  </si>
  <si>
    <t>manutenzione ordinaria - sostituzione maniglia e infisso - ut trani</t>
  </si>
  <si>
    <t xml:space="preserve">METALMECCANICA DI PALUMBO DOMENICO (CF: 04581740729)
</t>
  </si>
  <si>
    <t>METALMECCANICA DI PALUMBO DOMENICO (CF: 04581740729)</t>
  </si>
  <si>
    <t>Servizio semestrale di pulizia delle aree condominiali - Bari Executive Center</t>
  </si>
  <si>
    <t xml:space="preserve">COMPAGNIA GRANDI APPALTI PULIZIE SRL (CF: 14362311004)
LGA SERVICE SOCIETA' COOPERATIVA (CF: 11615761001)
VAG SOLUTION DI VALENTINA CIPOLLA (CF: CPLVNT81E65H778A)
</t>
  </si>
  <si>
    <t>VAG SOLUTION DI VALENTINA CIPOLLA (CF: CPLVNT81E65H778A)</t>
  </si>
  <si>
    <t>Adesione a convenzione CONSIP -Sorveglianza Sanitaria gestione integrata della Sicurezza sui luoghi di lavoro Ed 4</t>
  </si>
  <si>
    <t xml:space="preserve">CONSILIA CFO SRL (IN RTI) (CF: 11435101008)
</t>
  </si>
  <si>
    <t>CONSILIA CFO SRL (IN RTI) (CF: 11435101008)</t>
  </si>
  <si>
    <t>VERIFICHE ISPETTIVE IMPIANTI DI SOLLEVAMENTO DP BARI - UPT BARI</t>
  </si>
  <si>
    <t>Servizio semestrale di pulizia delle aree condominiali - Bari Leader Palace</t>
  </si>
  <si>
    <t xml:space="preserve">ANTAGA SOCIETA' COOPERATIVA (CF: 02383860745)
COMPAGNIA GRANDI APPALTI PULIZIE SRL (CF: 14362311004)
LGA SERVICE SOCIETA' COOPERATIVA (CF: 11615761001)
VAG SOLUTION DI VALENTINA CIPOLLA (CF: CPLVNT81E65H778A)
</t>
  </si>
  <si>
    <t>Servizio semestrale di pulizia delle aree condominiali - Bari Piazza Massari</t>
  </si>
  <si>
    <t>Servizio semestrale di pulizia delle aree condominiali - Foggia Via Cavour</t>
  </si>
  <si>
    <t xml:space="preserve">COMPAGNIA GRANDI APPALTI PULIZIE SRL (CF: 14362311004)
LGA SERVICE SOCIETA' COOPERATIVA (CF: 11615761001)
S.G. SERVIZI SRL (CF: 03982010716)
VAG SOLUTION DI VALENTINA CIPOLLA (CF: CPLVNT81E65H778A)
</t>
  </si>
  <si>
    <t>Servizio semestrale di pulizia delle aree condominiali - Lecce Viale Gallipoli</t>
  </si>
  <si>
    <t>REINTEGRO CASSETTE PRONTO SOCCORSO</t>
  </si>
  <si>
    <t xml:space="preserve">2M MEDICAL SRL (CF: 03219971201)
ALISER SRL (CF: 05889810726)
ARTEC (CF: 02949200725)
BARBIERO SRL (CF: 05207890723)
S.T.A.I.M. SRL (CF: 04817260724)
</t>
  </si>
  <si>
    <t>ARTEC (CF: 02949200725)</t>
  </si>
  <si>
    <t>TONER PER KYOCERA ECOSYS P 3050 - Convenzione Consip</t>
  </si>
  <si>
    <t>FORNITURA TONER E DRUM 2020 - CONTRATTO QUADRO UFFICI AdE PUGLIA</t>
  </si>
  <si>
    <t xml:space="preserve">DIDIERRE SRL (CF: 08635730156)
MIDA SRL (CF: 01513020238)
NET SYSTEM (CF: 03885690713)
OCR TONER S.R.L.S. (CF: 05566170659)
PUBLISYSTEM DI SECCHI E MONI (CF: 00841990112)
</t>
  </si>
  <si>
    <t>Servizio di vigilanza armata con presidio fisso - Uffici AdE Puglia</t>
  </si>
  <si>
    <t>Acquisto Pubblicazione Settimanale Guida al Diritto de il Sole 24 ore</t>
  </si>
  <si>
    <t xml:space="preserve">IL SOLE 24ORE S.P.A. (CF: 00777910159)
</t>
  </si>
  <si>
    <t>IL SOLE 24ORE S.P.A. (CF: 00777910159)</t>
  </si>
  <si>
    <t>Intervento di sanificazione dei fan coil del front office dell'UT di Brindisi</t>
  </si>
  <si>
    <t xml:space="preserve">MODITECH SRL (CF: 10732500151)
</t>
  </si>
  <si>
    <t>MODITECH SRL (CF: 10732500151)</t>
  </si>
  <si>
    <t>interventi tecnici su impianti di sicurezza degli uffici dell'Agenzia delle Entrate Puglia</t>
  </si>
  <si>
    <t>AFFIDAMENTO INCARICO VERIFICA STRAORDINARIA IMPIANTO DI SOLLEVAMENTO</t>
  </si>
  <si>
    <t xml:space="preserve">G&amp;R ORGANISMO DI CERTIFICAZIONE  SRL (CF: GRCVPS72E10D643I)
</t>
  </si>
  <si>
    <t>G&amp;R ORGANISMO DI CERTIFICAZIONE  SRL (CF: GRCVPS72E10D643I)</t>
  </si>
  <si>
    <t>Mascherine chirurgiche - DP Foggia e sue articolazioni</t>
  </si>
  <si>
    <t xml:space="preserve">NEVIA BIOTECH SRL (CF: 02968630646)
</t>
  </si>
  <si>
    <t>NEVIA BIOTECH SRL (CF: 02968630646)</t>
  </si>
  <si>
    <t>Lavori di rimozione di transenne poste sulle balconate</t>
  </si>
  <si>
    <t xml:space="preserve">ALFA IMPIANTI S.R.L. (CF: 02665960759)
ESTIA SRLS (CF: 04970510758)
GEOM. ALFREDO TORALDO COSTRUZIONI SRL (CF: 05050340750)
LA VALLE COSTRUZIONI E RESTAURI SRL (CF: 04356260754)
MARULLO COSTRUZIONI SRL (CF: 02549210751)
</t>
  </si>
  <si>
    <t>GEOM. ALFREDO TORALDO COSTRUZIONI SRL (CF: 05050340750)</t>
  </si>
  <si>
    <t>RIPARAZIONE IMPIANTO ANTINTRUSIONE</t>
  </si>
  <si>
    <t xml:space="preserve">STS PUGLIA SRL (CF: 07581480725)
</t>
  </si>
  <si>
    <t>STS PUGLIA SRL (CF: 07581480725)</t>
  </si>
  <si>
    <t>Fornitura e posa in opera di n. 3 tende da sole - UT BARI</t>
  </si>
  <si>
    <t xml:space="preserve">C.C.T. ARQUATI BARI SRL (CF: 01844800340)
STIL TENDE (CF: 03685380721)
</t>
  </si>
  <si>
    <t>C.C.T. ARQUATI BARI SRL (CF: 01844800340)</t>
  </si>
  <si>
    <t>Ripristino serranda uscita sicurezza DP Taranto</t>
  </si>
  <si>
    <t xml:space="preserve">RAFERRO DI RAFFAELE LUPOLI (CF: LPLRFL76D29E205J)
</t>
  </si>
  <si>
    <t>RAFERRO DI RAFFAELE LUPOLI (CF: LPLRFL76D29E205J)</t>
  </si>
  <si>
    <t>FORNITURA BANDIERE</t>
  </si>
  <si>
    <t xml:space="preserve">IDEABANDIERE S.N.C. DI MARINO F. E COIRO F. (CF: 05553870659)
</t>
  </si>
  <si>
    <t>IDEABANDIERE S.N.C. DI MARINO F. E COIRO F. (CF: 05553870659)</t>
  </si>
  <si>
    <t>Fornitura energia elettrica Puglia 2020 - 2021</t>
  </si>
  <si>
    <t xml:space="preserve">AGSM ENERGIA SPA (CF: 02968430237)
</t>
  </si>
  <si>
    <t>AGSM ENERGIA SPA (CF: 02968430237)</t>
  </si>
  <si>
    <t>Interventi urgenti di svuotamento delle fosse vani ascensore DP Foggia per acqua piovana</t>
  </si>
  <si>
    <t>Fornitura timbri DP BAT</t>
  </si>
  <si>
    <t xml:space="preserve">PUNTO E VIRGOLA DI ANGELA DELCURATOLO (CF: DLCNGL70D46A669R)
</t>
  </si>
  <si>
    <t>PUNTO E VIRGOLA DI ANGELA DELCURATOLO (CF: DLCNGL70D46A669R)</t>
  </si>
  <si>
    <t>Contratto facchinaggio Puglia 2020</t>
  </si>
  <si>
    <t xml:space="preserve">LGA SERVICE SOCIETA' COOPERATIVA (CF: 11615761001)
S A F S.R.L. (CF: 04529881213)
SCALA ENTERPRISE S.R.L. (CF: 05594340639)
TRASLOCHI DE ROBERTIS SRL (CF: 07632210725)
</t>
  </si>
  <si>
    <t>Fornitura Termoscanner - Uffici AdE Puglia</t>
  </si>
  <si>
    <t xml:space="preserve">PA DIGITALE SPA (CF: 06628860964)
</t>
  </si>
  <si>
    <t>PA DIGITALE SPA (CF: 06628860964)</t>
  </si>
  <si>
    <t>Ripristino funzionamento armadi compattati UPT Lecce</t>
  </si>
  <si>
    <t>Interventi di deblattizzazione e derattizzazione UPT Lecce</t>
  </si>
  <si>
    <t>DPI per la prevenzione del rischio Covid-19 mascherine e visiere</t>
  </si>
  <si>
    <t xml:space="preserve">081SHOP S.R.L. (CF: 05387470650)
FIAB (CF: 01835220482)
ICR - SOCIETA' PER AZIONI (CF: 05466391009)
KLINICOM SRL (CF: 02281990404)
MAMO COLLECTION SRL (CF: 02461680973)
</t>
  </si>
  <si>
    <t>KLINICOM SRL (CF: 02281990404)</t>
  </si>
  <si>
    <t>Lecce - Lavori adeguamento ex D-lgs 81/08 Edificio di via Dalmazio Birago</t>
  </si>
  <si>
    <t xml:space="preserve">CASCIONE COSTANTINO SRL UNIPERSONALE (CF: 04274960758)
CIULLO RESTAURI SRL (CF: 03641350750)
DIELLE SRL (CF: 03648130759)
DITTA PEDONE LUCIO (CF: 02453040756)
EDIL TECNO SERVICE SRL (CF: 04280730757)
EDILELE SRL (CF: 03694350756)
GEOM. ALFREDO TORALDO COSTRUZIONI SRL (CF: 05050340750)
MAROCCIA COSTRUZIONI SRL (CF: 03304810751)
MULTISERF DI ELIA EMANUELE (CF: LEIMNL98S07E506E)
STE MAR COSTRUZIONI SRL (CF: 04340470758)
</t>
  </si>
  <si>
    <t>riparazione di n. 14 tapparelle (cam) - portone ingresso conservatoria</t>
  </si>
  <si>
    <t xml:space="preserve">PAPARELLA ANTONIO (CF: PPRNTN60L05H645H)
</t>
  </si>
  <si>
    <t>PAPARELLA ANTONIO (CF: PPRNTN60L05H645H)</t>
  </si>
  <si>
    <t>PULIZIA E SANIFICAZIONE FOSSE</t>
  </si>
  <si>
    <t xml:space="preserve">AUTOSPURGO DE SANTIS &amp; CO DI DESANTIS FERDINANDO (CF: 02310590738)
</t>
  </si>
  <si>
    <t>AUTOSPURGO DE SANTIS &amp; CO DI DESANTIS FERDINANDO (CF: 02310590738)</t>
  </si>
  <si>
    <t>Intervento di deblattizzazione immobile Leader Palace</t>
  </si>
  <si>
    <t>DR Puglia Nucleo tecnico - Abbonamento a bollettino di Legislazione Tecnica</t>
  </si>
  <si>
    <t xml:space="preserve">LEGISLAZIONE TECNICA S.R.L. (CF: 05383391009)
</t>
  </si>
  <si>
    <t>LEGISLAZIONE TECNICA S.R.L. (CF: 05383391009)</t>
  </si>
  <si>
    <t>SPI Lucera - acquisto di scale a castello per archivio</t>
  </si>
  <si>
    <t xml:space="preserve">SVELT SPA (CF: 00643660160)
</t>
  </si>
  <si>
    <t>SVELT SPA (CF: 00643660160)</t>
  </si>
  <si>
    <t>DR Puglia Fornitura Prodotti Tipografici TD Mepa</t>
  </si>
  <si>
    <t xml:space="preserve">COPYNET SNC DI GRIMALDI E CHIAPPARA (CF: 05356780725)
</t>
  </si>
  <si>
    <t>COPYNET SNC DI GRIMALDI E CHIAPPARA (CF: 05356780725)</t>
  </si>
  <si>
    <t>ADESIVI CALPESTABILI - DP BRINDISI</t>
  </si>
  <si>
    <t xml:space="preserve">TIPOGRAFIA MINIGRAF (CF: 02424300743)
</t>
  </si>
  <si>
    <t>TIPOGRAFIA MINIGRAF (CF: 02424300743)</t>
  </si>
  <si>
    <t>incarico professionale per valutazione rischio fulminazione e valutazione rischio caduta dall'alto</t>
  </si>
  <si>
    <t xml:space="preserve">STUDIO DI INGEGNERIA DOTT. ING. SIANO ANTONIO (CF: SNINTN75P07E038X)
</t>
  </si>
  <si>
    <t>STUDIO DI INGEGNERIA DOTT. ING. SIANO ANTONIO (CF: SNINTN75P07E038X)</t>
  </si>
  <si>
    <t>sostituzione porta</t>
  </si>
  <si>
    <t>Fornitura elettrodi per defibrillatore DP Lecce</t>
  </si>
  <si>
    <t xml:space="preserve">LOW COST SERVICE SNC DI ASCARI ANDREA &amp; C. (CF: 05304750960)
</t>
  </si>
  <si>
    <t>LOW COST SERVICE SNC DI ASCARI ANDREA &amp; C. (CF: 05304750960)</t>
  </si>
  <si>
    <t>MANUTENZIONE IMPIANTI DI SOLLEVAMENTO</t>
  </si>
  <si>
    <t xml:space="preserve">CATAPANO ENGINEERING SRLS (CF: 02485920744)
COLACCHIO ANTONIO (CF: 03877600712)
CRIOSERVICE SRL (CF: 04106120753)
EMI SRL (CF: 07107660727)
OTIS SERVIZI SRL (CF: 01729590032)
</t>
  </si>
  <si>
    <t>OTIS SERVIZI SRL (CF: 01729590032)</t>
  </si>
  <si>
    <t>Contratto annuale di manutenzione delle macchine bollatrici Uffici Ade Puglia</t>
  </si>
  <si>
    <t xml:space="preserve">FATTORI SAFEST S.R.L. (CF: 10416260155)
</t>
  </si>
  <si>
    <t>FATTORI SAFEST S.R.L. (CF: 10416260155)</t>
  </si>
  <si>
    <t xml:space="preserve">Contratto esecutivo per il Lotto 12 - affidamento fornitura carta </t>
  </si>
  <si>
    <t xml:space="preserve">ICR - SOCIETA' PER AZIONI (CF: 05466391009)
</t>
  </si>
  <si>
    <t>ICR - SOCIETA' PER AZIONI (CF: 05466391009)</t>
  </si>
  <si>
    <t>Contratto esecutivo per il Lotto 12 - servizio di vigilanza privata</t>
  </si>
  <si>
    <t xml:space="preserve">Upt Foggia - Intervento rimozione acqua da archivi SPI  e Catasto </t>
  </si>
  <si>
    <t xml:space="preserve">RUGGIERI GIUSEPPE (CF: RGGGPP80E02I158O)
</t>
  </si>
  <si>
    <t>RUGGIERI GIUSEPPE (CF: RGGGPP80E02I158O)</t>
  </si>
  <si>
    <t>FORNITURA DI N. 9 PACCHI REINTEGRO CASSETTE PRONTO SOCCORSO</t>
  </si>
  <si>
    <t xml:space="preserve">PREVENZIONE E SICUREZZA SRL (CF: 01457700746)
</t>
  </si>
  <si>
    <t>PREVENZIONE E SICUREZZA SRL (CF: 01457700746)</t>
  </si>
  <si>
    <t>MESSA IN SICUREZZA E RIPRISTINO PORTA ESTERNA</t>
  </si>
  <si>
    <t>verifiche impianti di sollevamento</t>
  </si>
  <si>
    <t xml:space="preserve">Upt Lecce Contratto annuale derattizzazione e deblattizzazione </t>
  </si>
  <si>
    <t xml:space="preserve">A.P.E AZIENDA PUGLIESE ECOLOGICA (CF: 03656360728)
C.M. DI RACANO MARIO (CF: 03839830712)
EDIL FEAL DI RUSSO FABIO (CF: RSSFBA71C14E506E)
EURO AMBIENTE DI CARLUCCI E DIPERNO (CF: 05358360724)
PAN.ECO SRL (CF: 04929500728)
</t>
  </si>
  <si>
    <t>Sanificazione UPT Bari ott 2020</t>
  </si>
  <si>
    <t>Pen drive e Hub usb - Direzione Regionale</t>
  </si>
  <si>
    <t xml:space="preserve">VIRTUAL LOGIC SRL (CF: 03878640238)
</t>
  </si>
  <si>
    <t>VIRTUAL LOGIC SRL (CF: 03878640238)</t>
  </si>
  <si>
    <t>Sanificazione Leader Palace 19 ott 2020</t>
  </si>
  <si>
    <t>UT Bari FO - Fornitura di due monitor di sala per sistema eliminacode ARGO</t>
  </si>
  <si>
    <t xml:space="preserve">SIGMA S.P.A. (CF: 01590580443)
</t>
  </si>
  <si>
    <t>SIGMA S.P.A. (CF: 01590580443)</t>
  </si>
  <si>
    <t>COVID 19 - servizio di sanificazione (02.11.2020) UT LUCERA</t>
  </si>
  <si>
    <t>COVID 19 - servizio di sanificazione (31.10.2020) EXECUTIVE C.-Bari</t>
  </si>
  <si>
    <t xml:space="preserve">M.A.P.I.A, (CF: 04050650722)
</t>
  </si>
  <si>
    <t>M.A.P.I.A, (CF: 04050650722)</t>
  </si>
  <si>
    <t xml:space="preserve">DP Foggia - pulizia straordinaria </t>
  </si>
  <si>
    <t xml:space="preserve">A.ME.F. MULTISERVICE SRL (CF: 01896420716)
COOPSERVICE SOCIETA' COOPERATIVA (CF: 04719740724)
LA SAN MARCO SERVIZI (CF: 03775260718)
SISTA (CF: 00809880701)
TEATRO SERVICE SOC.COOP.VA (CF: 03820810715)
</t>
  </si>
  <si>
    <t>DPI cabine elettriche - DP Bari - UPT Bari - UPT Taranto</t>
  </si>
  <si>
    <t xml:space="preserve">ANTINFORTUNISTICA ROBERTI DI ELEONORA VACANTI &amp; SAS (CF: 07165400586)
BEAM SRL (CF: 01557440128)
MANUTAN ITALIA SPA (CF: 09816660154)
OMNIA GROUP SRL (CF: 01758040834)
ZAMPIERI SNC (CF: 03522170244)
</t>
  </si>
  <si>
    <t>ZAMPIERI SNC (CF: 03522170244)</t>
  </si>
  <si>
    <t>Fornitura bandiere ITALIA/EUROPA - UPT Bari e UT di manfredonia e S.Severo</t>
  </si>
  <si>
    <t>UT Barletta - Noleggio 1 multifunione Convenzione Consip 31</t>
  </si>
  <si>
    <t>UT Bari e UT Barletta fornitura 2 mini PC per sistemi eliminacode ARGO</t>
  </si>
  <si>
    <t xml:space="preserve">COVID 19 - fornitura asciugamani di carta Uffici Puglia </t>
  </si>
  <si>
    <t xml:space="preserve">Fornitura di 2 termoscanner per DP Foggia e DP Bari </t>
  </si>
  <si>
    <t>RIPARAZIONE SERRANDA AUTORIMESSA</t>
  </si>
  <si>
    <t>Abbonamento anno 2021 - Aste e Appalti Pubblici - DR Puglia</t>
  </si>
  <si>
    <t xml:space="preserve">EDITRICE S.I.F.I.C SRL (CF: 00205740426)
</t>
  </si>
  <si>
    <t>EDITRICE S.I.F.I.C SRL (CF: 00205740426)</t>
  </si>
  <si>
    <t>Fornitura di millesimi per i reparti SPI dell'Agenzia delle Entrate anni 2021-2022-2023</t>
  </si>
  <si>
    <t xml:space="preserve"> PROTECTA srl - interventi derattizz.e deblattizzazione </t>
  </si>
  <si>
    <t>LA PULISAN - intervento di sanificazione DDPP Bari Brindisi e Foggia</t>
  </si>
  <si>
    <t xml:space="preserve">LA PULISAN SRL (CF: 00254300726)
</t>
  </si>
  <si>
    <t>LA PULISAN SRL (CF: 00254300726)</t>
  </si>
  <si>
    <t xml:space="preserve">COVID 19 - A.P.E. srl - sanificazione SPI Trani/manfredonia/S.Severo - </t>
  </si>
  <si>
    <t>Manutenzione semestrale impianti antincendio Uffici Entrate Puglia</t>
  </si>
  <si>
    <t xml:space="preserve">GA.MI. IMPIANTI SRL (CF: 02295810713)
</t>
  </si>
  <si>
    <t>GA.MI. IMPIANTI SRL (CF: 02295810713)</t>
  </si>
  <si>
    <t>Uffici Puglia - ROTOLI SISTEMA ELIMINACODE</t>
  </si>
  <si>
    <t>RIPRISTINO IMPIANTO ANTINTRUSIONE</t>
  </si>
  <si>
    <t>RIPARAZIONE PORTA VIA ORAZIO FLACCO</t>
  </si>
  <si>
    <t>VERIFICA ISPETTIVA IMPIANTO ELETTRICO</t>
  </si>
  <si>
    <t xml:space="preserve">EUROFINS MODULO UNO SRL (CF: 10781070015)
</t>
  </si>
  <si>
    <t>EUROFINS MODULO UNO SRL (CF: 10781070015)</t>
  </si>
  <si>
    <t>COVID 19 - interventi di sanificazione DP/UPT Foggia e UT Lucera - M.A.P.I.A. SRL</t>
  </si>
  <si>
    <t>Pedana di livellamento per installazione armadi compattabili, presso lâ€™immobile sito in Lecce alla via de Jacobis</t>
  </si>
  <si>
    <t xml:space="preserve">ICAM SRL (CF: 03685780722)
</t>
  </si>
  <si>
    <t>Fornitura di UPS a servizio dei server NAS in uso agli Uffici dell'Agenzia delle Entrate della Puglia</t>
  </si>
  <si>
    <t xml:space="preserve">CONVERGE S.P.A. (CF: 04472901000)
</t>
  </si>
  <si>
    <t>CONVERGE S.P.A. (CF: 04472901000)</t>
  </si>
  <si>
    <t>Fornitura ed installazione16 Porte REI DP Brindisi</t>
  </si>
  <si>
    <t xml:space="preserve">ETT DI TORRISI FELICE &amp; C. SAS (CF: 04606020875)
GA.MI. IMPIANTI SRL (CF: 02295810713)
MASCELLARO IMPIANTI SRL (CF: 07924650729)
</t>
  </si>
  <si>
    <t>MASCELLARO IMPIANTI SRL (CF: 07924650729)</t>
  </si>
  <si>
    <t>COVID 19 - interventi di sanificazione DP BAT e DP/UPT Foggia - LA PULISAN</t>
  </si>
  <si>
    <t>drenaggio e pulizia pluviali</t>
  </si>
  <si>
    <t>MANUTENZIONE E FPO TENDE VENEZIANE</t>
  </si>
  <si>
    <t xml:space="preserve">FIORENTINI A.R.REDA DI FIORENTINI ANNA RITA (CF: FRNNRT87P49A662O)
</t>
  </si>
  <si>
    <t>FIORENTINI A.R.REDA DI FIORENTINI ANNA RITA (CF: FRNNRT87P49A662O)</t>
  </si>
  <si>
    <t>Ordine Buoni Pasto delocalizzati Convenzione Consip 8 Lotto 10</t>
  </si>
  <si>
    <t>Ordine Buoni Pasto Consip 8 Lotto 15 Accessorio Sud Personale DR Puglia DDPP e SAM</t>
  </si>
  <si>
    <t xml:space="preserve">EP SPA (CF: 05577471005)
</t>
  </si>
  <si>
    <t>EP SPA (CF: 05577471005)</t>
  </si>
  <si>
    <t>Ordine Buoni pasto Convenzione Consip 8 Lotto 10 - RIFIUTATO</t>
  </si>
  <si>
    <t>Ordine di Fornitura di 18 UPS a servizio Server - non accettato da fornitore</t>
  </si>
  <si>
    <t>Intervento di sanificazione covid 19 UT Lucera</t>
  </si>
  <si>
    <t>ORDINE GASOLIO DA RISCALDAMENTO</t>
  </si>
  <si>
    <t xml:space="preserve">ENI FUEL S.P.A. (CF: 02701740108)
</t>
  </si>
  <si>
    <t>ENI FUEL S.P.A. (CF: 02701740108)</t>
  </si>
  <si>
    <t>Presidio fisso per controllo accessi- gara deserta</t>
  </si>
  <si>
    <t>riparazione serrande UT Trani</t>
  </si>
  <si>
    <t>vaccinazione antinfluenzale 2020-2021</t>
  </si>
  <si>
    <t>Tende DP Foggia</t>
  </si>
  <si>
    <t>Messa in sicurezza telai con vetro</t>
  </si>
  <si>
    <t>Contratto quadro per fornitura di arredi uffici AG Entrate (Non stipulato)</t>
  </si>
  <si>
    <t>Contratto (NON stipulato) per la manutenzione semestrale degli impianti termoidraulici, di condizionamento e idrico sanitari presso gli uffici dellâ€™Agenzia delle entrate della Puglia 1Â° semestre 2021</t>
  </si>
  <si>
    <t>Salviettine disinfettanti per superfici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</si>
</sst>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8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"Z58115414D"</f>
        <v>Z58115414D</v>
      </c>
      <c r="B3" t="str">
        <f t="shared" ref="B3:B66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4566.2</v>
      </c>
      <c r="I3" s="2">
        <v>41984</v>
      </c>
      <c r="J3" s="2">
        <v>41984</v>
      </c>
      <c r="K3">
        <v>2692.5</v>
      </c>
    </row>
    <row r="4" spans="1:11" x14ac:dyDescent="0.25">
      <c r="A4" t="str">
        <f>"Z7013E8A5C"</f>
        <v>Z7013E8A5C</v>
      </c>
      <c r="B4" t="str">
        <f t="shared" si="0"/>
        <v>06363391001</v>
      </c>
      <c r="C4" t="s">
        <v>16</v>
      </c>
      <c r="D4" t="s">
        <v>21</v>
      </c>
      <c r="E4" t="s">
        <v>22</v>
      </c>
      <c r="F4" s="1" t="s">
        <v>23</v>
      </c>
      <c r="G4" t="s">
        <v>24</v>
      </c>
      <c r="H4">
        <v>20980.02</v>
      </c>
      <c r="I4" s="2">
        <v>42156</v>
      </c>
      <c r="J4" s="2">
        <v>43982</v>
      </c>
      <c r="K4">
        <v>19931.080000000002</v>
      </c>
    </row>
    <row r="5" spans="1:11" x14ac:dyDescent="0.25">
      <c r="A5" t="str">
        <f>"ZD517B96CD"</f>
        <v>ZD517B96CD</v>
      </c>
      <c r="B5" t="str">
        <f t="shared" si="0"/>
        <v>06363391001</v>
      </c>
      <c r="C5" t="s">
        <v>16</v>
      </c>
      <c r="D5" t="s">
        <v>25</v>
      </c>
      <c r="E5" t="s">
        <v>26</v>
      </c>
      <c r="F5" s="1" t="s">
        <v>27</v>
      </c>
      <c r="G5" t="s">
        <v>28</v>
      </c>
      <c r="H5">
        <v>11680</v>
      </c>
      <c r="I5" s="2">
        <v>42380</v>
      </c>
      <c r="J5" s="2">
        <v>42460</v>
      </c>
      <c r="K5">
        <v>2960</v>
      </c>
    </row>
    <row r="6" spans="1:11" x14ac:dyDescent="0.25">
      <c r="A6" t="str">
        <f>"Z47194ABDB"</f>
        <v>Z47194ABDB</v>
      </c>
      <c r="B6" t="str">
        <f t="shared" si="0"/>
        <v>06363391001</v>
      </c>
      <c r="C6" t="s">
        <v>16</v>
      </c>
      <c r="D6" t="s">
        <v>29</v>
      </c>
      <c r="E6" t="s">
        <v>30</v>
      </c>
      <c r="F6" s="1" t="s">
        <v>31</v>
      </c>
      <c r="G6" t="s">
        <v>32</v>
      </c>
      <c r="H6">
        <v>6800</v>
      </c>
      <c r="I6" s="2">
        <v>42522</v>
      </c>
      <c r="J6" s="2">
        <v>44347</v>
      </c>
      <c r="K6">
        <v>5863.1</v>
      </c>
    </row>
    <row r="7" spans="1:11" x14ac:dyDescent="0.25">
      <c r="A7" t="str">
        <f>"6639365153"</f>
        <v>6639365153</v>
      </c>
      <c r="B7" t="str">
        <f t="shared" si="0"/>
        <v>06363391001</v>
      </c>
      <c r="C7" t="s">
        <v>16</v>
      </c>
      <c r="D7" t="s">
        <v>33</v>
      </c>
      <c r="E7" t="s">
        <v>26</v>
      </c>
      <c r="F7" s="1" t="s">
        <v>34</v>
      </c>
      <c r="G7" t="s">
        <v>35</v>
      </c>
      <c r="H7">
        <v>0</v>
      </c>
      <c r="I7" s="2">
        <v>42388</v>
      </c>
      <c r="J7" s="2">
        <v>42551</v>
      </c>
      <c r="K7">
        <v>583196.51</v>
      </c>
    </row>
    <row r="8" spans="1:11" x14ac:dyDescent="0.25">
      <c r="A8" t="str">
        <f>"67214170C7"</f>
        <v>67214170C7</v>
      </c>
      <c r="B8" t="str">
        <f t="shared" si="0"/>
        <v>06363391001</v>
      </c>
      <c r="C8" t="s">
        <v>16</v>
      </c>
      <c r="D8" t="s">
        <v>36</v>
      </c>
      <c r="E8" t="s">
        <v>30</v>
      </c>
      <c r="F8" s="1" t="s">
        <v>37</v>
      </c>
      <c r="G8" t="s">
        <v>38</v>
      </c>
      <c r="H8">
        <v>929817.02</v>
      </c>
      <c r="I8" s="2">
        <v>42538</v>
      </c>
      <c r="J8" s="2">
        <v>42704</v>
      </c>
      <c r="K8">
        <v>924241.28</v>
      </c>
    </row>
    <row r="9" spans="1:11" x14ac:dyDescent="0.25">
      <c r="A9" t="str">
        <f>"Z801B978DB"</f>
        <v>Z801B978DB</v>
      </c>
      <c r="B9" t="str">
        <f t="shared" si="0"/>
        <v>06363391001</v>
      </c>
      <c r="C9" t="s">
        <v>16</v>
      </c>
      <c r="D9" t="s">
        <v>39</v>
      </c>
      <c r="E9" t="s">
        <v>30</v>
      </c>
      <c r="F9" s="1" t="s">
        <v>40</v>
      </c>
      <c r="G9" t="s">
        <v>41</v>
      </c>
      <c r="H9">
        <v>2247.1999999999998</v>
      </c>
      <c r="I9" s="2">
        <v>42762</v>
      </c>
      <c r="J9" s="2">
        <v>44587</v>
      </c>
      <c r="K9">
        <v>1797.76</v>
      </c>
    </row>
    <row r="10" spans="1:11" x14ac:dyDescent="0.25">
      <c r="A10" t="str">
        <f>"ZC41C02E56"</f>
        <v>ZC41C02E56</v>
      </c>
      <c r="B10" t="str">
        <f t="shared" si="0"/>
        <v>06363391001</v>
      </c>
      <c r="C10" t="s">
        <v>16</v>
      </c>
      <c r="D10" t="s">
        <v>42</v>
      </c>
      <c r="E10" t="s">
        <v>30</v>
      </c>
      <c r="F10" s="1" t="s">
        <v>40</v>
      </c>
      <c r="G10" t="s">
        <v>41</v>
      </c>
      <c r="H10">
        <v>2247.1999999999998</v>
      </c>
      <c r="I10" s="2">
        <v>42782</v>
      </c>
      <c r="J10" s="2">
        <v>44607</v>
      </c>
      <c r="K10">
        <v>1573.04</v>
      </c>
    </row>
    <row r="11" spans="1:11" x14ac:dyDescent="0.25">
      <c r="A11" t="str">
        <f>"6868678465"</f>
        <v>6868678465</v>
      </c>
      <c r="B11" t="str">
        <f t="shared" si="0"/>
        <v>06363391001</v>
      </c>
      <c r="C11" t="s">
        <v>16</v>
      </c>
      <c r="D11" t="s">
        <v>43</v>
      </c>
      <c r="E11" t="s">
        <v>30</v>
      </c>
      <c r="F11" s="1" t="s">
        <v>31</v>
      </c>
      <c r="G11" t="s">
        <v>32</v>
      </c>
      <c r="H11">
        <v>155992</v>
      </c>
      <c r="I11" s="2">
        <v>42782</v>
      </c>
      <c r="J11" s="2">
        <v>44607</v>
      </c>
      <c r="K11">
        <v>113046.18</v>
      </c>
    </row>
    <row r="12" spans="1:11" x14ac:dyDescent="0.25">
      <c r="A12" t="str">
        <f>"6690151740"</f>
        <v>6690151740</v>
      </c>
      <c r="B12" t="str">
        <f t="shared" si="0"/>
        <v>06363391001</v>
      </c>
      <c r="C12" t="s">
        <v>16</v>
      </c>
      <c r="D12" t="s">
        <v>44</v>
      </c>
      <c r="E12" t="s">
        <v>30</v>
      </c>
      <c r="F12" s="1" t="s">
        <v>45</v>
      </c>
      <c r="G12" t="s">
        <v>46</v>
      </c>
      <c r="H12">
        <v>744715.32</v>
      </c>
      <c r="I12" s="2">
        <v>42502</v>
      </c>
      <c r="J12" s="2">
        <v>43863</v>
      </c>
      <c r="K12">
        <v>274595.17</v>
      </c>
    </row>
    <row r="13" spans="1:11" x14ac:dyDescent="0.25">
      <c r="A13" t="str">
        <f>"696627934A"</f>
        <v>696627934A</v>
      </c>
      <c r="B13" t="str">
        <f t="shared" si="0"/>
        <v>06363391001</v>
      </c>
      <c r="C13" t="s">
        <v>16</v>
      </c>
      <c r="D13" t="s">
        <v>47</v>
      </c>
      <c r="E13" t="s">
        <v>30</v>
      </c>
      <c r="F13" s="1" t="s">
        <v>48</v>
      </c>
      <c r="G13" t="s">
        <v>49</v>
      </c>
      <c r="H13">
        <v>0</v>
      </c>
      <c r="I13" s="2">
        <v>42826</v>
      </c>
      <c r="J13" s="2">
        <v>43190</v>
      </c>
      <c r="K13">
        <v>1694238.01</v>
      </c>
    </row>
    <row r="14" spans="1:11" x14ac:dyDescent="0.25">
      <c r="A14" t="str">
        <f>"Z051DB3502"</f>
        <v>Z051DB3502</v>
      </c>
      <c r="B14" t="str">
        <f t="shared" si="0"/>
        <v>06363391001</v>
      </c>
      <c r="C14" t="s">
        <v>16</v>
      </c>
      <c r="D14" t="s">
        <v>50</v>
      </c>
      <c r="E14" t="s">
        <v>22</v>
      </c>
      <c r="F14" s="1" t="s">
        <v>51</v>
      </c>
      <c r="G14" t="s">
        <v>52</v>
      </c>
      <c r="H14">
        <v>4929.5</v>
      </c>
      <c r="I14" s="2">
        <v>42843</v>
      </c>
      <c r="J14" s="2">
        <v>43938</v>
      </c>
      <c r="K14">
        <v>4521.5</v>
      </c>
    </row>
    <row r="15" spans="1:11" x14ac:dyDescent="0.25">
      <c r="A15" t="str">
        <f>"Z7820DDB54"</f>
        <v>Z7820DDB54</v>
      </c>
      <c r="B15" t="str">
        <f t="shared" si="0"/>
        <v>06363391001</v>
      </c>
      <c r="C15" t="s">
        <v>16</v>
      </c>
      <c r="D15" t="s">
        <v>53</v>
      </c>
      <c r="E15" t="s">
        <v>22</v>
      </c>
      <c r="F15" s="1" t="s">
        <v>54</v>
      </c>
      <c r="G15" t="s">
        <v>55</v>
      </c>
      <c r="H15">
        <v>6700</v>
      </c>
      <c r="I15" s="2">
        <v>43122</v>
      </c>
      <c r="J15" s="2">
        <v>43154</v>
      </c>
      <c r="K15">
        <v>6700</v>
      </c>
    </row>
    <row r="16" spans="1:11" x14ac:dyDescent="0.25">
      <c r="A16" t="str">
        <f>"Z2920DD8AA"</f>
        <v>Z2920DD8AA</v>
      </c>
      <c r="B16" t="str">
        <f t="shared" si="0"/>
        <v>06363391001</v>
      </c>
      <c r="C16" t="s">
        <v>16</v>
      </c>
      <c r="D16" t="s">
        <v>56</v>
      </c>
      <c r="E16" t="s">
        <v>22</v>
      </c>
      <c r="F16" s="1" t="s">
        <v>57</v>
      </c>
      <c r="G16" t="s">
        <v>58</v>
      </c>
      <c r="H16">
        <v>6288</v>
      </c>
      <c r="I16" s="2">
        <v>43282</v>
      </c>
      <c r="J16" s="2">
        <v>44012</v>
      </c>
      <c r="K16">
        <v>6288</v>
      </c>
    </row>
    <row r="17" spans="1:11" x14ac:dyDescent="0.25">
      <c r="A17" t="str">
        <f>"7673764E5E"</f>
        <v>7673764E5E</v>
      </c>
      <c r="B17" t="str">
        <f t="shared" si="0"/>
        <v>06363391001</v>
      </c>
      <c r="C17" t="s">
        <v>16</v>
      </c>
      <c r="D17" t="s">
        <v>59</v>
      </c>
      <c r="E17" t="s">
        <v>30</v>
      </c>
      <c r="F17" s="1" t="s">
        <v>31</v>
      </c>
      <c r="G17" t="s">
        <v>32</v>
      </c>
      <c r="H17">
        <v>52040</v>
      </c>
      <c r="I17" s="2">
        <v>43435</v>
      </c>
      <c r="J17" s="2">
        <v>45260</v>
      </c>
      <c r="K17">
        <v>17404.490000000002</v>
      </c>
    </row>
    <row r="18" spans="1:11" x14ac:dyDescent="0.25">
      <c r="A18" t="str">
        <f>"7731672991"</f>
        <v>7731672991</v>
      </c>
      <c r="B18" t="str">
        <f t="shared" si="0"/>
        <v>06363391001</v>
      </c>
      <c r="C18" t="s">
        <v>16</v>
      </c>
      <c r="D18" t="s">
        <v>60</v>
      </c>
      <c r="E18" t="s">
        <v>22</v>
      </c>
      <c r="F18" s="1" t="s">
        <v>61</v>
      </c>
      <c r="G18" t="s">
        <v>62</v>
      </c>
      <c r="H18">
        <v>219018.98</v>
      </c>
      <c r="I18" s="2">
        <v>43556</v>
      </c>
      <c r="J18" s="2">
        <v>43921</v>
      </c>
      <c r="K18">
        <v>214497.82</v>
      </c>
    </row>
    <row r="19" spans="1:11" x14ac:dyDescent="0.25">
      <c r="A19" t="str">
        <f>"77316474F1"</f>
        <v>77316474F1</v>
      </c>
      <c r="B19" t="str">
        <f t="shared" si="0"/>
        <v>06363391001</v>
      </c>
      <c r="C19" t="s">
        <v>16</v>
      </c>
      <c r="D19" t="s">
        <v>63</v>
      </c>
      <c r="E19" t="s">
        <v>22</v>
      </c>
      <c r="F19" s="1" t="s">
        <v>64</v>
      </c>
      <c r="G19" t="s">
        <v>55</v>
      </c>
      <c r="H19">
        <v>143476.31</v>
      </c>
      <c r="I19" s="2">
        <v>43525</v>
      </c>
      <c r="J19" s="2">
        <v>43921</v>
      </c>
      <c r="K19">
        <v>143476.31</v>
      </c>
    </row>
    <row r="20" spans="1:11" x14ac:dyDescent="0.25">
      <c r="A20" t="str">
        <f>"7816290E8B"</f>
        <v>7816290E8B</v>
      </c>
      <c r="B20" t="str">
        <f t="shared" si="0"/>
        <v>06363391001</v>
      </c>
      <c r="C20" t="s">
        <v>16</v>
      </c>
      <c r="D20" t="s">
        <v>65</v>
      </c>
      <c r="E20" t="s">
        <v>30</v>
      </c>
      <c r="F20" s="1" t="s">
        <v>34</v>
      </c>
      <c r="G20" t="s">
        <v>35</v>
      </c>
      <c r="H20">
        <v>0</v>
      </c>
      <c r="I20" s="2">
        <v>43556</v>
      </c>
      <c r="J20" s="2">
        <v>44104</v>
      </c>
      <c r="K20">
        <v>1215366.49</v>
      </c>
    </row>
    <row r="21" spans="1:11" x14ac:dyDescent="0.25">
      <c r="A21" t="str">
        <f>"Z74289AFBF"</f>
        <v>Z74289AFBF</v>
      </c>
      <c r="B21" t="str">
        <f t="shared" si="0"/>
        <v>06363391001</v>
      </c>
      <c r="C21" t="s">
        <v>16</v>
      </c>
      <c r="D21" t="s">
        <v>66</v>
      </c>
      <c r="E21" t="s">
        <v>30</v>
      </c>
      <c r="F21" s="1" t="s">
        <v>31</v>
      </c>
      <c r="G21" t="s">
        <v>32</v>
      </c>
      <c r="H21">
        <v>23677.4</v>
      </c>
      <c r="I21" s="2">
        <v>43647</v>
      </c>
      <c r="J21" s="2">
        <v>45473</v>
      </c>
      <c r="K21">
        <v>5472.05</v>
      </c>
    </row>
    <row r="22" spans="1:11" x14ac:dyDescent="0.25">
      <c r="A22" t="str">
        <f>"Z23281B044"</f>
        <v>Z23281B044</v>
      </c>
      <c r="B22" t="str">
        <f t="shared" si="0"/>
        <v>06363391001</v>
      </c>
      <c r="C22" t="s">
        <v>16</v>
      </c>
      <c r="D22" t="s">
        <v>67</v>
      </c>
      <c r="E22" t="s">
        <v>26</v>
      </c>
      <c r="F22" s="1" t="s">
        <v>68</v>
      </c>
      <c r="G22" t="s">
        <v>69</v>
      </c>
      <c r="H22">
        <v>1750</v>
      </c>
      <c r="I22" s="2">
        <v>43591</v>
      </c>
      <c r="J22" s="2">
        <v>43646</v>
      </c>
      <c r="K22">
        <v>1750</v>
      </c>
    </row>
    <row r="23" spans="1:11" x14ac:dyDescent="0.25">
      <c r="A23" t="str">
        <f>"ZEB27B0154"</f>
        <v>ZEB27B0154</v>
      </c>
      <c r="B23" t="str">
        <f t="shared" si="0"/>
        <v>06363391001</v>
      </c>
      <c r="C23" t="s">
        <v>16</v>
      </c>
      <c r="D23" t="s">
        <v>70</v>
      </c>
      <c r="E23" t="s">
        <v>22</v>
      </c>
      <c r="F23" s="1" t="s">
        <v>71</v>
      </c>
      <c r="G23" t="s">
        <v>69</v>
      </c>
      <c r="H23">
        <v>1450</v>
      </c>
      <c r="I23" s="2">
        <v>43570</v>
      </c>
      <c r="J23" s="2">
        <v>43646</v>
      </c>
      <c r="K23">
        <v>1450</v>
      </c>
    </row>
    <row r="24" spans="1:11" x14ac:dyDescent="0.25">
      <c r="A24" t="str">
        <f>"Z4828FAD1B"</f>
        <v>Z4828FAD1B</v>
      </c>
      <c r="B24" t="str">
        <f t="shared" si="0"/>
        <v>06363391001</v>
      </c>
      <c r="C24" t="s">
        <v>16</v>
      </c>
      <c r="D24" t="s">
        <v>72</v>
      </c>
      <c r="E24" t="s">
        <v>26</v>
      </c>
      <c r="F24" s="1" t="s">
        <v>73</v>
      </c>
      <c r="G24" t="s">
        <v>74</v>
      </c>
      <c r="H24">
        <v>649.95000000000005</v>
      </c>
      <c r="I24" s="2">
        <v>43647</v>
      </c>
      <c r="J24" s="2">
        <v>44012</v>
      </c>
      <c r="K24">
        <v>649.95000000000005</v>
      </c>
    </row>
    <row r="25" spans="1:11" x14ac:dyDescent="0.25">
      <c r="A25" t="str">
        <f>"Z7829D899D"</f>
        <v>Z7829D899D</v>
      </c>
      <c r="B25" t="str">
        <f t="shared" si="0"/>
        <v>06363391001</v>
      </c>
      <c r="C25" t="s">
        <v>16</v>
      </c>
      <c r="D25" t="s">
        <v>75</v>
      </c>
      <c r="E25" t="s">
        <v>26</v>
      </c>
      <c r="F25" s="1" t="s">
        <v>76</v>
      </c>
      <c r="G25" t="s">
        <v>77</v>
      </c>
      <c r="H25">
        <v>965.9</v>
      </c>
      <c r="I25" s="2">
        <v>43731</v>
      </c>
      <c r="J25" s="2">
        <v>43819</v>
      </c>
      <c r="K25">
        <v>965.9</v>
      </c>
    </row>
    <row r="26" spans="1:11" x14ac:dyDescent="0.25">
      <c r="A26" t="str">
        <f>"678366489E"</f>
        <v>678366489E</v>
      </c>
      <c r="B26" t="str">
        <f t="shared" si="0"/>
        <v>06363391001</v>
      </c>
      <c r="C26" t="s">
        <v>16</v>
      </c>
      <c r="D26" t="s">
        <v>78</v>
      </c>
      <c r="E26" t="s">
        <v>30</v>
      </c>
      <c r="F26" s="1" t="s">
        <v>31</v>
      </c>
      <c r="G26" t="s">
        <v>32</v>
      </c>
      <c r="H26">
        <v>88088</v>
      </c>
      <c r="I26" s="2">
        <v>42647</v>
      </c>
      <c r="J26" s="2">
        <v>44500</v>
      </c>
      <c r="K26">
        <v>69291.06</v>
      </c>
    </row>
    <row r="27" spans="1:11" x14ac:dyDescent="0.25">
      <c r="A27" t="str">
        <f>"Z2F29F0ECB"</f>
        <v>Z2F29F0ECB</v>
      </c>
      <c r="B27" t="str">
        <f t="shared" si="0"/>
        <v>06363391001</v>
      </c>
      <c r="C27" t="s">
        <v>16</v>
      </c>
      <c r="D27" t="s">
        <v>79</v>
      </c>
      <c r="E27" t="s">
        <v>26</v>
      </c>
      <c r="F27" s="1" t="s">
        <v>80</v>
      </c>
      <c r="G27" t="s">
        <v>81</v>
      </c>
      <c r="H27">
        <v>300</v>
      </c>
      <c r="I27" s="2">
        <v>43712</v>
      </c>
      <c r="J27" s="2">
        <v>43712</v>
      </c>
      <c r="K27">
        <v>300</v>
      </c>
    </row>
    <row r="28" spans="1:11" x14ac:dyDescent="0.25">
      <c r="A28" t="str">
        <f>"Z002A104DF"</f>
        <v>Z002A104DF</v>
      </c>
      <c r="B28" t="str">
        <f t="shared" si="0"/>
        <v>06363391001</v>
      </c>
      <c r="C28" t="s">
        <v>16</v>
      </c>
      <c r="D28" t="s">
        <v>82</v>
      </c>
      <c r="E28" t="s">
        <v>22</v>
      </c>
      <c r="F28" s="1" t="s">
        <v>83</v>
      </c>
      <c r="G28" t="s">
        <v>84</v>
      </c>
      <c r="H28">
        <v>1287.4000000000001</v>
      </c>
      <c r="I28" s="2">
        <v>43762</v>
      </c>
      <c r="J28" s="2">
        <v>43791</v>
      </c>
      <c r="K28">
        <v>1287.3900000000001</v>
      </c>
    </row>
    <row r="29" spans="1:11" x14ac:dyDescent="0.25">
      <c r="A29" t="str">
        <f>"7326976BDC"</f>
        <v>7326976BDC</v>
      </c>
      <c r="B29" t="str">
        <f t="shared" si="0"/>
        <v>06363391001</v>
      </c>
      <c r="C29" t="s">
        <v>16</v>
      </c>
      <c r="D29" t="s">
        <v>85</v>
      </c>
      <c r="E29" t="s">
        <v>30</v>
      </c>
      <c r="F29" s="1" t="s">
        <v>86</v>
      </c>
      <c r="G29" t="s">
        <v>87</v>
      </c>
      <c r="H29">
        <v>5878221.2999999998</v>
      </c>
      <c r="I29" s="2">
        <v>43111</v>
      </c>
      <c r="J29" s="2">
        <v>44227</v>
      </c>
      <c r="K29">
        <v>4389279.1100000003</v>
      </c>
    </row>
    <row r="30" spans="1:11" x14ac:dyDescent="0.25">
      <c r="A30" t="str">
        <f>"ZCB2A6FE36"</f>
        <v>ZCB2A6FE36</v>
      </c>
      <c r="B30" t="str">
        <f t="shared" si="0"/>
        <v>06363391001</v>
      </c>
      <c r="C30" t="s">
        <v>16</v>
      </c>
      <c r="D30" t="s">
        <v>88</v>
      </c>
      <c r="E30" t="s">
        <v>26</v>
      </c>
      <c r="F30" s="1" t="s">
        <v>89</v>
      </c>
      <c r="G30" t="s">
        <v>90</v>
      </c>
      <c r="H30">
        <v>1295.4000000000001</v>
      </c>
      <c r="I30" s="2">
        <v>43777</v>
      </c>
      <c r="J30" s="2">
        <v>43812</v>
      </c>
      <c r="K30">
        <v>1295.4000000000001</v>
      </c>
    </row>
    <row r="31" spans="1:11" x14ac:dyDescent="0.25">
      <c r="A31" t="str">
        <f>"ZAD2A92017"</f>
        <v>ZAD2A92017</v>
      </c>
      <c r="B31" t="str">
        <f t="shared" si="0"/>
        <v>06363391001</v>
      </c>
      <c r="C31" t="s">
        <v>16</v>
      </c>
      <c r="D31" t="s">
        <v>91</v>
      </c>
      <c r="E31" t="s">
        <v>26</v>
      </c>
      <c r="F31" s="1" t="s">
        <v>92</v>
      </c>
      <c r="G31" t="s">
        <v>93</v>
      </c>
      <c r="H31">
        <v>24800</v>
      </c>
      <c r="I31" s="2">
        <v>43791</v>
      </c>
      <c r="J31" s="2">
        <v>43829</v>
      </c>
      <c r="K31">
        <v>24800</v>
      </c>
    </row>
    <row r="32" spans="1:11" x14ac:dyDescent="0.25">
      <c r="A32" t="str">
        <f>"Z9B2AE3E0C"</f>
        <v>Z9B2AE3E0C</v>
      </c>
      <c r="B32" t="str">
        <f t="shared" si="0"/>
        <v>06363391001</v>
      </c>
      <c r="C32" t="s">
        <v>16</v>
      </c>
      <c r="D32" t="s">
        <v>94</v>
      </c>
      <c r="E32" t="s">
        <v>26</v>
      </c>
      <c r="F32" s="1" t="s">
        <v>95</v>
      </c>
      <c r="G32" t="s">
        <v>96</v>
      </c>
      <c r="H32">
        <v>4985.22</v>
      </c>
      <c r="I32" s="2">
        <v>43808</v>
      </c>
      <c r="J32" s="2">
        <v>43826</v>
      </c>
      <c r="K32">
        <v>4985.22</v>
      </c>
    </row>
    <row r="33" spans="1:11" x14ac:dyDescent="0.25">
      <c r="A33" t="str">
        <f>"ZE72AE877A"</f>
        <v>ZE72AE877A</v>
      </c>
      <c r="B33" t="str">
        <f t="shared" si="0"/>
        <v>06363391001</v>
      </c>
      <c r="C33" t="s">
        <v>16</v>
      </c>
      <c r="D33" t="s">
        <v>97</v>
      </c>
      <c r="E33" t="s">
        <v>26</v>
      </c>
      <c r="F33" s="1" t="s">
        <v>98</v>
      </c>
      <c r="G33" t="s">
        <v>99</v>
      </c>
      <c r="H33">
        <v>2500</v>
      </c>
      <c r="I33" s="2">
        <v>43826</v>
      </c>
      <c r="J33" s="2">
        <v>43826</v>
      </c>
      <c r="K33">
        <v>2500</v>
      </c>
    </row>
    <row r="34" spans="1:11" x14ac:dyDescent="0.25">
      <c r="A34" t="str">
        <f>"Z3F2ADDBB7"</f>
        <v>Z3F2ADDBB7</v>
      </c>
      <c r="B34" t="str">
        <f t="shared" si="0"/>
        <v>06363391001</v>
      </c>
      <c r="C34" t="s">
        <v>16</v>
      </c>
      <c r="D34" t="s">
        <v>100</v>
      </c>
      <c r="E34" t="s">
        <v>26</v>
      </c>
      <c r="F34" s="1" t="s">
        <v>101</v>
      </c>
      <c r="G34" t="s">
        <v>102</v>
      </c>
      <c r="H34">
        <v>1445</v>
      </c>
      <c r="I34" s="2">
        <v>43826</v>
      </c>
      <c r="J34" s="2">
        <v>43826</v>
      </c>
      <c r="K34">
        <v>1445</v>
      </c>
    </row>
    <row r="35" spans="1:11" x14ac:dyDescent="0.25">
      <c r="A35" t="str">
        <f>"7326992911"</f>
        <v>7326992911</v>
      </c>
      <c r="B35" t="str">
        <f t="shared" si="0"/>
        <v>06363391001</v>
      </c>
      <c r="C35" t="s">
        <v>16</v>
      </c>
      <c r="D35" t="s">
        <v>103</v>
      </c>
      <c r="E35" t="s">
        <v>30</v>
      </c>
      <c r="F35" s="1" t="s">
        <v>86</v>
      </c>
      <c r="G35" t="s">
        <v>87</v>
      </c>
      <c r="H35">
        <v>42433.02</v>
      </c>
      <c r="I35" s="2">
        <v>43111</v>
      </c>
      <c r="J35" s="2">
        <v>44225</v>
      </c>
      <c r="K35">
        <v>42217.94</v>
      </c>
    </row>
    <row r="36" spans="1:11" x14ac:dyDescent="0.25">
      <c r="A36" t="str">
        <f>"ZF229CB757"</f>
        <v>ZF229CB757</v>
      </c>
      <c r="B36" t="str">
        <f t="shared" si="0"/>
        <v>06363391001</v>
      </c>
      <c r="C36" t="s">
        <v>16</v>
      </c>
      <c r="D36" t="s">
        <v>104</v>
      </c>
      <c r="E36" t="s">
        <v>26</v>
      </c>
      <c r="F36" s="1" t="s">
        <v>105</v>
      </c>
      <c r="G36" t="s">
        <v>106</v>
      </c>
      <c r="H36">
        <v>4975</v>
      </c>
      <c r="I36" s="2">
        <v>43760</v>
      </c>
      <c r="J36" s="2">
        <v>43861</v>
      </c>
      <c r="K36">
        <v>4975</v>
      </c>
    </row>
    <row r="37" spans="1:11" x14ac:dyDescent="0.25">
      <c r="A37" t="str">
        <f>"ZCA2B1D992"</f>
        <v>ZCA2B1D992</v>
      </c>
      <c r="B37" t="str">
        <f t="shared" si="0"/>
        <v>06363391001</v>
      </c>
      <c r="C37" t="s">
        <v>16</v>
      </c>
      <c r="D37" t="s">
        <v>107</v>
      </c>
      <c r="E37" t="s">
        <v>26</v>
      </c>
      <c r="F37" s="1" t="s">
        <v>105</v>
      </c>
      <c r="G37" t="s">
        <v>106</v>
      </c>
      <c r="H37">
        <v>663</v>
      </c>
      <c r="I37" s="2">
        <v>43811</v>
      </c>
      <c r="J37" s="2">
        <v>43861</v>
      </c>
      <c r="K37">
        <v>663</v>
      </c>
    </row>
    <row r="38" spans="1:11" x14ac:dyDescent="0.25">
      <c r="A38" t="str">
        <f>"Z192B3C22E"</f>
        <v>Z192B3C22E</v>
      </c>
      <c r="B38" t="str">
        <f t="shared" si="0"/>
        <v>06363391001</v>
      </c>
      <c r="C38" t="s">
        <v>16</v>
      </c>
      <c r="D38" t="s">
        <v>108</v>
      </c>
      <c r="E38" t="s">
        <v>26</v>
      </c>
      <c r="F38" s="1" t="s">
        <v>109</v>
      </c>
      <c r="G38" t="s">
        <v>110</v>
      </c>
      <c r="H38">
        <v>6995</v>
      </c>
      <c r="I38" s="2">
        <v>43472</v>
      </c>
      <c r="J38" s="2">
        <v>43861</v>
      </c>
      <c r="K38">
        <v>6995</v>
      </c>
    </row>
    <row r="39" spans="1:11" x14ac:dyDescent="0.25">
      <c r="A39" t="str">
        <f>"Z7A2B525C3"</f>
        <v>Z7A2B525C3</v>
      </c>
      <c r="B39" t="str">
        <f t="shared" si="0"/>
        <v>06363391001</v>
      </c>
      <c r="C39" t="s">
        <v>16</v>
      </c>
      <c r="D39" t="s">
        <v>111</v>
      </c>
      <c r="E39" t="s">
        <v>30</v>
      </c>
      <c r="F39" s="1" t="s">
        <v>112</v>
      </c>
      <c r="G39" t="s">
        <v>113</v>
      </c>
      <c r="H39">
        <v>2652.78</v>
      </c>
      <c r="I39" s="2">
        <v>43822</v>
      </c>
      <c r="J39" s="2">
        <v>43860</v>
      </c>
      <c r="K39">
        <v>2652.77</v>
      </c>
    </row>
    <row r="40" spans="1:11" x14ac:dyDescent="0.25">
      <c r="A40" t="str">
        <f>"Z852B3BCF9"</f>
        <v>Z852B3BCF9</v>
      </c>
      <c r="B40" t="str">
        <f t="shared" si="0"/>
        <v>06363391001</v>
      </c>
      <c r="C40" t="s">
        <v>16</v>
      </c>
      <c r="D40" t="s">
        <v>114</v>
      </c>
      <c r="E40" t="s">
        <v>26</v>
      </c>
      <c r="F40" s="1" t="s">
        <v>115</v>
      </c>
      <c r="G40" t="s">
        <v>116</v>
      </c>
      <c r="H40">
        <v>1350</v>
      </c>
      <c r="I40" s="2">
        <v>43817</v>
      </c>
      <c r="J40" s="2">
        <v>43907</v>
      </c>
      <c r="K40">
        <v>1350</v>
      </c>
    </row>
    <row r="41" spans="1:11" x14ac:dyDescent="0.25">
      <c r="A41" t="str">
        <f>"ZDF2B76FDA"</f>
        <v>ZDF2B76FDA</v>
      </c>
      <c r="B41" t="str">
        <f t="shared" si="0"/>
        <v>06363391001</v>
      </c>
      <c r="C41" t="s">
        <v>16</v>
      </c>
      <c r="D41" t="s">
        <v>117</v>
      </c>
      <c r="E41" t="s">
        <v>26</v>
      </c>
      <c r="F41" s="1" t="s">
        <v>118</v>
      </c>
      <c r="G41" t="s">
        <v>119</v>
      </c>
      <c r="H41">
        <v>705.5</v>
      </c>
      <c r="I41" s="2">
        <v>43748</v>
      </c>
      <c r="J41" s="2">
        <v>43838</v>
      </c>
      <c r="K41">
        <v>705.5</v>
      </c>
    </row>
    <row r="42" spans="1:11" x14ac:dyDescent="0.25">
      <c r="A42" t="str">
        <f>"78319655F9"</f>
        <v>78319655F9</v>
      </c>
      <c r="B42" t="str">
        <f t="shared" si="0"/>
        <v>06363391001</v>
      </c>
      <c r="C42" t="s">
        <v>16</v>
      </c>
      <c r="D42" t="s">
        <v>120</v>
      </c>
      <c r="E42" t="s">
        <v>22</v>
      </c>
      <c r="F42" s="1" t="s">
        <v>121</v>
      </c>
      <c r="G42" t="s">
        <v>122</v>
      </c>
      <c r="H42">
        <v>69073.009999999995</v>
      </c>
      <c r="I42" s="2">
        <v>43775</v>
      </c>
      <c r="J42" s="2">
        <v>43836</v>
      </c>
      <c r="K42">
        <v>0</v>
      </c>
    </row>
    <row r="43" spans="1:11" x14ac:dyDescent="0.25">
      <c r="A43" t="str">
        <f>"ZF92A1F0A0"</f>
        <v>ZF92A1F0A0</v>
      </c>
      <c r="B43" t="str">
        <f t="shared" si="0"/>
        <v>06363391001</v>
      </c>
      <c r="C43" t="s">
        <v>16</v>
      </c>
      <c r="D43" t="s">
        <v>123</v>
      </c>
      <c r="E43" t="s">
        <v>22</v>
      </c>
      <c r="F43" s="1" t="s">
        <v>124</v>
      </c>
      <c r="G43" t="s">
        <v>125</v>
      </c>
      <c r="H43">
        <v>27950.28</v>
      </c>
      <c r="I43" s="2">
        <v>43775</v>
      </c>
      <c r="J43" s="2">
        <v>44141</v>
      </c>
      <c r="K43">
        <v>17774.07</v>
      </c>
    </row>
    <row r="44" spans="1:11" x14ac:dyDescent="0.25">
      <c r="A44" t="str">
        <f>"Z3C2B3F8B7"</f>
        <v>Z3C2B3F8B7</v>
      </c>
      <c r="B44" t="str">
        <f t="shared" si="0"/>
        <v>06363391001</v>
      </c>
      <c r="C44" t="s">
        <v>16</v>
      </c>
      <c r="D44" t="s">
        <v>126</v>
      </c>
      <c r="E44" t="s">
        <v>26</v>
      </c>
      <c r="F44" s="1" t="s">
        <v>127</v>
      </c>
      <c r="G44" t="s">
        <v>128</v>
      </c>
      <c r="H44">
        <v>515</v>
      </c>
      <c r="I44" s="2">
        <v>43819</v>
      </c>
      <c r="J44" s="2">
        <v>43861</v>
      </c>
      <c r="K44">
        <v>515</v>
      </c>
    </row>
    <row r="45" spans="1:11" x14ac:dyDescent="0.25">
      <c r="A45" t="str">
        <f>"ZC32A8D890"</f>
        <v>ZC32A8D890</v>
      </c>
      <c r="B45" t="str">
        <f t="shared" si="0"/>
        <v>06363391001</v>
      </c>
      <c r="C45" t="s">
        <v>16</v>
      </c>
      <c r="D45" t="s">
        <v>129</v>
      </c>
      <c r="E45" t="s">
        <v>26</v>
      </c>
      <c r="F45" s="1" t="s">
        <v>130</v>
      </c>
      <c r="G45" t="s">
        <v>131</v>
      </c>
      <c r="H45">
        <v>10350</v>
      </c>
      <c r="I45" s="2">
        <v>43781</v>
      </c>
      <c r="J45" s="2">
        <v>43861</v>
      </c>
      <c r="K45">
        <v>10350</v>
      </c>
    </row>
    <row r="46" spans="1:11" x14ac:dyDescent="0.25">
      <c r="A46" t="str">
        <f>"Z582A8EFB0"</f>
        <v>Z582A8EFB0</v>
      </c>
      <c r="B46" t="str">
        <f t="shared" si="0"/>
        <v>06363391001</v>
      </c>
      <c r="C46" t="s">
        <v>16</v>
      </c>
      <c r="D46" t="s">
        <v>132</v>
      </c>
      <c r="E46" t="s">
        <v>26</v>
      </c>
      <c r="F46" s="1" t="s">
        <v>133</v>
      </c>
      <c r="G46" t="s">
        <v>134</v>
      </c>
      <c r="H46">
        <v>506.6</v>
      </c>
      <c r="I46" s="2">
        <v>43794</v>
      </c>
      <c r="J46" s="2">
        <v>43861</v>
      </c>
      <c r="K46">
        <v>506.59</v>
      </c>
    </row>
    <row r="47" spans="1:11" x14ac:dyDescent="0.25">
      <c r="A47" t="str">
        <f>"Z8B2B771B9"</f>
        <v>Z8B2B771B9</v>
      </c>
      <c r="B47" t="str">
        <f t="shared" si="0"/>
        <v>06363391001</v>
      </c>
      <c r="C47" t="s">
        <v>16</v>
      </c>
      <c r="D47" t="s">
        <v>135</v>
      </c>
      <c r="E47" t="s">
        <v>26</v>
      </c>
      <c r="F47" s="1" t="s">
        <v>115</v>
      </c>
      <c r="G47" t="s">
        <v>116</v>
      </c>
      <c r="H47">
        <v>350</v>
      </c>
      <c r="I47" s="2">
        <v>43827</v>
      </c>
      <c r="J47" s="2">
        <v>43827</v>
      </c>
      <c r="K47">
        <v>350</v>
      </c>
    </row>
    <row r="48" spans="1:11" x14ac:dyDescent="0.25">
      <c r="A48" t="str">
        <f>"Z322B8BDA5"</f>
        <v>Z322B8BDA5</v>
      </c>
      <c r="B48" t="str">
        <f t="shared" si="0"/>
        <v>06363391001</v>
      </c>
      <c r="C48" t="s">
        <v>16</v>
      </c>
      <c r="D48" t="s">
        <v>136</v>
      </c>
      <c r="E48" t="s">
        <v>26</v>
      </c>
      <c r="F48" s="1" t="s">
        <v>137</v>
      </c>
      <c r="G48" t="s">
        <v>138</v>
      </c>
      <c r="H48">
        <v>900</v>
      </c>
      <c r="I48" s="2">
        <v>43845</v>
      </c>
      <c r="J48" s="2">
        <v>43861</v>
      </c>
      <c r="K48">
        <v>900</v>
      </c>
    </row>
    <row r="49" spans="1:11" x14ac:dyDescent="0.25">
      <c r="A49" t="str">
        <f>"ZCD294B6F9"</f>
        <v>ZCD294B6F9</v>
      </c>
      <c r="B49" t="str">
        <f t="shared" si="0"/>
        <v>06363391001</v>
      </c>
      <c r="C49" t="s">
        <v>16</v>
      </c>
      <c r="D49" t="s">
        <v>139</v>
      </c>
      <c r="E49" t="s">
        <v>26</v>
      </c>
      <c r="F49" s="1" t="s">
        <v>140</v>
      </c>
      <c r="G49" t="s">
        <v>141</v>
      </c>
      <c r="H49">
        <v>566.63</v>
      </c>
      <c r="I49" s="2">
        <v>43676</v>
      </c>
      <c r="J49" s="2">
        <v>43707</v>
      </c>
      <c r="K49">
        <v>0</v>
      </c>
    </row>
    <row r="50" spans="1:11" x14ac:dyDescent="0.25">
      <c r="A50" t="str">
        <f>"Z422834E89"</f>
        <v>Z422834E89</v>
      </c>
      <c r="B50" t="str">
        <f t="shared" si="0"/>
        <v>06363391001</v>
      </c>
      <c r="C50" t="s">
        <v>16</v>
      </c>
      <c r="D50" t="s">
        <v>142</v>
      </c>
      <c r="E50" t="s">
        <v>22</v>
      </c>
      <c r="F50" s="1" t="s">
        <v>143</v>
      </c>
      <c r="G50" t="s">
        <v>144</v>
      </c>
      <c r="H50">
        <v>39820</v>
      </c>
      <c r="I50" s="2">
        <v>43665</v>
      </c>
      <c r="J50" s="2">
        <v>43850</v>
      </c>
      <c r="K50">
        <v>40054.51</v>
      </c>
    </row>
    <row r="51" spans="1:11" x14ac:dyDescent="0.25">
      <c r="A51" t="str">
        <f>"Z6A2B7BE21"</f>
        <v>Z6A2B7BE21</v>
      </c>
      <c r="B51" t="str">
        <f t="shared" si="0"/>
        <v>06363391001</v>
      </c>
      <c r="C51" t="s">
        <v>16</v>
      </c>
      <c r="D51" t="s">
        <v>145</v>
      </c>
      <c r="E51" t="s">
        <v>26</v>
      </c>
      <c r="F51" s="1" t="s">
        <v>146</v>
      </c>
      <c r="G51" t="s">
        <v>147</v>
      </c>
      <c r="H51">
        <v>352</v>
      </c>
      <c r="I51" s="2">
        <v>43829</v>
      </c>
      <c r="J51" s="2">
        <v>43829</v>
      </c>
      <c r="K51">
        <v>352</v>
      </c>
    </row>
    <row r="52" spans="1:11" x14ac:dyDescent="0.25">
      <c r="A52" t="str">
        <f>"Z3329C57BD"</f>
        <v>Z3329C57BD</v>
      </c>
      <c r="B52" t="str">
        <f t="shared" si="0"/>
        <v>06363391001</v>
      </c>
      <c r="C52" t="s">
        <v>16</v>
      </c>
      <c r="D52" t="s">
        <v>148</v>
      </c>
      <c r="E52" t="s">
        <v>26</v>
      </c>
      <c r="F52" s="1" t="s">
        <v>149</v>
      </c>
      <c r="G52" t="s">
        <v>150</v>
      </c>
      <c r="H52">
        <v>3608.44</v>
      </c>
      <c r="I52" s="2">
        <v>43841</v>
      </c>
      <c r="J52" s="2">
        <v>43852</v>
      </c>
      <c r="K52">
        <v>3608.44</v>
      </c>
    </row>
    <row r="53" spans="1:11" x14ac:dyDescent="0.25">
      <c r="A53" t="str">
        <f>"ZF12B3A814"</f>
        <v>ZF12B3A814</v>
      </c>
      <c r="B53" t="str">
        <f t="shared" si="0"/>
        <v>06363391001</v>
      </c>
      <c r="C53" t="s">
        <v>16</v>
      </c>
      <c r="D53" t="s">
        <v>151</v>
      </c>
      <c r="E53" t="s">
        <v>26</v>
      </c>
      <c r="F53" s="1" t="s">
        <v>152</v>
      </c>
      <c r="G53" t="s">
        <v>153</v>
      </c>
      <c r="H53">
        <v>7015</v>
      </c>
      <c r="I53" s="2">
        <v>43861</v>
      </c>
      <c r="J53" s="2">
        <v>43861</v>
      </c>
      <c r="K53">
        <v>7015</v>
      </c>
    </row>
    <row r="54" spans="1:11" x14ac:dyDescent="0.25">
      <c r="A54" t="str">
        <f>"Z482B86B55"</f>
        <v>Z482B86B55</v>
      </c>
      <c r="B54" t="str">
        <f t="shared" si="0"/>
        <v>06363391001</v>
      </c>
      <c r="C54" t="s">
        <v>16</v>
      </c>
      <c r="D54" t="s">
        <v>154</v>
      </c>
      <c r="E54" t="s">
        <v>26</v>
      </c>
      <c r="F54" s="1" t="s">
        <v>155</v>
      </c>
      <c r="G54" t="s">
        <v>156</v>
      </c>
      <c r="H54">
        <v>300</v>
      </c>
      <c r="I54" s="2">
        <v>43839</v>
      </c>
      <c r="J54" s="2">
        <v>43839</v>
      </c>
      <c r="K54">
        <v>300</v>
      </c>
    </row>
    <row r="55" spans="1:11" x14ac:dyDescent="0.25">
      <c r="A55" t="str">
        <f>"Z9D2B86BB1"</f>
        <v>Z9D2B86BB1</v>
      </c>
      <c r="B55" t="str">
        <f t="shared" si="0"/>
        <v>06363391001</v>
      </c>
      <c r="C55" t="s">
        <v>16</v>
      </c>
      <c r="D55" t="s">
        <v>157</v>
      </c>
      <c r="E55" t="s">
        <v>26</v>
      </c>
      <c r="F55" s="1" t="s">
        <v>158</v>
      </c>
      <c r="G55" t="s">
        <v>159</v>
      </c>
      <c r="H55">
        <v>290</v>
      </c>
      <c r="I55" s="2">
        <v>43452</v>
      </c>
      <c r="J55" s="2">
        <v>43452</v>
      </c>
      <c r="K55">
        <v>290</v>
      </c>
    </row>
    <row r="56" spans="1:11" x14ac:dyDescent="0.25">
      <c r="A56" t="str">
        <f>"ZF92BA4490"</f>
        <v>ZF92BA4490</v>
      </c>
      <c r="B56" t="str">
        <f t="shared" si="0"/>
        <v>06363391001</v>
      </c>
      <c r="C56" t="s">
        <v>16</v>
      </c>
      <c r="D56" t="s">
        <v>160</v>
      </c>
      <c r="E56" t="s">
        <v>26</v>
      </c>
      <c r="F56" s="1" t="s">
        <v>161</v>
      </c>
      <c r="G56" t="s">
        <v>162</v>
      </c>
      <c r="H56">
        <v>220</v>
      </c>
      <c r="I56" s="2">
        <v>43845</v>
      </c>
      <c r="J56" s="2">
        <v>43845</v>
      </c>
      <c r="K56">
        <v>220</v>
      </c>
    </row>
    <row r="57" spans="1:11" x14ac:dyDescent="0.25">
      <c r="A57" t="str">
        <f>"ZBD2BAD435"</f>
        <v>ZBD2BAD435</v>
      </c>
      <c r="B57" t="str">
        <f t="shared" si="0"/>
        <v>06363391001</v>
      </c>
      <c r="C57" t="s">
        <v>16</v>
      </c>
      <c r="D57" t="s">
        <v>163</v>
      </c>
      <c r="E57" t="s">
        <v>26</v>
      </c>
      <c r="F57" s="1" t="s">
        <v>164</v>
      </c>
      <c r="G57" t="s">
        <v>165</v>
      </c>
      <c r="H57">
        <v>400</v>
      </c>
      <c r="I57" s="2">
        <v>43781</v>
      </c>
      <c r="J57" s="2">
        <v>43781</v>
      </c>
      <c r="K57">
        <v>400</v>
      </c>
    </row>
    <row r="58" spans="1:11" x14ac:dyDescent="0.25">
      <c r="A58" t="str">
        <f>"ZAA2BAD4F8"</f>
        <v>ZAA2BAD4F8</v>
      </c>
      <c r="B58" t="str">
        <f t="shared" si="0"/>
        <v>06363391001</v>
      </c>
      <c r="C58" t="s">
        <v>16</v>
      </c>
      <c r="D58" t="s">
        <v>166</v>
      </c>
      <c r="E58" t="s">
        <v>26</v>
      </c>
      <c r="F58" s="1" t="s">
        <v>76</v>
      </c>
      <c r="G58" t="s">
        <v>77</v>
      </c>
      <c r="H58">
        <v>446.55</v>
      </c>
      <c r="I58" s="2">
        <v>43857</v>
      </c>
      <c r="J58" s="2">
        <v>43857</v>
      </c>
      <c r="K58">
        <v>446.55</v>
      </c>
    </row>
    <row r="59" spans="1:11" x14ac:dyDescent="0.25">
      <c r="A59" t="str">
        <f>"Z232BA5C43"</f>
        <v>Z232BA5C43</v>
      </c>
      <c r="B59" t="str">
        <f t="shared" si="0"/>
        <v>06363391001</v>
      </c>
      <c r="C59" t="s">
        <v>16</v>
      </c>
      <c r="D59" t="s">
        <v>167</v>
      </c>
      <c r="E59" t="s">
        <v>30</v>
      </c>
      <c r="F59" s="1" t="s">
        <v>168</v>
      </c>
      <c r="G59" t="s">
        <v>169</v>
      </c>
      <c r="H59">
        <v>1328.18</v>
      </c>
      <c r="I59" s="2">
        <v>43854</v>
      </c>
      <c r="J59" s="2">
        <v>43854</v>
      </c>
      <c r="K59">
        <v>1328.18</v>
      </c>
    </row>
    <row r="60" spans="1:11" x14ac:dyDescent="0.25">
      <c r="A60" t="str">
        <f>"ZC12AD466D"</f>
        <v>ZC12AD466D</v>
      </c>
      <c r="B60" t="str">
        <f t="shared" si="0"/>
        <v>06363391001</v>
      </c>
      <c r="C60" t="s">
        <v>16</v>
      </c>
      <c r="D60" t="s">
        <v>170</v>
      </c>
      <c r="E60" t="s">
        <v>22</v>
      </c>
      <c r="F60" s="1" t="s">
        <v>171</v>
      </c>
      <c r="G60" t="s">
        <v>172</v>
      </c>
      <c r="H60">
        <v>8895</v>
      </c>
      <c r="I60" s="2">
        <v>43830</v>
      </c>
      <c r="J60" s="2">
        <v>43830</v>
      </c>
      <c r="K60">
        <v>8895</v>
      </c>
    </row>
    <row r="61" spans="1:11" x14ac:dyDescent="0.25">
      <c r="A61" t="str">
        <f>"Z7C2B08BC7"</f>
        <v>Z7C2B08BC7</v>
      </c>
      <c r="B61" t="str">
        <f t="shared" si="0"/>
        <v>06363391001</v>
      </c>
      <c r="C61" t="s">
        <v>16</v>
      </c>
      <c r="D61" t="s">
        <v>173</v>
      </c>
      <c r="E61" t="s">
        <v>26</v>
      </c>
      <c r="F61" s="1" t="s">
        <v>174</v>
      </c>
      <c r="G61" t="s">
        <v>175</v>
      </c>
      <c r="H61">
        <v>1684.5</v>
      </c>
      <c r="I61" s="2">
        <v>43798</v>
      </c>
      <c r="J61" s="2">
        <v>43850</v>
      </c>
      <c r="K61">
        <v>1684</v>
      </c>
    </row>
    <row r="62" spans="1:11" x14ac:dyDescent="0.25">
      <c r="A62" t="str">
        <f>"Z202BB9FFD"</f>
        <v>Z202BB9FFD</v>
      </c>
      <c r="B62" t="str">
        <f t="shared" si="0"/>
        <v>06363391001</v>
      </c>
      <c r="C62" t="s">
        <v>16</v>
      </c>
      <c r="D62" t="s">
        <v>176</v>
      </c>
      <c r="E62" t="s">
        <v>26</v>
      </c>
      <c r="F62" s="1" t="s">
        <v>177</v>
      </c>
      <c r="G62" t="s">
        <v>178</v>
      </c>
      <c r="H62">
        <v>3350</v>
      </c>
      <c r="I62" s="2">
        <v>43847</v>
      </c>
      <c r="J62" s="2">
        <v>43857</v>
      </c>
      <c r="K62">
        <v>3350</v>
      </c>
    </row>
    <row r="63" spans="1:11" x14ac:dyDescent="0.25">
      <c r="A63" t="str">
        <f>"6324958076"</f>
        <v>6324958076</v>
      </c>
      <c r="B63" t="str">
        <f t="shared" si="0"/>
        <v>06363391001</v>
      </c>
      <c r="C63" t="s">
        <v>16</v>
      </c>
      <c r="D63" t="s">
        <v>179</v>
      </c>
      <c r="E63" t="s">
        <v>30</v>
      </c>
      <c r="F63" s="1" t="s">
        <v>180</v>
      </c>
      <c r="G63" t="s">
        <v>181</v>
      </c>
      <c r="H63">
        <v>0</v>
      </c>
      <c r="I63" s="2">
        <v>42217</v>
      </c>
      <c r="J63" s="2">
        <v>42582</v>
      </c>
      <c r="K63">
        <v>54582.31</v>
      </c>
    </row>
    <row r="64" spans="1:11" x14ac:dyDescent="0.25">
      <c r="A64" t="str">
        <f>"6900874D5D"</f>
        <v>6900874D5D</v>
      </c>
      <c r="B64" t="str">
        <f t="shared" si="0"/>
        <v>06363391001</v>
      </c>
      <c r="C64" t="s">
        <v>16</v>
      </c>
      <c r="D64" t="s">
        <v>182</v>
      </c>
      <c r="E64" t="s">
        <v>30</v>
      </c>
      <c r="F64" s="1" t="s">
        <v>130</v>
      </c>
      <c r="G64" t="s">
        <v>131</v>
      </c>
      <c r="H64">
        <v>270660.26</v>
      </c>
      <c r="I64" s="2">
        <v>42711</v>
      </c>
      <c r="J64" s="2">
        <v>44043</v>
      </c>
      <c r="K64">
        <v>213992.76</v>
      </c>
    </row>
    <row r="65" spans="1:11" x14ac:dyDescent="0.25">
      <c r="A65" t="str">
        <f>"Z04270F02A"</f>
        <v>Z04270F02A</v>
      </c>
      <c r="B65" t="str">
        <f t="shared" si="0"/>
        <v>06363391001</v>
      </c>
      <c r="C65" t="s">
        <v>16</v>
      </c>
      <c r="D65" t="s">
        <v>183</v>
      </c>
      <c r="E65" t="s">
        <v>26</v>
      </c>
      <c r="F65" s="1" t="s">
        <v>184</v>
      </c>
      <c r="G65" t="s">
        <v>185</v>
      </c>
      <c r="H65">
        <v>1275</v>
      </c>
      <c r="I65" s="2">
        <v>43381</v>
      </c>
      <c r="J65" s="2">
        <v>43446</v>
      </c>
      <c r="K65">
        <v>1275</v>
      </c>
    </row>
    <row r="66" spans="1:11" x14ac:dyDescent="0.25">
      <c r="A66" t="str">
        <f>"ZE52860485"</f>
        <v>ZE52860485</v>
      </c>
      <c r="B66" t="str">
        <f t="shared" si="0"/>
        <v>06363391001</v>
      </c>
      <c r="C66" t="s">
        <v>16</v>
      </c>
      <c r="D66" t="s">
        <v>186</v>
      </c>
      <c r="E66" t="s">
        <v>26</v>
      </c>
      <c r="F66" s="1" t="s">
        <v>155</v>
      </c>
      <c r="G66" t="s">
        <v>156</v>
      </c>
      <c r="H66">
        <v>290</v>
      </c>
      <c r="I66" s="2">
        <v>43592</v>
      </c>
      <c r="J66" s="2">
        <v>43592</v>
      </c>
      <c r="K66">
        <v>290</v>
      </c>
    </row>
    <row r="67" spans="1:11" x14ac:dyDescent="0.25">
      <c r="A67" t="str">
        <f>"ZED286A197"</f>
        <v>ZED286A197</v>
      </c>
      <c r="B67" t="str">
        <f t="shared" ref="B67:B130" si="1">"06363391001"</f>
        <v>06363391001</v>
      </c>
      <c r="C67" t="s">
        <v>16</v>
      </c>
      <c r="D67" t="s">
        <v>187</v>
      </c>
      <c r="E67" t="s">
        <v>26</v>
      </c>
      <c r="F67" s="1" t="s">
        <v>188</v>
      </c>
      <c r="G67" t="s">
        <v>189</v>
      </c>
      <c r="H67">
        <v>1995</v>
      </c>
      <c r="I67" s="2">
        <v>43594</v>
      </c>
      <c r="J67" s="2">
        <v>43598</v>
      </c>
      <c r="K67">
        <v>1995</v>
      </c>
    </row>
    <row r="68" spans="1:11" x14ac:dyDescent="0.25">
      <c r="A68" t="str">
        <f>"ZDD286A133"</f>
        <v>ZDD286A133</v>
      </c>
      <c r="B68" t="str">
        <f t="shared" si="1"/>
        <v>06363391001</v>
      </c>
      <c r="C68" t="s">
        <v>16</v>
      </c>
      <c r="D68" t="s">
        <v>190</v>
      </c>
      <c r="E68" t="s">
        <v>26</v>
      </c>
      <c r="F68" s="1" t="s">
        <v>115</v>
      </c>
      <c r="G68" t="s">
        <v>116</v>
      </c>
      <c r="H68">
        <v>850</v>
      </c>
      <c r="I68" s="2">
        <v>43591</v>
      </c>
      <c r="J68" s="2">
        <v>43594</v>
      </c>
      <c r="K68">
        <v>850</v>
      </c>
    </row>
    <row r="69" spans="1:11" x14ac:dyDescent="0.25">
      <c r="A69" t="str">
        <f>"Z9F2926528"</f>
        <v>Z9F2926528</v>
      </c>
      <c r="B69" t="str">
        <f t="shared" si="1"/>
        <v>06363391001</v>
      </c>
      <c r="C69" t="s">
        <v>16</v>
      </c>
      <c r="D69" t="s">
        <v>191</v>
      </c>
      <c r="E69" t="s">
        <v>26</v>
      </c>
      <c r="F69" s="1" t="s">
        <v>115</v>
      </c>
      <c r="G69" t="s">
        <v>116</v>
      </c>
      <c r="H69">
        <v>490</v>
      </c>
      <c r="I69" s="2">
        <v>43627</v>
      </c>
      <c r="J69" s="2">
        <v>43657</v>
      </c>
      <c r="K69">
        <v>490</v>
      </c>
    </row>
    <row r="70" spans="1:11" x14ac:dyDescent="0.25">
      <c r="A70" t="str">
        <f>"Z9B2BA44B8"</f>
        <v>Z9B2BA44B8</v>
      </c>
      <c r="B70" t="str">
        <f t="shared" si="1"/>
        <v>06363391001</v>
      </c>
      <c r="C70" t="s">
        <v>16</v>
      </c>
      <c r="D70" t="s">
        <v>192</v>
      </c>
      <c r="E70" t="s">
        <v>26</v>
      </c>
      <c r="F70" s="1" t="s">
        <v>193</v>
      </c>
      <c r="G70" t="s">
        <v>194</v>
      </c>
      <c r="H70">
        <v>223.7</v>
      </c>
      <c r="I70" s="2">
        <v>43857</v>
      </c>
      <c r="J70" s="2">
        <v>43868</v>
      </c>
      <c r="K70">
        <v>223.69</v>
      </c>
    </row>
    <row r="71" spans="1:11" x14ac:dyDescent="0.25">
      <c r="A71" t="str">
        <f>"Z642BEDE25"</f>
        <v>Z642BEDE25</v>
      </c>
      <c r="B71" t="str">
        <f t="shared" si="1"/>
        <v>06363391001</v>
      </c>
      <c r="C71" t="s">
        <v>16</v>
      </c>
      <c r="D71" t="s">
        <v>195</v>
      </c>
      <c r="E71" t="s">
        <v>26</v>
      </c>
      <c r="F71" s="1" t="s">
        <v>196</v>
      </c>
      <c r="G71" t="s">
        <v>197</v>
      </c>
      <c r="H71">
        <v>24077.68</v>
      </c>
      <c r="I71" s="2">
        <v>43880</v>
      </c>
      <c r="J71" s="2">
        <v>43910</v>
      </c>
      <c r="K71">
        <v>24282.880000000001</v>
      </c>
    </row>
    <row r="72" spans="1:11" x14ac:dyDescent="0.25">
      <c r="A72" t="str">
        <f>"Z762A1F489"</f>
        <v>Z762A1F489</v>
      </c>
      <c r="B72" t="str">
        <f t="shared" si="1"/>
        <v>06363391001</v>
      </c>
      <c r="C72" t="s">
        <v>16</v>
      </c>
      <c r="D72" t="s">
        <v>198</v>
      </c>
      <c r="E72" t="s">
        <v>22</v>
      </c>
      <c r="F72" s="1" t="s">
        <v>199</v>
      </c>
      <c r="G72" t="s">
        <v>125</v>
      </c>
      <c r="H72">
        <v>38153</v>
      </c>
      <c r="I72" s="2">
        <v>43768</v>
      </c>
      <c r="J72" s="2">
        <v>43921</v>
      </c>
      <c r="K72">
        <v>38153</v>
      </c>
    </row>
    <row r="73" spans="1:11" x14ac:dyDescent="0.25">
      <c r="A73" t="str">
        <f>"ZF92C3159A"</f>
        <v>ZF92C3159A</v>
      </c>
      <c r="B73" t="str">
        <f t="shared" si="1"/>
        <v>06363391001</v>
      </c>
      <c r="C73" t="s">
        <v>16</v>
      </c>
      <c r="D73" t="s">
        <v>200</v>
      </c>
      <c r="E73" t="s">
        <v>26</v>
      </c>
      <c r="F73" s="1" t="s">
        <v>201</v>
      </c>
      <c r="G73" t="s">
        <v>202</v>
      </c>
      <c r="H73">
        <v>90</v>
      </c>
      <c r="I73" s="2">
        <v>43881</v>
      </c>
      <c r="J73" s="2">
        <v>43881</v>
      </c>
      <c r="K73">
        <v>90</v>
      </c>
    </row>
    <row r="74" spans="1:11" x14ac:dyDescent="0.25">
      <c r="A74" t="str">
        <f>"Z4A2C3157F"</f>
        <v>Z4A2C3157F</v>
      </c>
      <c r="B74" t="str">
        <f t="shared" si="1"/>
        <v>06363391001</v>
      </c>
      <c r="C74" t="s">
        <v>16</v>
      </c>
      <c r="D74" t="s">
        <v>203</v>
      </c>
      <c r="E74" t="s">
        <v>26</v>
      </c>
      <c r="F74" s="1" t="s">
        <v>204</v>
      </c>
      <c r="G74" t="s">
        <v>205</v>
      </c>
      <c r="H74">
        <v>790</v>
      </c>
      <c r="I74" s="2">
        <v>43882</v>
      </c>
      <c r="J74" s="2">
        <v>43882</v>
      </c>
      <c r="K74">
        <v>790</v>
      </c>
    </row>
    <row r="75" spans="1:11" x14ac:dyDescent="0.25">
      <c r="A75" t="str">
        <f>"Z2C2C2C4DB"</f>
        <v>Z2C2C2C4DB</v>
      </c>
      <c r="B75" t="str">
        <f t="shared" si="1"/>
        <v>06363391001</v>
      </c>
      <c r="C75" t="s">
        <v>16</v>
      </c>
      <c r="D75" t="s">
        <v>206</v>
      </c>
      <c r="E75" t="s">
        <v>26</v>
      </c>
      <c r="F75" s="1" t="s">
        <v>207</v>
      </c>
      <c r="G75" t="s">
        <v>102</v>
      </c>
      <c r="H75">
        <v>1289.3499999999999</v>
      </c>
      <c r="I75" s="2">
        <v>43892</v>
      </c>
      <c r="J75" s="2">
        <v>43892</v>
      </c>
      <c r="K75">
        <v>1289.3499999999999</v>
      </c>
    </row>
    <row r="76" spans="1:11" x14ac:dyDescent="0.25">
      <c r="A76" t="str">
        <f>"Z842C15F2C"</f>
        <v>Z842C15F2C</v>
      </c>
      <c r="B76" t="str">
        <f t="shared" si="1"/>
        <v>06363391001</v>
      </c>
      <c r="C76" t="s">
        <v>16</v>
      </c>
      <c r="D76" t="s">
        <v>208</v>
      </c>
      <c r="E76" t="s">
        <v>26</v>
      </c>
      <c r="F76" s="1" t="s">
        <v>209</v>
      </c>
      <c r="G76" t="s">
        <v>210</v>
      </c>
      <c r="H76">
        <v>2480</v>
      </c>
      <c r="I76" s="2">
        <v>43871</v>
      </c>
      <c r="J76" s="2">
        <v>43871</v>
      </c>
      <c r="K76">
        <v>2480</v>
      </c>
    </row>
    <row r="77" spans="1:11" x14ac:dyDescent="0.25">
      <c r="A77" t="str">
        <f>"ZB72BC3F53"</f>
        <v>ZB72BC3F53</v>
      </c>
      <c r="B77" t="str">
        <f t="shared" si="1"/>
        <v>06363391001</v>
      </c>
      <c r="C77" t="s">
        <v>16</v>
      </c>
      <c r="D77" t="s">
        <v>211</v>
      </c>
      <c r="E77" t="s">
        <v>26</v>
      </c>
      <c r="F77" s="1" t="s">
        <v>212</v>
      </c>
      <c r="G77" t="s">
        <v>213</v>
      </c>
      <c r="H77">
        <v>1600</v>
      </c>
      <c r="I77" s="2">
        <v>43859</v>
      </c>
      <c r="J77" s="2">
        <v>43921</v>
      </c>
      <c r="K77">
        <v>1600</v>
      </c>
    </row>
    <row r="78" spans="1:11" x14ac:dyDescent="0.25">
      <c r="A78" t="str">
        <f>"7827568973"</f>
        <v>7827568973</v>
      </c>
      <c r="B78" t="str">
        <f t="shared" si="1"/>
        <v>06363391001</v>
      </c>
      <c r="C78" t="s">
        <v>16</v>
      </c>
      <c r="D78" t="s">
        <v>214</v>
      </c>
      <c r="E78" t="s">
        <v>30</v>
      </c>
      <c r="F78" s="1" t="s">
        <v>215</v>
      </c>
      <c r="G78" t="s">
        <v>216</v>
      </c>
      <c r="H78">
        <v>0</v>
      </c>
      <c r="I78" s="2">
        <v>43556</v>
      </c>
      <c r="J78" s="2">
        <v>43921</v>
      </c>
      <c r="K78">
        <v>145217.04999999999</v>
      </c>
    </row>
    <row r="79" spans="1:11" x14ac:dyDescent="0.25">
      <c r="A79" t="str">
        <f>"7731618D00"</f>
        <v>7731618D00</v>
      </c>
      <c r="B79" t="str">
        <f t="shared" si="1"/>
        <v>06363391001</v>
      </c>
      <c r="C79" t="s">
        <v>16</v>
      </c>
      <c r="D79" t="s">
        <v>217</v>
      </c>
      <c r="E79" t="s">
        <v>22</v>
      </c>
      <c r="F79" s="1" t="s">
        <v>218</v>
      </c>
      <c r="G79" t="s">
        <v>219</v>
      </c>
      <c r="H79">
        <v>108450.26</v>
      </c>
      <c r="I79" s="2">
        <v>43525</v>
      </c>
      <c r="J79" s="2">
        <v>44104</v>
      </c>
      <c r="K79">
        <v>108390.1</v>
      </c>
    </row>
    <row r="80" spans="1:11" x14ac:dyDescent="0.25">
      <c r="A80" t="str">
        <f>"Z402BDD876"</f>
        <v>Z402BDD876</v>
      </c>
      <c r="B80" t="str">
        <f t="shared" si="1"/>
        <v>06363391001</v>
      </c>
      <c r="C80" t="s">
        <v>16</v>
      </c>
      <c r="D80" t="s">
        <v>220</v>
      </c>
      <c r="E80" t="s">
        <v>26</v>
      </c>
      <c r="F80" s="1" t="s">
        <v>221</v>
      </c>
      <c r="G80" t="s">
        <v>222</v>
      </c>
      <c r="H80">
        <v>180</v>
      </c>
      <c r="I80" s="2">
        <v>43875</v>
      </c>
      <c r="J80" s="2">
        <v>43875</v>
      </c>
      <c r="K80">
        <v>180</v>
      </c>
    </row>
    <row r="81" spans="1:11" x14ac:dyDescent="0.25">
      <c r="A81" t="str">
        <f>"ZC82C21347"</f>
        <v>ZC82C21347</v>
      </c>
      <c r="B81" t="str">
        <f t="shared" si="1"/>
        <v>06363391001</v>
      </c>
      <c r="C81" t="s">
        <v>16</v>
      </c>
      <c r="D81" t="s">
        <v>223</v>
      </c>
      <c r="E81" t="s">
        <v>30</v>
      </c>
      <c r="F81" s="1" t="s">
        <v>40</v>
      </c>
      <c r="G81" t="s">
        <v>41</v>
      </c>
      <c r="H81">
        <v>3465.18</v>
      </c>
      <c r="I81" s="2">
        <v>43885</v>
      </c>
      <c r="J81" s="2">
        <v>43920</v>
      </c>
      <c r="K81">
        <v>3465.18</v>
      </c>
    </row>
    <row r="82" spans="1:11" x14ac:dyDescent="0.25">
      <c r="A82" t="str">
        <f>"Z622C47321"</f>
        <v>Z622C47321</v>
      </c>
      <c r="B82" t="str">
        <f t="shared" si="1"/>
        <v>06363391001</v>
      </c>
      <c r="C82" t="s">
        <v>16</v>
      </c>
      <c r="D82" t="s">
        <v>224</v>
      </c>
      <c r="E82" t="s">
        <v>26</v>
      </c>
      <c r="F82" s="1" t="s">
        <v>225</v>
      </c>
      <c r="G82" t="s">
        <v>226</v>
      </c>
      <c r="H82">
        <v>2310</v>
      </c>
      <c r="I82" s="2">
        <v>43899</v>
      </c>
      <c r="J82" s="2">
        <v>43922</v>
      </c>
      <c r="K82">
        <v>2016</v>
      </c>
    </row>
    <row r="83" spans="1:11" x14ac:dyDescent="0.25">
      <c r="A83" t="str">
        <f>"ZC52C588D0"</f>
        <v>ZC52C588D0</v>
      </c>
      <c r="B83" t="str">
        <f t="shared" si="1"/>
        <v>06363391001</v>
      </c>
      <c r="C83" t="s">
        <v>16</v>
      </c>
      <c r="D83" t="s">
        <v>227</v>
      </c>
      <c r="E83" t="s">
        <v>26</v>
      </c>
      <c r="F83" s="1" t="s">
        <v>228</v>
      </c>
      <c r="G83" t="s">
        <v>229</v>
      </c>
      <c r="H83">
        <v>20839.580000000002</v>
      </c>
      <c r="I83" s="2">
        <v>43899</v>
      </c>
      <c r="J83" s="2">
        <v>43917</v>
      </c>
      <c r="K83">
        <v>20838.82</v>
      </c>
    </row>
    <row r="84" spans="1:11" x14ac:dyDescent="0.25">
      <c r="A84" t="str">
        <f>"ZD92C5C617"</f>
        <v>ZD92C5C617</v>
      </c>
      <c r="B84" t="str">
        <f t="shared" si="1"/>
        <v>06363391001</v>
      </c>
      <c r="C84" t="s">
        <v>16</v>
      </c>
      <c r="D84" t="s">
        <v>230</v>
      </c>
      <c r="E84" t="s">
        <v>26</v>
      </c>
      <c r="F84" s="1" t="s">
        <v>231</v>
      </c>
      <c r="G84" t="s">
        <v>232</v>
      </c>
      <c r="H84">
        <v>11608</v>
      </c>
      <c r="I84" s="2">
        <v>43899</v>
      </c>
      <c r="J84" s="2">
        <v>43927</v>
      </c>
      <c r="K84">
        <v>11607.97</v>
      </c>
    </row>
    <row r="85" spans="1:11" x14ac:dyDescent="0.25">
      <c r="A85" t="str">
        <f>"ZB62C47433"</f>
        <v>ZB62C47433</v>
      </c>
      <c r="B85" t="str">
        <f t="shared" si="1"/>
        <v>06363391001</v>
      </c>
      <c r="C85" t="s">
        <v>16</v>
      </c>
      <c r="D85" t="s">
        <v>233</v>
      </c>
      <c r="E85" t="s">
        <v>26</v>
      </c>
      <c r="F85" s="1" t="s">
        <v>234</v>
      </c>
      <c r="G85" t="s">
        <v>235</v>
      </c>
      <c r="H85">
        <v>5502.75</v>
      </c>
      <c r="I85" s="2">
        <v>43893</v>
      </c>
      <c r="J85" s="2">
        <v>43921</v>
      </c>
      <c r="K85">
        <v>5502.75</v>
      </c>
    </row>
    <row r="86" spans="1:11" x14ac:dyDescent="0.25">
      <c r="A86" t="str">
        <f>"ZB32C5B401"</f>
        <v>ZB32C5B401</v>
      </c>
      <c r="B86" t="str">
        <f t="shared" si="1"/>
        <v>06363391001</v>
      </c>
      <c r="C86" t="s">
        <v>16</v>
      </c>
      <c r="D86" t="s">
        <v>236</v>
      </c>
      <c r="E86" t="s">
        <v>26</v>
      </c>
      <c r="F86" s="1" t="s">
        <v>237</v>
      </c>
      <c r="G86" t="s">
        <v>238</v>
      </c>
      <c r="H86">
        <v>450</v>
      </c>
      <c r="I86" s="2">
        <v>43888</v>
      </c>
      <c r="J86" s="2">
        <v>43888</v>
      </c>
      <c r="K86">
        <v>450</v>
      </c>
    </row>
    <row r="87" spans="1:11" x14ac:dyDescent="0.25">
      <c r="A87" t="str">
        <f>"ZEB2C5B369"</f>
        <v>ZEB2C5B369</v>
      </c>
      <c r="B87" t="str">
        <f t="shared" si="1"/>
        <v>06363391001</v>
      </c>
      <c r="C87" t="s">
        <v>16</v>
      </c>
      <c r="D87" t="s">
        <v>239</v>
      </c>
      <c r="E87" t="s">
        <v>26</v>
      </c>
      <c r="F87" s="1" t="s">
        <v>240</v>
      </c>
      <c r="G87" t="s">
        <v>241</v>
      </c>
      <c r="H87">
        <v>220</v>
      </c>
      <c r="I87" s="2">
        <v>43882</v>
      </c>
      <c r="J87" s="2">
        <v>43882</v>
      </c>
      <c r="K87">
        <v>220</v>
      </c>
    </row>
    <row r="88" spans="1:11" x14ac:dyDescent="0.25">
      <c r="A88" t="str">
        <f>"Z412C4B2CA"</f>
        <v>Z412C4B2CA</v>
      </c>
      <c r="B88" t="str">
        <f t="shared" si="1"/>
        <v>06363391001</v>
      </c>
      <c r="C88" t="s">
        <v>16</v>
      </c>
      <c r="D88" t="s">
        <v>242</v>
      </c>
      <c r="E88" t="s">
        <v>30</v>
      </c>
      <c r="F88" s="1" t="s">
        <v>168</v>
      </c>
      <c r="G88" t="s">
        <v>169</v>
      </c>
      <c r="H88">
        <v>1797.98</v>
      </c>
      <c r="I88" s="2">
        <v>43899</v>
      </c>
      <c r="J88" s="2">
        <v>43899</v>
      </c>
      <c r="K88">
        <v>1631.68</v>
      </c>
    </row>
    <row r="89" spans="1:11" x14ac:dyDescent="0.25">
      <c r="A89" t="str">
        <f>"ZEA2C21499"</f>
        <v>ZEA2C21499</v>
      </c>
      <c r="B89" t="str">
        <f t="shared" si="1"/>
        <v>06363391001</v>
      </c>
      <c r="C89" t="s">
        <v>16</v>
      </c>
      <c r="D89" t="s">
        <v>243</v>
      </c>
      <c r="E89" t="s">
        <v>26</v>
      </c>
      <c r="F89" s="1" t="s">
        <v>244</v>
      </c>
      <c r="G89" t="s">
        <v>245</v>
      </c>
      <c r="H89">
        <v>265</v>
      </c>
      <c r="I89" s="2">
        <v>43895</v>
      </c>
      <c r="J89" s="2">
        <v>43895</v>
      </c>
      <c r="K89">
        <v>265</v>
      </c>
    </row>
    <row r="90" spans="1:11" x14ac:dyDescent="0.25">
      <c r="A90" t="str">
        <f>"ZBF2C438DB"</f>
        <v>ZBF2C438DB</v>
      </c>
      <c r="B90" t="str">
        <f t="shared" si="1"/>
        <v>06363391001</v>
      </c>
      <c r="C90" t="s">
        <v>16</v>
      </c>
      <c r="D90" t="s">
        <v>246</v>
      </c>
      <c r="E90" t="s">
        <v>26</v>
      </c>
      <c r="F90" s="1" t="s">
        <v>247</v>
      </c>
      <c r="G90" t="s">
        <v>248</v>
      </c>
      <c r="H90">
        <v>430</v>
      </c>
      <c r="I90" s="2">
        <v>43896</v>
      </c>
      <c r="J90" s="2">
        <v>43982</v>
      </c>
      <c r="K90">
        <v>430</v>
      </c>
    </row>
    <row r="91" spans="1:11" x14ac:dyDescent="0.25">
      <c r="A91" t="str">
        <f>"ZE02C6CDC3"</f>
        <v>ZE02C6CDC3</v>
      </c>
      <c r="B91" t="str">
        <f t="shared" si="1"/>
        <v>06363391001</v>
      </c>
      <c r="C91" t="s">
        <v>16</v>
      </c>
      <c r="D91" t="s">
        <v>249</v>
      </c>
      <c r="E91" t="s">
        <v>26</v>
      </c>
      <c r="F91" s="1" t="s">
        <v>193</v>
      </c>
      <c r="G91" t="s">
        <v>194</v>
      </c>
      <c r="H91">
        <v>440</v>
      </c>
      <c r="I91" s="2">
        <v>43902</v>
      </c>
      <c r="J91" s="2">
        <v>43902</v>
      </c>
      <c r="K91">
        <v>440</v>
      </c>
    </row>
    <row r="92" spans="1:11" x14ac:dyDescent="0.25">
      <c r="A92" t="str">
        <f>"ZEE2C730A4"</f>
        <v>ZEE2C730A4</v>
      </c>
      <c r="B92" t="str">
        <f t="shared" si="1"/>
        <v>06363391001</v>
      </c>
      <c r="C92" t="s">
        <v>16</v>
      </c>
      <c r="D92" t="s">
        <v>250</v>
      </c>
      <c r="E92" t="s">
        <v>26</v>
      </c>
      <c r="F92" s="1" t="s">
        <v>152</v>
      </c>
      <c r="G92" t="s">
        <v>153</v>
      </c>
      <c r="H92">
        <v>911.57</v>
      </c>
      <c r="I92" s="2">
        <v>43907</v>
      </c>
      <c r="J92" s="2">
        <v>43907</v>
      </c>
      <c r="K92">
        <v>911.57</v>
      </c>
    </row>
    <row r="93" spans="1:11" x14ac:dyDescent="0.25">
      <c r="A93" t="str">
        <f>"ZCE2C74A55"</f>
        <v>ZCE2C74A55</v>
      </c>
      <c r="B93" t="str">
        <f t="shared" si="1"/>
        <v>06363391001</v>
      </c>
      <c r="C93" t="s">
        <v>16</v>
      </c>
      <c r="D93" t="s">
        <v>251</v>
      </c>
      <c r="E93" t="s">
        <v>26</v>
      </c>
      <c r="F93" s="1" t="s">
        <v>252</v>
      </c>
      <c r="G93" t="s">
        <v>253</v>
      </c>
      <c r="H93">
        <v>6480</v>
      </c>
      <c r="I93" s="2">
        <v>43913</v>
      </c>
      <c r="J93" s="2">
        <v>43913</v>
      </c>
      <c r="K93">
        <v>6480</v>
      </c>
    </row>
    <row r="94" spans="1:11" x14ac:dyDescent="0.25">
      <c r="A94" t="str">
        <f>"Z132C8615E"</f>
        <v>Z132C8615E</v>
      </c>
      <c r="B94" t="str">
        <f t="shared" si="1"/>
        <v>06363391001</v>
      </c>
      <c r="C94" t="s">
        <v>16</v>
      </c>
      <c r="D94" t="s">
        <v>254</v>
      </c>
      <c r="E94" t="s">
        <v>26</v>
      </c>
      <c r="F94" s="1" t="s">
        <v>255</v>
      </c>
      <c r="G94" t="s">
        <v>256</v>
      </c>
      <c r="H94">
        <v>600</v>
      </c>
      <c r="I94" s="2">
        <v>43914</v>
      </c>
      <c r="J94" s="2">
        <v>43914</v>
      </c>
      <c r="K94">
        <v>600</v>
      </c>
    </row>
    <row r="95" spans="1:11" x14ac:dyDescent="0.25">
      <c r="A95" t="str">
        <f>"Z232C77F45"</f>
        <v>Z232C77F45</v>
      </c>
      <c r="B95" t="str">
        <f t="shared" si="1"/>
        <v>06363391001</v>
      </c>
      <c r="C95" t="s">
        <v>16</v>
      </c>
      <c r="D95" t="s">
        <v>257</v>
      </c>
      <c r="E95" t="s">
        <v>26</v>
      </c>
      <c r="F95" s="1" t="s">
        <v>258</v>
      </c>
      <c r="G95" t="s">
        <v>259</v>
      </c>
      <c r="H95">
        <v>2459.02</v>
      </c>
      <c r="I95" s="2">
        <v>43915</v>
      </c>
      <c r="J95" s="2">
        <v>43915</v>
      </c>
      <c r="K95">
        <v>2459.02</v>
      </c>
    </row>
    <row r="96" spans="1:11" x14ac:dyDescent="0.25">
      <c r="A96" t="str">
        <f>"Z4B2C7747B"</f>
        <v>Z4B2C7747B</v>
      </c>
      <c r="B96" t="str">
        <f t="shared" si="1"/>
        <v>06363391001</v>
      </c>
      <c r="C96" t="s">
        <v>16</v>
      </c>
      <c r="D96" t="s">
        <v>260</v>
      </c>
      <c r="E96" t="s">
        <v>26</v>
      </c>
      <c r="F96" s="1" t="s">
        <v>261</v>
      </c>
      <c r="G96" t="s">
        <v>262</v>
      </c>
      <c r="H96">
        <v>2452.5</v>
      </c>
      <c r="I96" s="2">
        <v>43907</v>
      </c>
      <c r="J96" s="2">
        <v>43907</v>
      </c>
      <c r="K96">
        <v>2442</v>
      </c>
    </row>
    <row r="97" spans="1:11" x14ac:dyDescent="0.25">
      <c r="A97" t="str">
        <f>"780817128C"</f>
        <v>780817128C</v>
      </c>
      <c r="B97" t="str">
        <f t="shared" si="1"/>
        <v>06363391001</v>
      </c>
      <c r="C97" t="s">
        <v>16</v>
      </c>
      <c r="D97" t="s">
        <v>263</v>
      </c>
      <c r="E97" t="s">
        <v>22</v>
      </c>
      <c r="F97" s="1" t="s">
        <v>264</v>
      </c>
      <c r="G97" t="s">
        <v>265</v>
      </c>
      <c r="H97">
        <v>150000</v>
      </c>
      <c r="I97" s="2">
        <v>43556</v>
      </c>
      <c r="J97" s="2">
        <v>44012</v>
      </c>
      <c r="K97">
        <v>135588.98000000001</v>
      </c>
    </row>
    <row r="98" spans="1:11" x14ac:dyDescent="0.25">
      <c r="A98" t="str">
        <f>"ZDF2C8A228"</f>
        <v>ZDF2C8A228</v>
      </c>
      <c r="B98" t="str">
        <f t="shared" si="1"/>
        <v>06363391001</v>
      </c>
      <c r="C98" t="s">
        <v>16</v>
      </c>
      <c r="D98" t="s">
        <v>266</v>
      </c>
      <c r="E98" t="s">
        <v>26</v>
      </c>
      <c r="F98" s="1" t="s">
        <v>115</v>
      </c>
      <c r="G98" t="s">
        <v>116</v>
      </c>
      <c r="H98">
        <v>5730</v>
      </c>
      <c r="I98" s="2">
        <v>43906</v>
      </c>
      <c r="J98" s="2">
        <v>43920</v>
      </c>
      <c r="K98">
        <v>5730</v>
      </c>
    </row>
    <row r="99" spans="1:11" x14ac:dyDescent="0.25">
      <c r="A99" t="str">
        <f>"Z8E2CA32E8"</f>
        <v>Z8E2CA32E8</v>
      </c>
      <c r="B99" t="str">
        <f t="shared" si="1"/>
        <v>06363391001</v>
      </c>
      <c r="C99" t="s">
        <v>16</v>
      </c>
      <c r="D99" t="s">
        <v>267</v>
      </c>
      <c r="E99" t="s">
        <v>26</v>
      </c>
      <c r="F99" s="1" t="s">
        <v>115</v>
      </c>
      <c r="G99" t="s">
        <v>116</v>
      </c>
      <c r="H99">
        <v>1575</v>
      </c>
      <c r="I99" s="2">
        <v>43908</v>
      </c>
      <c r="J99" s="2">
        <v>44012</v>
      </c>
      <c r="K99">
        <v>1575</v>
      </c>
    </row>
    <row r="100" spans="1:11" x14ac:dyDescent="0.25">
      <c r="A100" t="str">
        <f>"ZF72CA6D9A"</f>
        <v>ZF72CA6D9A</v>
      </c>
      <c r="B100" t="str">
        <f t="shared" si="1"/>
        <v>06363391001</v>
      </c>
      <c r="C100" t="s">
        <v>16</v>
      </c>
      <c r="D100" t="s">
        <v>268</v>
      </c>
      <c r="E100" t="s">
        <v>26</v>
      </c>
      <c r="F100" s="1" t="s">
        <v>261</v>
      </c>
      <c r="G100" t="s">
        <v>262</v>
      </c>
      <c r="H100">
        <v>18000</v>
      </c>
      <c r="I100" s="2">
        <v>43930</v>
      </c>
      <c r="J100" s="2">
        <v>43982</v>
      </c>
      <c r="K100">
        <v>18000</v>
      </c>
    </row>
    <row r="101" spans="1:11" x14ac:dyDescent="0.25">
      <c r="A101" t="str">
        <f>"Z012CAADB3"</f>
        <v>Z012CAADB3</v>
      </c>
      <c r="B101" t="str">
        <f t="shared" si="1"/>
        <v>06363391001</v>
      </c>
      <c r="C101" t="s">
        <v>16</v>
      </c>
      <c r="D101" t="s">
        <v>269</v>
      </c>
      <c r="E101" t="s">
        <v>26</v>
      </c>
      <c r="F101" s="1" t="s">
        <v>193</v>
      </c>
      <c r="G101" t="s">
        <v>194</v>
      </c>
      <c r="H101">
        <v>2176</v>
      </c>
      <c r="I101" s="2">
        <v>43930</v>
      </c>
      <c r="J101" s="2">
        <v>43930</v>
      </c>
      <c r="K101">
        <v>2176</v>
      </c>
    </row>
    <row r="102" spans="1:11" x14ac:dyDescent="0.25">
      <c r="A102" t="str">
        <f>"8253133CCB"</f>
        <v>8253133CCB</v>
      </c>
      <c r="B102" t="str">
        <f t="shared" si="1"/>
        <v>06363391001</v>
      </c>
      <c r="C102" t="s">
        <v>16</v>
      </c>
      <c r="D102" t="s">
        <v>270</v>
      </c>
      <c r="E102" t="s">
        <v>30</v>
      </c>
      <c r="F102" s="1" t="s">
        <v>215</v>
      </c>
      <c r="G102" t="s">
        <v>216</v>
      </c>
      <c r="H102">
        <v>0</v>
      </c>
      <c r="I102" s="2">
        <v>43922</v>
      </c>
      <c r="J102" s="2">
        <v>44286</v>
      </c>
      <c r="K102">
        <v>470.18</v>
      </c>
    </row>
    <row r="103" spans="1:11" x14ac:dyDescent="0.25">
      <c r="A103" t="str">
        <f>"Z242C38CAD"</f>
        <v>Z242C38CAD</v>
      </c>
      <c r="B103" t="str">
        <f t="shared" si="1"/>
        <v>06363391001</v>
      </c>
      <c r="C103" t="s">
        <v>16</v>
      </c>
      <c r="D103" t="s">
        <v>271</v>
      </c>
      <c r="E103" t="s">
        <v>26</v>
      </c>
      <c r="F103" s="1" t="s">
        <v>272</v>
      </c>
      <c r="G103" t="s">
        <v>273</v>
      </c>
      <c r="H103">
        <v>1150.5</v>
      </c>
      <c r="I103" s="2">
        <v>43894</v>
      </c>
      <c r="J103" s="2">
        <v>43936</v>
      </c>
      <c r="K103">
        <v>1150.5</v>
      </c>
    </row>
    <row r="104" spans="1:11" x14ac:dyDescent="0.25">
      <c r="A104" t="str">
        <f>"822828211D"</f>
        <v>822828211D</v>
      </c>
      <c r="B104" t="str">
        <f t="shared" si="1"/>
        <v>06363391001</v>
      </c>
      <c r="C104" t="s">
        <v>16</v>
      </c>
      <c r="D104" t="s">
        <v>274</v>
      </c>
      <c r="E104" t="s">
        <v>22</v>
      </c>
      <c r="F104" s="1" t="s">
        <v>275</v>
      </c>
      <c r="G104" t="s">
        <v>55</v>
      </c>
      <c r="H104">
        <v>168000</v>
      </c>
      <c r="I104" s="2">
        <v>43955</v>
      </c>
      <c r="J104" s="2">
        <v>44196</v>
      </c>
      <c r="K104">
        <v>90076.31</v>
      </c>
    </row>
    <row r="105" spans="1:11" x14ac:dyDescent="0.25">
      <c r="A105" t="str">
        <f>"8234892FD7"</f>
        <v>8234892FD7</v>
      </c>
      <c r="B105" t="str">
        <f t="shared" si="1"/>
        <v>06363391001</v>
      </c>
      <c r="C105" t="s">
        <v>16</v>
      </c>
      <c r="D105" t="s">
        <v>276</v>
      </c>
      <c r="E105" t="s">
        <v>22</v>
      </c>
      <c r="F105" s="1" t="s">
        <v>277</v>
      </c>
      <c r="G105" t="s">
        <v>278</v>
      </c>
      <c r="H105">
        <v>240000</v>
      </c>
      <c r="I105" s="2">
        <v>43955</v>
      </c>
      <c r="J105" s="2">
        <v>44196</v>
      </c>
      <c r="K105">
        <v>107931</v>
      </c>
    </row>
    <row r="106" spans="1:11" x14ac:dyDescent="0.25">
      <c r="A106" t="str">
        <f>"7526777CDC"</f>
        <v>7526777CDC</v>
      </c>
      <c r="B106" t="str">
        <f t="shared" si="1"/>
        <v>06363391001</v>
      </c>
      <c r="C106" t="s">
        <v>16</v>
      </c>
      <c r="D106" t="s">
        <v>279</v>
      </c>
      <c r="E106" t="s">
        <v>22</v>
      </c>
      <c r="F106" s="1" t="s">
        <v>280</v>
      </c>
      <c r="G106" t="s">
        <v>281</v>
      </c>
      <c r="H106">
        <v>135200</v>
      </c>
      <c r="I106" s="2">
        <v>43405</v>
      </c>
      <c r="J106" s="2">
        <v>43982</v>
      </c>
      <c r="K106">
        <v>135199.01</v>
      </c>
    </row>
    <row r="107" spans="1:11" x14ac:dyDescent="0.25">
      <c r="A107" t="str">
        <f>"Z0A2CE003B"</f>
        <v>Z0A2CE003B</v>
      </c>
      <c r="B107" t="str">
        <f t="shared" si="1"/>
        <v>06363391001</v>
      </c>
      <c r="C107" t="s">
        <v>16</v>
      </c>
      <c r="D107" t="s">
        <v>282</v>
      </c>
      <c r="E107" t="s">
        <v>26</v>
      </c>
      <c r="F107" s="1" t="s">
        <v>155</v>
      </c>
      <c r="G107" t="s">
        <v>156</v>
      </c>
      <c r="H107">
        <v>280</v>
      </c>
      <c r="I107" s="2">
        <v>43955</v>
      </c>
      <c r="J107" s="2">
        <v>43955</v>
      </c>
      <c r="K107">
        <v>280</v>
      </c>
    </row>
    <row r="108" spans="1:11" x14ac:dyDescent="0.25">
      <c r="A108" t="str">
        <f>"ZA42CE5BBE"</f>
        <v>ZA42CE5BBE</v>
      </c>
      <c r="B108" t="str">
        <f t="shared" si="1"/>
        <v>06363391001</v>
      </c>
      <c r="C108" t="s">
        <v>16</v>
      </c>
      <c r="D108" t="s">
        <v>283</v>
      </c>
      <c r="E108" t="s">
        <v>26</v>
      </c>
      <c r="F108" s="1" t="s">
        <v>284</v>
      </c>
      <c r="G108" t="s">
        <v>285</v>
      </c>
      <c r="H108">
        <v>720</v>
      </c>
      <c r="I108" s="2">
        <v>43846</v>
      </c>
      <c r="J108" s="2">
        <v>43958</v>
      </c>
      <c r="K108">
        <v>720</v>
      </c>
    </row>
    <row r="109" spans="1:11" x14ac:dyDescent="0.25">
      <c r="A109" t="str">
        <f>"ZE12CD3D38"</f>
        <v>ZE12CD3D38</v>
      </c>
      <c r="B109" t="str">
        <f t="shared" si="1"/>
        <v>06363391001</v>
      </c>
      <c r="C109" t="s">
        <v>16</v>
      </c>
      <c r="D109" t="s">
        <v>286</v>
      </c>
      <c r="E109" t="s">
        <v>30</v>
      </c>
      <c r="F109" s="1" t="s">
        <v>31</v>
      </c>
      <c r="G109" t="s">
        <v>32</v>
      </c>
      <c r="H109">
        <v>14856</v>
      </c>
      <c r="I109" s="2">
        <v>43992</v>
      </c>
      <c r="J109" s="2">
        <v>45818</v>
      </c>
      <c r="K109">
        <v>297.14999999999998</v>
      </c>
    </row>
    <row r="110" spans="1:11" x14ac:dyDescent="0.25">
      <c r="A110" t="str">
        <f>"Z6E2CF104D"</f>
        <v>Z6E2CF104D</v>
      </c>
      <c r="B110" t="str">
        <f t="shared" si="1"/>
        <v>06363391001</v>
      </c>
      <c r="C110" t="s">
        <v>16</v>
      </c>
      <c r="D110" t="s">
        <v>287</v>
      </c>
      <c r="E110" t="s">
        <v>26</v>
      </c>
      <c r="F110" s="1" t="s">
        <v>288</v>
      </c>
      <c r="G110" t="s">
        <v>289</v>
      </c>
      <c r="H110">
        <v>13200</v>
      </c>
      <c r="I110" s="2">
        <v>43964</v>
      </c>
      <c r="J110" s="2">
        <v>43980</v>
      </c>
      <c r="K110">
        <v>0</v>
      </c>
    </row>
    <row r="111" spans="1:11" x14ac:dyDescent="0.25">
      <c r="A111" t="str">
        <f>"Z962CE7A49"</f>
        <v>Z962CE7A49</v>
      </c>
      <c r="B111" t="str">
        <f t="shared" si="1"/>
        <v>06363391001</v>
      </c>
      <c r="C111" t="s">
        <v>16</v>
      </c>
      <c r="D111" t="s">
        <v>290</v>
      </c>
      <c r="E111" t="s">
        <v>30</v>
      </c>
      <c r="F111" s="1" t="s">
        <v>40</v>
      </c>
      <c r="G111" t="s">
        <v>41</v>
      </c>
      <c r="H111">
        <v>3080.16</v>
      </c>
      <c r="I111" s="2">
        <v>43963</v>
      </c>
      <c r="J111" s="2">
        <v>44012</v>
      </c>
      <c r="K111">
        <v>3080.16</v>
      </c>
    </row>
    <row r="112" spans="1:11" x14ac:dyDescent="0.25">
      <c r="A112" t="str">
        <f>"Z9E2CEAD77"</f>
        <v>Z9E2CEAD77</v>
      </c>
      <c r="B112" t="str">
        <f t="shared" si="1"/>
        <v>06363391001</v>
      </c>
      <c r="C112" t="s">
        <v>16</v>
      </c>
      <c r="D112" t="s">
        <v>291</v>
      </c>
      <c r="E112" t="s">
        <v>26</v>
      </c>
      <c r="F112" s="1" t="s">
        <v>292</v>
      </c>
      <c r="G112" t="s">
        <v>293</v>
      </c>
      <c r="H112">
        <v>1000</v>
      </c>
      <c r="I112" s="2">
        <v>43965</v>
      </c>
      <c r="J112" s="2">
        <v>43980</v>
      </c>
      <c r="K112">
        <v>1000</v>
      </c>
    </row>
    <row r="113" spans="1:11" x14ac:dyDescent="0.25">
      <c r="A113" t="str">
        <f>"Z912CF0A0C"</f>
        <v>Z912CF0A0C</v>
      </c>
      <c r="B113" t="str">
        <f t="shared" si="1"/>
        <v>06363391001</v>
      </c>
      <c r="C113" t="s">
        <v>16</v>
      </c>
      <c r="D113" t="s">
        <v>294</v>
      </c>
      <c r="E113" t="s">
        <v>26</v>
      </c>
      <c r="F113" s="1" t="s">
        <v>295</v>
      </c>
      <c r="G113" t="s">
        <v>296</v>
      </c>
      <c r="H113">
        <v>190</v>
      </c>
      <c r="I113" s="2">
        <v>43959</v>
      </c>
      <c r="J113" s="2">
        <v>43959</v>
      </c>
      <c r="K113">
        <v>190</v>
      </c>
    </row>
    <row r="114" spans="1:11" x14ac:dyDescent="0.25">
      <c r="A114" t="str">
        <f>"Z5E2CE83B4"</f>
        <v>Z5E2CE83B4</v>
      </c>
      <c r="B114" t="str">
        <f t="shared" si="1"/>
        <v>06363391001</v>
      </c>
      <c r="C114" t="s">
        <v>16</v>
      </c>
      <c r="D114" t="s">
        <v>297</v>
      </c>
      <c r="E114" t="s">
        <v>26</v>
      </c>
      <c r="F114" s="1" t="s">
        <v>298</v>
      </c>
      <c r="G114" t="s">
        <v>299</v>
      </c>
      <c r="H114">
        <v>650</v>
      </c>
      <c r="I114" s="2">
        <v>43963</v>
      </c>
      <c r="J114" s="2">
        <v>43963</v>
      </c>
      <c r="K114">
        <v>650</v>
      </c>
    </row>
    <row r="115" spans="1:11" x14ac:dyDescent="0.25">
      <c r="A115" t="str">
        <f>"Z7D1D92E54"</f>
        <v>Z7D1D92E54</v>
      </c>
      <c r="B115" t="str">
        <f t="shared" si="1"/>
        <v>06363391001</v>
      </c>
      <c r="C115" t="s">
        <v>16</v>
      </c>
      <c r="D115" t="s">
        <v>300</v>
      </c>
      <c r="E115" t="s">
        <v>22</v>
      </c>
      <c r="F115" s="1" t="s">
        <v>301</v>
      </c>
      <c r="G115" t="s">
        <v>58</v>
      </c>
      <c r="H115">
        <v>3510</v>
      </c>
      <c r="I115" s="2">
        <v>42856</v>
      </c>
      <c r="J115" s="2">
        <v>44043</v>
      </c>
      <c r="K115">
        <v>0</v>
      </c>
    </row>
    <row r="116" spans="1:11" x14ac:dyDescent="0.25">
      <c r="A116" t="str">
        <f>"Z961D92F2F"</f>
        <v>Z961D92F2F</v>
      </c>
      <c r="B116" t="str">
        <f t="shared" si="1"/>
        <v>06363391001</v>
      </c>
      <c r="C116" t="s">
        <v>16</v>
      </c>
      <c r="D116" t="s">
        <v>302</v>
      </c>
      <c r="E116" t="s">
        <v>22</v>
      </c>
      <c r="F116" s="1" t="s">
        <v>303</v>
      </c>
      <c r="G116" t="s">
        <v>226</v>
      </c>
      <c r="H116">
        <v>14440</v>
      </c>
      <c r="I116" s="2">
        <v>42887</v>
      </c>
      <c r="J116" s="2">
        <v>44043</v>
      </c>
      <c r="K116">
        <v>14060</v>
      </c>
    </row>
    <row r="117" spans="1:11" x14ac:dyDescent="0.25">
      <c r="A117" t="str">
        <f>"Z9B2CFD8AE"</f>
        <v>Z9B2CFD8AE</v>
      </c>
      <c r="B117" t="str">
        <f t="shared" si="1"/>
        <v>06363391001</v>
      </c>
      <c r="C117" t="s">
        <v>16</v>
      </c>
      <c r="D117" t="s">
        <v>304</v>
      </c>
      <c r="E117" t="s">
        <v>26</v>
      </c>
      <c r="F117" s="1" t="s">
        <v>305</v>
      </c>
      <c r="G117" t="s">
        <v>306</v>
      </c>
      <c r="H117">
        <v>19000</v>
      </c>
      <c r="I117" s="2">
        <v>43969</v>
      </c>
      <c r="J117" s="2">
        <v>43987</v>
      </c>
      <c r="K117">
        <v>18999.97</v>
      </c>
    </row>
    <row r="118" spans="1:11" x14ac:dyDescent="0.25">
      <c r="A118" t="str">
        <f>"8199738DD8"</f>
        <v>8199738DD8</v>
      </c>
      <c r="B118" t="str">
        <f t="shared" si="1"/>
        <v>06363391001</v>
      </c>
      <c r="C118" t="s">
        <v>16</v>
      </c>
      <c r="D118" t="s">
        <v>307</v>
      </c>
      <c r="E118" t="s">
        <v>22</v>
      </c>
      <c r="F118" s="1" t="s">
        <v>308</v>
      </c>
      <c r="G118" t="s">
        <v>281</v>
      </c>
      <c r="H118">
        <v>79800</v>
      </c>
      <c r="I118" s="2">
        <v>43983</v>
      </c>
      <c r="J118" s="2">
        <v>44347</v>
      </c>
      <c r="K118">
        <v>40519.589999999997</v>
      </c>
    </row>
    <row r="119" spans="1:11" x14ac:dyDescent="0.25">
      <c r="A119" t="str">
        <f>"Z222D1F1B8"</f>
        <v>Z222D1F1B8</v>
      </c>
      <c r="B119" t="str">
        <f t="shared" si="1"/>
        <v>06363391001</v>
      </c>
      <c r="C119" t="s">
        <v>16</v>
      </c>
      <c r="D119" t="s">
        <v>309</v>
      </c>
      <c r="E119" t="s">
        <v>26</v>
      </c>
      <c r="F119" s="1" t="s">
        <v>310</v>
      </c>
      <c r="G119" t="s">
        <v>311</v>
      </c>
      <c r="H119">
        <v>663.3</v>
      </c>
      <c r="I119" s="2">
        <v>43969</v>
      </c>
      <c r="J119" s="2">
        <v>43969</v>
      </c>
      <c r="K119">
        <v>663.3</v>
      </c>
    </row>
    <row r="120" spans="1:11" x14ac:dyDescent="0.25">
      <c r="A120" t="str">
        <f>"Z6B2D18108"</f>
        <v>Z6B2D18108</v>
      </c>
      <c r="B120" t="str">
        <f t="shared" si="1"/>
        <v>06363391001</v>
      </c>
      <c r="C120" t="s">
        <v>16</v>
      </c>
      <c r="D120" t="s">
        <v>312</v>
      </c>
      <c r="E120" t="s">
        <v>22</v>
      </c>
      <c r="F120" s="1" t="s">
        <v>313</v>
      </c>
      <c r="G120" t="s">
        <v>314</v>
      </c>
      <c r="H120">
        <v>9000</v>
      </c>
      <c r="I120" s="2">
        <v>43983</v>
      </c>
      <c r="J120" s="2">
        <v>44012</v>
      </c>
      <c r="K120">
        <v>7063.74</v>
      </c>
    </row>
    <row r="121" spans="1:11" x14ac:dyDescent="0.25">
      <c r="A121" t="str">
        <f>"Z7C2D1F07C"</f>
        <v>Z7C2D1F07C</v>
      </c>
      <c r="B121" t="str">
        <f t="shared" si="1"/>
        <v>06363391001</v>
      </c>
      <c r="C121" t="s">
        <v>16</v>
      </c>
      <c r="D121" t="s">
        <v>315</v>
      </c>
      <c r="E121" t="s">
        <v>22</v>
      </c>
      <c r="F121" s="1" t="s">
        <v>316</v>
      </c>
      <c r="G121" t="s">
        <v>194</v>
      </c>
      <c r="H121">
        <v>9117.7000000000007</v>
      </c>
      <c r="I121" s="2">
        <v>43986</v>
      </c>
      <c r="J121" s="2">
        <v>44015</v>
      </c>
      <c r="K121">
        <v>9117.7000000000007</v>
      </c>
    </row>
    <row r="122" spans="1:11" x14ac:dyDescent="0.25">
      <c r="A122" t="str">
        <f>"ZA92D31DDA"</f>
        <v>ZA92D31DDA</v>
      </c>
      <c r="B122" t="str">
        <f t="shared" si="1"/>
        <v>06363391001</v>
      </c>
      <c r="C122" t="s">
        <v>16</v>
      </c>
      <c r="D122" t="s">
        <v>317</v>
      </c>
      <c r="E122" t="s">
        <v>26</v>
      </c>
      <c r="F122" s="1" t="s">
        <v>318</v>
      </c>
      <c r="G122" t="s">
        <v>319</v>
      </c>
      <c r="H122">
        <v>37994.800000000003</v>
      </c>
      <c r="I122" s="2">
        <v>43990</v>
      </c>
      <c r="J122" s="2">
        <v>44012</v>
      </c>
      <c r="K122">
        <v>37994.800000000003</v>
      </c>
    </row>
    <row r="123" spans="1:11" x14ac:dyDescent="0.25">
      <c r="A123" t="str">
        <f>"Z602D45789"</f>
        <v>Z602D45789</v>
      </c>
      <c r="B123" t="str">
        <f t="shared" si="1"/>
        <v>06363391001</v>
      </c>
      <c r="C123" t="s">
        <v>16</v>
      </c>
      <c r="D123" t="s">
        <v>320</v>
      </c>
      <c r="E123" t="s">
        <v>26</v>
      </c>
      <c r="F123" s="1" t="s">
        <v>321</v>
      </c>
      <c r="G123" t="s">
        <v>322</v>
      </c>
      <c r="H123">
        <v>1280</v>
      </c>
      <c r="I123" s="2">
        <v>43998</v>
      </c>
      <c r="J123" s="2">
        <v>44363</v>
      </c>
      <c r="K123">
        <v>426.66</v>
      </c>
    </row>
    <row r="124" spans="1:11" x14ac:dyDescent="0.25">
      <c r="A124" t="str">
        <f>"Z732D35FB2"</f>
        <v>Z732D35FB2</v>
      </c>
      <c r="B124" t="str">
        <f t="shared" si="1"/>
        <v>06363391001</v>
      </c>
      <c r="C124" t="s">
        <v>16</v>
      </c>
      <c r="D124" t="s">
        <v>323</v>
      </c>
      <c r="E124" t="s">
        <v>22</v>
      </c>
      <c r="F124" s="1" t="s">
        <v>324</v>
      </c>
      <c r="G124" t="s">
        <v>325</v>
      </c>
      <c r="H124">
        <v>15494.4</v>
      </c>
      <c r="I124" s="2">
        <v>43999</v>
      </c>
      <c r="J124" s="2">
        <v>44015</v>
      </c>
      <c r="K124">
        <v>15494.4</v>
      </c>
    </row>
    <row r="125" spans="1:11" x14ac:dyDescent="0.25">
      <c r="A125" t="str">
        <f>"7717949CFC"</f>
        <v>7717949CFC</v>
      </c>
      <c r="B125" t="str">
        <f t="shared" si="1"/>
        <v>06363391001</v>
      </c>
      <c r="C125" t="s">
        <v>16</v>
      </c>
      <c r="D125" t="s">
        <v>326</v>
      </c>
      <c r="E125" t="s">
        <v>22</v>
      </c>
      <c r="F125" s="1" t="s">
        <v>327</v>
      </c>
      <c r="G125" t="s">
        <v>116</v>
      </c>
      <c r="H125">
        <v>15249.68</v>
      </c>
      <c r="I125" s="2">
        <v>43497</v>
      </c>
      <c r="J125" s="2">
        <v>44012</v>
      </c>
      <c r="K125">
        <v>15249.55</v>
      </c>
    </row>
    <row r="126" spans="1:11" x14ac:dyDescent="0.25">
      <c r="A126" t="str">
        <f>"7125318E69"</f>
        <v>7125318E69</v>
      </c>
      <c r="B126" t="str">
        <f t="shared" si="1"/>
        <v>06363391001</v>
      </c>
      <c r="C126" t="s">
        <v>16</v>
      </c>
      <c r="D126" t="s">
        <v>328</v>
      </c>
      <c r="E126" t="s">
        <v>22</v>
      </c>
      <c r="F126" s="1" t="s">
        <v>329</v>
      </c>
      <c r="G126" t="s">
        <v>116</v>
      </c>
      <c r="H126">
        <v>70928</v>
      </c>
      <c r="I126" s="2">
        <v>43040</v>
      </c>
      <c r="J126" s="2">
        <v>44012</v>
      </c>
      <c r="K126">
        <v>37930.239999999998</v>
      </c>
    </row>
    <row r="127" spans="1:11" x14ac:dyDescent="0.25">
      <c r="A127" t="str">
        <f>"7717933FC7"</f>
        <v>7717933FC7</v>
      </c>
      <c r="B127" t="str">
        <f t="shared" si="1"/>
        <v>06363391001</v>
      </c>
      <c r="C127" t="s">
        <v>16</v>
      </c>
      <c r="D127" t="s">
        <v>330</v>
      </c>
      <c r="E127" t="s">
        <v>22</v>
      </c>
      <c r="F127" s="1" t="s">
        <v>331</v>
      </c>
      <c r="G127" t="s">
        <v>116</v>
      </c>
      <c r="H127">
        <v>54628.92</v>
      </c>
      <c r="I127" s="2">
        <v>43497</v>
      </c>
      <c r="J127" s="2">
        <v>44012</v>
      </c>
      <c r="K127">
        <v>54628.92</v>
      </c>
    </row>
    <row r="128" spans="1:11" x14ac:dyDescent="0.25">
      <c r="A128" t="str">
        <f>"Z1F2863A06"</f>
        <v>Z1F2863A06</v>
      </c>
      <c r="B128" t="str">
        <f t="shared" si="1"/>
        <v>06363391001</v>
      </c>
      <c r="C128" t="s">
        <v>16</v>
      </c>
      <c r="D128" t="s">
        <v>332</v>
      </c>
      <c r="E128" t="s">
        <v>22</v>
      </c>
      <c r="F128" s="1" t="s">
        <v>333</v>
      </c>
      <c r="G128" t="s">
        <v>334</v>
      </c>
      <c r="H128">
        <v>16520.97</v>
      </c>
      <c r="I128" s="2">
        <v>43619</v>
      </c>
      <c r="J128" s="2">
        <v>44012</v>
      </c>
      <c r="K128">
        <v>16520.919999999998</v>
      </c>
    </row>
    <row r="129" spans="1:11" x14ac:dyDescent="0.25">
      <c r="A129" t="str">
        <f>"771794380A"</f>
        <v>771794380A</v>
      </c>
      <c r="B129" t="str">
        <f t="shared" si="1"/>
        <v>06363391001</v>
      </c>
      <c r="C129" t="s">
        <v>16</v>
      </c>
      <c r="D129" t="s">
        <v>335</v>
      </c>
      <c r="E129" t="s">
        <v>22</v>
      </c>
      <c r="F129" s="1" t="s">
        <v>336</v>
      </c>
      <c r="G129" t="s">
        <v>116</v>
      </c>
      <c r="H129">
        <v>20913.91</v>
      </c>
      <c r="I129" s="2">
        <v>43497</v>
      </c>
      <c r="J129" s="2">
        <v>44012</v>
      </c>
      <c r="K129">
        <v>20913.91</v>
      </c>
    </row>
    <row r="130" spans="1:11" x14ac:dyDescent="0.25">
      <c r="A130" t="str">
        <f>"Z452D4571F"</f>
        <v>Z452D4571F</v>
      </c>
      <c r="B130" t="str">
        <f t="shared" si="1"/>
        <v>06363391001</v>
      </c>
      <c r="C130" t="s">
        <v>16</v>
      </c>
      <c r="D130" t="s">
        <v>337</v>
      </c>
      <c r="E130" t="s">
        <v>26</v>
      </c>
      <c r="F130" s="1" t="s">
        <v>193</v>
      </c>
      <c r="G130" t="s">
        <v>194</v>
      </c>
      <c r="H130">
        <v>1395.7</v>
      </c>
      <c r="I130" s="2">
        <v>43980</v>
      </c>
      <c r="J130" s="2">
        <v>43980</v>
      </c>
      <c r="K130">
        <v>1395.7</v>
      </c>
    </row>
    <row r="131" spans="1:11" x14ac:dyDescent="0.25">
      <c r="A131" t="str">
        <f>"Z0C2D3D21A"</f>
        <v>Z0C2D3D21A</v>
      </c>
      <c r="B131" t="str">
        <f t="shared" ref="B131:B194" si="2">"06363391001"</f>
        <v>06363391001</v>
      </c>
      <c r="C131" t="s">
        <v>16</v>
      </c>
      <c r="D131" t="s">
        <v>338</v>
      </c>
      <c r="E131" t="s">
        <v>26</v>
      </c>
      <c r="F131" s="1" t="s">
        <v>339</v>
      </c>
      <c r="G131" t="s">
        <v>340</v>
      </c>
      <c r="H131">
        <v>160</v>
      </c>
      <c r="I131" s="2">
        <v>44004</v>
      </c>
      <c r="J131" s="2">
        <v>44004</v>
      </c>
      <c r="K131">
        <v>160</v>
      </c>
    </row>
    <row r="132" spans="1:11" x14ac:dyDescent="0.25">
      <c r="A132" t="str">
        <f>"8237086267"</f>
        <v>8237086267</v>
      </c>
      <c r="B132" t="str">
        <f t="shared" si="2"/>
        <v>06363391001</v>
      </c>
      <c r="C132" t="s">
        <v>16</v>
      </c>
      <c r="D132" t="s">
        <v>341</v>
      </c>
      <c r="E132" t="s">
        <v>22</v>
      </c>
      <c r="F132" s="1" t="s">
        <v>342</v>
      </c>
      <c r="G132" t="s">
        <v>343</v>
      </c>
      <c r="H132">
        <v>31000</v>
      </c>
      <c r="I132" s="2">
        <v>44013</v>
      </c>
      <c r="J132" s="2">
        <v>44439</v>
      </c>
      <c r="K132">
        <v>11290.1</v>
      </c>
    </row>
    <row r="133" spans="1:11" x14ac:dyDescent="0.25">
      <c r="A133" t="str">
        <f>"8340489541"</f>
        <v>8340489541</v>
      </c>
      <c r="B133" t="str">
        <f t="shared" si="2"/>
        <v>06363391001</v>
      </c>
      <c r="C133" t="s">
        <v>16</v>
      </c>
      <c r="D133" t="s">
        <v>344</v>
      </c>
      <c r="E133" t="s">
        <v>30</v>
      </c>
      <c r="F133" s="1" t="s">
        <v>345</v>
      </c>
      <c r="G133" t="s">
        <v>346</v>
      </c>
      <c r="H133">
        <v>243938.99</v>
      </c>
      <c r="I133" s="2">
        <v>44013</v>
      </c>
      <c r="J133" s="2">
        <v>44012</v>
      </c>
      <c r="K133">
        <v>4823.04</v>
      </c>
    </row>
    <row r="134" spans="1:11" x14ac:dyDescent="0.25">
      <c r="A134" t="str">
        <f>"Z482D3D0A0"</f>
        <v>Z482D3D0A0</v>
      </c>
      <c r="B134" t="str">
        <f t="shared" si="2"/>
        <v>06363391001</v>
      </c>
      <c r="C134" t="s">
        <v>16</v>
      </c>
      <c r="D134" t="s">
        <v>347</v>
      </c>
      <c r="E134" t="s">
        <v>26</v>
      </c>
      <c r="F134" s="1" t="s">
        <v>298</v>
      </c>
      <c r="G134" t="s">
        <v>299</v>
      </c>
      <c r="H134">
        <v>1220</v>
      </c>
      <c r="I134" s="2">
        <v>43997</v>
      </c>
      <c r="J134" s="2">
        <v>44000</v>
      </c>
      <c r="K134">
        <v>1220</v>
      </c>
    </row>
    <row r="135" spans="1:11" x14ac:dyDescent="0.25">
      <c r="A135" t="str">
        <f>"8237096AA5"</f>
        <v>8237096AA5</v>
      </c>
      <c r="B135" t="str">
        <f t="shared" si="2"/>
        <v>06363391001</v>
      </c>
      <c r="C135" t="s">
        <v>16</v>
      </c>
      <c r="D135" t="s">
        <v>348</v>
      </c>
      <c r="E135" t="s">
        <v>22</v>
      </c>
      <c r="F135" s="1" t="s">
        <v>349</v>
      </c>
      <c r="G135" t="s">
        <v>343</v>
      </c>
      <c r="H135">
        <v>29325</v>
      </c>
      <c r="I135" s="2">
        <v>44013</v>
      </c>
      <c r="J135" s="2">
        <v>44408</v>
      </c>
      <c r="K135">
        <v>12293.55</v>
      </c>
    </row>
    <row r="136" spans="1:11" x14ac:dyDescent="0.25">
      <c r="A136" t="str">
        <f>"8237118CCC"</f>
        <v>8237118CCC</v>
      </c>
      <c r="B136" t="str">
        <f t="shared" si="2"/>
        <v>06363391001</v>
      </c>
      <c r="C136" t="s">
        <v>16</v>
      </c>
      <c r="D136" t="s">
        <v>350</v>
      </c>
      <c r="E136" t="s">
        <v>22</v>
      </c>
      <c r="F136" s="1" t="s">
        <v>342</v>
      </c>
      <c r="G136" t="s">
        <v>343</v>
      </c>
      <c r="H136">
        <v>11560</v>
      </c>
      <c r="I136" s="2">
        <v>44013</v>
      </c>
      <c r="J136" s="2">
        <v>44377</v>
      </c>
      <c r="K136">
        <v>3744.92</v>
      </c>
    </row>
    <row r="137" spans="1:11" x14ac:dyDescent="0.25">
      <c r="A137" t="str">
        <f>"82372200FC"</f>
        <v>82372200FC</v>
      </c>
      <c r="B137" t="str">
        <f t="shared" si="2"/>
        <v>06363391001</v>
      </c>
      <c r="C137" t="s">
        <v>16</v>
      </c>
      <c r="D137" t="s">
        <v>351</v>
      </c>
      <c r="E137" t="s">
        <v>22</v>
      </c>
      <c r="F137" s="1" t="s">
        <v>352</v>
      </c>
      <c r="G137" t="s">
        <v>343</v>
      </c>
      <c r="H137">
        <v>14840</v>
      </c>
      <c r="I137" s="2">
        <v>44013</v>
      </c>
      <c r="J137" s="2">
        <v>44377</v>
      </c>
      <c r="K137">
        <v>5834.75</v>
      </c>
    </row>
    <row r="138" spans="1:11" x14ac:dyDescent="0.25">
      <c r="A138" t="str">
        <f>"8237229867"</f>
        <v>8237229867</v>
      </c>
      <c r="B138" t="str">
        <f t="shared" si="2"/>
        <v>06363391001</v>
      </c>
      <c r="C138" t="s">
        <v>16</v>
      </c>
      <c r="D138" t="s">
        <v>353</v>
      </c>
      <c r="E138" t="s">
        <v>22</v>
      </c>
      <c r="F138" s="1" t="s">
        <v>342</v>
      </c>
      <c r="G138" t="s">
        <v>343</v>
      </c>
      <c r="H138">
        <v>12300</v>
      </c>
      <c r="I138" s="2">
        <v>44013</v>
      </c>
      <c r="J138" s="2">
        <v>44377</v>
      </c>
      <c r="K138">
        <v>6095.63</v>
      </c>
    </row>
    <row r="139" spans="1:11" x14ac:dyDescent="0.25">
      <c r="A139" t="str">
        <f>"Z272D6F77B"</f>
        <v>Z272D6F77B</v>
      </c>
      <c r="B139" t="str">
        <f t="shared" si="2"/>
        <v>06363391001</v>
      </c>
      <c r="C139" t="s">
        <v>16</v>
      </c>
      <c r="D139" t="s">
        <v>354</v>
      </c>
      <c r="E139" t="s">
        <v>22</v>
      </c>
      <c r="F139" s="1" t="s">
        <v>355</v>
      </c>
      <c r="G139" t="s">
        <v>356</v>
      </c>
      <c r="H139">
        <v>115</v>
      </c>
      <c r="I139" s="2">
        <v>44022</v>
      </c>
      <c r="J139" s="2">
        <v>44043</v>
      </c>
      <c r="K139">
        <v>115</v>
      </c>
    </row>
    <row r="140" spans="1:11" x14ac:dyDescent="0.25">
      <c r="A140" t="str">
        <f>"ZE32D901C2"</f>
        <v>ZE32D901C2</v>
      </c>
      <c r="B140" t="str">
        <f t="shared" si="2"/>
        <v>06363391001</v>
      </c>
      <c r="C140" t="s">
        <v>16</v>
      </c>
      <c r="D140" t="s">
        <v>357</v>
      </c>
      <c r="E140" t="s">
        <v>30</v>
      </c>
      <c r="F140" s="1" t="s">
        <v>40</v>
      </c>
      <c r="G140" t="s">
        <v>41</v>
      </c>
      <c r="H140">
        <v>2695.14</v>
      </c>
      <c r="I140" s="2">
        <v>44019</v>
      </c>
      <c r="J140" s="2">
        <v>44073</v>
      </c>
      <c r="K140">
        <v>2695.14</v>
      </c>
    </row>
    <row r="141" spans="1:11" x14ac:dyDescent="0.25">
      <c r="A141" t="str">
        <f>"8260929E41"</f>
        <v>8260929E41</v>
      </c>
      <c r="B141" t="str">
        <f t="shared" si="2"/>
        <v>06363391001</v>
      </c>
      <c r="C141" t="s">
        <v>16</v>
      </c>
      <c r="D141" t="s">
        <v>358</v>
      </c>
      <c r="E141" t="s">
        <v>22</v>
      </c>
      <c r="F141" s="1" t="s">
        <v>359</v>
      </c>
      <c r="G141" t="s">
        <v>265</v>
      </c>
      <c r="H141">
        <v>92369.55</v>
      </c>
      <c r="I141" s="2">
        <v>44015</v>
      </c>
      <c r="J141" s="2">
        <v>44379</v>
      </c>
      <c r="K141">
        <v>25567.66</v>
      </c>
    </row>
    <row r="142" spans="1:11" x14ac:dyDescent="0.25">
      <c r="A142" t="str">
        <f>"83237965C1"</f>
        <v>83237965C1</v>
      </c>
      <c r="B142" t="str">
        <f t="shared" si="2"/>
        <v>06363391001</v>
      </c>
      <c r="C142" t="s">
        <v>16</v>
      </c>
      <c r="D142" t="s">
        <v>360</v>
      </c>
      <c r="E142" t="s">
        <v>22</v>
      </c>
      <c r="F142" s="1" t="s">
        <v>305</v>
      </c>
      <c r="G142" t="s">
        <v>306</v>
      </c>
      <c r="H142">
        <v>84000</v>
      </c>
      <c r="I142" s="2">
        <v>43990</v>
      </c>
      <c r="J142" s="2">
        <v>44165</v>
      </c>
      <c r="K142">
        <v>75653.5</v>
      </c>
    </row>
    <row r="143" spans="1:11" x14ac:dyDescent="0.25">
      <c r="A143" t="str">
        <f>"Z702D9CE13"</f>
        <v>Z702D9CE13</v>
      </c>
      <c r="B143" t="str">
        <f t="shared" si="2"/>
        <v>06363391001</v>
      </c>
      <c r="C143" t="s">
        <v>16</v>
      </c>
      <c r="D143" t="s">
        <v>361</v>
      </c>
      <c r="E143" t="s">
        <v>26</v>
      </c>
      <c r="F143" s="1" t="s">
        <v>362</v>
      </c>
      <c r="G143" t="s">
        <v>363</v>
      </c>
      <c r="H143">
        <v>191.35</v>
      </c>
      <c r="I143" s="2">
        <v>44025</v>
      </c>
      <c r="J143" s="2">
        <v>44389</v>
      </c>
      <c r="K143">
        <v>191.35</v>
      </c>
    </row>
    <row r="144" spans="1:11" x14ac:dyDescent="0.25">
      <c r="A144" t="str">
        <f>"Z022DB33B6"</f>
        <v>Z022DB33B6</v>
      </c>
      <c r="B144" t="str">
        <f t="shared" si="2"/>
        <v>06363391001</v>
      </c>
      <c r="C144" t="s">
        <v>16</v>
      </c>
      <c r="D144" t="s">
        <v>364</v>
      </c>
      <c r="E144" t="s">
        <v>26</v>
      </c>
      <c r="F144" s="1" t="s">
        <v>365</v>
      </c>
      <c r="G144" t="s">
        <v>366</v>
      </c>
      <c r="H144">
        <v>181</v>
      </c>
      <c r="I144" s="2">
        <v>44015</v>
      </c>
      <c r="J144" s="2">
        <v>44015</v>
      </c>
      <c r="K144">
        <v>181</v>
      </c>
    </row>
    <row r="145" spans="1:11" x14ac:dyDescent="0.25">
      <c r="A145" t="str">
        <f>"Z612DB486A"</f>
        <v>Z612DB486A</v>
      </c>
      <c r="B145" t="str">
        <f t="shared" si="2"/>
        <v>06363391001</v>
      </c>
      <c r="C145" t="s">
        <v>16</v>
      </c>
      <c r="D145" t="s">
        <v>367</v>
      </c>
      <c r="E145" t="s">
        <v>26</v>
      </c>
      <c r="F145" s="1" t="s">
        <v>155</v>
      </c>
      <c r="G145" t="s">
        <v>156</v>
      </c>
      <c r="H145">
        <v>1640</v>
      </c>
      <c r="I145" s="2">
        <v>44012</v>
      </c>
      <c r="J145" s="2">
        <v>44020</v>
      </c>
      <c r="K145">
        <v>1640</v>
      </c>
    </row>
    <row r="146" spans="1:11" x14ac:dyDescent="0.25">
      <c r="A146" t="str">
        <f>"ZDF2DB3F3C"</f>
        <v>ZDF2DB3F3C</v>
      </c>
      <c r="B146" t="str">
        <f t="shared" si="2"/>
        <v>06363391001</v>
      </c>
      <c r="C146" t="s">
        <v>16</v>
      </c>
      <c r="D146" t="s">
        <v>368</v>
      </c>
      <c r="E146" t="s">
        <v>26</v>
      </c>
      <c r="F146" s="1" t="s">
        <v>369</v>
      </c>
      <c r="G146" t="s">
        <v>370</v>
      </c>
      <c r="H146">
        <v>160</v>
      </c>
      <c r="I146" s="2">
        <v>44032</v>
      </c>
      <c r="J146" s="2">
        <v>44032</v>
      </c>
      <c r="K146">
        <v>160</v>
      </c>
    </row>
    <row r="147" spans="1:11" x14ac:dyDescent="0.25">
      <c r="A147" t="str">
        <f>"Z792D9A752"</f>
        <v>Z792D9A752</v>
      </c>
      <c r="B147" t="str">
        <f t="shared" si="2"/>
        <v>06363391001</v>
      </c>
      <c r="C147" t="s">
        <v>16</v>
      </c>
      <c r="D147" t="s">
        <v>371</v>
      </c>
      <c r="E147" t="s">
        <v>26</v>
      </c>
      <c r="F147" s="1" t="s">
        <v>372</v>
      </c>
      <c r="G147" t="s">
        <v>373</v>
      </c>
      <c r="H147">
        <v>2115</v>
      </c>
      <c r="I147" s="2">
        <v>44033</v>
      </c>
      <c r="J147" s="2">
        <v>44057</v>
      </c>
      <c r="K147">
        <v>0</v>
      </c>
    </row>
    <row r="148" spans="1:11" x14ac:dyDescent="0.25">
      <c r="A148" t="str">
        <f>"Z452C2735A"</f>
        <v>Z452C2735A</v>
      </c>
      <c r="B148" t="str">
        <f t="shared" si="2"/>
        <v>06363391001</v>
      </c>
      <c r="C148" t="s">
        <v>16</v>
      </c>
      <c r="D148" t="s">
        <v>374</v>
      </c>
      <c r="E148" t="s">
        <v>26</v>
      </c>
      <c r="F148" s="1" t="s">
        <v>375</v>
      </c>
      <c r="G148" t="s">
        <v>376</v>
      </c>
      <c r="H148">
        <v>1692.66</v>
      </c>
      <c r="I148" s="2">
        <v>44033</v>
      </c>
      <c r="J148" s="2">
        <v>44043</v>
      </c>
      <c r="K148">
        <v>1692.66</v>
      </c>
    </row>
    <row r="149" spans="1:11" x14ac:dyDescent="0.25">
      <c r="A149" t="str">
        <f>"ZA62D52E7F"</f>
        <v>ZA62D52E7F</v>
      </c>
      <c r="B149" t="str">
        <f t="shared" si="2"/>
        <v>06363391001</v>
      </c>
      <c r="C149" t="s">
        <v>16</v>
      </c>
      <c r="D149" t="s">
        <v>100</v>
      </c>
      <c r="E149" t="s">
        <v>26</v>
      </c>
      <c r="F149" s="1" t="s">
        <v>146</v>
      </c>
      <c r="G149" t="s">
        <v>147</v>
      </c>
      <c r="H149">
        <v>3578</v>
      </c>
      <c r="I149" s="2">
        <v>43896</v>
      </c>
      <c r="J149" s="2">
        <v>44014</v>
      </c>
      <c r="K149">
        <v>3578</v>
      </c>
    </row>
    <row r="150" spans="1:11" x14ac:dyDescent="0.25">
      <c r="A150" t="str">
        <f>"Z3E2DC19A0"</f>
        <v>Z3E2DC19A0</v>
      </c>
      <c r="B150" t="str">
        <f t="shared" si="2"/>
        <v>06363391001</v>
      </c>
      <c r="C150" t="s">
        <v>16</v>
      </c>
      <c r="D150" t="s">
        <v>377</v>
      </c>
      <c r="E150" t="s">
        <v>26</v>
      </c>
      <c r="F150" s="1" t="s">
        <v>378</v>
      </c>
      <c r="G150" t="s">
        <v>379</v>
      </c>
      <c r="H150">
        <v>296</v>
      </c>
      <c r="I150" s="2">
        <v>44034</v>
      </c>
      <c r="J150" s="2">
        <v>44034</v>
      </c>
      <c r="K150">
        <v>296</v>
      </c>
    </row>
    <row r="151" spans="1:11" x14ac:dyDescent="0.25">
      <c r="A151" t="str">
        <f>"Z472D6D4F7"</f>
        <v>Z472D6D4F7</v>
      </c>
      <c r="B151" t="str">
        <f t="shared" si="2"/>
        <v>06363391001</v>
      </c>
      <c r="C151" t="s">
        <v>16</v>
      </c>
      <c r="D151" t="s">
        <v>290</v>
      </c>
      <c r="E151" t="s">
        <v>30</v>
      </c>
      <c r="F151" s="1" t="s">
        <v>40</v>
      </c>
      <c r="G151" t="s">
        <v>41</v>
      </c>
      <c r="H151">
        <v>770.04</v>
      </c>
      <c r="I151" s="2">
        <v>44007</v>
      </c>
      <c r="J151" s="2">
        <v>44043</v>
      </c>
      <c r="K151">
        <v>770.04</v>
      </c>
    </row>
    <row r="152" spans="1:11" x14ac:dyDescent="0.25">
      <c r="A152" t="str">
        <f>"Z372DC8C6A"</f>
        <v>Z372DC8C6A</v>
      </c>
      <c r="B152" t="str">
        <f t="shared" si="2"/>
        <v>06363391001</v>
      </c>
      <c r="C152" t="s">
        <v>16</v>
      </c>
      <c r="D152" t="s">
        <v>380</v>
      </c>
      <c r="E152" t="s">
        <v>26</v>
      </c>
      <c r="F152" s="1" t="s">
        <v>381</v>
      </c>
      <c r="G152" t="s">
        <v>382</v>
      </c>
      <c r="H152">
        <v>4368.8500000000004</v>
      </c>
      <c r="I152" s="2">
        <v>44039</v>
      </c>
      <c r="J152" s="2">
        <v>44047</v>
      </c>
      <c r="K152">
        <v>4368.8500000000004</v>
      </c>
    </row>
    <row r="153" spans="1:11" x14ac:dyDescent="0.25">
      <c r="A153" t="str">
        <f>"ZF52DB4916"</f>
        <v>ZF52DB4916</v>
      </c>
      <c r="B153" t="str">
        <f t="shared" si="2"/>
        <v>06363391001</v>
      </c>
      <c r="C153" t="s">
        <v>16</v>
      </c>
      <c r="D153" t="s">
        <v>383</v>
      </c>
      <c r="E153" t="s">
        <v>26</v>
      </c>
      <c r="F153" s="1" t="s">
        <v>384</v>
      </c>
      <c r="G153" t="s">
        <v>385</v>
      </c>
      <c r="H153">
        <v>480</v>
      </c>
      <c r="I153" s="2">
        <v>44019</v>
      </c>
      <c r="J153" s="2">
        <v>44050</v>
      </c>
      <c r="K153">
        <v>480</v>
      </c>
    </row>
    <row r="154" spans="1:11" x14ac:dyDescent="0.25">
      <c r="A154" t="str">
        <f>"Z2B2DEA084"</f>
        <v>Z2B2DEA084</v>
      </c>
      <c r="B154" t="str">
        <f t="shared" si="2"/>
        <v>06363391001</v>
      </c>
      <c r="C154" t="s">
        <v>16</v>
      </c>
      <c r="D154" t="s">
        <v>386</v>
      </c>
      <c r="E154" t="s">
        <v>26</v>
      </c>
      <c r="F154" s="1" t="s">
        <v>387</v>
      </c>
      <c r="G154" t="s">
        <v>388</v>
      </c>
      <c r="H154">
        <v>199</v>
      </c>
      <c r="I154" s="2">
        <v>44050</v>
      </c>
      <c r="J154" s="2">
        <v>44081</v>
      </c>
      <c r="K154">
        <v>199</v>
      </c>
    </row>
    <row r="155" spans="1:11" x14ac:dyDescent="0.25">
      <c r="A155" t="str">
        <f>"8383807865"</f>
        <v>8383807865</v>
      </c>
      <c r="B155" t="str">
        <f t="shared" si="2"/>
        <v>06363391001</v>
      </c>
      <c r="C155" t="s">
        <v>16</v>
      </c>
      <c r="D155" t="s">
        <v>389</v>
      </c>
      <c r="E155" t="s">
        <v>30</v>
      </c>
      <c r="F155" s="1" t="s">
        <v>390</v>
      </c>
      <c r="G155" t="s">
        <v>391</v>
      </c>
      <c r="H155">
        <v>0</v>
      </c>
      <c r="I155" s="2">
        <v>44105</v>
      </c>
      <c r="J155" s="2">
        <v>44469</v>
      </c>
      <c r="K155">
        <v>94591.08</v>
      </c>
    </row>
    <row r="156" spans="1:11" x14ac:dyDescent="0.25">
      <c r="A156" t="str">
        <f>"Z272DFAF07"</f>
        <v>Z272DFAF07</v>
      </c>
      <c r="B156" t="str">
        <f t="shared" si="2"/>
        <v>06363391001</v>
      </c>
      <c r="C156" t="s">
        <v>16</v>
      </c>
      <c r="D156" t="s">
        <v>392</v>
      </c>
      <c r="E156" t="s">
        <v>26</v>
      </c>
      <c r="F156" s="1" t="s">
        <v>80</v>
      </c>
      <c r="G156" t="s">
        <v>81</v>
      </c>
      <c r="H156">
        <v>500</v>
      </c>
      <c r="I156" s="2">
        <v>44053</v>
      </c>
      <c r="J156" s="2">
        <v>44053</v>
      </c>
      <c r="K156">
        <v>500</v>
      </c>
    </row>
    <row r="157" spans="1:11" x14ac:dyDescent="0.25">
      <c r="A157" t="str">
        <f>"Z552DE4CBB"</f>
        <v>Z552DE4CBB</v>
      </c>
      <c r="B157" t="str">
        <f t="shared" si="2"/>
        <v>06363391001</v>
      </c>
      <c r="C157" t="s">
        <v>16</v>
      </c>
      <c r="D157" t="s">
        <v>393</v>
      </c>
      <c r="E157" t="s">
        <v>26</v>
      </c>
      <c r="F157" s="1" t="s">
        <v>394</v>
      </c>
      <c r="G157" t="s">
        <v>395</v>
      </c>
      <c r="H157">
        <v>355.9</v>
      </c>
      <c r="I157" s="2">
        <v>44048</v>
      </c>
      <c r="J157" s="2">
        <v>44074</v>
      </c>
      <c r="K157">
        <v>355.9</v>
      </c>
    </row>
    <row r="158" spans="1:11" x14ac:dyDescent="0.25">
      <c r="A158" t="str">
        <f>"81433622E9"</f>
        <v>81433622E9</v>
      </c>
      <c r="B158" t="str">
        <f t="shared" si="2"/>
        <v>06363391001</v>
      </c>
      <c r="C158" t="s">
        <v>16</v>
      </c>
      <c r="D158" t="s">
        <v>396</v>
      </c>
      <c r="E158" t="s">
        <v>22</v>
      </c>
      <c r="F158" s="1" t="s">
        <v>397</v>
      </c>
      <c r="G158" t="s">
        <v>110</v>
      </c>
      <c r="H158">
        <v>39820</v>
      </c>
      <c r="I158" s="2">
        <v>43955</v>
      </c>
      <c r="J158" s="2">
        <v>44286</v>
      </c>
      <c r="K158">
        <v>15841.61</v>
      </c>
    </row>
    <row r="159" spans="1:11" x14ac:dyDescent="0.25">
      <c r="A159" t="str">
        <f>"Z932DD54B7"</f>
        <v>Z932DD54B7</v>
      </c>
      <c r="B159" t="str">
        <f t="shared" si="2"/>
        <v>06363391001</v>
      </c>
      <c r="C159" t="s">
        <v>16</v>
      </c>
      <c r="D159" t="s">
        <v>398</v>
      </c>
      <c r="E159" t="s">
        <v>26</v>
      </c>
      <c r="F159" s="1" t="s">
        <v>399</v>
      </c>
      <c r="G159" t="s">
        <v>400</v>
      </c>
      <c r="H159">
        <v>26768</v>
      </c>
      <c r="I159" s="2">
        <v>44042</v>
      </c>
      <c r="J159" s="2">
        <v>44074</v>
      </c>
      <c r="K159">
        <v>24893</v>
      </c>
    </row>
    <row r="160" spans="1:11" x14ac:dyDescent="0.25">
      <c r="A160" t="str">
        <f>"ZAE2DF4A26"</f>
        <v>ZAE2DF4A26</v>
      </c>
      <c r="B160" t="str">
        <f t="shared" si="2"/>
        <v>06363391001</v>
      </c>
      <c r="C160" t="s">
        <v>16</v>
      </c>
      <c r="D160" t="s">
        <v>401</v>
      </c>
      <c r="E160" t="s">
        <v>26</v>
      </c>
      <c r="F160" s="1" t="s">
        <v>204</v>
      </c>
      <c r="G160" t="s">
        <v>205</v>
      </c>
      <c r="H160">
        <v>790</v>
      </c>
      <c r="I160" s="2">
        <v>44054</v>
      </c>
      <c r="J160" s="2">
        <v>44054</v>
      </c>
      <c r="K160">
        <v>790</v>
      </c>
    </row>
    <row r="161" spans="1:11" x14ac:dyDescent="0.25">
      <c r="A161" t="str">
        <f>"ZDA2D9C759"</f>
        <v>ZDA2D9C759</v>
      </c>
      <c r="B161" t="str">
        <f t="shared" si="2"/>
        <v>06363391001</v>
      </c>
      <c r="C161" t="s">
        <v>16</v>
      </c>
      <c r="D161" t="s">
        <v>402</v>
      </c>
      <c r="E161" t="s">
        <v>26</v>
      </c>
      <c r="F161" s="1" t="s">
        <v>118</v>
      </c>
      <c r="G161" t="s">
        <v>119</v>
      </c>
      <c r="H161">
        <v>432</v>
      </c>
      <c r="I161" s="2">
        <v>44020</v>
      </c>
      <c r="J161" s="2">
        <v>44069</v>
      </c>
      <c r="K161">
        <v>432</v>
      </c>
    </row>
    <row r="162" spans="1:11" x14ac:dyDescent="0.25">
      <c r="A162" t="str">
        <f>"8404519C79"</f>
        <v>8404519C79</v>
      </c>
      <c r="B162" t="str">
        <f t="shared" si="2"/>
        <v>06363391001</v>
      </c>
      <c r="C162" t="s">
        <v>16</v>
      </c>
      <c r="D162" t="s">
        <v>403</v>
      </c>
      <c r="E162" t="s">
        <v>22</v>
      </c>
      <c r="F162" s="1" t="s">
        <v>404</v>
      </c>
      <c r="G162" t="s">
        <v>405</v>
      </c>
      <c r="H162">
        <v>16820.099999999999</v>
      </c>
      <c r="I162" s="2">
        <v>44082</v>
      </c>
      <c r="J162" s="2">
        <v>44104</v>
      </c>
      <c r="K162">
        <v>16820.099999999999</v>
      </c>
    </row>
    <row r="163" spans="1:11" x14ac:dyDescent="0.25">
      <c r="A163" t="str">
        <f>"Z5829FA8FE"</f>
        <v>Z5829FA8FE</v>
      </c>
      <c r="B163" t="str">
        <f t="shared" si="2"/>
        <v>06363391001</v>
      </c>
      <c r="C163" t="s">
        <v>16</v>
      </c>
      <c r="D163" t="s">
        <v>406</v>
      </c>
      <c r="E163" t="s">
        <v>22</v>
      </c>
      <c r="F163" s="1" t="s">
        <v>407</v>
      </c>
      <c r="G163" t="s">
        <v>376</v>
      </c>
      <c r="H163">
        <v>18434.03</v>
      </c>
      <c r="I163" s="2">
        <v>43871</v>
      </c>
      <c r="J163" s="2">
        <v>44135</v>
      </c>
      <c r="K163">
        <v>13622.13</v>
      </c>
    </row>
    <row r="164" spans="1:11" x14ac:dyDescent="0.25">
      <c r="A164" t="str">
        <f>"ZE12E4D3ED"</f>
        <v>ZE12E4D3ED</v>
      </c>
      <c r="B164" t="str">
        <f t="shared" si="2"/>
        <v>06363391001</v>
      </c>
      <c r="C164" t="s">
        <v>16</v>
      </c>
      <c r="D164" t="s">
        <v>408</v>
      </c>
      <c r="E164" t="s">
        <v>26</v>
      </c>
      <c r="F164" s="1" t="s">
        <v>409</v>
      </c>
      <c r="G164" t="s">
        <v>410</v>
      </c>
      <c r="H164">
        <v>2364</v>
      </c>
      <c r="I164" s="2">
        <v>44040</v>
      </c>
      <c r="J164" s="2">
        <v>44076</v>
      </c>
      <c r="K164">
        <v>2364</v>
      </c>
    </row>
    <row r="165" spans="1:11" x14ac:dyDescent="0.25">
      <c r="A165" t="str">
        <f>"Z782E4EB97"</f>
        <v>Z782E4EB97</v>
      </c>
      <c r="B165" t="str">
        <f t="shared" si="2"/>
        <v>06363391001</v>
      </c>
      <c r="C165" t="s">
        <v>16</v>
      </c>
      <c r="D165" t="s">
        <v>411</v>
      </c>
      <c r="E165" t="s">
        <v>26</v>
      </c>
      <c r="F165" s="1" t="s">
        <v>412</v>
      </c>
      <c r="G165" t="s">
        <v>413</v>
      </c>
      <c r="H165">
        <v>250</v>
      </c>
      <c r="I165" s="2">
        <v>44096</v>
      </c>
      <c r="J165" s="2">
        <v>44096</v>
      </c>
      <c r="K165">
        <v>250</v>
      </c>
    </row>
    <row r="166" spans="1:11" x14ac:dyDescent="0.25">
      <c r="A166" t="str">
        <f>"ZCC2E574F2"</f>
        <v>ZCC2E574F2</v>
      </c>
      <c r="B166" t="str">
        <f t="shared" si="2"/>
        <v>06363391001</v>
      </c>
      <c r="C166" t="s">
        <v>16</v>
      </c>
      <c r="D166" t="s">
        <v>414</v>
      </c>
      <c r="E166" t="s">
        <v>26</v>
      </c>
      <c r="F166" s="1" t="s">
        <v>118</v>
      </c>
      <c r="G166" t="s">
        <v>119</v>
      </c>
      <c r="H166">
        <v>550.79999999999995</v>
      </c>
      <c r="I166" s="2">
        <v>44092</v>
      </c>
      <c r="J166" s="2">
        <v>44092</v>
      </c>
      <c r="K166">
        <v>550.79999999999995</v>
      </c>
    </row>
    <row r="167" spans="1:11" x14ac:dyDescent="0.25">
      <c r="A167" t="str">
        <f>"Z4C2E31AC1"</f>
        <v>Z4C2E31AC1</v>
      </c>
      <c r="B167" t="str">
        <f t="shared" si="2"/>
        <v>06363391001</v>
      </c>
      <c r="C167" t="s">
        <v>16</v>
      </c>
      <c r="D167" t="s">
        <v>415</v>
      </c>
      <c r="E167" t="s">
        <v>26</v>
      </c>
      <c r="F167" s="1" t="s">
        <v>416</v>
      </c>
      <c r="G167" t="s">
        <v>417</v>
      </c>
      <c r="H167">
        <v>153.85</v>
      </c>
      <c r="I167" s="2">
        <v>44089</v>
      </c>
      <c r="J167" s="2">
        <v>44453</v>
      </c>
      <c r="K167">
        <v>153.85</v>
      </c>
    </row>
    <row r="168" spans="1:11" x14ac:dyDescent="0.25">
      <c r="A168" t="str">
        <f>"ZE92DB8F63"</f>
        <v>ZE92DB8F63</v>
      </c>
      <c r="B168" t="str">
        <f t="shared" si="2"/>
        <v>06363391001</v>
      </c>
      <c r="C168" t="s">
        <v>16</v>
      </c>
      <c r="D168" t="s">
        <v>418</v>
      </c>
      <c r="E168" t="s">
        <v>26</v>
      </c>
      <c r="F168" s="1" t="s">
        <v>419</v>
      </c>
      <c r="G168" t="s">
        <v>420</v>
      </c>
      <c r="H168">
        <v>1139.5999999999999</v>
      </c>
      <c r="I168" s="2">
        <v>44090</v>
      </c>
      <c r="J168" s="2">
        <v>44135</v>
      </c>
      <c r="K168">
        <v>1139.5999999999999</v>
      </c>
    </row>
    <row r="169" spans="1:11" x14ac:dyDescent="0.25">
      <c r="A169" t="str">
        <f>"Z502E6ED5C"</f>
        <v>Z502E6ED5C</v>
      </c>
      <c r="B169" t="str">
        <f t="shared" si="2"/>
        <v>06363391001</v>
      </c>
      <c r="C169" t="s">
        <v>16</v>
      </c>
      <c r="D169" t="s">
        <v>421</v>
      </c>
      <c r="E169" t="s">
        <v>26</v>
      </c>
      <c r="F169" s="1" t="s">
        <v>422</v>
      </c>
      <c r="G169" t="s">
        <v>423</v>
      </c>
      <c r="H169">
        <v>5468.5</v>
      </c>
      <c r="I169" s="2">
        <v>44099</v>
      </c>
      <c r="J169" s="2">
        <v>44463</v>
      </c>
      <c r="K169">
        <v>3627.84</v>
      </c>
    </row>
    <row r="170" spans="1:11" x14ac:dyDescent="0.25">
      <c r="A170" t="str">
        <f>"Z732E7773C"</f>
        <v>Z732E7773C</v>
      </c>
      <c r="B170" t="str">
        <f t="shared" si="2"/>
        <v>06363391001</v>
      </c>
      <c r="C170" t="s">
        <v>16</v>
      </c>
      <c r="D170" t="s">
        <v>424</v>
      </c>
      <c r="E170" t="s">
        <v>26</v>
      </c>
      <c r="F170" s="1" t="s">
        <v>425</v>
      </c>
      <c r="G170" t="s">
        <v>426</v>
      </c>
      <c r="H170">
        <v>40</v>
      </c>
      <c r="I170" s="2">
        <v>44099</v>
      </c>
      <c r="J170" s="2">
        <v>44099</v>
      </c>
      <c r="K170">
        <v>40</v>
      </c>
    </row>
    <row r="171" spans="1:11" x14ac:dyDescent="0.25">
      <c r="A171" t="str">
        <f>"Z35235F17C"</f>
        <v>Z35235F17C</v>
      </c>
      <c r="B171" t="str">
        <f t="shared" si="2"/>
        <v>06363391001</v>
      </c>
      <c r="C171" t="s">
        <v>16</v>
      </c>
      <c r="D171" t="s">
        <v>427</v>
      </c>
      <c r="E171" t="s">
        <v>26</v>
      </c>
      <c r="F171" s="1" t="s">
        <v>428</v>
      </c>
      <c r="G171" t="s">
        <v>429</v>
      </c>
      <c r="H171">
        <v>3120</v>
      </c>
      <c r="I171" s="2">
        <v>43214</v>
      </c>
      <c r="J171" s="2">
        <v>43276</v>
      </c>
      <c r="K171">
        <v>3120</v>
      </c>
    </row>
    <row r="172" spans="1:11" x14ac:dyDescent="0.25">
      <c r="A172" t="str">
        <f>"Z372E9186E"</f>
        <v>Z372E9186E</v>
      </c>
      <c r="B172" t="str">
        <f t="shared" si="2"/>
        <v>06363391001</v>
      </c>
      <c r="C172" t="s">
        <v>16</v>
      </c>
      <c r="D172" t="s">
        <v>430</v>
      </c>
      <c r="E172" t="s">
        <v>26</v>
      </c>
      <c r="F172" s="1" t="s">
        <v>384</v>
      </c>
      <c r="G172" t="s">
        <v>385</v>
      </c>
      <c r="H172">
        <v>1330</v>
      </c>
      <c r="I172" s="2">
        <v>44110</v>
      </c>
      <c r="J172" s="2">
        <v>44110</v>
      </c>
      <c r="K172">
        <v>1330</v>
      </c>
    </row>
    <row r="173" spans="1:11" x14ac:dyDescent="0.25">
      <c r="A173" t="str">
        <f>"ZB02E107D2"</f>
        <v>ZB02E107D2</v>
      </c>
      <c r="B173" t="str">
        <f t="shared" si="2"/>
        <v>06363391001</v>
      </c>
      <c r="C173" t="s">
        <v>16</v>
      </c>
      <c r="D173" t="s">
        <v>431</v>
      </c>
      <c r="E173" t="s">
        <v>26</v>
      </c>
      <c r="F173" s="1" t="s">
        <v>432</v>
      </c>
      <c r="G173" t="s">
        <v>433</v>
      </c>
      <c r="H173">
        <v>57</v>
      </c>
      <c r="I173" s="2">
        <v>44077</v>
      </c>
      <c r="J173" s="2">
        <v>44077</v>
      </c>
      <c r="K173">
        <v>57</v>
      </c>
    </row>
    <row r="174" spans="1:11" x14ac:dyDescent="0.25">
      <c r="A174" t="str">
        <f>"773168437A"</f>
        <v>773168437A</v>
      </c>
      <c r="B174" t="str">
        <f t="shared" si="2"/>
        <v>06363391001</v>
      </c>
      <c r="C174" t="s">
        <v>16</v>
      </c>
      <c r="D174" t="s">
        <v>434</v>
      </c>
      <c r="E174" t="s">
        <v>22</v>
      </c>
      <c r="F174" s="1" t="s">
        <v>435</v>
      </c>
      <c r="G174" t="s">
        <v>436</v>
      </c>
      <c r="H174">
        <v>134069.38</v>
      </c>
      <c r="I174" s="2">
        <v>43497</v>
      </c>
      <c r="J174" s="2">
        <v>44286</v>
      </c>
      <c r="K174">
        <v>100117.07</v>
      </c>
    </row>
    <row r="175" spans="1:11" x14ac:dyDescent="0.25">
      <c r="A175" t="str">
        <f>"Z432DA8EDD"</f>
        <v>Z432DA8EDD</v>
      </c>
      <c r="B175" t="str">
        <f t="shared" si="2"/>
        <v>06363391001</v>
      </c>
      <c r="C175" t="s">
        <v>16</v>
      </c>
      <c r="D175" t="s">
        <v>437</v>
      </c>
      <c r="E175" t="s">
        <v>26</v>
      </c>
      <c r="F175" s="1" t="s">
        <v>438</v>
      </c>
      <c r="G175" t="s">
        <v>439</v>
      </c>
      <c r="H175">
        <v>5292</v>
      </c>
      <c r="I175" s="2">
        <v>44033</v>
      </c>
      <c r="J175" s="2">
        <v>44397</v>
      </c>
      <c r="K175">
        <v>3990</v>
      </c>
    </row>
    <row r="176" spans="1:11" x14ac:dyDescent="0.25">
      <c r="A176" t="str">
        <f>"8456370149"</f>
        <v>8456370149</v>
      </c>
      <c r="B176" t="str">
        <f t="shared" si="2"/>
        <v>06363391001</v>
      </c>
      <c r="C176" t="s">
        <v>16</v>
      </c>
      <c r="D176" t="s">
        <v>440</v>
      </c>
      <c r="E176" t="s">
        <v>30</v>
      </c>
      <c r="F176" s="1" t="s">
        <v>441</v>
      </c>
      <c r="G176" t="s">
        <v>442</v>
      </c>
      <c r="H176">
        <v>128976.65</v>
      </c>
      <c r="I176" s="2">
        <v>44113</v>
      </c>
      <c r="J176" s="2">
        <v>44454</v>
      </c>
      <c r="K176">
        <v>25759.55</v>
      </c>
    </row>
    <row r="177" spans="1:11" x14ac:dyDescent="0.25">
      <c r="A177" t="str">
        <f>"8352868CB8"</f>
        <v>8352868CB8</v>
      </c>
      <c r="B177" t="str">
        <f t="shared" si="2"/>
        <v>06363391001</v>
      </c>
      <c r="C177" t="s">
        <v>16</v>
      </c>
      <c r="D177" t="s">
        <v>443</v>
      </c>
      <c r="E177" t="s">
        <v>30</v>
      </c>
      <c r="F177" s="1" t="s">
        <v>305</v>
      </c>
      <c r="G177" t="s">
        <v>306</v>
      </c>
      <c r="H177">
        <v>363771.93</v>
      </c>
      <c r="I177" s="2">
        <v>44013</v>
      </c>
      <c r="J177" s="2">
        <v>45107</v>
      </c>
      <c r="K177">
        <v>33131</v>
      </c>
    </row>
    <row r="178" spans="1:11" x14ac:dyDescent="0.25">
      <c r="A178" t="str">
        <f>"ZAF2DFCFC3"</f>
        <v>ZAF2DFCFC3</v>
      </c>
      <c r="B178" t="str">
        <f t="shared" si="2"/>
        <v>06363391001</v>
      </c>
      <c r="C178" t="s">
        <v>16</v>
      </c>
      <c r="D178" t="s">
        <v>444</v>
      </c>
      <c r="E178" t="s">
        <v>26</v>
      </c>
      <c r="F178" s="1" t="s">
        <v>445</v>
      </c>
      <c r="G178" t="s">
        <v>446</v>
      </c>
      <c r="H178">
        <v>1200</v>
      </c>
      <c r="I178" s="2">
        <v>44057</v>
      </c>
      <c r="J178" s="2">
        <v>44137</v>
      </c>
      <c r="K178">
        <v>1200</v>
      </c>
    </row>
    <row r="179" spans="1:11" x14ac:dyDescent="0.25">
      <c r="A179" t="str">
        <f>"Z652EFBE2D"</f>
        <v>Z652EFBE2D</v>
      </c>
      <c r="B179" t="str">
        <f t="shared" si="2"/>
        <v>06363391001</v>
      </c>
      <c r="C179" t="s">
        <v>16</v>
      </c>
      <c r="D179" t="s">
        <v>447</v>
      </c>
      <c r="E179" t="s">
        <v>26</v>
      </c>
      <c r="F179" s="1" t="s">
        <v>448</v>
      </c>
      <c r="G179" t="s">
        <v>449</v>
      </c>
      <c r="H179">
        <v>270</v>
      </c>
      <c r="I179" s="2">
        <v>44131</v>
      </c>
      <c r="J179" s="2">
        <v>44131</v>
      </c>
      <c r="K179">
        <v>0</v>
      </c>
    </row>
    <row r="180" spans="1:11" x14ac:dyDescent="0.25">
      <c r="A180" t="str">
        <f>"Z5A2EF2FFC"</f>
        <v>Z5A2EF2FFC</v>
      </c>
      <c r="B180" t="str">
        <f t="shared" si="2"/>
        <v>06363391001</v>
      </c>
      <c r="C180" t="s">
        <v>16</v>
      </c>
      <c r="D180" t="s">
        <v>450</v>
      </c>
      <c r="E180" t="s">
        <v>26</v>
      </c>
      <c r="F180" s="1" t="s">
        <v>384</v>
      </c>
      <c r="G180" t="s">
        <v>385</v>
      </c>
      <c r="H180">
        <v>220</v>
      </c>
      <c r="I180" s="2">
        <v>44118</v>
      </c>
      <c r="J180" s="2">
        <v>44118</v>
      </c>
      <c r="K180">
        <v>220</v>
      </c>
    </row>
    <row r="181" spans="1:11" x14ac:dyDescent="0.25">
      <c r="A181" t="str">
        <f>"Z8B2EBE057"</f>
        <v>Z8B2EBE057</v>
      </c>
      <c r="B181" t="str">
        <f t="shared" si="2"/>
        <v>06363391001</v>
      </c>
      <c r="C181" t="s">
        <v>16</v>
      </c>
      <c r="D181" t="s">
        <v>451</v>
      </c>
      <c r="E181" t="s">
        <v>26</v>
      </c>
      <c r="F181" s="1" t="s">
        <v>221</v>
      </c>
      <c r="G181" t="s">
        <v>222</v>
      </c>
      <c r="H181">
        <v>180</v>
      </c>
      <c r="I181" s="2">
        <v>44126</v>
      </c>
      <c r="J181" s="2">
        <v>44126</v>
      </c>
      <c r="K181">
        <v>180</v>
      </c>
    </row>
    <row r="182" spans="1:11" x14ac:dyDescent="0.25">
      <c r="A182" t="str">
        <f>"Z9A2EADCA3"</f>
        <v>Z9A2EADCA3</v>
      </c>
      <c r="B182" t="str">
        <f t="shared" si="2"/>
        <v>06363391001</v>
      </c>
      <c r="C182" t="s">
        <v>16</v>
      </c>
      <c r="D182" t="s">
        <v>452</v>
      </c>
      <c r="E182" t="s">
        <v>22</v>
      </c>
      <c r="F182" s="1" t="s">
        <v>453</v>
      </c>
      <c r="G182" t="s">
        <v>119</v>
      </c>
      <c r="H182">
        <v>1355</v>
      </c>
      <c r="I182" s="2">
        <v>44132</v>
      </c>
      <c r="J182" s="2">
        <v>44496</v>
      </c>
      <c r="K182">
        <v>0</v>
      </c>
    </row>
    <row r="183" spans="1:11" x14ac:dyDescent="0.25">
      <c r="A183" t="str">
        <f>"Z0F2ECF6B5"</f>
        <v>Z0F2ECF6B5</v>
      </c>
      <c r="B183" t="str">
        <f t="shared" si="2"/>
        <v>06363391001</v>
      </c>
      <c r="C183" t="s">
        <v>16</v>
      </c>
      <c r="D183" t="s">
        <v>454</v>
      </c>
      <c r="E183" t="s">
        <v>26</v>
      </c>
      <c r="F183" s="1" t="s">
        <v>115</v>
      </c>
      <c r="G183" t="s">
        <v>116</v>
      </c>
      <c r="H183">
        <v>1800</v>
      </c>
      <c r="I183" s="2">
        <v>44123</v>
      </c>
      <c r="J183" s="2">
        <v>44123</v>
      </c>
      <c r="K183">
        <v>1800</v>
      </c>
    </row>
    <row r="184" spans="1:11" x14ac:dyDescent="0.25">
      <c r="A184" t="str">
        <f>"Z972E85F81"</f>
        <v>Z972E85F81</v>
      </c>
      <c r="B184" t="str">
        <f t="shared" si="2"/>
        <v>06363391001</v>
      </c>
      <c r="C184" t="s">
        <v>16</v>
      </c>
      <c r="D184" t="s">
        <v>455</v>
      </c>
      <c r="E184" t="s">
        <v>26</v>
      </c>
      <c r="F184" s="1" t="s">
        <v>456</v>
      </c>
      <c r="G184" t="s">
        <v>457</v>
      </c>
      <c r="H184">
        <v>406.37</v>
      </c>
      <c r="I184" s="2">
        <v>44112</v>
      </c>
      <c r="J184" s="2">
        <v>44127</v>
      </c>
      <c r="K184">
        <v>406.37</v>
      </c>
    </row>
    <row r="185" spans="1:11" x14ac:dyDescent="0.25">
      <c r="A185" t="str">
        <f>"ZD72EE6562"</f>
        <v>ZD72EE6562</v>
      </c>
      <c r="B185" t="str">
        <f t="shared" si="2"/>
        <v>06363391001</v>
      </c>
      <c r="C185" t="s">
        <v>16</v>
      </c>
      <c r="D185" t="s">
        <v>458</v>
      </c>
      <c r="E185" t="s">
        <v>26</v>
      </c>
      <c r="F185" s="1" t="s">
        <v>255</v>
      </c>
      <c r="G185" t="s">
        <v>256</v>
      </c>
      <c r="H185">
        <v>6783.48</v>
      </c>
      <c r="I185" s="2">
        <v>44123</v>
      </c>
      <c r="J185" s="2">
        <v>44134</v>
      </c>
      <c r="K185">
        <v>6783.48</v>
      </c>
    </row>
    <row r="186" spans="1:11" x14ac:dyDescent="0.25">
      <c r="A186" t="str">
        <f>"ZA82E7FF19"</f>
        <v>ZA82E7FF19</v>
      </c>
      <c r="B186" t="str">
        <f t="shared" si="2"/>
        <v>06363391001</v>
      </c>
      <c r="C186" t="s">
        <v>16</v>
      </c>
      <c r="D186" t="s">
        <v>459</v>
      </c>
      <c r="E186" t="s">
        <v>26</v>
      </c>
      <c r="F186" s="1" t="s">
        <v>460</v>
      </c>
      <c r="G186" t="s">
        <v>461</v>
      </c>
      <c r="H186">
        <v>2500</v>
      </c>
      <c r="I186" s="2">
        <v>44110</v>
      </c>
      <c r="J186" s="2">
        <v>44165</v>
      </c>
      <c r="K186">
        <v>2500</v>
      </c>
    </row>
    <row r="187" spans="1:11" x14ac:dyDescent="0.25">
      <c r="A187" t="str">
        <f>"Z032F225F8"</f>
        <v>Z032F225F8</v>
      </c>
      <c r="B187" t="str">
        <f t="shared" si="2"/>
        <v>06363391001</v>
      </c>
      <c r="C187" t="s">
        <v>16</v>
      </c>
      <c r="D187" t="s">
        <v>462</v>
      </c>
      <c r="E187" t="s">
        <v>26</v>
      </c>
      <c r="F187" s="1" t="s">
        <v>115</v>
      </c>
      <c r="G187" t="s">
        <v>116</v>
      </c>
      <c r="H187">
        <v>750</v>
      </c>
      <c r="I187" s="2">
        <v>44137</v>
      </c>
      <c r="J187" s="2">
        <v>44137</v>
      </c>
      <c r="K187">
        <v>750</v>
      </c>
    </row>
    <row r="188" spans="1:11" x14ac:dyDescent="0.25">
      <c r="A188" t="str">
        <f>"Z9D2F22551"</f>
        <v>Z9D2F22551</v>
      </c>
      <c r="B188" t="str">
        <f t="shared" si="2"/>
        <v>06363391001</v>
      </c>
      <c r="C188" t="s">
        <v>16</v>
      </c>
      <c r="D188" t="s">
        <v>463</v>
      </c>
      <c r="E188" t="s">
        <v>26</v>
      </c>
      <c r="F188" s="1" t="s">
        <v>464</v>
      </c>
      <c r="G188" t="s">
        <v>465</v>
      </c>
      <c r="H188">
        <v>3053.31</v>
      </c>
      <c r="I188" s="2">
        <v>44135</v>
      </c>
      <c r="J188" s="2">
        <v>44146</v>
      </c>
      <c r="K188">
        <v>3053.31</v>
      </c>
    </row>
    <row r="189" spans="1:11" x14ac:dyDescent="0.25">
      <c r="A189" t="str">
        <f>"Z912ECF869"</f>
        <v>Z912ECF869</v>
      </c>
      <c r="B189" t="str">
        <f t="shared" si="2"/>
        <v>06363391001</v>
      </c>
      <c r="C189" t="s">
        <v>16</v>
      </c>
      <c r="D189" t="s">
        <v>466</v>
      </c>
      <c r="E189" t="s">
        <v>22</v>
      </c>
      <c r="F189" s="1" t="s">
        <v>467</v>
      </c>
      <c r="G189" t="s">
        <v>334</v>
      </c>
      <c r="H189">
        <v>3480</v>
      </c>
      <c r="I189" s="2">
        <v>44152</v>
      </c>
      <c r="J189" s="2">
        <v>44196</v>
      </c>
      <c r="K189">
        <v>0</v>
      </c>
    </row>
    <row r="190" spans="1:11" x14ac:dyDescent="0.25">
      <c r="A190" t="str">
        <f>"ZE82F0E25E"</f>
        <v>ZE82F0E25E</v>
      </c>
      <c r="B190" t="str">
        <f t="shared" si="2"/>
        <v>06363391001</v>
      </c>
      <c r="C190" t="s">
        <v>16</v>
      </c>
      <c r="D190" t="s">
        <v>468</v>
      </c>
      <c r="E190" t="s">
        <v>22</v>
      </c>
      <c r="F190" s="1" t="s">
        <v>469</v>
      </c>
      <c r="G190" t="s">
        <v>470</v>
      </c>
      <c r="H190">
        <v>2150.2199999999998</v>
      </c>
      <c r="I190" s="2">
        <v>44152</v>
      </c>
      <c r="J190" s="2">
        <v>44196</v>
      </c>
      <c r="K190">
        <v>0</v>
      </c>
    </row>
    <row r="191" spans="1:11" x14ac:dyDescent="0.25">
      <c r="A191" t="str">
        <f>"ZCF2E3C463"</f>
        <v>ZCF2E3C463</v>
      </c>
      <c r="B191" t="str">
        <f t="shared" si="2"/>
        <v>06363391001</v>
      </c>
      <c r="C191" t="s">
        <v>16</v>
      </c>
      <c r="D191" t="s">
        <v>471</v>
      </c>
      <c r="E191" t="s">
        <v>26</v>
      </c>
      <c r="F191" s="1" t="s">
        <v>387</v>
      </c>
      <c r="G191" t="s">
        <v>388</v>
      </c>
      <c r="H191">
        <v>643</v>
      </c>
      <c r="I191" s="2">
        <v>44130</v>
      </c>
      <c r="J191" s="2">
        <v>44165</v>
      </c>
      <c r="K191">
        <v>643</v>
      </c>
    </row>
    <row r="192" spans="1:11" x14ac:dyDescent="0.25">
      <c r="A192" t="str">
        <f>"ZEE2F4A8C4"</f>
        <v>ZEE2F4A8C4</v>
      </c>
      <c r="B192" t="str">
        <f t="shared" si="2"/>
        <v>06363391001</v>
      </c>
      <c r="C192" t="s">
        <v>16</v>
      </c>
      <c r="D192" t="s">
        <v>472</v>
      </c>
      <c r="E192" t="s">
        <v>30</v>
      </c>
      <c r="F192" s="1" t="s">
        <v>31</v>
      </c>
      <c r="G192" t="s">
        <v>32</v>
      </c>
      <c r="H192">
        <v>2476</v>
      </c>
      <c r="I192" s="2">
        <v>44154</v>
      </c>
      <c r="J192" s="2">
        <v>45657</v>
      </c>
      <c r="K192">
        <v>0</v>
      </c>
    </row>
    <row r="193" spans="1:11" x14ac:dyDescent="0.25">
      <c r="A193" t="str">
        <f>"ZAF2F4522C"</f>
        <v>ZAF2F4522C</v>
      </c>
      <c r="B193" t="str">
        <f t="shared" si="2"/>
        <v>06363391001</v>
      </c>
      <c r="C193" t="s">
        <v>16</v>
      </c>
      <c r="D193" t="s">
        <v>473</v>
      </c>
      <c r="E193" t="s">
        <v>26</v>
      </c>
      <c r="F193" s="1" t="s">
        <v>460</v>
      </c>
      <c r="G193" t="s">
        <v>461</v>
      </c>
      <c r="H193">
        <v>1194</v>
      </c>
      <c r="I193" s="2">
        <v>44154</v>
      </c>
      <c r="J193" s="2">
        <v>44196</v>
      </c>
      <c r="K193">
        <v>0</v>
      </c>
    </row>
    <row r="194" spans="1:11" x14ac:dyDescent="0.25">
      <c r="A194" t="str">
        <f>"Z462F4EB42"</f>
        <v>Z462F4EB42</v>
      </c>
      <c r="B194" t="str">
        <f t="shared" si="2"/>
        <v>06363391001</v>
      </c>
      <c r="C194" t="s">
        <v>16</v>
      </c>
      <c r="D194" t="s">
        <v>474</v>
      </c>
      <c r="E194" t="s">
        <v>26</v>
      </c>
      <c r="F194" s="1" t="s">
        <v>234</v>
      </c>
      <c r="G194" t="s">
        <v>235</v>
      </c>
      <c r="H194">
        <v>2940</v>
      </c>
      <c r="I194" s="2">
        <v>44155</v>
      </c>
      <c r="J194" s="2">
        <v>44196</v>
      </c>
      <c r="K194">
        <v>2940</v>
      </c>
    </row>
    <row r="195" spans="1:11" x14ac:dyDescent="0.25">
      <c r="A195" t="str">
        <f>"Z922F51B32"</f>
        <v>Z922F51B32</v>
      </c>
      <c r="B195" t="str">
        <f t="shared" ref="B195:B228" si="3">"06363391001"</f>
        <v>06363391001</v>
      </c>
      <c r="C195" t="s">
        <v>16</v>
      </c>
      <c r="D195" t="s">
        <v>475</v>
      </c>
      <c r="E195" t="s">
        <v>26</v>
      </c>
      <c r="F195" s="1" t="s">
        <v>399</v>
      </c>
      <c r="G195" t="s">
        <v>400</v>
      </c>
      <c r="H195">
        <v>898</v>
      </c>
      <c r="I195" s="2">
        <v>44158</v>
      </c>
      <c r="J195" s="2">
        <v>44227</v>
      </c>
      <c r="K195">
        <v>898</v>
      </c>
    </row>
    <row r="196" spans="1:11" x14ac:dyDescent="0.25">
      <c r="A196" t="str">
        <f>"Z692F3DB4C"</f>
        <v>Z692F3DB4C</v>
      </c>
      <c r="B196" t="str">
        <f t="shared" si="3"/>
        <v>06363391001</v>
      </c>
      <c r="C196" t="s">
        <v>16</v>
      </c>
      <c r="D196" t="s">
        <v>476</v>
      </c>
      <c r="E196" t="s">
        <v>26</v>
      </c>
      <c r="F196" s="1" t="s">
        <v>209</v>
      </c>
      <c r="G196" t="s">
        <v>210</v>
      </c>
      <c r="H196">
        <v>2100</v>
      </c>
      <c r="I196" s="2">
        <v>44169</v>
      </c>
      <c r="J196" s="2">
        <v>44169</v>
      </c>
      <c r="K196">
        <v>2100</v>
      </c>
    </row>
    <row r="197" spans="1:11" x14ac:dyDescent="0.25">
      <c r="A197" t="str">
        <f>"Z6D2F73A35"</f>
        <v>Z6D2F73A35</v>
      </c>
      <c r="B197" t="str">
        <f t="shared" si="3"/>
        <v>06363391001</v>
      </c>
      <c r="C197" t="s">
        <v>16</v>
      </c>
      <c r="D197" t="s">
        <v>477</v>
      </c>
      <c r="E197" t="s">
        <v>26</v>
      </c>
      <c r="F197" s="1" t="s">
        <v>478</v>
      </c>
      <c r="G197" t="s">
        <v>479</v>
      </c>
      <c r="H197">
        <v>1290</v>
      </c>
      <c r="I197" s="2">
        <v>44162</v>
      </c>
      <c r="J197" s="2">
        <v>44561</v>
      </c>
      <c r="K197">
        <v>1290</v>
      </c>
    </row>
    <row r="198" spans="1:11" x14ac:dyDescent="0.25">
      <c r="A198" t="str">
        <f>"Z212F2798D"</f>
        <v>Z212F2798D</v>
      </c>
      <c r="B198" t="str">
        <f t="shared" si="3"/>
        <v>06363391001</v>
      </c>
      <c r="C198" t="s">
        <v>16</v>
      </c>
      <c r="D198" t="s">
        <v>480</v>
      </c>
      <c r="E198" t="s">
        <v>26</v>
      </c>
      <c r="F198" s="1" t="s">
        <v>133</v>
      </c>
      <c r="G198" t="s">
        <v>134</v>
      </c>
      <c r="H198">
        <v>1138.3</v>
      </c>
      <c r="I198" s="2">
        <v>44166</v>
      </c>
      <c r="J198" s="2">
        <v>44227</v>
      </c>
      <c r="K198">
        <v>0</v>
      </c>
    </row>
    <row r="199" spans="1:11" x14ac:dyDescent="0.25">
      <c r="A199" t="str">
        <f>"Z812EDE54B"</f>
        <v>Z812EDE54B</v>
      </c>
      <c r="B199" t="str">
        <f t="shared" si="3"/>
        <v>06363391001</v>
      </c>
      <c r="C199" t="s">
        <v>16</v>
      </c>
      <c r="D199" t="s">
        <v>481</v>
      </c>
      <c r="E199" t="s">
        <v>26</v>
      </c>
      <c r="F199" s="1" t="s">
        <v>73</v>
      </c>
      <c r="G199" t="s">
        <v>74</v>
      </c>
      <c r="H199">
        <v>1200</v>
      </c>
      <c r="I199" s="2">
        <v>44138</v>
      </c>
      <c r="J199" s="2">
        <v>44561</v>
      </c>
      <c r="K199">
        <v>0</v>
      </c>
    </row>
    <row r="200" spans="1:11" x14ac:dyDescent="0.25">
      <c r="A200" t="str">
        <f>"Z172F692E6"</f>
        <v>Z172F692E6</v>
      </c>
      <c r="B200" t="str">
        <f t="shared" si="3"/>
        <v>06363391001</v>
      </c>
      <c r="C200" t="s">
        <v>16</v>
      </c>
      <c r="D200" t="s">
        <v>482</v>
      </c>
      <c r="E200" t="s">
        <v>26</v>
      </c>
      <c r="F200" s="1" t="s">
        <v>483</v>
      </c>
      <c r="G200" t="s">
        <v>484</v>
      </c>
      <c r="H200">
        <v>1934</v>
      </c>
      <c r="I200" s="2">
        <v>44158</v>
      </c>
      <c r="J200" s="2">
        <v>44196</v>
      </c>
      <c r="K200">
        <v>1934</v>
      </c>
    </row>
    <row r="201" spans="1:11" x14ac:dyDescent="0.25">
      <c r="A201" t="str">
        <f>"Z1F2FA0F52"</f>
        <v>Z1F2FA0F52</v>
      </c>
      <c r="B201" t="str">
        <f t="shared" si="3"/>
        <v>06363391001</v>
      </c>
      <c r="C201" t="s">
        <v>16</v>
      </c>
      <c r="D201" t="s">
        <v>485</v>
      </c>
      <c r="E201" t="s">
        <v>26</v>
      </c>
      <c r="F201" s="1" t="s">
        <v>255</v>
      </c>
      <c r="G201" t="s">
        <v>256</v>
      </c>
      <c r="H201">
        <v>4600</v>
      </c>
      <c r="I201" s="2">
        <v>44144</v>
      </c>
      <c r="J201" s="2">
        <v>44196</v>
      </c>
      <c r="K201">
        <v>4600</v>
      </c>
    </row>
    <row r="202" spans="1:11" x14ac:dyDescent="0.25">
      <c r="A202" t="str">
        <f>"8449508295"</f>
        <v>8449508295</v>
      </c>
      <c r="B202" t="str">
        <f t="shared" si="3"/>
        <v>06363391001</v>
      </c>
      <c r="C202" t="s">
        <v>16</v>
      </c>
      <c r="D202" t="s">
        <v>486</v>
      </c>
      <c r="E202" t="s">
        <v>26</v>
      </c>
      <c r="F202" s="1" t="s">
        <v>487</v>
      </c>
      <c r="G202" t="s">
        <v>488</v>
      </c>
      <c r="H202">
        <v>52500</v>
      </c>
      <c r="I202" s="2">
        <v>44105</v>
      </c>
      <c r="J202" s="2">
        <v>44286</v>
      </c>
      <c r="K202">
        <v>19499.84</v>
      </c>
    </row>
    <row r="203" spans="1:11" x14ac:dyDescent="0.25">
      <c r="A203" t="str">
        <f>"Z122FC127C"</f>
        <v>Z122FC127C</v>
      </c>
      <c r="B203" t="str">
        <f t="shared" si="3"/>
        <v>06363391001</v>
      </c>
      <c r="C203" t="s">
        <v>16</v>
      </c>
      <c r="D203" t="s">
        <v>489</v>
      </c>
      <c r="E203" t="s">
        <v>26</v>
      </c>
      <c r="F203" s="1" t="s">
        <v>460</v>
      </c>
      <c r="G203" t="s">
        <v>461</v>
      </c>
      <c r="H203">
        <v>2988.5</v>
      </c>
      <c r="I203" s="2">
        <v>44179</v>
      </c>
      <c r="J203" s="2">
        <v>44286</v>
      </c>
      <c r="K203">
        <v>0</v>
      </c>
    </row>
    <row r="204" spans="1:11" x14ac:dyDescent="0.25">
      <c r="A204" t="str">
        <f>"Z4C2FA67ED"</f>
        <v>Z4C2FA67ED</v>
      </c>
      <c r="B204" t="str">
        <f t="shared" si="3"/>
        <v>06363391001</v>
      </c>
      <c r="C204" t="s">
        <v>16</v>
      </c>
      <c r="D204" t="s">
        <v>490</v>
      </c>
      <c r="E204" t="s">
        <v>26</v>
      </c>
      <c r="F204" s="1" t="s">
        <v>155</v>
      </c>
      <c r="G204" t="s">
        <v>156</v>
      </c>
      <c r="H204">
        <v>490</v>
      </c>
      <c r="I204" s="2">
        <v>44160</v>
      </c>
      <c r="J204" s="2">
        <v>44167</v>
      </c>
      <c r="K204">
        <v>490</v>
      </c>
    </row>
    <row r="205" spans="1:11" x14ac:dyDescent="0.25">
      <c r="A205" t="str">
        <f>"ZE22FA6B19"</f>
        <v>ZE22FA6B19</v>
      </c>
      <c r="B205" t="str">
        <f t="shared" si="3"/>
        <v>06363391001</v>
      </c>
      <c r="C205" t="s">
        <v>16</v>
      </c>
      <c r="D205" t="s">
        <v>208</v>
      </c>
      <c r="E205" t="s">
        <v>26</v>
      </c>
      <c r="F205" s="1" t="s">
        <v>409</v>
      </c>
      <c r="G205" t="s">
        <v>410</v>
      </c>
      <c r="H205">
        <v>530</v>
      </c>
      <c r="I205" s="2">
        <v>44183</v>
      </c>
      <c r="J205" s="2">
        <v>44183</v>
      </c>
      <c r="K205">
        <v>0</v>
      </c>
    </row>
    <row r="206" spans="1:11" x14ac:dyDescent="0.25">
      <c r="A206" t="str">
        <f>"Z9F2FA6BAB"</f>
        <v>Z9F2FA6BAB</v>
      </c>
      <c r="B206" t="str">
        <f t="shared" si="3"/>
        <v>06363391001</v>
      </c>
      <c r="C206" t="s">
        <v>16</v>
      </c>
      <c r="D206" t="s">
        <v>491</v>
      </c>
      <c r="E206" t="s">
        <v>26</v>
      </c>
      <c r="F206" s="1" t="s">
        <v>384</v>
      </c>
      <c r="G206" t="s">
        <v>385</v>
      </c>
      <c r="H206">
        <v>370</v>
      </c>
      <c r="I206" s="2">
        <v>44133</v>
      </c>
      <c r="J206" s="2">
        <v>44133</v>
      </c>
      <c r="K206">
        <v>370</v>
      </c>
    </row>
    <row r="207" spans="1:11" x14ac:dyDescent="0.25">
      <c r="A207" t="str">
        <f>"ZEF2F94294"</f>
        <v>ZEF2F94294</v>
      </c>
      <c r="B207" t="str">
        <f t="shared" si="3"/>
        <v>06363391001</v>
      </c>
      <c r="C207" t="s">
        <v>16</v>
      </c>
      <c r="D207" t="s">
        <v>492</v>
      </c>
      <c r="E207" t="s">
        <v>26</v>
      </c>
      <c r="F207" s="1" t="s">
        <v>493</v>
      </c>
      <c r="G207" t="s">
        <v>494</v>
      </c>
      <c r="H207">
        <v>2900</v>
      </c>
      <c r="I207" s="2">
        <v>44195</v>
      </c>
      <c r="J207" s="2">
        <v>44195</v>
      </c>
      <c r="K207">
        <v>0</v>
      </c>
    </row>
    <row r="208" spans="1:11" x14ac:dyDescent="0.25">
      <c r="A208" t="str">
        <f>"Z1B2FC5890"</f>
        <v>Z1B2FC5890</v>
      </c>
      <c r="B208" t="str">
        <f t="shared" si="3"/>
        <v>06363391001</v>
      </c>
      <c r="C208" t="s">
        <v>16</v>
      </c>
      <c r="D208" t="s">
        <v>495</v>
      </c>
      <c r="E208" t="s">
        <v>26</v>
      </c>
      <c r="F208" s="1" t="s">
        <v>464</v>
      </c>
      <c r="G208" t="s">
        <v>465</v>
      </c>
      <c r="H208">
        <v>2844</v>
      </c>
      <c r="I208" s="2">
        <v>44181</v>
      </c>
      <c r="J208" s="2">
        <v>44196</v>
      </c>
      <c r="K208">
        <v>2844</v>
      </c>
    </row>
    <row r="209" spans="1:11" x14ac:dyDescent="0.25">
      <c r="A209" t="str">
        <f>"ZAD2FA1C1A"</f>
        <v>ZAD2FA1C1A</v>
      </c>
      <c r="B209" t="str">
        <f t="shared" si="3"/>
        <v>06363391001</v>
      </c>
      <c r="C209" t="s">
        <v>16</v>
      </c>
      <c r="D209" t="s">
        <v>496</v>
      </c>
      <c r="E209" t="s">
        <v>26</v>
      </c>
      <c r="F209" s="1" t="s">
        <v>497</v>
      </c>
      <c r="G209" t="s">
        <v>122</v>
      </c>
      <c r="H209">
        <v>3800</v>
      </c>
      <c r="I209" s="2">
        <v>44175</v>
      </c>
      <c r="J209" s="2">
        <v>44253</v>
      </c>
      <c r="K209">
        <v>0</v>
      </c>
    </row>
    <row r="210" spans="1:11" x14ac:dyDescent="0.25">
      <c r="A210" t="str">
        <f>"ZC32FEE3C6"</f>
        <v>ZC32FEE3C6</v>
      </c>
      <c r="B210" t="str">
        <f t="shared" si="3"/>
        <v>06363391001</v>
      </c>
      <c r="C210" t="s">
        <v>16</v>
      </c>
      <c r="D210" t="s">
        <v>498</v>
      </c>
      <c r="E210" t="s">
        <v>26</v>
      </c>
      <c r="F210" s="1" t="s">
        <v>499</v>
      </c>
      <c r="G210" t="s">
        <v>500</v>
      </c>
      <c r="H210">
        <v>6786</v>
      </c>
      <c r="I210" s="2">
        <v>44187</v>
      </c>
      <c r="J210" s="2">
        <v>44227</v>
      </c>
      <c r="K210">
        <v>0</v>
      </c>
    </row>
    <row r="211" spans="1:11" x14ac:dyDescent="0.25">
      <c r="A211" t="str">
        <f>"ZDA2DC8462"</f>
        <v>ZDA2DC8462</v>
      </c>
      <c r="B211" t="str">
        <f t="shared" si="3"/>
        <v>06363391001</v>
      </c>
      <c r="C211" t="s">
        <v>16</v>
      </c>
      <c r="D211" t="s">
        <v>501</v>
      </c>
      <c r="E211" t="s">
        <v>22</v>
      </c>
      <c r="F211" s="1" t="s">
        <v>502</v>
      </c>
      <c r="G211" t="s">
        <v>503</v>
      </c>
      <c r="H211">
        <v>19111.25</v>
      </c>
      <c r="I211" s="2">
        <v>44193</v>
      </c>
      <c r="J211" s="2">
        <v>44225</v>
      </c>
      <c r="K211">
        <v>0</v>
      </c>
    </row>
    <row r="212" spans="1:11" x14ac:dyDescent="0.25">
      <c r="A212" t="str">
        <f>"Z1C2FEE5D3"</f>
        <v>Z1C2FEE5D3</v>
      </c>
      <c r="B212" t="str">
        <f t="shared" si="3"/>
        <v>06363391001</v>
      </c>
      <c r="C212" t="s">
        <v>16</v>
      </c>
      <c r="D212" t="s">
        <v>504</v>
      </c>
      <c r="E212" t="s">
        <v>26</v>
      </c>
      <c r="F212" s="1" t="s">
        <v>483</v>
      </c>
      <c r="G212" t="s">
        <v>484</v>
      </c>
      <c r="H212">
        <v>2050</v>
      </c>
      <c r="I212" s="2">
        <v>44169</v>
      </c>
      <c r="J212" s="2">
        <v>44196</v>
      </c>
      <c r="K212">
        <v>0</v>
      </c>
    </row>
    <row r="213" spans="1:11" x14ac:dyDescent="0.25">
      <c r="A213" t="str">
        <f>"Z752FC13AD"</f>
        <v>Z752FC13AD</v>
      </c>
      <c r="B213" t="str">
        <f t="shared" si="3"/>
        <v>06363391001</v>
      </c>
      <c r="C213" t="s">
        <v>16</v>
      </c>
      <c r="D213" t="s">
        <v>505</v>
      </c>
      <c r="E213" t="s">
        <v>26</v>
      </c>
      <c r="F213" s="1" t="s">
        <v>237</v>
      </c>
      <c r="G213" t="s">
        <v>238</v>
      </c>
      <c r="H213">
        <v>300</v>
      </c>
      <c r="I213" s="2">
        <v>44172</v>
      </c>
      <c r="J213" s="2">
        <v>44176</v>
      </c>
      <c r="K213">
        <v>0</v>
      </c>
    </row>
    <row r="214" spans="1:11" x14ac:dyDescent="0.25">
      <c r="A214" t="str">
        <f>"Z7B2F941B5"</f>
        <v>Z7B2F941B5</v>
      </c>
      <c r="B214" t="str">
        <f t="shared" si="3"/>
        <v>06363391001</v>
      </c>
      <c r="C214" t="s">
        <v>16</v>
      </c>
      <c r="D214" t="s">
        <v>506</v>
      </c>
      <c r="E214" t="s">
        <v>26</v>
      </c>
      <c r="F214" s="1" t="s">
        <v>507</v>
      </c>
      <c r="G214" t="s">
        <v>508</v>
      </c>
      <c r="H214">
        <v>8519.16</v>
      </c>
      <c r="I214" s="2">
        <v>44200</v>
      </c>
      <c r="J214" s="2">
        <v>44253</v>
      </c>
      <c r="K214">
        <v>0</v>
      </c>
    </row>
    <row r="215" spans="1:11" x14ac:dyDescent="0.25">
      <c r="A215" t="str">
        <f>"8519160939"</f>
        <v>8519160939</v>
      </c>
      <c r="B215" t="str">
        <f t="shared" si="3"/>
        <v>06363391001</v>
      </c>
      <c r="C215" t="s">
        <v>16</v>
      </c>
      <c r="D215" t="s">
        <v>509</v>
      </c>
      <c r="E215" t="s">
        <v>30</v>
      </c>
      <c r="F215" s="1" t="s">
        <v>86</v>
      </c>
      <c r="G215" t="s">
        <v>87</v>
      </c>
      <c r="H215">
        <v>11313.12</v>
      </c>
      <c r="I215" s="2">
        <v>44204</v>
      </c>
      <c r="J215" s="2">
        <v>44933</v>
      </c>
      <c r="K215">
        <v>0</v>
      </c>
    </row>
    <row r="216" spans="1:11" x14ac:dyDescent="0.25">
      <c r="A216" t="str">
        <f>"8554209494"</f>
        <v>8554209494</v>
      </c>
      <c r="B216" t="str">
        <f t="shared" si="3"/>
        <v>06363391001</v>
      </c>
      <c r="C216" t="s">
        <v>16</v>
      </c>
      <c r="D216" t="s">
        <v>510</v>
      </c>
      <c r="E216" t="s">
        <v>30</v>
      </c>
      <c r="F216" s="1" t="s">
        <v>511</v>
      </c>
      <c r="G216" t="s">
        <v>512</v>
      </c>
      <c r="H216">
        <v>782270</v>
      </c>
      <c r="I216" s="2">
        <v>44204</v>
      </c>
      <c r="J216" s="2">
        <v>44568</v>
      </c>
      <c r="K216">
        <v>0</v>
      </c>
    </row>
    <row r="217" spans="1:11" x14ac:dyDescent="0.25">
      <c r="A217" t="str">
        <f>"8519148F50"</f>
        <v>8519148F50</v>
      </c>
      <c r="B217" t="str">
        <f t="shared" si="3"/>
        <v>06363391001</v>
      </c>
      <c r="C217" t="s">
        <v>16</v>
      </c>
      <c r="D217" t="s">
        <v>513</v>
      </c>
      <c r="E217" t="s">
        <v>30</v>
      </c>
      <c r="F217" s="1" t="s">
        <v>86</v>
      </c>
      <c r="H217">
        <v>0</v>
      </c>
      <c r="K217">
        <v>0</v>
      </c>
    </row>
    <row r="218" spans="1:11" x14ac:dyDescent="0.25">
      <c r="A218" t="str">
        <f>"Z982FD7D19"</f>
        <v>Z982FD7D19</v>
      </c>
      <c r="B218" t="str">
        <f t="shared" si="3"/>
        <v>06363391001</v>
      </c>
      <c r="C218" t="s">
        <v>16</v>
      </c>
      <c r="D218" t="s">
        <v>514</v>
      </c>
      <c r="E218" t="s">
        <v>30</v>
      </c>
      <c r="H218">
        <v>0</v>
      </c>
      <c r="K218">
        <v>0</v>
      </c>
    </row>
    <row r="219" spans="1:11" x14ac:dyDescent="0.25">
      <c r="A219" t="str">
        <f>"Z432FFF03D"</f>
        <v>Z432FFF03D</v>
      </c>
      <c r="B219" t="str">
        <f t="shared" si="3"/>
        <v>06363391001</v>
      </c>
      <c r="C219" t="s">
        <v>16</v>
      </c>
      <c r="D219" t="s">
        <v>515</v>
      </c>
      <c r="E219" t="s">
        <v>26</v>
      </c>
      <c r="F219" s="1" t="s">
        <v>464</v>
      </c>
      <c r="G219" t="s">
        <v>465</v>
      </c>
      <c r="H219">
        <v>284</v>
      </c>
      <c r="I219" s="2">
        <v>44180</v>
      </c>
      <c r="J219" s="2">
        <v>44180</v>
      </c>
      <c r="K219">
        <v>0</v>
      </c>
    </row>
    <row r="220" spans="1:11" x14ac:dyDescent="0.25">
      <c r="A220" t="str">
        <f>"Z4A3001B4E"</f>
        <v>Z4A3001B4E</v>
      </c>
      <c r="B220" t="str">
        <f t="shared" si="3"/>
        <v>06363391001</v>
      </c>
      <c r="C220" t="s">
        <v>16</v>
      </c>
      <c r="D220" t="s">
        <v>516</v>
      </c>
      <c r="E220" t="s">
        <v>30</v>
      </c>
      <c r="F220" s="1" t="s">
        <v>517</v>
      </c>
      <c r="G220" t="s">
        <v>518</v>
      </c>
      <c r="H220">
        <v>1800</v>
      </c>
      <c r="I220" s="2">
        <v>44214</v>
      </c>
      <c r="J220" s="2">
        <v>44214</v>
      </c>
      <c r="K220">
        <v>0</v>
      </c>
    </row>
    <row r="221" spans="1:11" x14ac:dyDescent="0.25">
      <c r="A221" t="str">
        <f>"8310306973"</f>
        <v>8310306973</v>
      </c>
      <c r="B221" t="str">
        <f t="shared" si="3"/>
        <v>06363391001</v>
      </c>
      <c r="C221" t="s">
        <v>16</v>
      </c>
      <c r="D221" t="s">
        <v>519</v>
      </c>
      <c r="E221" t="s">
        <v>22</v>
      </c>
      <c r="H221">
        <v>0</v>
      </c>
      <c r="K221">
        <v>0</v>
      </c>
    </row>
    <row r="222" spans="1:11" x14ac:dyDescent="0.25">
      <c r="A222" t="str">
        <f>"ZF23004D7D"</f>
        <v>ZF23004D7D</v>
      </c>
      <c r="B222" t="str">
        <f t="shared" si="3"/>
        <v>06363391001</v>
      </c>
      <c r="C222" t="s">
        <v>16</v>
      </c>
      <c r="D222" t="s">
        <v>520</v>
      </c>
      <c r="E222" t="s">
        <v>26</v>
      </c>
      <c r="H222">
        <v>0</v>
      </c>
      <c r="K222">
        <v>0</v>
      </c>
    </row>
    <row r="223" spans="1:11" x14ac:dyDescent="0.25">
      <c r="A223" t="str">
        <f>"ZD62E45F3A"</f>
        <v>ZD62E45F3A</v>
      </c>
      <c r="B223" t="str">
        <f t="shared" si="3"/>
        <v>06363391001</v>
      </c>
      <c r="C223" t="s">
        <v>16</v>
      </c>
      <c r="D223" t="s">
        <v>521</v>
      </c>
      <c r="E223" t="s">
        <v>26</v>
      </c>
      <c r="H223">
        <v>0</v>
      </c>
      <c r="K223">
        <v>0</v>
      </c>
    </row>
    <row r="224" spans="1:11" x14ac:dyDescent="0.25">
      <c r="A224" t="str">
        <f>"8570908906"</f>
        <v>8570908906</v>
      </c>
      <c r="B224" t="str">
        <f t="shared" si="3"/>
        <v>06363391001</v>
      </c>
      <c r="C224" t="s">
        <v>16</v>
      </c>
      <c r="D224" t="s">
        <v>522</v>
      </c>
      <c r="E224" t="s">
        <v>22</v>
      </c>
      <c r="H224">
        <v>0</v>
      </c>
      <c r="K224">
        <v>0</v>
      </c>
    </row>
    <row r="225" spans="1:11" x14ac:dyDescent="0.25">
      <c r="A225" t="str">
        <f>"ZA92B7BD76"</f>
        <v>ZA92B7BD76</v>
      </c>
      <c r="B225" t="str">
        <f t="shared" si="3"/>
        <v>06363391001</v>
      </c>
      <c r="C225" t="s">
        <v>16</v>
      </c>
      <c r="D225" t="s">
        <v>523</v>
      </c>
      <c r="E225" t="s">
        <v>26</v>
      </c>
      <c r="H225">
        <v>0</v>
      </c>
      <c r="K225">
        <v>0</v>
      </c>
    </row>
    <row r="226" spans="1:11" x14ac:dyDescent="0.25">
      <c r="A226" t="str">
        <f>"84098224A8"</f>
        <v>84098224A8</v>
      </c>
      <c r="B226" t="str">
        <f t="shared" si="3"/>
        <v>06363391001</v>
      </c>
      <c r="C226" t="s">
        <v>16</v>
      </c>
      <c r="D226" t="s">
        <v>524</v>
      </c>
      <c r="E226" t="s">
        <v>22</v>
      </c>
      <c r="H226">
        <v>0</v>
      </c>
      <c r="K226">
        <v>0</v>
      </c>
    </row>
    <row r="227" spans="1:11" x14ac:dyDescent="0.25">
      <c r="A227" t="str">
        <f>"8431058927"</f>
        <v>8431058927</v>
      </c>
      <c r="B227" t="str">
        <f t="shared" si="3"/>
        <v>06363391001</v>
      </c>
      <c r="C227" t="s">
        <v>16</v>
      </c>
      <c r="D227" t="s">
        <v>525</v>
      </c>
      <c r="E227" t="s">
        <v>22</v>
      </c>
      <c r="H227">
        <v>0</v>
      </c>
      <c r="K227">
        <v>0</v>
      </c>
    </row>
    <row r="228" spans="1:11" x14ac:dyDescent="0.25">
      <c r="A228" t="str">
        <f>"ZC42D078C3"</f>
        <v>ZC42D078C3</v>
      </c>
      <c r="B228" t="str">
        <f t="shared" si="3"/>
        <v>06363391001</v>
      </c>
      <c r="C228" t="s">
        <v>16</v>
      </c>
      <c r="D228" t="s">
        <v>526</v>
      </c>
      <c r="E228" t="s">
        <v>22</v>
      </c>
      <c r="H228">
        <v>0</v>
      </c>
      <c r="K22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puglia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BALDASSARRI GIORGIA</dc:creator>
  <cp:lastModifiedBy>BALDASSARRI GIORGIA</cp:lastModifiedBy>
  <dcterms:created xsi:type="dcterms:W3CDTF">2021-03-18T11:21:04Z</dcterms:created>
  <dcterms:modified xsi:type="dcterms:W3CDTF">2021-03-18T11:21:04Z</dcterms:modified>
</cp:coreProperties>
</file>