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ici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</calcChain>
</file>

<file path=xl/sharedStrings.xml><?xml version="1.0" encoding="utf-8"?>
<sst xmlns="http://schemas.openxmlformats.org/spreadsheetml/2006/main" count="1651" uniqueCount="654">
  <si>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</si>
  <si>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</si>
  <si>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</si>
  <si>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</si>
  <si>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</si>
  <si>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</si>
  <si>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</si>
  <si>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</si>
  <si>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</si>
  <si>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</si>
  <si>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</si>
  <si>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</si>
  <si>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</si>
  <si>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</si>
  <si>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</si>
  <si>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</si>
  <si>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Sicilia</t>
  </si>
  <si>
    <t>NOLEGGIO 12 FOTOCOPIATORI CONSIP - MESI 60</t>
  </si>
  <si>
    <t>26-AFFIDAMENTO DIRETTO IN ADESIONE AD ACCORDO QUADRO/CONVENZIONE</t>
  </si>
  <si>
    <t xml:space="preserve">OLIVETTI SPA (CF: 02298700010)
</t>
  </si>
  <si>
    <t>OLIVETTI SPA (CF: 02298700010)</t>
  </si>
  <si>
    <t>Convenzione Consip energia elettrica Sicilia Entrate dal 01/05/2015</t>
  </si>
  <si>
    <t xml:space="preserve">GALA SPA (CF: 06832931007)
</t>
  </si>
  <si>
    <t>GALA SPA (CF: 06832931007)</t>
  </si>
  <si>
    <t>Noleggio  n. 46 Fotocopiatori Olivetti - Uffici Agenzia Entrate Sicilia</t>
  </si>
  <si>
    <t>Noleggio di n. 16 fotocopiatori Olivetti per Uffici Sicilia - Convenzione Consip</t>
  </si>
  <si>
    <t>Noleggio di 36 fotocopiatori Olivetti</t>
  </si>
  <si>
    <t>NOLEGGIO DI n. 3 FOTOCOPIATORI per Uffici SICILIA</t>
  </si>
  <si>
    <t>AFFIDAMENTO DEI SERVIZI DI RISCOSSIONE TRIBUTI - RITIRO VALORI PRESSO LE SEDI DELL'AG. ENTRATE - TERRITORIO -- DR SICILIA</t>
  </si>
  <si>
    <t xml:space="preserve">BANCA NAZIONALE DEL LAVORO SPA (CF: 09339391006)
</t>
  </si>
  <si>
    <t>BANCA NAZIONALE DEL LAVORO SPA (CF: 09339391006)</t>
  </si>
  <si>
    <t>GASOLIO PER AUTOTRAZIONE CONVENZIONE FUEL CARD 6 - DR SICILIA</t>
  </si>
  <si>
    <t xml:space="preserve">Q8 QUASER SRL (CF: 06543251000)
</t>
  </si>
  <si>
    <t>Q8 QUASER SRL (CF: 06543251000)</t>
  </si>
  <si>
    <t>CONVENZIONE CONSIP EE14 LOTTO 9 SICILIA</t>
  </si>
  <si>
    <t xml:space="preserve">ENEL ENERGIA SPA (CF: 06655971007)
</t>
  </si>
  <si>
    <t>ENEL ENERGIA SPA (CF: 06655971007)</t>
  </si>
  <si>
    <t>VERIFICA PERIODICA BIENNALE DI TRE ASCENSORI - DP SIRACUSA</t>
  </si>
  <si>
    <t>23-AFFIDAMENTO DIRETTO</t>
  </si>
  <si>
    <t xml:space="preserve">AZIENDA SANITARIA PROVINCIALE DI SIRACUSA (CF: 01661590391)
</t>
  </si>
  <si>
    <t>AZIENDA SANITARIA PROVINCIALE DI SIRACUSA (CF: 01661590391)</t>
  </si>
  <si>
    <t>UPT AGRIGENTO - OLS SIC_13_FIP_020 - PAL 2013 - LAVORI DI ADEGUAMENTO IMPIANTI ANTINCENDIO -</t>
  </si>
  <si>
    <t>04-PROCEDURA NEGOZIATA SENZA PREVIA PUBBLICAZIONE</t>
  </si>
  <si>
    <t xml:space="preserve">AKAB SRL (CF: 02891090835)
ARCOBALENO SRL (CF: 04004410876)
IMPIANTI ANSELMI DI PIETRO ANSELMI (CF: NSLPTR65T06E974W)
ISOR COSTRUZIONI SRL (CF: 02488860848)
ZAB COSTRUZIONI SRL (CF: 01976880847)
</t>
  </si>
  <si>
    <t>ISOR COSTRUZIONI SRL (CF: 02488860848)</t>
  </si>
  <si>
    <t>FORNITURA ENERGIA ELETTRICA</t>
  </si>
  <si>
    <t xml:space="preserve">HERA COMM (CF: 02221101203)
</t>
  </si>
  <si>
    <t>HERA COMM (CF: 02221101203)</t>
  </si>
  <si>
    <t>CONVENZIONE CONSIP BUONI PASTI PASTO ELETTRONICI 1</t>
  </si>
  <si>
    <t xml:space="preserve">DAY RISTOSERVICE S.P.A. (CF: 03543000370)
</t>
  </si>
  <si>
    <t>DAY RISTOSERVICE S.P.A. (CF: 03543000370)</t>
  </si>
  <si>
    <t>SERVIZIO DI RILEGATURA, RIPRISTINO, RICONDIZIONAMENTO E RESTAURO ATTI DI PUBBLICITA' IMMOBILIARE - LOTTO 9 - DR SICILIA</t>
  </si>
  <si>
    <t xml:space="preserve">SUD STAMPA DI G. MORISCO &amp; C. SNC (CF: 05000430727)
</t>
  </si>
  <si>
    <t>SUD STAMPA DI G. MORISCO &amp; C. SNC (CF: 05000430727)</t>
  </si>
  <si>
    <t>FORNITURA ENERGIA ELETTRICA UU. EE. SICILIA</t>
  </si>
  <si>
    <t xml:space="preserve">ENERGETIC SPA (CF: 00875940793)
</t>
  </si>
  <si>
    <t>ENERGETIC SPA (CF: 00875940793)</t>
  </si>
  <si>
    <t>Noleggio in convenzione Consip di 13 fotocopiatori - Uffici vari DR Sicilia</t>
  </si>
  <si>
    <t xml:space="preserve">KYOCERA DOCUMENT SOLUTION ITALIA SPA (CF: 01788080156)
</t>
  </si>
  <si>
    <t>KYOCERA DOCUMENT SOLUTION ITALIA SPA (CF: 01788080156)</t>
  </si>
  <si>
    <t>UT MODICA-SERVIZIO DI TELEALLARME, SORVEGLIANZA NOTTURNA SALTUARIA, VIGILANZA AI FINI DEL CONTROLLO ACCESSI, APERTURA E CHIUSURA</t>
  </si>
  <si>
    <t xml:space="preserve">28 58 SECURITY (CF: 04495320873)
3 S.S.S. SERVIZI SOCIALI SALERNITANI SOC. COOP.SOCIALE (CF: 04137790657)
360Â° SERVICE SOCIETA' COOPERATIVA ARL (CF: 05143240652)
L'ATLANTE DI SOPHIA S.R.L. (CF: 01508020623)
MONDIALPOL RAGUSA S.R.L. UNIPERSONALE (CF: 01363160886)
</t>
  </si>
  <si>
    <t>MONDIALPOL RAGUSA S.R.L. UNIPERSONALE (CF: 01363160886)</t>
  </si>
  <si>
    <t>CARTA DI CREDITO CARTA SI AZIENDALE PER SPESE MISSIONE</t>
  </si>
  <si>
    <t xml:space="preserve">NEXI PAYMENTS S.P.A. (GIÃ  CARTASI SPA) (CF: 04107060966)
</t>
  </si>
  <si>
    <t>NEXI PAYMENTS S.P.A. (GIÃ  CARTASI SPA) (CF: 04107060966)</t>
  </si>
  <si>
    <t>CORSI AGGIORNAMENTO RSPP E ASPP E LEARNING</t>
  </si>
  <si>
    <t xml:space="preserve">AGENZIA FORMATIVA SOCIP (CF: 02163100502)
AIAS ACADEMY (CF: 11534520157)
GIONE SPA (CF: 11940290015)
</t>
  </si>
  <si>
    <t>GIONE SPA (CF: 11940290015)</t>
  </si>
  <si>
    <t>Noleggio fotocopiatrici Kyocera per Uffici DR SIcilia</t>
  </si>
  <si>
    <t>servizi relativi alla gestione integrata della salute e sicurezza sui luoghi di lavoro - 2016</t>
  </si>
  <si>
    <t xml:space="preserve">EXITONE S.P.A. (CF: 07874490019)
</t>
  </si>
  <si>
    <t>EXITONE S.P.A. (CF: 07874490019)</t>
  </si>
  <si>
    <t>SOSTITUZIONE DI N.10 CONDIZIONATORI- DP CATANIA-</t>
  </si>
  <si>
    <t xml:space="preserve">GIMAX SAS DI ROMANO MASSIMO (CF: 05393520829)
OVER LAND (CF: 02303140301)
RATEC SRL (CF: 01284540117)
TIESSE IMPIANTI DI TRIPPA SALVATORE (CF: TRPSVT69P07C351J)
VARYA SRL (CF: 11503780014)
</t>
  </si>
  <si>
    <t>GIMAX SAS DI ROMANO MASSIMO (CF: 05393520829)</t>
  </si>
  <si>
    <t>SERVIZIO DI MANUTENZIONE DEGLI IMPIANTI ELETTRICI, ANTINTRUSIONE E VIDEOSORVEGLIANZA PRESSO GLI UFFICI DELLA DR SICILIA</t>
  </si>
  <si>
    <t xml:space="preserve">ENGIE SERVIZI S.P.A. (GIÃ  COFELY ITALIA S.P.A.) (CF: 07149930583)
FUTURO 2000 S.R.L. (CF: 04939070829)
GLOBALGEST SRL (CF: 08587361000)
INTEC SERVICE SRL (CF: 02820290647)
NATURAMBIENTE DI GIOVANNI GAROFALO (CF: GRFGNN72M18G273K)
</t>
  </si>
  <si>
    <t>INTEC SERVICE SRL (CF: 02820290647)</t>
  </si>
  <si>
    <t>ELETTRODI MULTIFUNZIONE</t>
  </si>
  <si>
    <t xml:space="preserve">SEDA SPA (CF: 01681100150)
</t>
  </si>
  <si>
    <t>SEDA SPA (CF: 01681100150)</t>
  </si>
  <si>
    <t>Carta di credito per Direttore Regionale</t>
  </si>
  <si>
    <t>Noleggio 60 mesi di n. 9 fotocopiatori alta capacitÃ  per uffici DR Sicila</t>
  </si>
  <si>
    <t>Lavori di derattizzazione - UT Modica</t>
  </si>
  <si>
    <t xml:space="preserve">ANTICIMEX S.R.L. (CF: 08046760966)
</t>
  </si>
  <si>
    <t>ANTICIMEX S.R.L. (CF: 08046760966)</t>
  </si>
  <si>
    <t>VIGILANZA - DP RAGUSA</t>
  </si>
  <si>
    <t xml:space="preserve">MONDIALPOL RAGUSA S.R.L. UNIPERSONALE (CF: 01363160886)
</t>
  </si>
  <si>
    <t>NOLEGGIO FOTOCOPIATORI - CONVENZIONE CONSIP - DR SICILIA</t>
  </si>
  <si>
    <t xml:space="preserve">KYOCERA SPA (CF: 02973040963)
</t>
  </si>
  <si>
    <t>KYOCERA SPA (CF: 02973040963)</t>
  </si>
  <si>
    <t>Sostituzione di n.5 condizionatori-DP E UPT AG</t>
  </si>
  <si>
    <t xml:space="preserve">AQS SRL (CF: 06439250827)
AURORA IMPIANTI S.R.L. (CF: 01519140899)
MASTERY SRL (CF: 01644840850)
NAPOLITANO IMPIANTI SRL (CF: 05865710825)
SPOTO SRLS (CF: 05527150873)
</t>
  </si>
  <si>
    <t>AURORA IMPIANTI S.R.L. (CF: 01519140899)</t>
  </si>
  <si>
    <t>RIPRISTINO DELLA COMPARTIMENTAZIONE REI 120 PER N.8 ARCHIVI-UPT PALERMO</t>
  </si>
  <si>
    <t xml:space="preserve">FI.MI.SRL (CF: 03570150825)
I.C.G. IMPRESA COSTRUZIONI GENERALI SRLS (CF: 13934591002)
IDEALCLIMA LAVORI (CF: 03810341002)
LIANZA S.R.L. (CF: 01822940761)
SA.EM. SRL (CF: 01673040885)
</t>
  </si>
  <si>
    <t>FI.MI.SRL (CF: 03570150825)</t>
  </si>
  <si>
    <t>MATERIALE PER UFFICIO - UT PALERMO 2</t>
  </si>
  <si>
    <t xml:space="preserve">LA GALA ROSARIO (CF: LGLRSR73M29M052O)
</t>
  </si>
  <si>
    <t>LA GALA ROSARIO (CF: LGLRSR73M29M052O)</t>
  </si>
  <si>
    <t>TIMBRI - DR SICILIA</t>
  </si>
  <si>
    <t>DP PA E DP TP - SERVIZIO DI SORVEGLIANZA SANITARIA</t>
  </si>
  <si>
    <t xml:space="preserve">TRAINA FABIO (CF: TRNFBA79C01G273I)
</t>
  </si>
  <si>
    <t>TRAINA FABIO (CF: TRNFBA79C01G273I)</t>
  </si>
  <si>
    <t>DP RAGUSA - SERVIZIO DI SORVEGLIANZA SANITARIA</t>
  </si>
  <si>
    <t xml:space="preserve">DI MARI CARMELA (CF: DMRCML58A45H574D)
</t>
  </si>
  <si>
    <t>DI MARI CARMELA (CF: DMRCML58A45H574D)</t>
  </si>
  <si>
    <t>DR E DP ME - SERVIZIO DI SORVEGLIANZA SANITARIA</t>
  </si>
  <si>
    <t xml:space="preserve">ARENA MJRIAM (CF: RNAMRM75D53F158U)
</t>
  </si>
  <si>
    <t>ARENA MJRIAM (CF: RNAMRM75D53F158U)</t>
  </si>
  <si>
    <t>DP CL, DP CT, DP EN, DP SR - SERVIZIO DI SORVEGLIANZA SANITARIA</t>
  </si>
  <si>
    <t xml:space="preserve">SERAFINO LEONARDO (CF: SRFLRD77A27L219Q)
</t>
  </si>
  <si>
    <t>SERAFINO LEONARDO (CF: SRFLRD77A27L219Q)</t>
  </si>
  <si>
    <t>Fornitura di toner vari per DP Catania e UT Barcellona</t>
  </si>
  <si>
    <t xml:space="preserve">LYRECO ITALIA SRL (CF: 11582010150)
</t>
  </si>
  <si>
    <t>LYRECO ITALIA SRL (CF: 11582010150)</t>
  </si>
  <si>
    <t>SERVIZIO DI SORVEGLIANZA SANITARIA DP AGRIGENTO</t>
  </si>
  <si>
    <t xml:space="preserve">ISTITUTO B. RAMAZZINI (CF: 00801420878)
</t>
  </si>
  <si>
    <t>ISTITUTO B. RAMAZZINI (CF: 00801420878)</t>
  </si>
  <si>
    <t>UT SCIACCA - VERIFICA PERIODICA BIENNALE ASCENSORE</t>
  </si>
  <si>
    <t xml:space="preserve">ASP PALERMO (CF: 05841760829)
</t>
  </si>
  <si>
    <t>ASP PALERMO (CF: 05841760829)</t>
  </si>
  <si>
    <t>SERVIZIO DI GIARDINAGGIO -DRE E PA1- BIENNIO 2018/19/20</t>
  </si>
  <si>
    <t xml:space="preserve">CLEAN SERVICE SRLS (CF: 13368651009)
EDILVERDE SRL (CF: 03792990719)
EPS DI PALUMBO OTTAVIO (CF: 05981110827)
LA LUCERNA (CF: 01976920049)
LAAP  ARCHITEC (CF: 05235660825)
</t>
  </si>
  <si>
    <t>EPS DI PALUMBO OTTAVIO (CF: 05981110827)</t>
  </si>
  <si>
    <t>FORNITURA DI CARTA A/4</t>
  </si>
  <si>
    <t xml:space="preserve">CLICK UFFICIO SRL (CF: 06067681004)
SVILUPPO UFFICIO SRL (CF: 02866490614)
TARA SRL (CF: 02154670737)
TECNOFFICE (CF: 03027850274)
TECNOLASER EUROPA SRL (CF: 02169281207)
</t>
  </si>
  <si>
    <t>CLICK UFFICIO SRL (CF: 06067681004)</t>
  </si>
  <si>
    <t>SERVIZIO APERTURA E CHIUSURA UFFICIO, GESTIONE EMERGENZE E VIGILANZA SALTUARIA NOTTURNA - UT SANT'AGATA DI MILITELLO</t>
  </si>
  <si>
    <t xml:space="preserve">KSM S.P.A. (CF: 80020430825)
</t>
  </si>
  <si>
    <t>KSM S.P.A. (CF: 80020430825)</t>
  </si>
  <si>
    <t>FORNITURA CANCELLERIA</t>
  </si>
  <si>
    <t xml:space="preserve">081 OFFICE &amp; SUPPLIES SRL (CF: 08288271219)
2 EMME SRL (CF: 03678060488)
MYO S.R.L. (CF: 03222970406)
PROGETTA S.R.L. (CF: 04648820878)
RL3 SRL (CF: 09653091000)
</t>
  </si>
  <si>
    <t>MYO S.R.L. (CF: 03222970406)</t>
  </si>
  <si>
    <t>ATTREZZATURE PER UFFICIO - UT PALERMO</t>
  </si>
  <si>
    <t xml:space="preserve">G.B.C. SISTEMI SOCIETÃ  COOP. (CF: 05138680821)
</t>
  </si>
  <si>
    <t>G.B.C. SISTEMI SOCIETÃ  COOP. (CF: 05138680821)</t>
  </si>
  <si>
    <t>FORNITURA E COLLOCAZIONE RINGHIERE - UPT TRAPANI</t>
  </si>
  <si>
    <t xml:space="preserve">IMPRESA EDILE E STRADALE GERVASI VITO (CF: GRVVTI44A14L331A)
</t>
  </si>
  <si>
    <t>IMPRESA EDILE E STRADALE GERVASI VITO (CF: GRVVTI44A14L331A)</t>
  </si>
  <si>
    <t>MANUTENZIONE IMPIANTI - DP AGRIGENTO</t>
  </si>
  <si>
    <t xml:space="preserve">BN SERVICE SRL (CF: 05531210820)
</t>
  </si>
  <si>
    <t>BN SERVICE SRL (CF: 05531210820)</t>
  </si>
  <si>
    <t>SOSTTUZIONE QUADRI ELETTRICI - UPT AGRIGENTO</t>
  </si>
  <si>
    <t xml:space="preserve">EUROTEC IMPIANTI (CF: 02023140847)
</t>
  </si>
  <si>
    <t>EUROTEC IMPIANTI (CF: 02023140847)</t>
  </si>
  <si>
    <t>DP E UPT SIRACUSA - SERVIZIO DI GESTIONE IMPIANTO ANTINTRUSIONE DA CENTRALE OPERATIVA</t>
  </si>
  <si>
    <t xml:space="preserve">ETNA POLICE S.R.L. (CF: 04651540876)
METROSERVICE SRL (CF: 01341310892)
</t>
  </si>
  <si>
    <t>METROSERVICE SRL (CF: 01341310892)</t>
  </si>
  <si>
    <t>PULIZIE - DP AGRIGENTO</t>
  </si>
  <si>
    <t xml:space="preserve">PRO SERVICE SOC. COOP. (CF: 02780270845)
</t>
  </si>
  <si>
    <t>PRO SERVICE SOC. COOP. (CF: 02780270845)</t>
  </si>
  <si>
    <t>Elettrificazione porte con sistema di controllo accessi-DP CATANIA-</t>
  </si>
  <si>
    <t xml:space="preserve">EPS DI PALUMBO OTTAVIO (CF: 05981110827)
ERRE GROUP SRL (CF: 02486400746)
EUROCOM TELECOMUNICAZIONI (CF: 02067170403)
EVOLUTION SRLS (CF: 02781480344)
I.C.I.T. SRL (CF: 02595760840)
</t>
  </si>
  <si>
    <t>I.C.I.T. SRL (CF: 02595760840)</t>
  </si>
  <si>
    <t>RIFUNZIONALIZZAZIONE DI ALCUNI LOCALI- OPERE IMPIANTISTICHE-UT CASTELVETRANO-</t>
  </si>
  <si>
    <t xml:space="preserve">CUBI SRL (CF: 01402610230)
M.R. COSTRUZIONI (CF: 01853640850)
S.A.CO.GEN. (CF: 01569980509)
S.I.ETEC. COSTRUZIONI DI IMBERGAMO ANGELO (CF: 02496540846)
SURIANO MICHELANGELO (CF: SRNMHL64M05G273I)
</t>
  </si>
  <si>
    <t>M.R. COSTRUZIONI (CF: 01853640850)</t>
  </si>
  <si>
    <t>ENERGIA ELETTRICA CONVENZIONE CONSIP EE16 LOTTO 16 SICILIA</t>
  </si>
  <si>
    <t>SOSTITUZIONE DI TRE INTERRUTTORI A CARRELLO-DRE</t>
  </si>
  <si>
    <t xml:space="preserve">2 ZETA SRL (CF: 08107130018)
2A IMPIANTI (CF: 10695730159)
2E SOLUZIONI AZIENDALI (CF: 04093110163)
IDRO TERMO SERVICE SRL (CF: 08446221213)
IMPIANTI E COSTRUZIONI ELETTRICHE SRL (CF: 04846440826)
</t>
  </si>
  <si>
    <t>IMPIANTI E COSTRUZIONI ELETTRICHE SRL (CF: 04846440826)</t>
  </si>
  <si>
    <t>UFFICI DELLA SICILIA - AFFIDAMENTO DIRETTO SERVIZIO DI MANUTENZIONE IMPIANTI ELEVATORI</t>
  </si>
  <si>
    <t xml:space="preserve">KONE SPA (CF: 05069070158)
</t>
  </si>
  <si>
    <t>KONE SPA (CF: 05069070158)</t>
  </si>
  <si>
    <t>FORNITURA TONER E CARTUCCE- UPT AGRIGENTO E DP RAGUSA</t>
  </si>
  <si>
    <t xml:space="preserve">LINEA DATA (CF: 03242680829)
</t>
  </si>
  <si>
    <t>LINEA DATA (CF: 03242680829)</t>
  </si>
  <si>
    <t>MANUTENZIONE FABBRICATI - RICOLLOCAZIONE PANNELLI - UPT TRAPANI</t>
  </si>
  <si>
    <t xml:space="preserve">DIEMMEA SERVICE SRL (CF: 02416820815)
</t>
  </si>
  <si>
    <t>DIEMMEA SERVICE SRL (CF: 02416820815)</t>
  </si>
  <si>
    <t>MANUTENZIONE FABBRICATI - OPERE SICUREZZA LOCALI ARCHIVIO - DP PALERMO 2</t>
  </si>
  <si>
    <t xml:space="preserve">COSTRUZIOLI BENEDETTO SRL (CF: 05384070826)
</t>
  </si>
  <si>
    <t>COSTRUZIOLI BENEDETTO SRL (CF: 05384070826)</t>
  </si>
  <si>
    <t>RIPARAZIONE SERRAMENTI ESTERNI AVVOLGIBILI- DP MESSINA</t>
  </si>
  <si>
    <t>MANUTENZIONE FABBRICATI PER INFILTRAZIONE ACQUA PIOVANA - DR SICILIA</t>
  </si>
  <si>
    <t xml:space="preserve">MESSINA GIUSEPPE (CF: MSSGPP70C28G273K)
</t>
  </si>
  <si>
    <t>MESSINA GIUSEPPE (CF: MSSGPP70C28G273K)</t>
  </si>
  <si>
    <t>ACQUISTO ZANZARIERE - UT PALERMO 2</t>
  </si>
  <si>
    <t xml:space="preserve">TALLILLI SRL (CF: 06387860825)
</t>
  </si>
  <si>
    <t>TALLILLI SRL (CF: 06387860825)</t>
  </si>
  <si>
    <t>RIPRISTINO LOCALE TECNICO - UT TERMINI IMERESE</t>
  </si>
  <si>
    <t xml:space="preserve">MASTERCOM SRL (CF: 04817510821)
</t>
  </si>
  <si>
    <t>MASTERCOM SRL (CF: 04817510821)</t>
  </si>
  <si>
    <t>IMPERMEABILIZZAZIONE AIUOLE - UPT AGRIGENTO</t>
  </si>
  <si>
    <t xml:space="preserve">PILATO SALVATORE (CF: 01686930858)
</t>
  </si>
  <si>
    <t>PILATO SALVATORE (CF: 01686930858)</t>
  </si>
  <si>
    <t>MANUTENZIONE IMPIANTI - SOSTITUZIONE QUADRO ELETTRICO - UPT SIRACUSA</t>
  </si>
  <si>
    <t xml:space="preserve">NAPOLITANO IMPIANTI SRL (CF: 05865710825)
</t>
  </si>
  <si>
    <t>NAPOLITANO IMPIANTI SRL (CF: 05865710825)</t>
  </si>
  <si>
    <t>FORNITURA CASSETTE PRIMO SOCCORSO - UT CASTELVETRANO</t>
  </si>
  <si>
    <t xml:space="preserve">RIVOLO SRLS (CF: 06647390829)
</t>
  </si>
  <si>
    <t>RIVOLO SRLS (CF: 06647390829)</t>
  </si>
  <si>
    <t>Fornitura di gasolio da riscaldamento per i 2 UPT di Messina</t>
  </si>
  <si>
    <t xml:space="preserve">Q8 QUASER (CF: 00295420632)
</t>
  </si>
  <si>
    <t>Q8 QUASER (CF: 00295420632)</t>
  </si>
  <si>
    <t>CONVENZIONE CONSIP GAS NATURALE 11 LOTTO 9</t>
  </si>
  <si>
    <t xml:space="preserve">AGSM ENERGIA SPA (CF: 02968430237)
</t>
  </si>
  <si>
    <t>AGSM ENERGIA SPA (CF: 02968430237)</t>
  </si>
  <si>
    <t>SERVIZIO DI MANUTENZIONE DEGLI IMPIANTI ANTINCENDIO PRESSO GLI UFFICI DELLA SICILIA</t>
  </si>
  <si>
    <t>Interventi di derattizzazione e disinfestazione - UT Barcellona PG</t>
  </si>
  <si>
    <t xml:space="preserve">RI.FRA. SRL (CF: 01366080818)
</t>
  </si>
  <si>
    <t>RI.FRA. SRL (CF: 01366080818)</t>
  </si>
  <si>
    <t>Lavori vari su serrature e maniglie porte uffici della DR Sicilia</t>
  </si>
  <si>
    <t>Sostituzione 42 maniglie bagni + 10 porte ufficio - UPT Agrigento</t>
  </si>
  <si>
    <t xml:space="preserve">PROFESSIONAL FERRAMENTA E FAI DA TE SRL (CF: 01875600858)
</t>
  </si>
  <si>
    <t>PROFESSIONAL FERRAMENTA E FAI DA TE SRL (CF: 01875600858)</t>
  </si>
  <si>
    <t>Installazione linee informatiche ed elettriche per 3 nuovi lettori di Badge</t>
  </si>
  <si>
    <t>Fornitura di corsi per la sicurezza RSPP - DR Sicilia</t>
  </si>
  <si>
    <t xml:space="preserve">SICUREZZA LAB S.R.L. (CF: 06206380823)
</t>
  </si>
  <si>
    <t>SICUREZZA LAB S.R.L. (CF: 06206380823)</t>
  </si>
  <si>
    <t>MANUTENZIONE E MESSA A NORMA DEI SERVIZI IGIENICI- DP TRAPANI-</t>
  </si>
  <si>
    <t xml:space="preserve">DE FILIPPO ROCCO SRL (CF: 01107800763)
IMPRESA EDILE E STRADALE GERVASI VITO (CF: GRVVTI44A14L331A)
ISOR COSTRUZIONI SRL (CF: 02488860848)
MARTINO COSTRUZIONI SPA (CF: 01486220500)
POLO SAVERIO SRL (CF: 02460810647)
</t>
  </si>
  <si>
    <t>Riparazione armadi compattati - DR SICILIA</t>
  </si>
  <si>
    <t xml:space="preserve">TECNOSISTEM SNC (CF: 01579671205)
</t>
  </si>
  <si>
    <t>TECNOSISTEM SNC (CF: 01579671205)</t>
  </si>
  <si>
    <t>Fornitura insegne metalliche direzionali per DR Sicilia</t>
  </si>
  <si>
    <t>Eliminazione infiltrazioni acqua - DP Caltanissetta</t>
  </si>
  <si>
    <t xml:space="preserve">IMPRESA REALE DARIO (CF: RLEDRA79A08C351V)
</t>
  </si>
  <si>
    <t>IMPRESA REALE DARIO (CF: RLEDRA79A08C351V)</t>
  </si>
  <si>
    <t>Fornitura toner per Uffici della DR Sicilia</t>
  </si>
  <si>
    <t xml:space="preserve">CARTO COPY SERVICE (CF: 04864781002)
</t>
  </si>
  <si>
    <t>CARTO COPY SERVICE (CF: 04864781002)</t>
  </si>
  <si>
    <t>mobili arredi per bagno - ut palermo 2</t>
  </si>
  <si>
    <t>MANUTENZIONE IMPIANTI - DR SICILIA</t>
  </si>
  <si>
    <t xml:space="preserve">IMPIANTI E COSTRUZIONI ELETTRICHE SRL (CF: 04846440826)
</t>
  </si>
  <si>
    <t>Installazione di pellicole trasparenti di sicurezza su vetrate - UPT Agrigento</t>
  </si>
  <si>
    <t>installazione fasce salvaparete su postaziono scrivania - DP Messina</t>
  </si>
  <si>
    <t xml:space="preserve">DONATO ANTONINO TINDARO (CF: DNTNNN68B29H479O)
</t>
  </si>
  <si>
    <t>DONATO ANTONINO TINDARO (CF: DNTNNN68B29H479O)</t>
  </si>
  <si>
    <t>Modifica funzioni citofono - UPT Agrigento</t>
  </si>
  <si>
    <t>DISALIMENTAZIONE E MESSA IN SICUREZZA IMPIANTO ELETTRICO E-DISTRIBUZIONE</t>
  </si>
  <si>
    <t xml:space="preserve">ENEL DISTRIBUZIONE SPA (CF: 05779711000)
</t>
  </si>
  <si>
    <t>ENEL DISTRIBUZIONE SPA (CF: 05779711000)</t>
  </si>
  <si>
    <t>Riparazione saracinesca, tenda e serrature - DP Palermo</t>
  </si>
  <si>
    <t>SERVIZIO DI MANUTENZIONE IMPIANTI ANTINCENDIO PER LA SICILIA</t>
  </si>
  <si>
    <t xml:space="preserve">CADI DEI F.LLI MILASI SRL (CF: 01025850809)
CONTE SRL (CF: 05071440720)
FONDI (CF: 04099151005)
FRIUL SICUREZZA (CF: 02840700302)
MANCINI ILIO SRL (CF: 01578590430)
</t>
  </si>
  <si>
    <t>CADI DEI F.LLI MILASI SRL (CF: 01025850809)</t>
  </si>
  <si>
    <t>Fornitura di gasolio per riscaldamento - UPT Messina</t>
  </si>
  <si>
    <t>MACCHINE FOTOGRAFICHE UPT AGRIGENTO</t>
  </si>
  <si>
    <t xml:space="preserve">ADPARTNERS SRL (CF: 03340710270)
</t>
  </si>
  <si>
    <t>ADPARTNERS SRL (CF: 03340710270)</t>
  </si>
  <si>
    <t>CABLAGGIO UT SCIACCA</t>
  </si>
  <si>
    <t xml:space="preserve">PIXEL  S.R.L. (CF: 04220350872)
</t>
  </si>
  <si>
    <t>PIXEL  S.R.L. (CF: 04220350872)</t>
  </si>
  <si>
    <t>MANUTENZIONE IMPIANTO - SPI MESSINA</t>
  </si>
  <si>
    <t xml:space="preserve">CARDILE PAOLO (CF: 02842330835)
</t>
  </si>
  <si>
    <t>CARDILE PAOLO (CF: 02842330835)</t>
  </si>
  <si>
    <t>Sostituzione tenda a barre verticali + sostituzione serratura armadio - DR Sicilia</t>
  </si>
  <si>
    <t>FORNITURA E POSA IN OPERA DI BACHECHE E CASSETTE RACCOLTA RECLAMI - UFFICI DELLA SICILIA</t>
  </si>
  <si>
    <t xml:space="preserve">3V CHIMICA (CF: 04928241001)
A CIRCLE SPA (CF: 02431141205)
A.C. ESSE S.R.L. (CF: 05371121004)
PAPER SERVICE DI RAPISARDA RODOLFO (CF: RPSRLF68B24C351F)
PHOENICIS DI DARIO GAVEGLIA (CF: GVGDRA64M07H501G)
</t>
  </si>
  <si>
    <t>PHOENICIS DI DARIO GAVEGLIA (CF: GVGDRA64M07H501G)</t>
  </si>
  <si>
    <t>OLS SIC-14-FIP-001 OPERE EDILI LOCALI ARCHIVI UPT ENNA</t>
  </si>
  <si>
    <t xml:space="preserve">MALTESE S.R.L. (CF: 02136570815)
PETRARCA SALVATORE (CF: PTRSVT68B18C351E)
RUSSO COSTRUZIONI SRL (CF: 05318820825)
SAN PIO APPALTI S.R.L. (CF: 01848720858)
ZEUS COSTRUZIONI SRL (CF: 01903320859)
</t>
  </si>
  <si>
    <t>PETRARCA SALVATORE (CF: PTRSVT68B18C351E)</t>
  </si>
  <si>
    <t>DVR + HARD - DR SICILIA</t>
  </si>
  <si>
    <t xml:space="preserve">L.P. IMPIANTI DI LOMBARDO PIETRA (CF: LMBPTR47S49F246O)
</t>
  </si>
  <si>
    <t>L.P. IMPIANTI DI LOMBARDO PIETRA (CF: LMBPTR47S49F246O)</t>
  </si>
  <si>
    <t>DISINFESTAZIONE E DERATTIZZAZIONE DRE E UT PA1-</t>
  </si>
  <si>
    <t xml:space="preserve">ECOSTUDIO SNC (CF: 06102520829)
LA NUOVA SPLENDOR 2000 SRL (CF: 05855320825)
LA POLITUTTO (CF: 05813570826)
MIL WORLD SRL (CF: 06191420824)
PULICOMPANY DI CATALANO DAMIANO (CF: 04265370827)
</t>
  </si>
  <si>
    <t>MIL WORLD SRL (CF: 06191420824)</t>
  </si>
  <si>
    <t>Noleggio in Consip di una fotocopiatrice - UT Termini Imerese</t>
  </si>
  <si>
    <t>SERVIZIO DI MANUTENZIONE IMPIANTI ELEVATORI-ANNO 2020-</t>
  </si>
  <si>
    <t xml:space="preserve">CA.TER. SRL (CF: 01607310685)
CASSANI ASCENSORI SRL (CF: 02522560180)
EPS DI PALUMBO OTTAVIO (CF: 05981110827)
EUROELEVATOR SRL (CF: 06951610010)
KONE SPA (CF: 05069070158)
</t>
  </si>
  <si>
    <t>MANUTENZIONE IMPIANTI - UT PALERMO 2</t>
  </si>
  <si>
    <t>PULIZIA - DP AGRIGENTO</t>
  </si>
  <si>
    <t>KIT PRIMO SOCCORSO - UPT AGRIGENTO</t>
  </si>
  <si>
    <t xml:space="preserve">SERVIZI E ASSISTENZA SRL (CF: 01888890850)
</t>
  </si>
  <si>
    <t>SERVIZI E ASSISTENZA SRL (CF: 01888890850)</t>
  </si>
  <si>
    <t>INTERVENTO SOSTITUZIONE INSEGNE - UT PALERMO 2</t>
  </si>
  <si>
    <t xml:space="preserve">L.G. S.R.L. (CF: 03249730924)
</t>
  </si>
  <si>
    <t>L.G. S.R.L. (CF: 03249730924)</t>
  </si>
  <si>
    <t>cartelli per la sicurezza - UPT PALERMO 2</t>
  </si>
  <si>
    <t>SANITARI BAGNI - DP AGRIGENTO</t>
  </si>
  <si>
    <t xml:space="preserve">NASTA E C CARTA E IMBALLAGGI (CF: 00088990825)
</t>
  </si>
  <si>
    <t>NASTA E C CARTA E IMBALLAGGI (CF: 00088990825)</t>
  </si>
  <si>
    <t>RIPRISTINO FUNZIONALITA' PORTA - DP PALERMO</t>
  </si>
  <si>
    <t>DISPENSER DISINFEZIONE SUPERFICI - DR SICILIA</t>
  </si>
  <si>
    <t>MONTAGGIO TELI PROTEZIONE - UPT AGRIGENTO</t>
  </si>
  <si>
    <t xml:space="preserve">ADAMO VINCENZO (CF: 01920530845)
</t>
  </si>
  <si>
    <t>ADAMO VINCENZO (CF: 01920530845)</t>
  </si>
  <si>
    <t>RIPARAZIONE PORTA D'INGRESSO - UPT PALERMO</t>
  </si>
  <si>
    <t>RIPRISTINO LOCALI TECNICI - UT TERMINI IMERESE</t>
  </si>
  <si>
    <t>RIPRISTINO FUNZIONALITA' MONITOR TOTEM - DR SICILIA</t>
  </si>
  <si>
    <t>ACQUISTO ELETTRODI E BATTERIE PER DEFIBRILLATORI</t>
  </si>
  <si>
    <t xml:space="preserve">MEDEA MEDICALE DI ARANCIO SALVATORE &amp; C. SAS (CF: 04896080878)
</t>
  </si>
  <si>
    <t>MEDEA MEDICALE DI ARANCIO SALVATORE &amp; C. SAS (CF: 04896080878)</t>
  </si>
  <si>
    <t>SEGNALETICA DI SICUREZZA - UT PALERMO 2</t>
  </si>
  <si>
    <t>FORNITURA COMPLEMENTI D'ARREDO PER BAGNO</t>
  </si>
  <si>
    <t>TENDE UT PALERMO 2</t>
  </si>
  <si>
    <t>TENDE - ut Palermo 2</t>
  </si>
  <si>
    <t>DISINFETTANTE - DR SICILIA</t>
  </si>
  <si>
    <t>MANUTENZIONE AREE VERDI - DP TRAPANI</t>
  </si>
  <si>
    <t xml:space="preserve">PULEX DEI F.LLI RUSSO (CF: 05049900821)
</t>
  </si>
  <si>
    <t>PULEX DEI F.LLI RUSSO (CF: 05049900821)</t>
  </si>
  <si>
    <t>MATERIALE IGIENICO-SANITARIO - DR SICILIA</t>
  </si>
  <si>
    <t>PULIZIA E DISINFETTANTE - DR SICILIA</t>
  </si>
  <si>
    <t>Ripristino in  efficienza ascensore - DP Palermo</t>
  </si>
  <si>
    <t>DP RAGUSA - SERVIZIO DI TELEALLARME, SORVEGLIANZA SALTUARIA NOTTURNA E APERTURA E CHIUSURA UFFICIO</t>
  </si>
  <si>
    <t>KIT PRIMO SOCCORSO - DP CATANIA</t>
  </si>
  <si>
    <t>Riparazione presa elettrica per apparecchiatura videoconferenza - DP Enna</t>
  </si>
  <si>
    <t xml:space="preserve">LUXOR (CF: 00099670861)
</t>
  </si>
  <si>
    <t>LUXOR (CF: 00099670861)</t>
  </si>
  <si>
    <t>UT SANT'AGATA DI MILITELLO</t>
  </si>
  <si>
    <t>UPT SIRACUSA - SERVIZIO DI GESTIONE IMPIANTO ANTINTRUSIONE DA CENTRALE OPERATIVA</t>
  </si>
  <si>
    <t xml:space="preserve">METROSERVICE SRL (CF: 01341310892)
</t>
  </si>
  <si>
    <t>GUANTI - DR SICILIA</t>
  </si>
  <si>
    <t>KIT DI PRIMO SOCCORSO - DP PALERMO</t>
  </si>
  <si>
    <t>MANUTENZIONE FABBRICATI - UT PALERMO 2</t>
  </si>
  <si>
    <t>FORNITURA DI TONER PER TUTTI GLI UFFICI DELLA SICILIA</t>
  </si>
  <si>
    <t xml:space="preserve">ALEX OFFICE &amp; BUSINESS SRL (CF: 01688970621)
ECO LASER INFORMATICA SRL (CF: 04427081007)
ERREBIAN SPA (CF: 08397890586)
MIDA SRL (CF: 01513020238)
PROMO RIGENERA SRL (CF: 01431180551)
</t>
  </si>
  <si>
    <t>PROMO RIGENERA SRL (CF: 01431180551)</t>
  </si>
  <si>
    <t>Lavori di segnaletica parcheggi UT Sciacca</t>
  </si>
  <si>
    <t xml:space="preserve">TECNOROADS (CF: SRRSVT97B26G348J)
</t>
  </si>
  <si>
    <t>TECNOROADS (CF: SRRSVT97B26G348J)</t>
  </si>
  <si>
    <t>TENDE - UT PALERMO 1</t>
  </si>
  <si>
    <t>MANUTENZIONE IMPIANTI - CANCELLO - UT PALERMO 2</t>
  </si>
  <si>
    <t>MOBILI E ARREDI -TENDE - UT PALERMO 1</t>
  </si>
  <si>
    <t>RIPRISTINO FUNZIONALITA' PORTE E PLEXIGLASS - DP PALERMO</t>
  </si>
  <si>
    <t>FORNITURA E MONTAGGIO GRATE FISSE - UPT AGRIGENTO</t>
  </si>
  <si>
    <t>RIPARAZIONE LUCERNARIO - DR SICILIA</t>
  </si>
  <si>
    <t>PULIZIA DAVANZALI - DR SICILIA</t>
  </si>
  <si>
    <t>GEL X MANI - DR SICILIA</t>
  </si>
  <si>
    <t>PATTUMIERE X UFFICI DP CALTANISSETTA</t>
  </si>
  <si>
    <t>ESTINTORE IN POLVERE - UT PALERMO 2</t>
  </si>
  <si>
    <t>FORNITURA DI MATERIALI PER UFFICIO - UPT MESSINA DP AGRIGENTO DP CATANIA</t>
  </si>
  <si>
    <t xml:space="preserve">CARTOLERIA CRISCI (CF: 03981780822)
PAM UFFICIO (CF: 01261820839)
</t>
  </si>
  <si>
    <t>PAM UFFICIO (CF: 01261820839)</t>
  </si>
  <si>
    <t>FORNITURA E MONTAGGIO MANIGLIONI ANTIPANICO - UPT AGRIGENTO</t>
  </si>
  <si>
    <t>ACQUISTO TENDE E GRATE IN FERRO - UT PALERMO 2</t>
  </si>
  <si>
    <t>SOSTITUZIONE AVVOLGIBILI - UPT MESSINA</t>
  </si>
  <si>
    <t>VARI UFFICI - FORNITURA N. 220 RIPARO FRONT-OFFICE</t>
  </si>
  <si>
    <t xml:space="preserve">PLEXIART SNC (CF: 02122300409)
</t>
  </si>
  <si>
    <t>PLEXIART SNC (CF: 02122300409)</t>
  </si>
  <si>
    <t>VARI UFFICI - FORNITURA PANNELLI RIPARO FRONT-OFFICE</t>
  </si>
  <si>
    <t>MATERIALE PER UFFICIO DP MESSINA</t>
  </si>
  <si>
    <t>SANIFICAZIONE CON NEBULIZZATORE - PER TUTTA LA SICILIA</t>
  </si>
  <si>
    <t xml:space="preserve">EURO &amp; PROMOS FM SOC.COOP.P.A. (CF: 02458660301)
</t>
  </si>
  <si>
    <t>EURO &amp; PROMOS FM SOC.COOP.P.A. (CF: 02458660301)</t>
  </si>
  <si>
    <t>SANIFICAZIONE PRESSO FRONT OFFICI DR SICILIA</t>
  </si>
  <si>
    <t>SANIFICAZIONE  - DP CATANIA</t>
  </si>
  <si>
    <t>SOSTITUZIONE INSEGNE UT CASTELVETRANO</t>
  </si>
  <si>
    <t>Lavori di installazione punto rete ed elettrico per video informazioni- DR Sicilia</t>
  </si>
  <si>
    <t>TENDE - UT CASTELVETRANO</t>
  </si>
  <si>
    <t xml:space="preserve">RESCAFF COMMERCIALE S.R.L. (CF: 04759650825)
</t>
  </si>
  <si>
    <t>RESCAFF COMMERCIALE S.R.L. (CF: 04759650825)</t>
  </si>
  <si>
    <t>MASCHERINE - DR SICILIA</t>
  </si>
  <si>
    <t xml:space="preserve">ITALIAN WORLD SRL (CF: 03886200249)
</t>
  </si>
  <si>
    <t>ITALIAN WORLD SRL (CF: 03886200249)</t>
  </si>
  <si>
    <t>VARIE SEDI - FORNITURA DI N. 1000 FLACONCINI DI GEL DISINFETTANTE PER LE MANI</t>
  </si>
  <si>
    <t xml:space="preserve">FARMACIA VILLACIAMBRA S.R.L. (CF: 06799820821)
</t>
  </si>
  <si>
    <t>FARMACIA VILLACIAMBRA S.R.L. (CF: 06799820821)</t>
  </si>
  <si>
    <t>ACQUISTO BASE PER STRUMENTO TOPOGRAFICO- UPT AG-</t>
  </si>
  <si>
    <t xml:space="preserve">COR.EL (CF: 02274940929)
CREARE SRL (CF: 12382181001)
DIMMA (CF: 03650380235)
DITECH SRL (CF: 09043181008)
STONEX SRL (CF: 06830030968)
</t>
  </si>
  <si>
    <t>STONEX SRL (CF: 06830030968)</t>
  </si>
  <si>
    <t>MASCHERINE FFP2</t>
  </si>
  <si>
    <t xml:space="preserve">FARMACIA PIANDALE SRL (CF: 06667080821)
</t>
  </si>
  <si>
    <t>FARMACIA PIANDALE SRL (CF: 06667080821)</t>
  </si>
  <si>
    <t>MASCHERINE- DR SICILIA</t>
  </si>
  <si>
    <t xml:space="preserve">FARMACIA INDELICATO (CF: NDLLRI61H04L219E)
</t>
  </si>
  <si>
    <t>FARMACIA INDELICATO (CF: NDLLRI61H04L219E)</t>
  </si>
  <si>
    <t>Fornitura n. 4 bacheche vericali con ruote - UT Palermo2</t>
  </si>
  <si>
    <t xml:space="preserve">ORANGE DISPLAYS SRL (CF: 02626290304)
</t>
  </si>
  <si>
    <t>ORANGE DISPLAYS SRL (CF: 02626290304)</t>
  </si>
  <si>
    <t>SERVIZIO DI CONDUZIONE E MANUTENZIONE DEGLI IMPIANTI TERMOIDRAULICI, DI CONDIZIONAMENTO ED IDRICO SANITARI PRESSO GLI UFFICI DELLA DR SICILIA</t>
  </si>
  <si>
    <t xml:space="preserve">RAGGRUPPAMENTO:
- GLOBALGEST SRL (CF: 08587361000) Ruolo: 02-MANDATARIA
- OFFICINA LODATO SRL (CF: 05323650829) Ruolo: 01-MANDANTE
AMATO ANTONIO (CF: MTANTN56M22E239Z)
BELLI SRL (CF: 00105730568)
BI.E.TI. S.R.L. (CF: 04208251001)
</t>
  </si>
  <si>
    <t xml:space="preserve">RAGGRUPPAMENTO:
- GLOBALGEST SRL (CF: 08587361000) Ruolo: 02-MANDATARIA
- OFFICINA LODATO SRL (CF: 05323650829) Ruolo: 01-MANDANTE
</t>
  </si>
  <si>
    <t>UT SANT'AGATA DI MILITELLO- SERVIZIO DI APERTURA/CHIUSURA UFFICIO, VIGILANZA SALTUARIA NOTTURNA, TELEALLARME TELEFONICO</t>
  </si>
  <si>
    <t>DP SIRACUSA - SERVIZIO DI GESTIONE IMPIANTO ANTINTRUSIONE DA CENTRALE OPERATIVA</t>
  </si>
  <si>
    <t>MASCHERINE CHIRURGICHE - DR SICILIA</t>
  </si>
  <si>
    <t xml:space="preserve">DE.DA. UFFICIO (CF: 11803631008)
</t>
  </si>
  <si>
    <t>DE.DA. UFFICIO (CF: 11803631008)</t>
  </si>
  <si>
    <t>ENERGIA ELETTRICA CONVENZIONE CONSIP EE 17 LOTTO 16 SICILIA</t>
  </si>
  <si>
    <t>ELETTRIFICAZIONE PORTE D'INGRESSO ARCHIVI-DP E UPT SIRACUSA-</t>
  </si>
  <si>
    <t xml:space="preserve">2 ZETA SRL (CF: 08107130018)
2E SOLUZIONI AZIENDALI (CF: 04093110163)
2M FORNITURE (CF: 03637990650)
3C SRL (CF: 05578620873)
MESSINA VINCENZO (CF: MSSVCN52E10A056E)
</t>
  </si>
  <si>
    <t>MESSINA VINCENZO (CF: MSSVCN52E10A056E)</t>
  </si>
  <si>
    <t>lavori di sostituzione e consolidamento pavimenti - DP Agrigento</t>
  </si>
  <si>
    <t xml:space="preserve">CINQUEMANI GIANPEPPINO (CF: CNQGPP70H23D514N)
</t>
  </si>
  <si>
    <t>CINQUEMANI GIANPEPPINO (CF: CNQGPP70H23D514N)</t>
  </si>
  <si>
    <t>UT MODICA - SERVIZIO DI APERTURA/CHIUSURA UFFICIO, VIGILANZA SALT.NOTTURNA E GESTIONE DELLE EMERGENZE</t>
  </si>
  <si>
    <t>DP RAGUSA - SEVIZIO DI APERTURA E CHIUSURA UFFICIO, SORVEGLIANZA NOTTURNA SALTUARIA E VIGILANZA AI FINI DEL CONTROLLO ACCESSI</t>
  </si>
  <si>
    <t>GUANTI PIU' GEL DR SICILIA</t>
  </si>
  <si>
    <t>TERMO SCANER - DR SICILIA</t>
  </si>
  <si>
    <t>GEL - DR SICILIA</t>
  </si>
  <si>
    <t>CATEGORIA NON MERCEOLOGICA - SCATOLE X RIFIUTI SPECIALI</t>
  </si>
  <si>
    <t xml:space="preserve">ECOREMOVAL (CF: 06320010827)
</t>
  </si>
  <si>
    <t>ECOREMOVAL (CF: 06320010827)</t>
  </si>
  <si>
    <t xml:space="preserve">BENEFIS SRL (CF: 02790240101)
</t>
  </si>
  <si>
    <t>BENEFIS SRL (CF: 02790240101)</t>
  </si>
  <si>
    <t>MASCHERINE DR SICILIA</t>
  </si>
  <si>
    <t xml:space="preserve">BIOH FILTRAZIONE S.R.L. (CF: 09505370966)
</t>
  </si>
  <si>
    <t>BIOH FILTRAZIONE S.R.L. (CF: 09505370966)</t>
  </si>
  <si>
    <t>Fornitura di accessori mobilia per UT Palermo 2</t>
  </si>
  <si>
    <t xml:space="preserve">QUADRIFOGLIO SISTEMI D'ARREDO SPA (CF: 02301560260)
</t>
  </si>
  <si>
    <t>QUADRIFOGLIO SISTEMI D'ARREDO SPA (CF: 02301560260)</t>
  </si>
  <si>
    <t xml:space="preserve">WUERTH SRL (CF: 00125230219)
</t>
  </si>
  <si>
    <t>WUERTH SRL (CF: 00125230219)</t>
  </si>
  <si>
    <t>MASCHERINE FFP 2 - DR SICILIA</t>
  </si>
  <si>
    <t xml:space="preserve">WELL FACTORY SRL (CF: 03511330049)
</t>
  </si>
  <si>
    <t>WELL FACTORY SRL (CF: 03511330049)</t>
  </si>
  <si>
    <t>RIPARAZIONE SERRATURE PORTE - DP AGRIGENTO</t>
  </si>
  <si>
    <t>RIPARAZIONE MANIGLIONI ANTIPANICO - UPT AGRIGENTO</t>
  </si>
  <si>
    <t>SEGNALETICA DP PALERMO</t>
  </si>
  <si>
    <t xml:space="preserve">LG GRAFICA DI ROSARIO LA GALA (CF: 05134560829)
</t>
  </si>
  <si>
    <t>LG GRAFICA DI ROSARIO LA GALA (CF: 05134560829)</t>
  </si>
  <si>
    <t>SOSTITUZIONE QUADRO INSEGNE - DR SICILIA</t>
  </si>
  <si>
    <t>MANUTENZIONE MANIGLIONE - UT PALERMO 1</t>
  </si>
  <si>
    <t>VARIE SEDI - FORNITURA 100 PANNELLI RIPARO FRONT OFFICE</t>
  </si>
  <si>
    <t>MANUTENZIONE CANCELLO AUTOMATICO - DP TRAPANI</t>
  </si>
  <si>
    <t>MATERIALE PER UFFICIO DP PALERMO</t>
  </si>
  <si>
    <t>Montaggio schermo plexiglass - UT BAGHERIA</t>
  </si>
  <si>
    <t>Sostituzione parquet stanza ed anticamera direttore -DP Catania</t>
  </si>
  <si>
    <t xml:space="preserve">FAZIO IMPIANTI (CF: FZASST77M27F158W)
</t>
  </si>
  <si>
    <t>FAZIO IMPIANTI (CF: FZASST77M27F158W)</t>
  </si>
  <si>
    <t>RIPRISTINO FUNZ. MANUTENZIONE ORDIN. IMPIANTO DI DEPURAZIONE-UPT AG-</t>
  </si>
  <si>
    <t xml:space="preserve">WARM IMPIANTI SRL (CF: 05815390827)
</t>
  </si>
  <si>
    <t>WARM IMPIANTI SRL (CF: 05815390827)</t>
  </si>
  <si>
    <t>MANUTENZIONE CANCELLO, MANIGLIONE ANTIPANICO, BANDE ANTISCIVOLO - UT SCIACCA</t>
  </si>
  <si>
    <t>Lavori di sostituzione o consolidamento mattonelle pavimentazione esterna - DP Siracusa</t>
  </si>
  <si>
    <t>Sostituzione e riparazione di alcune porte REI - UPT Trapani</t>
  </si>
  <si>
    <t xml:space="preserve">BARTOLOMEO GIACALONE S.R.L. (CF: 02766230813)
</t>
  </si>
  <si>
    <t>BARTOLOMEO GIACALONE S.R.L. (CF: 02766230813)</t>
  </si>
  <si>
    <t>Fornitura n. 6 clima portatili - Sportello Mussomeli(UT CL)</t>
  </si>
  <si>
    <t xml:space="preserve">MR SERVICE SRL (CF: 12479491008)
</t>
  </si>
  <si>
    <t>MR SERVICE SRL (CF: 12479491008)</t>
  </si>
  <si>
    <t>SOSTITUZIONE PASSATOIA ANTISACIVOLO CORRIDOIO-UT ACIREALE-</t>
  </si>
  <si>
    <t xml:space="preserve">TECNO COLOR DI NLEONARDI ROBERTO (CF: LNRRRT81S19A028P)
</t>
  </si>
  <si>
    <t>TECNO COLOR DI NLEONARDI ROBERTO (CF: LNRRRT81S19A028P)</t>
  </si>
  <si>
    <t>FORNITURE DI MASCHERINE FFP2 PER TUTTA LA SICILIA</t>
  </si>
  <si>
    <t xml:space="preserve">CARTO COPY SERVICE (CF: 04864781002)
FUSI &amp; FUSI SNC (CF: 00995990520)
G.D. TESSUTI SRL (CF: 03215430731)
PAPER SERVICE DI RAPISARDA RODOLFO (CF: RPSRLF68B24C351F)
WELL FACTORY SRL (CF: 03511330049)
</t>
  </si>
  <si>
    <t>G.D. TESSUTI SRL (CF: 03215430731)</t>
  </si>
  <si>
    <t>PULIZIA ARCHIVI- DISINFEST.E DERATT.DEGLI ARCHIVI PER LA SICILIA-</t>
  </si>
  <si>
    <t xml:space="preserve">C.S. SERVICE SRL (CF: 02035670856)
ECOTEST SRL (CF: 01160260111)
EUROGLOBAL SOCIETA' COOPERATIVA (CF: 03323470710)
FREDDI SERVIZI SRL (CF: 01546040195)
RAPIDA SERVICE SRL (CF: 04776461008)
</t>
  </si>
  <si>
    <t>RAPIDA SERVICE SRL (CF: 04776461008)</t>
  </si>
  <si>
    <t>SOSTITUZIONE VETUSTI FAN COILS PRESSO TRAPANI</t>
  </si>
  <si>
    <t xml:space="preserve">CONSORZIO STABILE DEL MEDITERRANEO (CF: 07445901213)
DIGITEC S.R.L. (CF: 01478100678)
FENIX CONSORZIO STABILE (CF: 03533141200)
FRATONI S.R.L. (CF: 01987010665)
GUERRATO SPA (CF: 00099440299)
</t>
  </si>
  <si>
    <t>FENIX CONSORZIO STABILE (CF: 03533141200)</t>
  </si>
  <si>
    <t>MANUTENZIONE PASSERELLA DISABILI- DP AGRIGENTO-</t>
  </si>
  <si>
    <t xml:space="preserve">DE VIVO (CF: 00545040768)
DGM SRLS (CF: 08834461215)
EDILCAP SRL (CF: 05028450871)
GFC SRL (CF: 02426970063)
S.C.M SRL (CF: 02201920846)
</t>
  </si>
  <si>
    <t>S.C.M SRL (CF: 02201920846)</t>
  </si>
  <si>
    <t>CANCELLERIA E MATERIALE PER UFFICIO - UT PALERMO 2</t>
  </si>
  <si>
    <t>KIT VISIERE X COVID 19</t>
  </si>
  <si>
    <t>TENDE ARREDI UPT PALERMO</t>
  </si>
  <si>
    <t>Mascherine</t>
  </si>
  <si>
    <t>Fornitura e montaggio segnaletica esterna e targhe Paf Mussomeli -UT Caltanissetta</t>
  </si>
  <si>
    <t xml:space="preserve">SMIT DI TORRETTA GIUSEPPE (CF: TRRGPP35L06F845F)
</t>
  </si>
  <si>
    <t>SMIT DI TORRETTA GIUSEPPE (CF: TRRGPP35L06F845F)</t>
  </si>
  <si>
    <t>Fornitura rotoli carta termica eliminacode - Varie sedi DR Sicilia</t>
  </si>
  <si>
    <t xml:space="preserve">SIGMA SPA (CF: 01590680443)
</t>
  </si>
  <si>
    <t>SIGMA SPA (CF: 01590680443)</t>
  </si>
  <si>
    <t>GIARDINAGGIO - UPT AGRIGENTO</t>
  </si>
  <si>
    <t>Fornitura e installazione barre parapetto - manutenzione fabbricati - dp agrigento</t>
  </si>
  <si>
    <t>DECESPUGLIAMENTO UPT AGRIGENTO</t>
  </si>
  <si>
    <t>MANUTENZIONE FABBRICATI - RETE ANTIPICCIONE - UPT AGRIGENTO</t>
  </si>
  <si>
    <t>VISIERE DR SICILIA</t>
  </si>
  <si>
    <t>TONER DR SICILIA</t>
  </si>
  <si>
    <t xml:space="preserve">SPHERA UFFICIO SRL (CF: 04342990829)
</t>
  </si>
  <si>
    <t>SPHERA UFFICIO SRL (CF: 04342990829)</t>
  </si>
  <si>
    <t>FORNITURA ED INSTALLAZIONE DI N. 7 SPECCHI DA BAGNO - UT CASTELVETRANO</t>
  </si>
  <si>
    <t>Abbonamento Giornale di Sicilia edizione Online - DR Sicilia</t>
  </si>
  <si>
    <t xml:space="preserve">GIORNALE DI SICILIA EDITORIALE (CF: 02709770826)
</t>
  </si>
  <si>
    <t>GIORNALE DI SICILIA EDITORIALE (CF: 02709770826)</t>
  </si>
  <si>
    <t>MASCHERINE CHIRUGICHE - DR SICILIA</t>
  </si>
  <si>
    <t>REALIZZAZIONE IMPIANTO DI ALIM.ELETTR.GRUPPO PRESSUR.-DP CL-</t>
  </si>
  <si>
    <t xml:space="preserve">A.M. TECNOLOGY (CF: 02838340640)
A.R.I.E.T DI ANTONINO LO VERDE (CF: LVRNNN74M20C135J)
ACELLA SRL (CF: 00975220195)
I.C.I.T. SRL (CF: 02595760840)
MATRAXIA   S.R.L. (CF: 01726960857)
</t>
  </si>
  <si>
    <t>MATRAXIA   S.R.L. (CF: 01726960857)</t>
  </si>
  <si>
    <t>Lavori di facchinaggio con conto scalare per Uffici della DR Sicilia</t>
  </si>
  <si>
    <t xml:space="preserve">CO.MI SRL (CF: 05631620829)
</t>
  </si>
  <si>
    <t>CO.MI SRL (CF: 05631620829)</t>
  </si>
  <si>
    <t>MANUTENZIONE IMPIANTI ARMADI - UT PALERMO 1</t>
  </si>
  <si>
    <t>MATERIALE SANITARIO DP CATANIA</t>
  </si>
  <si>
    <t>SERVIZIO DI PORTIERATO - DR SICILIA</t>
  </si>
  <si>
    <t>GEL DISINFETTANTE DR SICILIA</t>
  </si>
  <si>
    <t>GEL DISINFETTANTE - DR SICILIA</t>
  </si>
  <si>
    <t>Rimozione n. 16 orinatoi a parete in disuso - UPT Agrigento</t>
  </si>
  <si>
    <t xml:space="preserve">MONTANA PASQUALE DOMENICO (CF: 02499920847)
</t>
  </si>
  <si>
    <t>MONTANA PASQUALE DOMENICO (CF: 02499920847)</t>
  </si>
  <si>
    <t>Lavori di decespugliamento e potatura - DP Siracusa</t>
  </si>
  <si>
    <t xml:space="preserve">SERVICE GARDEN DI BASILE DAVIDE (CF: 01512790898)
</t>
  </si>
  <si>
    <t>SERVICE GARDEN DI BASILE DAVIDE (CF: 01512790898)</t>
  </si>
  <si>
    <t>Riparazione infissi blindati DR Sicilia + chiusura porta blindata UPT Palermo</t>
  </si>
  <si>
    <t>Fornitura Carrelli portapratiche + eliminacode cartaceo -UT PA2</t>
  </si>
  <si>
    <t>MANUTENZIONE IMPIANTI UT PALERMO 2 e BAGHERIA</t>
  </si>
  <si>
    <t xml:space="preserve">L.P.IMPIANTI (CF: 06086340822)
</t>
  </si>
  <si>
    <t>L.P.IMPIANTI (CF: 06086340822)</t>
  </si>
  <si>
    <t>UT CASTELVETRANO - TRASFERIMENTO IMPIANTI</t>
  </si>
  <si>
    <t>INTERVENTO URGENTE SANIFICAZIONE TRAPANI E CASTELVETRANO</t>
  </si>
  <si>
    <t xml:space="preserve">MIORELLI SERVICE S.P.A. (CF: 00505590224)
</t>
  </si>
  <si>
    <t>MIORELLI SERVICE S.P.A. (CF: 00505590224)</t>
  </si>
  <si>
    <t>SOSTITUZIONE INTERRUTTORE IMPIANTO CONDIZIONAMENTO - DP PALERMO</t>
  </si>
  <si>
    <t>MANUTENZIONE DEPURATORE - UPT AGRIGENTO</t>
  </si>
  <si>
    <t>DISINFETTANTE SPRAY</t>
  </si>
  <si>
    <t xml:space="preserve">TORIAZZI S.R.L. (CF: 00938080348)
</t>
  </si>
  <si>
    <t>TORIAZZI S.R.L. (CF: 00938080348)</t>
  </si>
  <si>
    <t>FORNITURA FAZZOLETTI IGIENIZZANTI - DR SICILIA</t>
  </si>
  <si>
    <t>FORNITURA FAZZOLETTI IGIENIZZANTI</t>
  </si>
  <si>
    <t>FORNITURA MASCHERINE CHIRURGICHE DR SICILIA</t>
  </si>
  <si>
    <t>CANCELLERIA - DR SICILIA</t>
  </si>
  <si>
    <t>CONTRATTO ESECUTIVO PER L'AFFIDAMENTO DEL SERVIZIO DI PULIZIA DELLE SEDI DELL'AG. ENTRATE DELLA SICILIA</t>
  </si>
  <si>
    <t>MANUTENZIONE INFISSI DP CATANIA</t>
  </si>
  <si>
    <t>Fornitura complementi di arredo per UT Castelvetrano</t>
  </si>
  <si>
    <t>Fornitura e montaggio video 43'' per front-office - UT Castelvetrano</t>
  </si>
  <si>
    <t>MANUTENZIONE IMPIANTI ELETTRICI E SPECIALI -ANNO 2020-</t>
  </si>
  <si>
    <t xml:space="preserve">CURCI SRL (CF: 03875740718)
D.I.A. SRL (CF: 02162540518)
DI.FIL. SRL (CF: 01387860883)
DOMOTECH SRL (CF: 02721200810)
NAPOLITANO IMPIANTI SRL (CF: 05865710825)
</t>
  </si>
  <si>
    <t>UFFICI DELLA SICILIA - SERVIZIO DI MANUTENZIONE DEGLI IMPIANTI TERMOIDRAULICI</t>
  </si>
  <si>
    <t xml:space="preserve">2 EFFE IMPIANTI E SERVIZI SRL (CF: 02993100805)
IDRO TERMO SERVICE SRL (CF: 08446221213)
INSTEL GROUP SOC. COOP A.R.L. (CF: 03327550921)
INTEC SERVICE SRL (CF: 02820290647)
L'ATLANTE DI SOPHIA S.R.L. (CF: 01508020623)
</t>
  </si>
  <si>
    <t>FORNITURA E INSTALLAZIONE SEGNALETICA - UT PALERMO 2</t>
  </si>
  <si>
    <t>UT SCIACCA - FORNITURA DI N. 5 AUTOBOTTI D'ACQUA</t>
  </si>
  <si>
    <t xml:space="preserve">F.LLI VENEZIA SNC (CF: 01688400843)
</t>
  </si>
  <si>
    <t>F.LLI VENEZIA SNC (CF: 01688400843)</t>
  </si>
  <si>
    <t>DP E UPT AGRIGENTO - VERIFICA PERIODICA BIENNALE DI 5 ASCENSORI</t>
  </si>
  <si>
    <t>TERMOSCANNER</t>
  </si>
  <si>
    <t xml:space="preserve">OMNIA GROUP SRL (CF: 01758040834)
</t>
  </si>
  <si>
    <t>OMNIA GROUP SRL (CF: 01758040834)</t>
  </si>
  <si>
    <t>DP TRAPANI - FORNITURA DI N. 2 AUTOBOTTI D'ACQUA</t>
  </si>
  <si>
    <t xml:space="preserve">2.0 ROBERTO DE MARTINO SOCIETA COOPERATIVA (CF: 02688420815)
</t>
  </si>
  <si>
    <t>2.0 ROBERTO DE MARTINO SOCIETA COOPERATIVA (CF: 02688420815)</t>
  </si>
  <si>
    <t>DISPOSITIVI DI PROTEZIONE INDIVIDUALE PROTOCOLLI COVID</t>
  </si>
  <si>
    <t>ACQUISTO TERMOSCANNER DR SICILIA</t>
  </si>
  <si>
    <t xml:space="preserve">STILGRAFIX ITALIANA S.P.A. (CF: 03103490482)
</t>
  </si>
  <si>
    <t>STILGRAFIX ITALIANA S.P.A. (CF: 03103490482)</t>
  </si>
  <si>
    <t>MANUTENZIONE FABBRICATI - TINTEGGIATURA - UT GIARRE</t>
  </si>
  <si>
    <t>MANUTENZIONE FABBRICATI - OPERE DI FABBRO - UT PALERMO 2</t>
  </si>
  <si>
    <t>SERVIZI DI TERZI - UT CASTELVETRANO</t>
  </si>
  <si>
    <t>WEBCAM - DR SICILIA</t>
  </si>
  <si>
    <t xml:space="preserve">PC PIANETA DI MONGIOVI SERGIO (CF: MNGSRG71C09G273R)
</t>
  </si>
  <si>
    <t>PC PIANETA DI MONGIOVI SERGIO (CF: MNGSRG71C09G273R)</t>
  </si>
  <si>
    <t>RIMOZIONE E SMALTIMENTO DI PAVIMENTO ED ELETTRIFICAZIONE PORTE URP- DP CATANIA-</t>
  </si>
  <si>
    <t>MANUTENZIONE FABBRICATI - COMPARTIMENTAZIONE ARCHIVI - DP TRAPANI</t>
  </si>
  <si>
    <t xml:space="preserve">CADI DEI F.LLI MILASI SRL (CF: 01025850809)
WARM IMPIANTI SRL (CF: 05815390827)
</t>
  </si>
  <si>
    <t>MANUTENZIONE IMPIANTI RIPARAZIONE CANCELLO AUTOMATICO - UT PALERMO 2</t>
  </si>
  <si>
    <t>Contratto esecutivo per l'affidamento del servizio di vigilanza privata per l'Agenzia delle Entrate Lotto 14 Direzione Regionale della Sicilia</t>
  </si>
  <si>
    <t xml:space="preserve">RAGGRUPPAMENTO:
- KSM S.P.A. (CF: 80020430825) Ruolo: 02-MANDATARIA
- SICURTRANSPORT SPA (CF: 00119850824) Ruolo: 01-MANDANTE
</t>
  </si>
  <si>
    <t>FORNITURA N. 60 CAVI DI SICUREZZA PC CON 2 ATTACCHI X DP CATANIA</t>
  </si>
  <si>
    <t xml:space="preserve">EASY OFFICE SRL (CF: 04336990827)
INFORMATICA.NET S.R.L. (CF: 04654610874)
MYO S.R.L. (CF: 03222970406)
PAM UFFICIO (CF: 01261820839)
</t>
  </si>
  <si>
    <t>MANUTENZIONE FABBRICATI - UPT PALERMO</t>
  </si>
  <si>
    <t xml:space="preserve">MASTERCOM SRL (CF: 04817510821)
RP COSTRUZIONI SRLS (CF: 06779170825)
</t>
  </si>
  <si>
    <t>RP COSTRUZIONI SRLS (CF: 06779170825)</t>
  </si>
  <si>
    <t>TRASFERIMENTO E FACCHINAGGIO UT CASTELVETRANO</t>
  </si>
  <si>
    <t>SOSTITUZIONE VETRO - UPT MESSINA</t>
  </si>
  <si>
    <t>REINTEGRO PRIMO SOCCORSO - DP AGRIGENTO</t>
  </si>
  <si>
    <t>Fornitura gazebo - DP MESSINA</t>
  </si>
  <si>
    <t xml:space="preserve">MARCONI ENERGIE (CF: 03116230834)
</t>
  </si>
  <si>
    <t>MARCONI ENERGIE (CF: 03116230834)</t>
  </si>
  <si>
    <t>FORNITURA N.3000 MASCHERINE FFP2 PER TUTTA LA SICILIA</t>
  </si>
  <si>
    <t xml:space="preserve">ST PROTECT SPA (CF: 02372680187)
</t>
  </si>
  <si>
    <t>ST PROTECT SPA (CF: 02372680187)</t>
  </si>
  <si>
    <t>FORNITURA MASCHERINE CHIRURGICHE ED FFP2 PER TUTTA LA SICILIA</t>
  </si>
  <si>
    <t xml:space="preserve">KLINICOM SRL (CF: 02281990404)
</t>
  </si>
  <si>
    <t>KLINICOM SRL (CF: 02281990404)</t>
  </si>
  <si>
    <t>MANUTENZIONE FABBRICATI - DP MESSINA</t>
  </si>
  <si>
    <t xml:space="preserve">DEKORANDO (CF: 02925400836)
</t>
  </si>
  <si>
    <t>DEKORANDO (CF: 02925400836)</t>
  </si>
  <si>
    <t>MANUTENZIONE FABBRICATI - DP PALERMO</t>
  </si>
  <si>
    <t>Tende veneziane</t>
  </si>
  <si>
    <t xml:space="preserve">F.LLI PRIVITERA  (CF: 04428210878)
MONDIAL TENDE. CT (CF: CNGNTN85L12C351R)
</t>
  </si>
  <si>
    <t>F.LLI PRIVITERA  (CF: 04428210878)</t>
  </si>
  <si>
    <t>DP PA, TP E DR - SERVIZIO DI SORVEGLIANZA SANITARIA</t>
  </si>
  <si>
    <t>FORNITURA DI N.8 DEFIBRILLATORI PER LA DP CATANIA E LA DP DI TRAPANI</t>
  </si>
  <si>
    <t>Riparazione infissi e serrature UT Castelvetrano</t>
  </si>
  <si>
    <t xml:space="preserve">INOX METAL CENTER S.A.S. DI RANDAZZO ANGELO E C. (CF: 02312950815)
</t>
  </si>
  <si>
    <t>INOX METAL CENTER S.A.S. DI RANDAZZO ANGELO E C. (CF: 02312950815)</t>
  </si>
  <si>
    <t>lavori di sostituzione vetri e serrature in dr Sicilia e riparazione infisso front-office UPT Palermo</t>
  </si>
  <si>
    <t>FORNITURE VARIE DI SICUREZZA - DR SICILIA</t>
  </si>
  <si>
    <t>CANCELLERIA E MATERIALE PER UFFICIO - DR SICILIA</t>
  </si>
  <si>
    <t xml:space="preserve">C.I.T.T.I. DI MAURIZIO E MARCO BERTI &amp; C. S.A.S. (CF: 00389770488)
LA GALA ROSARIO (CF: LGLRSR73M29M052O)
LA TIPOGRAFIA (CF: 04379950829)
</t>
  </si>
  <si>
    <t>attrezzature ed altri beni - dp catania</t>
  </si>
  <si>
    <t xml:space="preserve">F.LLI PRIVITERA  (CF: 04428210878)
</t>
  </si>
  <si>
    <t>Fornitura n. 20 dispenser porta carta igienica - DP Catania</t>
  </si>
  <si>
    <t xml:space="preserve">LABROCELL (CF: 00619780497)
NASTA E C CARTA E IMBALLAGGI (CF: 00088990825)
</t>
  </si>
  <si>
    <t>CONTRATTO ESECUTIVO PER Lâ€™AFFIDAMENTO DELLA FORNITURA DI CARTA A 4 E A 3 PER LA  DIREZIONE REGIONALE DELLA SICILIA DELLâ€™AGENZIA DELLE ENTRATE - LOTTO N. 14</t>
  </si>
  <si>
    <t xml:space="preserve">ICR - SOCIETA' PER AZIONI (CF: 05466391009)
</t>
  </si>
  <si>
    <t>ICR - SOCIETA' PER AZIONI (CF: 05466391009)</t>
  </si>
  <si>
    <t>FORNITURE MASCHERINE FFP2</t>
  </si>
  <si>
    <t>DP SIRACUSA - VERIFICA PERIODICA BIENNALE N. 2 ASCENSORI</t>
  </si>
  <si>
    <t xml:space="preserve">ASP (CF: 01661590891)
</t>
  </si>
  <si>
    <t>ASP (CF: 01661590891)</t>
  </si>
  <si>
    <t>Noleggio di 62 fotocopiatrici Kyocera Taskalfa 4053ci per i vari Uffici della DR Sicilia</t>
  </si>
  <si>
    <t>SOSTITUZIONE E RIPRISTINO DI PORTE TAGLIAFUOCO- DP PA-</t>
  </si>
  <si>
    <t>Fornitura due corsi sicurezza per RSPP DP Catania e DP Messina</t>
  </si>
  <si>
    <t xml:space="preserve">MOBILI ED ARREDI - DP ENNA </t>
  </si>
  <si>
    <t xml:space="preserve">LA CARTOTECNICA SICILIANA SRL (CF: 06287590829)
</t>
  </si>
  <si>
    <t>LA CARTOTECNICA SICILIANA SRL (CF: 06287590829)</t>
  </si>
  <si>
    <t xml:space="preserve">TAPPETINI SANIFICANTI - DP ENNA </t>
  </si>
  <si>
    <t xml:space="preserve">F.M.C. GROUP S.R.L. (CF: 06365451217)
</t>
  </si>
  <si>
    <t>F.M.C. GROUP S.R.L. (CF: 06365451217)</t>
  </si>
  <si>
    <t>Corso di aggiornamento per i coordinatori per la progettazione e per lâ€™esecuzione dei lavori â€“ Ing. Arianna Ragusa</t>
  </si>
  <si>
    <t xml:space="preserve">FONDAZIONE ORDINE DEGLI INGEGNERI DELLA PROVINCIA DI CATANIA (CF: 04368710879)
</t>
  </si>
  <si>
    <t>FONDAZIONE ORDINE DEGLI INGEGNERI DELLA PROVINCIA DI CATANIA (CF: 04368710879)</t>
  </si>
  <si>
    <t>DP AGRIGENTO - SERVIZIO DI SORVEGLIANZA SANITARIA</t>
  </si>
  <si>
    <t>SERVIZIO DI SORVEGLIANZA SANITARIA DP CT, SR, EN E CL</t>
  </si>
  <si>
    <t>Lavori di decespugliamento e potatura presso DP Caltanissetta</t>
  </si>
  <si>
    <t xml:space="preserve">IN LINEA SOC. COOP. (CF: 01823190853)
</t>
  </si>
  <si>
    <t>IN LINEA SOC. COOP. (CF: 01823190853)</t>
  </si>
  <si>
    <t>Fornitura gasolio da riscaldamento ai 2 UPT Messina</t>
  </si>
  <si>
    <t>UFFICI VARI - FORNITURA DI N. 100 PANNELLI IN PLEXIGLASS - RIPARO FRONT-OFFICE</t>
  </si>
  <si>
    <t>DP MESSINA - SERVIZIO DI SORVEGLIANZA SANITARIA</t>
  </si>
  <si>
    <t xml:space="preserve">CONCETTO GIORGIANNI (CF: GRGCCT61H08F158Y)
</t>
  </si>
  <si>
    <t>CONCETTO GIORGIANNI (CF: GRGCCT61H08F158Y)</t>
  </si>
  <si>
    <t>DP CL E UT BARCELLONA PDG - VERIFICA PERIODICA BIENNALE ASCENSORI</t>
  </si>
  <si>
    <t xml:space="preserve">ITALCERT SRL (CF: 10598330156)
</t>
  </si>
  <si>
    <t>ITALCERT SRL (CF: 10598330156)</t>
  </si>
  <si>
    <t>Lavori di Sanificazioni per varie sedi degli Uffici della DR Sicilia</t>
  </si>
  <si>
    <t xml:space="preserve">ZENITH SERVICES GROUP S.P.A. (CF: 10902830966)
</t>
  </si>
  <si>
    <t>ZENITH SERVICES GROUP S.P.A. (CF: 10902830966)</t>
  </si>
  <si>
    <t>RIPARAZIONE PERSIANE - MANUTENZIONE FABBRICATI - DP AGRIGENTO</t>
  </si>
  <si>
    <t>DR - AFFIDAMENTO IN CONCESSIONE SERVIZIO DI BAR MENSA</t>
  </si>
  <si>
    <t xml:space="preserve">3A GLOBAL SERVICE (CF: 14276011005)
A.D. SRLS (CF: 03146320738)
ACCADIA SVILUPPO SOCIETA COOPERATIV (CF: 03737660716)
ACQUADRINK S.N.C. DI (CF: 02568980540)
S GEST SERVICE S.R.L. (CF: 03524390790)
</t>
  </si>
  <si>
    <t>S GEST SERVICE S.R.L. (CF: 03524390790)</t>
  </si>
  <si>
    <t>REALIZZAZIONE IMP ELETTRICO NEL GRUPPO DI PRESSURIZZAZIONE- DP CL-</t>
  </si>
  <si>
    <t>DR SICILIA - CONVENZIONE CONSIP BUONI PASTO 8</t>
  </si>
  <si>
    <t xml:space="preserve">SODEXO MOTIVATION SOLUTION ITALIA SRL (CF: 05892970152)
</t>
  </si>
  <si>
    <t>SODEXO MOTIVATION SOLUTION ITALIA SRL (CF: 05892970152)</t>
  </si>
  <si>
    <t>DP TRAPANI - VERIFICA PERIODICA BIENNALE ASCENSORI</t>
  </si>
  <si>
    <t>FORNITURA MATERIALE IGIENICO SANITARIO PER TUTTI GLI UFFICI</t>
  </si>
  <si>
    <t>FORNITURA DI MASCHERINE DI TIPO CHIRURGICO</t>
  </si>
  <si>
    <t>MANUTENZIONE STRAORDINARIA E ANNUALE GIARDINAGGIO-DRE UT PA1</t>
  </si>
  <si>
    <t>UPT MESSINA - VERIFICA PERIODICA BIENNALE ASCENSORE</t>
  </si>
  <si>
    <t xml:space="preserve">ASP DI MESSINA (CF: 03051870834)
</t>
  </si>
  <si>
    <t>ASP DI MESSINA (CF: 03051870834)</t>
  </si>
  <si>
    <t>RICHIESTA DI VOLTURA PAF DI NICOSIA- RICHIESTA-</t>
  </si>
  <si>
    <t>Fornitura, con richiesta ad ogni evento nascita, di 10 alberi ulivo - Progetto Zaccheo</t>
  </si>
  <si>
    <t xml:space="preserve">VIVAI FIGUCCIA S.A.S. DI FIGUCCIA IOLE E C. (CF: 04138470820)
</t>
  </si>
  <si>
    <t>VIVAI FIGUCCIA S.A.S. DI FIGUCCIA IOLE E C. (CF: 04138470820)</t>
  </si>
  <si>
    <t>Riparazione malfunzionamento lettore di Badge Sportello di Partinico</t>
  </si>
  <si>
    <t xml:space="preserve">OFFICINA ELETTROMECCANICA PALAZZOLO FRANCESCO PAOLO (CF: PLZFNC63E23G27PR)
</t>
  </si>
  <si>
    <t>OFFICINA ELETTROMECCANICA PALAZZOLO FRANCESCO PAOLO (CF: PLZFNC63E23G27PR)</t>
  </si>
  <si>
    <t>Fornitura di lavori di facchinaggio per gli uffici della DR Sicilia - Ditta CO.MI.</t>
  </si>
  <si>
    <t xml:space="preserve">CO.MI SRL (CF: 05631620829)
CONSORZIO PROGETTO MULTISERVIZI (CF: 02226920599)
F.LLI PIERO E FRANCO CRITELLI SRL (CF: 01261400798)
IL RISVEGLIO SOC COOP.SOCIALE ARL (CF: 12018841002)
L.T. SOLUTION SRL (CF: 04257820961)
</t>
  </si>
  <si>
    <t xml:space="preserve">FORNITURA BANDIERE E ASTE DI ALLUMINIO PER ESTERNO </t>
  </si>
  <si>
    <t>Lavori di implementazione telecamere di videosorveglianza DP Siracusa</t>
  </si>
  <si>
    <t xml:space="preserve">INSOLIA IMPIANTI SRL (CF: 01303840894)
L.G.S. IMPIANTI ELETTRICI DI LO GIUDICE SERGIO FABIANY (CF: LGDSGF76T06Z404U)
RC TRE ELETTRICA (CF: 01495470898)
</t>
  </si>
  <si>
    <t>L.G.S. IMPIANTI ELETTRICI DI LO GIUDICE SERGIO FABIANY (CF: LGDSGF76T06Z404U)</t>
  </si>
  <si>
    <t>CONVENZIONE GAS NATURALE 12-LOTTO 9- PER LA SICILIA 2020/2021</t>
  </si>
  <si>
    <t xml:space="preserve">ESTRA ENERGIE SRL (CF: 01219980529)
</t>
  </si>
  <si>
    <t>ESTRA ENERGIE SRL (CF: 01219980529)</t>
  </si>
  <si>
    <t>Fornitura ed impianto apparecchiature per ventilazione forzata - UPT Agrigento</t>
  </si>
  <si>
    <t xml:space="preserve">SYSTEM FIRE DI ALFONSO FALZONE (CF: FLZLNS75M12A089Q)
</t>
  </si>
  <si>
    <t>SYSTEM FIRE DI ALFONSO FALZONE (CF: FLZLNS75M12A089Q)</t>
  </si>
  <si>
    <t>Fornitura di nÂ° 10 targhette in plexiglass cm. 15x10 da 3 mm - DR SICILIA</t>
  </si>
  <si>
    <t>Fornitura corsi vari ASPP e RSPP - DR Giuseppe</t>
  </si>
  <si>
    <t>FORNITURA 6 CONDIZIONATORI PORTATILI</t>
  </si>
  <si>
    <t>PULIZIA SPORTELLO DI CORLEONE</t>
  </si>
  <si>
    <t>PULIZIA SPORTELLO DI LERCARA</t>
  </si>
  <si>
    <t>FORNITURADI  DUE TESTI SULLO SMART WORKING</t>
  </si>
  <si>
    <t>LAVORI DI SANIFICAZIONE UFFICI DP CATANIA</t>
  </si>
  <si>
    <t xml:space="preserve">Sostituzioni maniglie porte  con duplicati chiavi -DR Sicilia e uffici territoriali </t>
  </si>
  <si>
    <t xml:space="preserve">MALTESE GROUP (CF: 05637650820)
</t>
  </si>
  <si>
    <t>MALTESE GROUP (CF: 05637650820)</t>
  </si>
  <si>
    <t>Fornitura sedia a rotelle</t>
  </si>
  <si>
    <t>CANCELLERIA E MATERIALE PER UFFICIO - DP PALERMO</t>
  </si>
  <si>
    <t>SOSTITUZIONE BATTERIE UPS- DP ENNA-</t>
  </si>
  <si>
    <t>SOSTITUZIONE DEGLI APPARECCHI PER APPARECCHI DI ILLUMINAZIONE DI EMERGENZA-UFFICI VARI-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</si>
</sst>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"6107545991"</f>
        <v>6107545991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64080</v>
      </c>
      <c r="I3" s="2">
        <v>42034</v>
      </c>
      <c r="J3" s="2">
        <v>43913</v>
      </c>
      <c r="K3">
        <v>65695.98</v>
      </c>
    </row>
    <row r="4" spans="1:11" x14ac:dyDescent="0.25">
      <c r="A4" t="str">
        <f>"613144547A"</f>
        <v>613144547A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42125</v>
      </c>
      <c r="J4" s="2">
        <v>42490</v>
      </c>
      <c r="K4">
        <v>1146968.68</v>
      </c>
    </row>
    <row r="5" spans="1:11" x14ac:dyDescent="0.25">
      <c r="A5" t="str">
        <f>"6657295D9D"</f>
        <v>6657295D9D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19</v>
      </c>
      <c r="G5" t="s">
        <v>20</v>
      </c>
      <c r="H5">
        <v>128616</v>
      </c>
      <c r="I5" s="2">
        <v>42138</v>
      </c>
      <c r="J5" s="2">
        <v>44326</v>
      </c>
      <c r="K5">
        <v>111752.78</v>
      </c>
    </row>
    <row r="6" spans="1:11" x14ac:dyDescent="0.25">
      <c r="A6" t="str">
        <f>"6763155C0D"</f>
        <v>6763155C0D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19</v>
      </c>
      <c r="G6" t="s">
        <v>20</v>
      </c>
      <c r="H6">
        <v>49504</v>
      </c>
      <c r="I6" s="2">
        <v>42576</v>
      </c>
      <c r="J6" s="2">
        <v>44400</v>
      </c>
      <c r="K6">
        <v>40318.35</v>
      </c>
    </row>
    <row r="7" spans="1:11" x14ac:dyDescent="0.25">
      <c r="A7" t="str">
        <f>"67075751FF"</f>
        <v>67075751FF</v>
      </c>
      <c r="B7" t="str">
        <f t="shared" si="0"/>
        <v>06363391001</v>
      </c>
      <c r="C7" t="s">
        <v>16</v>
      </c>
      <c r="D7" t="s">
        <v>26</v>
      </c>
      <c r="E7" t="s">
        <v>18</v>
      </c>
      <c r="F7" s="1" t="s">
        <v>19</v>
      </c>
      <c r="G7" t="s">
        <v>20</v>
      </c>
      <c r="H7">
        <v>111384</v>
      </c>
      <c r="I7" s="2">
        <v>42535</v>
      </c>
      <c r="J7" s="2">
        <v>44344</v>
      </c>
      <c r="K7">
        <v>92572.51</v>
      </c>
    </row>
    <row r="8" spans="1:11" x14ac:dyDescent="0.25">
      <c r="A8" t="str">
        <f>"Z741BFC088"</f>
        <v>Z741BFC088</v>
      </c>
      <c r="B8" t="str">
        <f t="shared" si="0"/>
        <v>06363391001</v>
      </c>
      <c r="C8" t="s">
        <v>16</v>
      </c>
      <c r="D8" t="s">
        <v>27</v>
      </c>
      <c r="E8" t="s">
        <v>18</v>
      </c>
      <c r="F8" s="1" t="s">
        <v>19</v>
      </c>
      <c r="G8" t="s">
        <v>20</v>
      </c>
      <c r="H8">
        <v>7800</v>
      </c>
      <c r="I8" s="2">
        <v>42685</v>
      </c>
      <c r="J8" s="2">
        <v>44515</v>
      </c>
      <c r="K8">
        <v>5932.83</v>
      </c>
    </row>
    <row r="9" spans="1:11" x14ac:dyDescent="0.25">
      <c r="A9" t="str">
        <f>"670180586F"</f>
        <v>670180586F</v>
      </c>
      <c r="B9" t="str">
        <f t="shared" si="0"/>
        <v>06363391001</v>
      </c>
      <c r="C9" t="s">
        <v>16</v>
      </c>
      <c r="D9" t="s">
        <v>28</v>
      </c>
      <c r="E9" t="s">
        <v>18</v>
      </c>
      <c r="F9" s="1" t="s">
        <v>29</v>
      </c>
      <c r="G9" t="s">
        <v>30</v>
      </c>
      <c r="H9">
        <v>1000472.47</v>
      </c>
      <c r="I9" s="2">
        <v>41955</v>
      </c>
      <c r="J9" s="2">
        <v>43415</v>
      </c>
      <c r="K9">
        <v>251847.18</v>
      </c>
    </row>
    <row r="10" spans="1:11" x14ac:dyDescent="0.25">
      <c r="A10" t="str">
        <f>"Z9D1831240"</f>
        <v>Z9D1831240</v>
      </c>
      <c r="B10" t="str">
        <f t="shared" si="0"/>
        <v>06363391001</v>
      </c>
      <c r="C10" t="s">
        <v>16</v>
      </c>
      <c r="D10" t="s">
        <v>31</v>
      </c>
      <c r="E10" t="s">
        <v>18</v>
      </c>
      <c r="F10" s="1" t="s">
        <v>32</v>
      </c>
      <c r="G10" t="s">
        <v>33</v>
      </c>
      <c r="H10">
        <v>0</v>
      </c>
      <c r="I10" s="2">
        <v>42398</v>
      </c>
      <c r="J10" s="2">
        <v>42527</v>
      </c>
      <c r="K10">
        <v>1740.06</v>
      </c>
    </row>
    <row r="11" spans="1:11" x14ac:dyDescent="0.25">
      <c r="A11" t="str">
        <f>"704121526F"</f>
        <v>704121526F</v>
      </c>
      <c r="B11" t="str">
        <f t="shared" si="0"/>
        <v>06363391001</v>
      </c>
      <c r="C11" t="s">
        <v>16</v>
      </c>
      <c r="D11" t="s">
        <v>34</v>
      </c>
      <c r="E11" t="s">
        <v>18</v>
      </c>
      <c r="F11" s="1" t="s">
        <v>35</v>
      </c>
      <c r="G11" t="s">
        <v>36</v>
      </c>
      <c r="H11">
        <v>0</v>
      </c>
      <c r="I11" s="2">
        <v>42887</v>
      </c>
      <c r="J11" s="2">
        <v>43251</v>
      </c>
      <c r="K11">
        <v>1181740.03</v>
      </c>
    </row>
    <row r="12" spans="1:11" x14ac:dyDescent="0.25">
      <c r="A12" t="str">
        <f>"Z2D1DB70D0"</f>
        <v>Z2D1DB70D0</v>
      </c>
      <c r="B12" t="str">
        <f t="shared" si="0"/>
        <v>06363391001</v>
      </c>
      <c r="C12" t="s">
        <v>16</v>
      </c>
      <c r="D12" t="s">
        <v>37</v>
      </c>
      <c r="E12" t="s">
        <v>38</v>
      </c>
      <c r="F12" s="1" t="s">
        <v>39</v>
      </c>
      <c r="G12" t="s">
        <v>40</v>
      </c>
      <c r="H12">
        <v>284.87</v>
      </c>
      <c r="I12" s="2">
        <v>43080</v>
      </c>
      <c r="J12" s="2">
        <v>43080</v>
      </c>
      <c r="K12">
        <v>284.87</v>
      </c>
    </row>
    <row r="13" spans="1:11" x14ac:dyDescent="0.25">
      <c r="A13" t="str">
        <f>"7083764AF8"</f>
        <v>7083764AF8</v>
      </c>
      <c r="B13" t="str">
        <f t="shared" si="0"/>
        <v>06363391001</v>
      </c>
      <c r="C13" t="s">
        <v>16</v>
      </c>
      <c r="D13" t="s">
        <v>41</v>
      </c>
      <c r="E13" t="s">
        <v>42</v>
      </c>
      <c r="F13" s="1" t="s">
        <v>43</v>
      </c>
      <c r="G13" t="s">
        <v>44</v>
      </c>
      <c r="H13">
        <v>61381.440000000002</v>
      </c>
      <c r="I13" s="2">
        <v>43052</v>
      </c>
      <c r="J13" s="2">
        <v>43132</v>
      </c>
      <c r="K13">
        <v>60978.21</v>
      </c>
    </row>
    <row r="14" spans="1:11" x14ac:dyDescent="0.25">
      <c r="A14" t="str">
        <f>"ZBA2174C53"</f>
        <v>ZBA2174C53</v>
      </c>
      <c r="B14" t="str">
        <f t="shared" si="0"/>
        <v>06363391001</v>
      </c>
      <c r="C14" t="s">
        <v>16</v>
      </c>
      <c r="D14" t="s">
        <v>45</v>
      </c>
      <c r="E14" t="s">
        <v>38</v>
      </c>
      <c r="F14" s="1" t="s">
        <v>46</v>
      </c>
      <c r="G14" t="s">
        <v>47</v>
      </c>
      <c r="H14">
        <v>0</v>
      </c>
      <c r="I14" s="2">
        <v>42736</v>
      </c>
      <c r="K14">
        <v>2450.3200000000002</v>
      </c>
    </row>
    <row r="15" spans="1:11" x14ac:dyDescent="0.25">
      <c r="A15" t="str">
        <f>"7380494053"</f>
        <v>7380494053</v>
      </c>
      <c r="B15" t="str">
        <f t="shared" si="0"/>
        <v>06363391001</v>
      </c>
      <c r="C15" t="s">
        <v>16</v>
      </c>
      <c r="D15" t="s">
        <v>48</v>
      </c>
      <c r="E15" t="s">
        <v>18</v>
      </c>
      <c r="F15" s="1" t="s">
        <v>49</v>
      </c>
      <c r="G15" t="s">
        <v>50</v>
      </c>
      <c r="H15">
        <v>6193790.5499999998</v>
      </c>
      <c r="I15" s="2">
        <v>43143</v>
      </c>
      <c r="J15" s="2">
        <v>44239</v>
      </c>
      <c r="K15">
        <v>4163687.37</v>
      </c>
    </row>
    <row r="16" spans="1:11" x14ac:dyDescent="0.25">
      <c r="A16" t="str">
        <f>"7060858459"</f>
        <v>7060858459</v>
      </c>
      <c r="B16" t="str">
        <f t="shared" si="0"/>
        <v>06363391001</v>
      </c>
      <c r="C16" t="s">
        <v>16</v>
      </c>
      <c r="D16" t="s">
        <v>51</v>
      </c>
      <c r="E16" t="s">
        <v>18</v>
      </c>
      <c r="F16" s="1" t="s">
        <v>52</v>
      </c>
      <c r="G16" t="s">
        <v>53</v>
      </c>
      <c r="H16">
        <v>645260</v>
      </c>
      <c r="I16" s="2">
        <v>42844</v>
      </c>
      <c r="J16" s="2">
        <v>43939</v>
      </c>
      <c r="K16">
        <v>491345.77</v>
      </c>
    </row>
    <row r="17" spans="1:11" x14ac:dyDescent="0.25">
      <c r="A17" t="str">
        <f>"7428821904"</f>
        <v>7428821904</v>
      </c>
      <c r="B17" t="str">
        <f t="shared" si="0"/>
        <v>06363391001</v>
      </c>
      <c r="C17" t="s">
        <v>16</v>
      </c>
      <c r="D17" t="s">
        <v>54</v>
      </c>
      <c r="E17" t="s">
        <v>18</v>
      </c>
      <c r="F17" s="1" t="s">
        <v>55</v>
      </c>
      <c r="G17" t="s">
        <v>56</v>
      </c>
      <c r="H17">
        <v>0</v>
      </c>
      <c r="I17" s="2">
        <v>43252</v>
      </c>
      <c r="J17" s="2">
        <v>43616</v>
      </c>
      <c r="K17">
        <v>1007006.53</v>
      </c>
    </row>
    <row r="18" spans="1:11" x14ac:dyDescent="0.25">
      <c r="A18" t="str">
        <f>"7442454B52"</f>
        <v>7442454B52</v>
      </c>
      <c r="B18" t="str">
        <f t="shared" si="0"/>
        <v>06363391001</v>
      </c>
      <c r="C18" t="s">
        <v>16</v>
      </c>
      <c r="D18" t="s">
        <v>57</v>
      </c>
      <c r="E18" t="s">
        <v>18</v>
      </c>
      <c r="F18" s="1" t="s">
        <v>58</v>
      </c>
      <c r="G18" t="s">
        <v>59</v>
      </c>
      <c r="H18">
        <v>31764.2</v>
      </c>
      <c r="I18" s="2">
        <v>43232</v>
      </c>
      <c r="J18" s="2">
        <v>45021</v>
      </c>
      <c r="K18">
        <v>14293.93</v>
      </c>
    </row>
    <row r="19" spans="1:11" x14ac:dyDescent="0.25">
      <c r="A19" t="str">
        <f>"Z3321BB9A3"</f>
        <v>Z3321BB9A3</v>
      </c>
      <c r="B19" t="str">
        <f t="shared" si="0"/>
        <v>06363391001</v>
      </c>
      <c r="C19" t="s">
        <v>16</v>
      </c>
      <c r="D19" t="s">
        <v>60</v>
      </c>
      <c r="E19" t="s">
        <v>42</v>
      </c>
      <c r="F19" s="1" t="s">
        <v>61</v>
      </c>
      <c r="G19" t="s">
        <v>62</v>
      </c>
      <c r="H19">
        <v>10800</v>
      </c>
      <c r="I19" s="2">
        <v>43221</v>
      </c>
      <c r="J19" s="2">
        <v>43951</v>
      </c>
      <c r="K19">
        <v>10800</v>
      </c>
    </row>
    <row r="20" spans="1:11" x14ac:dyDescent="0.25">
      <c r="A20" t="str">
        <f>"Z941A8790B"</f>
        <v>Z941A8790B</v>
      </c>
      <c r="B20" t="str">
        <f t="shared" si="0"/>
        <v>06363391001</v>
      </c>
      <c r="C20" t="s">
        <v>16</v>
      </c>
      <c r="D20" t="s">
        <v>63</v>
      </c>
      <c r="E20" t="s">
        <v>18</v>
      </c>
      <c r="F20" s="1" t="s">
        <v>64</v>
      </c>
      <c r="G20" t="s">
        <v>65</v>
      </c>
      <c r="H20">
        <v>0</v>
      </c>
      <c r="I20" s="2">
        <v>42557</v>
      </c>
      <c r="J20" s="2">
        <v>43646</v>
      </c>
      <c r="K20">
        <v>23452.92</v>
      </c>
    </row>
    <row r="21" spans="1:11" x14ac:dyDescent="0.25">
      <c r="A21" t="str">
        <f>"ZE92594DA5"</f>
        <v>ZE92594DA5</v>
      </c>
      <c r="B21" t="str">
        <f t="shared" si="0"/>
        <v>06363391001</v>
      </c>
      <c r="C21" t="s">
        <v>16</v>
      </c>
      <c r="D21" t="s">
        <v>66</v>
      </c>
      <c r="E21" t="s">
        <v>38</v>
      </c>
      <c r="F21" s="1" t="s">
        <v>67</v>
      </c>
      <c r="G21" t="s">
        <v>68</v>
      </c>
      <c r="H21">
        <v>880</v>
      </c>
      <c r="I21" s="2">
        <v>43437</v>
      </c>
      <c r="J21" s="2">
        <v>43777</v>
      </c>
      <c r="K21">
        <v>880</v>
      </c>
    </row>
    <row r="22" spans="1:11" x14ac:dyDescent="0.25">
      <c r="A22" t="str">
        <f>"Z5124FFF51"</f>
        <v>Z5124FFF51</v>
      </c>
      <c r="B22" t="str">
        <f t="shared" si="0"/>
        <v>06363391001</v>
      </c>
      <c r="C22" t="s">
        <v>16</v>
      </c>
      <c r="D22" t="s">
        <v>69</v>
      </c>
      <c r="E22" t="s">
        <v>18</v>
      </c>
      <c r="F22" s="1" t="s">
        <v>58</v>
      </c>
      <c r="G22" t="s">
        <v>59</v>
      </c>
      <c r="H22">
        <v>18021.599999999999</v>
      </c>
      <c r="I22" s="2">
        <v>43397</v>
      </c>
      <c r="J22" s="2">
        <v>43398</v>
      </c>
      <c r="K22">
        <v>7208.64</v>
      </c>
    </row>
    <row r="23" spans="1:11" x14ac:dyDescent="0.25">
      <c r="A23" t="str">
        <f>"6792432C32"</f>
        <v>6792432C32</v>
      </c>
      <c r="B23" t="str">
        <f t="shared" si="0"/>
        <v>06363391001</v>
      </c>
      <c r="C23" t="s">
        <v>16</v>
      </c>
      <c r="D23" t="s">
        <v>70</v>
      </c>
      <c r="E23" t="s">
        <v>18</v>
      </c>
      <c r="F23" s="1" t="s">
        <v>71</v>
      </c>
      <c r="G23" t="s">
        <v>72</v>
      </c>
      <c r="H23">
        <v>269936.90999999997</v>
      </c>
      <c r="I23" s="2">
        <v>42680</v>
      </c>
      <c r="J23" s="2">
        <v>43719</v>
      </c>
      <c r="K23">
        <v>243188.61</v>
      </c>
    </row>
    <row r="24" spans="1:11" x14ac:dyDescent="0.25">
      <c r="A24" t="str">
        <f>"ZEE26DC69E"</f>
        <v>ZEE26DC69E</v>
      </c>
      <c r="B24" t="str">
        <f t="shared" si="0"/>
        <v>06363391001</v>
      </c>
      <c r="C24" t="s">
        <v>16</v>
      </c>
      <c r="D24" t="s">
        <v>73</v>
      </c>
      <c r="E24" t="s">
        <v>42</v>
      </c>
      <c r="F24" s="1" t="s">
        <v>74</v>
      </c>
      <c r="G24" t="s">
        <v>75</v>
      </c>
      <c r="H24">
        <v>7140</v>
      </c>
      <c r="I24" s="2">
        <v>43640</v>
      </c>
      <c r="J24" s="2">
        <v>43672</v>
      </c>
      <c r="K24">
        <v>7140</v>
      </c>
    </row>
    <row r="25" spans="1:11" x14ac:dyDescent="0.25">
      <c r="A25" t="str">
        <f>"76192861B7"</f>
        <v>76192861B7</v>
      </c>
      <c r="B25" t="str">
        <f t="shared" si="0"/>
        <v>06363391001</v>
      </c>
      <c r="C25" t="s">
        <v>16</v>
      </c>
      <c r="D25" t="s">
        <v>76</v>
      </c>
      <c r="E25" t="s">
        <v>42</v>
      </c>
      <c r="F25" s="1" t="s">
        <v>77</v>
      </c>
      <c r="G25" t="s">
        <v>78</v>
      </c>
      <c r="H25">
        <v>190634.17</v>
      </c>
      <c r="I25" s="2">
        <v>43556</v>
      </c>
      <c r="J25" s="2">
        <v>43920</v>
      </c>
      <c r="K25">
        <v>158311.69</v>
      </c>
    </row>
    <row r="26" spans="1:11" x14ac:dyDescent="0.25">
      <c r="A26" t="str">
        <f>"Z8D2934E8F"</f>
        <v>Z8D2934E8F</v>
      </c>
      <c r="B26" t="str">
        <f t="shared" si="0"/>
        <v>06363391001</v>
      </c>
      <c r="C26" t="s">
        <v>16</v>
      </c>
      <c r="D26" t="s">
        <v>79</v>
      </c>
      <c r="E26" t="s">
        <v>38</v>
      </c>
      <c r="F26" s="1" t="s">
        <v>80</v>
      </c>
      <c r="G26" t="s">
        <v>81</v>
      </c>
      <c r="H26">
        <v>720</v>
      </c>
      <c r="I26" s="2">
        <v>43669</v>
      </c>
      <c r="J26" s="2">
        <v>43707</v>
      </c>
      <c r="K26">
        <v>720</v>
      </c>
    </row>
    <row r="27" spans="1:11" x14ac:dyDescent="0.25">
      <c r="A27" t="str">
        <f>"ZDD2912F5F"</f>
        <v>ZDD2912F5F</v>
      </c>
      <c r="B27" t="str">
        <f t="shared" si="0"/>
        <v>06363391001</v>
      </c>
      <c r="C27" t="s">
        <v>16</v>
      </c>
      <c r="D27" t="s">
        <v>82</v>
      </c>
      <c r="E27" t="s">
        <v>18</v>
      </c>
      <c r="F27" s="1" t="s">
        <v>64</v>
      </c>
      <c r="G27" t="s">
        <v>65</v>
      </c>
      <c r="H27">
        <v>0</v>
      </c>
      <c r="I27" s="2">
        <v>43661</v>
      </c>
      <c r="J27" s="2">
        <v>44757</v>
      </c>
      <c r="K27">
        <v>912.4</v>
      </c>
    </row>
    <row r="28" spans="1:11" x14ac:dyDescent="0.25">
      <c r="A28" t="str">
        <f>"744244109B"</f>
        <v>744244109B</v>
      </c>
      <c r="B28" t="str">
        <f t="shared" si="0"/>
        <v>06363391001</v>
      </c>
      <c r="C28" t="s">
        <v>16</v>
      </c>
      <c r="D28" t="s">
        <v>83</v>
      </c>
      <c r="E28" t="s">
        <v>18</v>
      </c>
      <c r="F28" s="1" t="s">
        <v>19</v>
      </c>
      <c r="G28" t="s">
        <v>20</v>
      </c>
      <c r="H28">
        <v>36000</v>
      </c>
      <c r="I28" s="2">
        <v>43242</v>
      </c>
      <c r="J28" s="2">
        <v>45068</v>
      </c>
      <c r="K28">
        <v>16820</v>
      </c>
    </row>
    <row r="29" spans="1:11" x14ac:dyDescent="0.25">
      <c r="A29" t="str">
        <f>"ZBD26D70DB"</f>
        <v>ZBD26D70DB</v>
      </c>
      <c r="B29" t="str">
        <f t="shared" si="0"/>
        <v>06363391001</v>
      </c>
      <c r="C29" t="s">
        <v>16</v>
      </c>
      <c r="D29" t="s">
        <v>84</v>
      </c>
      <c r="E29" t="s">
        <v>38</v>
      </c>
      <c r="F29" s="1" t="s">
        <v>85</v>
      </c>
      <c r="G29" t="s">
        <v>86</v>
      </c>
      <c r="H29">
        <v>750</v>
      </c>
      <c r="I29" s="2">
        <v>43552</v>
      </c>
      <c r="J29" s="2">
        <v>43830</v>
      </c>
      <c r="K29">
        <v>750</v>
      </c>
    </row>
    <row r="30" spans="1:11" x14ac:dyDescent="0.25">
      <c r="A30" t="str">
        <f>"Z9A29F628A"</f>
        <v>Z9A29F628A</v>
      </c>
      <c r="B30" t="str">
        <f t="shared" si="0"/>
        <v>06363391001</v>
      </c>
      <c r="C30" t="s">
        <v>16</v>
      </c>
      <c r="D30" t="s">
        <v>87</v>
      </c>
      <c r="E30" t="s">
        <v>38</v>
      </c>
      <c r="F30" s="1" t="s">
        <v>88</v>
      </c>
      <c r="G30" t="s">
        <v>62</v>
      </c>
      <c r="H30">
        <v>1800</v>
      </c>
      <c r="I30" s="2">
        <v>43739</v>
      </c>
      <c r="J30" s="2">
        <v>43861</v>
      </c>
      <c r="K30">
        <v>900</v>
      </c>
    </row>
    <row r="31" spans="1:11" x14ac:dyDescent="0.25">
      <c r="A31" t="str">
        <f>"Z0A174398D"</f>
        <v>Z0A174398D</v>
      </c>
      <c r="B31" t="str">
        <f t="shared" si="0"/>
        <v>06363391001</v>
      </c>
      <c r="C31" t="s">
        <v>16</v>
      </c>
      <c r="D31" t="s">
        <v>89</v>
      </c>
      <c r="E31" t="s">
        <v>18</v>
      </c>
      <c r="F31" s="1" t="s">
        <v>90</v>
      </c>
      <c r="G31" t="s">
        <v>91</v>
      </c>
      <c r="H31">
        <v>25147.200000000001</v>
      </c>
      <c r="I31" s="2">
        <v>42401</v>
      </c>
      <c r="J31" s="2">
        <v>43861</v>
      </c>
      <c r="K31">
        <v>23577.45</v>
      </c>
    </row>
    <row r="32" spans="1:11" x14ac:dyDescent="0.25">
      <c r="A32" t="str">
        <f>"Z5328D9AB2"</f>
        <v>Z5328D9AB2</v>
      </c>
      <c r="B32" t="str">
        <f t="shared" si="0"/>
        <v>06363391001</v>
      </c>
      <c r="C32" t="s">
        <v>16</v>
      </c>
      <c r="D32" t="s">
        <v>92</v>
      </c>
      <c r="E32" t="s">
        <v>42</v>
      </c>
      <c r="F32" s="1" t="s">
        <v>93</v>
      </c>
      <c r="G32" t="s">
        <v>94</v>
      </c>
      <c r="H32">
        <v>8807.7000000000007</v>
      </c>
      <c r="I32" s="2">
        <v>43808</v>
      </c>
      <c r="J32" s="2">
        <v>43826</v>
      </c>
      <c r="K32">
        <v>8600</v>
      </c>
    </row>
    <row r="33" spans="1:11" x14ac:dyDescent="0.25">
      <c r="A33" t="str">
        <f>"Z3E2432B82"</f>
        <v>Z3E2432B82</v>
      </c>
      <c r="B33" t="str">
        <f t="shared" si="0"/>
        <v>06363391001</v>
      </c>
      <c r="C33" t="s">
        <v>16</v>
      </c>
      <c r="D33" t="s">
        <v>95</v>
      </c>
      <c r="E33" t="s">
        <v>42</v>
      </c>
      <c r="F33" s="1" t="s">
        <v>96</v>
      </c>
      <c r="G33" t="s">
        <v>97</v>
      </c>
      <c r="H33">
        <v>13330.52</v>
      </c>
      <c r="I33" s="2">
        <v>44106</v>
      </c>
      <c r="J33" s="2">
        <v>44188</v>
      </c>
      <c r="K33">
        <v>0</v>
      </c>
    </row>
    <row r="34" spans="1:11" x14ac:dyDescent="0.25">
      <c r="A34" t="str">
        <f>"ZAC2A3225E"</f>
        <v>ZAC2A3225E</v>
      </c>
      <c r="B34" t="str">
        <f t="shared" si="0"/>
        <v>06363391001</v>
      </c>
      <c r="C34" t="s">
        <v>16</v>
      </c>
      <c r="D34" t="s">
        <v>98</v>
      </c>
      <c r="E34" t="s">
        <v>38</v>
      </c>
      <c r="F34" s="1" t="s">
        <v>99</v>
      </c>
      <c r="G34" t="s">
        <v>100</v>
      </c>
      <c r="H34">
        <v>500</v>
      </c>
      <c r="I34" s="2">
        <v>43760</v>
      </c>
      <c r="J34" s="2">
        <v>43830</v>
      </c>
      <c r="K34">
        <v>500</v>
      </c>
    </row>
    <row r="35" spans="1:11" x14ac:dyDescent="0.25">
      <c r="A35" t="str">
        <f>"Z9E2A10451"</f>
        <v>Z9E2A10451</v>
      </c>
      <c r="B35" t="str">
        <f t="shared" si="0"/>
        <v>06363391001</v>
      </c>
      <c r="C35" t="s">
        <v>16</v>
      </c>
      <c r="D35" t="s">
        <v>101</v>
      </c>
      <c r="E35" t="s">
        <v>38</v>
      </c>
      <c r="F35" s="1" t="s">
        <v>99</v>
      </c>
      <c r="G35" t="s">
        <v>100</v>
      </c>
      <c r="H35">
        <v>2500</v>
      </c>
      <c r="I35" s="2">
        <v>43780</v>
      </c>
      <c r="J35" s="2">
        <v>43830</v>
      </c>
      <c r="K35">
        <v>2500</v>
      </c>
    </row>
    <row r="36" spans="1:11" x14ac:dyDescent="0.25">
      <c r="A36" t="str">
        <f>"ZD92A004A1"</f>
        <v>ZD92A004A1</v>
      </c>
      <c r="B36" t="str">
        <f t="shared" si="0"/>
        <v>06363391001</v>
      </c>
      <c r="C36" t="s">
        <v>16</v>
      </c>
      <c r="D36" t="s">
        <v>102</v>
      </c>
      <c r="E36" t="s">
        <v>38</v>
      </c>
      <c r="F36" s="1" t="s">
        <v>103</v>
      </c>
      <c r="G36" t="s">
        <v>104</v>
      </c>
      <c r="H36">
        <v>12000</v>
      </c>
      <c r="I36" s="2">
        <v>43742</v>
      </c>
      <c r="J36" s="2">
        <v>44135</v>
      </c>
      <c r="K36">
        <v>10520</v>
      </c>
    </row>
    <row r="37" spans="1:11" x14ac:dyDescent="0.25">
      <c r="A37" t="str">
        <f>"Z3F2A00548"</f>
        <v>Z3F2A00548</v>
      </c>
      <c r="B37" t="str">
        <f t="shared" si="0"/>
        <v>06363391001</v>
      </c>
      <c r="C37" t="s">
        <v>16</v>
      </c>
      <c r="D37" t="s">
        <v>105</v>
      </c>
      <c r="E37" t="s">
        <v>38</v>
      </c>
      <c r="F37" s="1" t="s">
        <v>106</v>
      </c>
      <c r="G37" t="s">
        <v>107</v>
      </c>
      <c r="H37">
        <v>3500</v>
      </c>
      <c r="I37" s="2">
        <v>43742</v>
      </c>
      <c r="J37" s="2">
        <v>44135</v>
      </c>
      <c r="K37">
        <v>0</v>
      </c>
    </row>
    <row r="38" spans="1:11" x14ac:dyDescent="0.25">
      <c r="A38" t="str">
        <f>"Z9C2A004DB"</f>
        <v>Z9C2A004DB</v>
      </c>
      <c r="B38" t="str">
        <f t="shared" si="0"/>
        <v>06363391001</v>
      </c>
      <c r="C38" t="s">
        <v>16</v>
      </c>
      <c r="D38" t="s">
        <v>108</v>
      </c>
      <c r="E38" t="s">
        <v>38</v>
      </c>
      <c r="F38" s="1" t="s">
        <v>109</v>
      </c>
      <c r="G38" t="s">
        <v>110</v>
      </c>
      <c r="H38">
        <v>7500</v>
      </c>
      <c r="I38" s="2">
        <v>43742</v>
      </c>
      <c r="J38" s="2">
        <v>44135</v>
      </c>
      <c r="K38">
        <v>7500</v>
      </c>
    </row>
    <row r="39" spans="1:11" x14ac:dyDescent="0.25">
      <c r="A39" t="str">
        <f>"Z8D2A004BC"</f>
        <v>Z8D2A004BC</v>
      </c>
      <c r="B39" t="str">
        <f t="shared" si="0"/>
        <v>06363391001</v>
      </c>
      <c r="C39" t="s">
        <v>16</v>
      </c>
      <c r="D39" t="s">
        <v>111</v>
      </c>
      <c r="E39" t="s">
        <v>38</v>
      </c>
      <c r="F39" s="1" t="s">
        <v>112</v>
      </c>
      <c r="G39" t="s">
        <v>113</v>
      </c>
      <c r="H39">
        <v>9000</v>
      </c>
      <c r="I39" s="2">
        <v>43741</v>
      </c>
      <c r="J39" s="2">
        <v>44135</v>
      </c>
      <c r="K39">
        <v>8708</v>
      </c>
    </row>
    <row r="40" spans="1:11" x14ac:dyDescent="0.25">
      <c r="A40" t="str">
        <f>"ZE42A516CB"</f>
        <v>ZE42A516CB</v>
      </c>
      <c r="B40" t="str">
        <f t="shared" si="0"/>
        <v>06363391001</v>
      </c>
      <c r="C40" t="s">
        <v>16</v>
      </c>
      <c r="D40" t="s">
        <v>114</v>
      </c>
      <c r="E40" t="s">
        <v>38</v>
      </c>
      <c r="F40" s="1" t="s">
        <v>115</v>
      </c>
      <c r="G40" t="s">
        <v>116</v>
      </c>
      <c r="H40">
        <v>2409.21</v>
      </c>
      <c r="I40" s="2">
        <v>43767</v>
      </c>
      <c r="J40" s="2">
        <v>43823</v>
      </c>
      <c r="K40">
        <v>0</v>
      </c>
    </row>
    <row r="41" spans="1:11" x14ac:dyDescent="0.25">
      <c r="A41" t="str">
        <f>"Z782A004F5"</f>
        <v>Z782A004F5</v>
      </c>
      <c r="B41" t="str">
        <f t="shared" si="0"/>
        <v>06363391001</v>
      </c>
      <c r="C41" t="s">
        <v>16</v>
      </c>
      <c r="D41" t="s">
        <v>117</v>
      </c>
      <c r="E41" t="s">
        <v>38</v>
      </c>
      <c r="F41" s="1" t="s">
        <v>118</v>
      </c>
      <c r="G41" t="s">
        <v>119</v>
      </c>
      <c r="H41">
        <v>7000</v>
      </c>
      <c r="I41" s="2">
        <v>43741</v>
      </c>
      <c r="J41" s="2">
        <v>44135</v>
      </c>
      <c r="K41">
        <v>3216</v>
      </c>
    </row>
    <row r="42" spans="1:11" x14ac:dyDescent="0.25">
      <c r="A42" t="str">
        <f>"Z9F27FBB55"</f>
        <v>Z9F27FBB55</v>
      </c>
      <c r="B42" t="str">
        <f t="shared" si="0"/>
        <v>06363391001</v>
      </c>
      <c r="C42" t="s">
        <v>16</v>
      </c>
      <c r="D42" t="s">
        <v>120</v>
      </c>
      <c r="E42" t="s">
        <v>38</v>
      </c>
      <c r="F42" s="1" t="s">
        <v>121</v>
      </c>
      <c r="G42" t="s">
        <v>122</v>
      </c>
      <c r="H42">
        <v>84.67</v>
      </c>
      <c r="I42" s="2">
        <v>43775</v>
      </c>
      <c r="J42" s="2">
        <v>43775</v>
      </c>
      <c r="K42">
        <v>84.67</v>
      </c>
    </row>
    <row r="43" spans="1:11" x14ac:dyDescent="0.25">
      <c r="A43" t="str">
        <f>"ZBC2324167"</f>
        <v>ZBC2324167</v>
      </c>
      <c r="B43" t="str">
        <f t="shared" si="0"/>
        <v>06363391001</v>
      </c>
      <c r="C43" t="s">
        <v>16</v>
      </c>
      <c r="D43" t="s">
        <v>123</v>
      </c>
      <c r="E43" t="s">
        <v>42</v>
      </c>
      <c r="F43" s="1" t="s">
        <v>124</v>
      </c>
      <c r="G43" t="s">
        <v>125</v>
      </c>
      <c r="H43">
        <v>19191.04</v>
      </c>
      <c r="I43" s="2">
        <v>43259</v>
      </c>
      <c r="J43" s="2">
        <v>44012</v>
      </c>
      <c r="K43">
        <v>15192.97</v>
      </c>
    </row>
    <row r="44" spans="1:11" x14ac:dyDescent="0.25">
      <c r="A44" t="str">
        <f>"8014027849"</f>
        <v>8014027849</v>
      </c>
      <c r="B44" t="str">
        <f t="shared" si="0"/>
        <v>06363391001</v>
      </c>
      <c r="C44" t="s">
        <v>16</v>
      </c>
      <c r="D44" t="s">
        <v>126</v>
      </c>
      <c r="E44" t="s">
        <v>42</v>
      </c>
      <c r="F44" s="1" t="s">
        <v>127</v>
      </c>
      <c r="G44" t="s">
        <v>128</v>
      </c>
      <c r="H44">
        <v>145800</v>
      </c>
      <c r="I44" s="2">
        <v>43761</v>
      </c>
      <c r="J44" s="2">
        <v>44126</v>
      </c>
      <c r="K44">
        <v>70837.59</v>
      </c>
    </row>
    <row r="45" spans="1:11" x14ac:dyDescent="0.25">
      <c r="A45" t="str">
        <f>"Z8A2A1C8E7"</f>
        <v>Z8A2A1C8E7</v>
      </c>
      <c r="B45" t="str">
        <f t="shared" si="0"/>
        <v>06363391001</v>
      </c>
      <c r="C45" t="s">
        <v>16</v>
      </c>
      <c r="D45" t="s">
        <v>129</v>
      </c>
      <c r="E45" t="s">
        <v>38</v>
      </c>
      <c r="F45" s="1" t="s">
        <v>130</v>
      </c>
      <c r="G45" t="s">
        <v>131</v>
      </c>
      <c r="H45">
        <v>1439</v>
      </c>
      <c r="I45" s="2">
        <v>43678</v>
      </c>
      <c r="J45" s="2">
        <v>43861</v>
      </c>
      <c r="K45">
        <v>1438.78</v>
      </c>
    </row>
    <row r="46" spans="1:11" x14ac:dyDescent="0.25">
      <c r="A46" t="str">
        <f>"801396986C"</f>
        <v>801396986C</v>
      </c>
      <c r="B46" t="str">
        <f t="shared" si="0"/>
        <v>06363391001</v>
      </c>
      <c r="C46" t="s">
        <v>16</v>
      </c>
      <c r="D46" t="s">
        <v>132</v>
      </c>
      <c r="E46" t="s">
        <v>42</v>
      </c>
      <c r="F46" s="1" t="s">
        <v>133</v>
      </c>
      <c r="G46" t="s">
        <v>134</v>
      </c>
      <c r="H46">
        <v>132439.31</v>
      </c>
      <c r="I46" s="2">
        <v>43759</v>
      </c>
      <c r="J46" s="2">
        <v>44489</v>
      </c>
      <c r="K46">
        <v>23798.45</v>
      </c>
    </row>
    <row r="47" spans="1:11" x14ac:dyDescent="0.25">
      <c r="A47" t="str">
        <f>"Z782A9508E"</f>
        <v>Z782A9508E</v>
      </c>
      <c r="B47" t="str">
        <f t="shared" si="0"/>
        <v>06363391001</v>
      </c>
      <c r="C47" t="s">
        <v>16</v>
      </c>
      <c r="D47" t="s">
        <v>135</v>
      </c>
      <c r="E47" t="s">
        <v>38</v>
      </c>
      <c r="F47" s="1" t="s">
        <v>136</v>
      </c>
      <c r="G47" t="s">
        <v>137</v>
      </c>
      <c r="H47">
        <v>928.8</v>
      </c>
      <c r="I47" s="2">
        <v>43789</v>
      </c>
      <c r="J47" s="2">
        <v>43798</v>
      </c>
      <c r="K47">
        <v>928.8</v>
      </c>
    </row>
    <row r="48" spans="1:11" x14ac:dyDescent="0.25">
      <c r="A48" t="str">
        <f>"ZBC2A95041"</f>
        <v>ZBC2A95041</v>
      </c>
      <c r="B48" t="str">
        <f t="shared" si="0"/>
        <v>06363391001</v>
      </c>
      <c r="C48" t="s">
        <v>16</v>
      </c>
      <c r="D48" t="s">
        <v>138</v>
      </c>
      <c r="E48" t="s">
        <v>38</v>
      </c>
      <c r="F48" s="1" t="s">
        <v>139</v>
      </c>
      <c r="G48" t="s">
        <v>140</v>
      </c>
      <c r="H48">
        <v>890</v>
      </c>
      <c r="I48" s="2">
        <v>43789</v>
      </c>
      <c r="J48" s="2">
        <v>43798</v>
      </c>
      <c r="K48">
        <v>890</v>
      </c>
    </row>
    <row r="49" spans="1:11" x14ac:dyDescent="0.25">
      <c r="A49" t="str">
        <f>"Z492A7BBB3"</f>
        <v>Z492A7BBB3</v>
      </c>
      <c r="B49" t="str">
        <f t="shared" si="0"/>
        <v>06363391001</v>
      </c>
      <c r="C49" t="s">
        <v>16</v>
      </c>
      <c r="D49" t="s">
        <v>141</v>
      </c>
      <c r="E49" t="s">
        <v>38</v>
      </c>
      <c r="F49" s="1" t="s">
        <v>142</v>
      </c>
      <c r="G49" t="s">
        <v>143</v>
      </c>
      <c r="H49">
        <v>2413.0700000000002</v>
      </c>
      <c r="I49" s="2">
        <v>43781</v>
      </c>
      <c r="J49" s="2">
        <v>43830</v>
      </c>
      <c r="K49">
        <v>2413.0700000000002</v>
      </c>
    </row>
    <row r="50" spans="1:11" x14ac:dyDescent="0.25">
      <c r="A50" t="str">
        <f>"Z492A1CA03"</f>
        <v>Z492A1CA03</v>
      </c>
      <c r="B50" t="str">
        <f t="shared" si="0"/>
        <v>06363391001</v>
      </c>
      <c r="C50" t="s">
        <v>16</v>
      </c>
      <c r="D50" t="s">
        <v>144</v>
      </c>
      <c r="E50" t="s">
        <v>38</v>
      </c>
      <c r="F50" s="1" t="s">
        <v>145</v>
      </c>
      <c r="G50" t="s">
        <v>146</v>
      </c>
      <c r="H50">
        <v>4950</v>
      </c>
      <c r="I50" s="2">
        <v>43752</v>
      </c>
      <c r="J50" s="2">
        <v>43798</v>
      </c>
      <c r="K50">
        <v>4950</v>
      </c>
    </row>
    <row r="51" spans="1:11" x14ac:dyDescent="0.25">
      <c r="A51" t="str">
        <f>"Z642A513AB"</f>
        <v>Z642A513AB</v>
      </c>
      <c r="B51" t="str">
        <f t="shared" si="0"/>
        <v>06363391001</v>
      </c>
      <c r="C51" t="s">
        <v>16</v>
      </c>
      <c r="D51" t="s">
        <v>147</v>
      </c>
      <c r="E51" t="s">
        <v>38</v>
      </c>
      <c r="F51" s="1" t="s">
        <v>148</v>
      </c>
      <c r="G51" t="s">
        <v>149</v>
      </c>
      <c r="H51">
        <v>999</v>
      </c>
      <c r="I51" s="2">
        <v>43739</v>
      </c>
      <c r="J51" s="2">
        <v>43861</v>
      </c>
      <c r="K51">
        <v>999</v>
      </c>
    </row>
    <row r="52" spans="1:11" x14ac:dyDescent="0.25">
      <c r="A52" t="str">
        <f>"Z7C2B07B1C"</f>
        <v>Z7C2B07B1C</v>
      </c>
      <c r="B52" t="str">
        <f t="shared" si="0"/>
        <v>06363391001</v>
      </c>
      <c r="C52" t="s">
        <v>16</v>
      </c>
      <c r="D52" t="s">
        <v>150</v>
      </c>
      <c r="E52" t="s">
        <v>38</v>
      </c>
      <c r="F52" s="1" t="s">
        <v>151</v>
      </c>
      <c r="G52" t="s">
        <v>152</v>
      </c>
      <c r="H52">
        <v>350</v>
      </c>
      <c r="I52" s="2">
        <v>43811</v>
      </c>
      <c r="J52" s="2">
        <v>43830</v>
      </c>
      <c r="K52">
        <v>350</v>
      </c>
    </row>
    <row r="53" spans="1:11" x14ac:dyDescent="0.25">
      <c r="A53" t="str">
        <f>"ZE926574AC"</f>
        <v>ZE926574AC</v>
      </c>
      <c r="B53" t="str">
        <f t="shared" si="0"/>
        <v>06363391001</v>
      </c>
      <c r="C53" t="s">
        <v>16</v>
      </c>
      <c r="D53" t="s">
        <v>153</v>
      </c>
      <c r="E53" t="s">
        <v>42</v>
      </c>
      <c r="F53" s="1" t="s">
        <v>154</v>
      </c>
      <c r="G53" t="s">
        <v>155</v>
      </c>
      <c r="H53">
        <v>2475</v>
      </c>
      <c r="I53" s="2">
        <v>43509</v>
      </c>
      <c r="J53" s="2">
        <v>43517</v>
      </c>
      <c r="K53">
        <v>2475</v>
      </c>
    </row>
    <row r="54" spans="1:11" x14ac:dyDescent="0.25">
      <c r="A54" t="str">
        <f>"77202686B1"</f>
        <v>77202686B1</v>
      </c>
      <c r="B54" t="str">
        <f t="shared" si="0"/>
        <v>06363391001</v>
      </c>
      <c r="C54" t="s">
        <v>16</v>
      </c>
      <c r="D54" t="s">
        <v>156</v>
      </c>
      <c r="E54" t="s">
        <v>42</v>
      </c>
      <c r="F54" s="1" t="s">
        <v>157</v>
      </c>
      <c r="G54" t="s">
        <v>158</v>
      </c>
      <c r="H54">
        <v>48904.74</v>
      </c>
      <c r="I54" s="2">
        <v>43605</v>
      </c>
      <c r="J54" s="2">
        <v>43670</v>
      </c>
      <c r="K54">
        <v>48866.33</v>
      </c>
    </row>
    <row r="55" spans="1:11" x14ac:dyDescent="0.25">
      <c r="A55" t="str">
        <f>"7859554523"</f>
        <v>7859554523</v>
      </c>
      <c r="B55" t="str">
        <f t="shared" si="0"/>
        <v>06363391001</v>
      </c>
      <c r="C55" t="s">
        <v>16</v>
      </c>
      <c r="D55" t="s">
        <v>159</v>
      </c>
      <c r="E55" t="s">
        <v>18</v>
      </c>
      <c r="F55" s="1" t="s">
        <v>35</v>
      </c>
      <c r="G55" t="s">
        <v>36</v>
      </c>
      <c r="H55">
        <v>0</v>
      </c>
      <c r="I55" s="2">
        <v>43617</v>
      </c>
      <c r="J55" s="2">
        <v>43982</v>
      </c>
      <c r="K55">
        <v>898773.03</v>
      </c>
    </row>
    <row r="56" spans="1:11" x14ac:dyDescent="0.25">
      <c r="A56" t="str">
        <f>"Z7A283451E"</f>
        <v>Z7A283451E</v>
      </c>
      <c r="B56" t="str">
        <f t="shared" si="0"/>
        <v>06363391001</v>
      </c>
      <c r="C56" t="s">
        <v>16</v>
      </c>
      <c r="D56" t="s">
        <v>160</v>
      </c>
      <c r="E56" t="s">
        <v>42</v>
      </c>
      <c r="F56" s="1" t="s">
        <v>161</v>
      </c>
      <c r="G56" t="s">
        <v>162</v>
      </c>
      <c r="H56">
        <v>34784.44</v>
      </c>
      <c r="I56" s="2">
        <v>43738</v>
      </c>
      <c r="J56" s="2">
        <v>43768</v>
      </c>
      <c r="K56">
        <v>34634.44</v>
      </c>
    </row>
    <row r="57" spans="1:11" x14ac:dyDescent="0.25">
      <c r="A57" t="str">
        <f>"Z4E2AF826B"</f>
        <v>Z4E2AF826B</v>
      </c>
      <c r="B57" t="str">
        <f t="shared" si="0"/>
        <v>06363391001</v>
      </c>
      <c r="C57" t="s">
        <v>16</v>
      </c>
      <c r="D57" t="s">
        <v>163</v>
      </c>
      <c r="E57" t="s">
        <v>38</v>
      </c>
      <c r="F57" s="1" t="s">
        <v>164</v>
      </c>
      <c r="G57" t="s">
        <v>165</v>
      </c>
      <c r="H57">
        <v>4420</v>
      </c>
      <c r="I57" s="2">
        <v>43770</v>
      </c>
      <c r="J57" s="2">
        <v>43830</v>
      </c>
      <c r="K57">
        <v>4675.58</v>
      </c>
    </row>
    <row r="58" spans="1:11" x14ac:dyDescent="0.25">
      <c r="A58" t="str">
        <f>"Z412A51505"</f>
        <v>Z412A51505</v>
      </c>
      <c r="B58" t="str">
        <f t="shared" si="0"/>
        <v>06363391001</v>
      </c>
      <c r="C58" t="s">
        <v>16</v>
      </c>
      <c r="D58" t="s">
        <v>166</v>
      </c>
      <c r="E58" t="s">
        <v>38</v>
      </c>
      <c r="F58" s="1" t="s">
        <v>167</v>
      </c>
      <c r="G58" t="s">
        <v>168</v>
      </c>
      <c r="H58">
        <v>2790.2</v>
      </c>
      <c r="I58" s="2">
        <v>43791</v>
      </c>
      <c r="J58" s="2">
        <v>43791</v>
      </c>
      <c r="K58">
        <v>2790.2</v>
      </c>
    </row>
    <row r="59" spans="1:11" x14ac:dyDescent="0.25">
      <c r="A59" t="str">
        <f>"Z152964F42"</f>
        <v>Z152964F42</v>
      </c>
      <c r="B59" t="str">
        <f t="shared" si="0"/>
        <v>06363391001</v>
      </c>
      <c r="C59" t="s">
        <v>16</v>
      </c>
      <c r="D59" t="s">
        <v>169</v>
      </c>
      <c r="E59" t="s">
        <v>38</v>
      </c>
      <c r="F59" s="1" t="s">
        <v>170</v>
      </c>
      <c r="G59" t="s">
        <v>171</v>
      </c>
      <c r="H59">
        <v>1400</v>
      </c>
      <c r="I59" s="2">
        <v>43705</v>
      </c>
      <c r="J59" s="2">
        <v>43738</v>
      </c>
      <c r="K59">
        <v>1400</v>
      </c>
    </row>
    <row r="60" spans="1:11" x14ac:dyDescent="0.25">
      <c r="A60" t="str">
        <f>"ZD029417F7"</f>
        <v>ZD029417F7</v>
      </c>
      <c r="B60" t="str">
        <f t="shared" si="0"/>
        <v>06363391001</v>
      </c>
      <c r="C60" t="s">
        <v>16</v>
      </c>
      <c r="D60" t="s">
        <v>172</v>
      </c>
      <c r="E60" t="s">
        <v>38</v>
      </c>
      <c r="F60" s="1" t="s">
        <v>173</v>
      </c>
      <c r="G60" t="s">
        <v>174</v>
      </c>
      <c r="H60">
        <v>2500</v>
      </c>
      <c r="I60" s="2">
        <v>43705</v>
      </c>
      <c r="J60" s="2">
        <v>43738</v>
      </c>
      <c r="K60">
        <v>2500</v>
      </c>
    </row>
    <row r="61" spans="1:11" x14ac:dyDescent="0.25">
      <c r="A61" t="str">
        <f>"Z252A13806"</f>
        <v>Z252A13806</v>
      </c>
      <c r="B61" t="str">
        <f t="shared" si="0"/>
        <v>06363391001</v>
      </c>
      <c r="C61" t="s">
        <v>16</v>
      </c>
      <c r="D61" t="s">
        <v>175</v>
      </c>
      <c r="E61" t="s">
        <v>38</v>
      </c>
      <c r="F61" s="1" t="s">
        <v>142</v>
      </c>
      <c r="G61" t="s">
        <v>143</v>
      </c>
      <c r="H61">
        <v>861</v>
      </c>
      <c r="I61" s="2">
        <v>43752</v>
      </c>
      <c r="J61" s="2">
        <v>43829</v>
      </c>
      <c r="K61">
        <v>860.86</v>
      </c>
    </row>
    <row r="62" spans="1:11" x14ac:dyDescent="0.25">
      <c r="A62" t="str">
        <f>"Z872B07D18"</f>
        <v>Z872B07D18</v>
      </c>
      <c r="B62" t="str">
        <f t="shared" si="0"/>
        <v>06363391001</v>
      </c>
      <c r="C62" t="s">
        <v>16</v>
      </c>
      <c r="D62" t="s">
        <v>176</v>
      </c>
      <c r="E62" t="s">
        <v>38</v>
      </c>
      <c r="F62" s="1" t="s">
        <v>177</v>
      </c>
      <c r="G62" t="s">
        <v>178</v>
      </c>
      <c r="H62">
        <v>850</v>
      </c>
      <c r="I62" s="2">
        <v>43811</v>
      </c>
      <c r="J62" s="2">
        <v>43861</v>
      </c>
      <c r="K62">
        <v>850</v>
      </c>
    </row>
    <row r="63" spans="1:11" x14ac:dyDescent="0.25">
      <c r="A63" t="str">
        <f>"Z282B07A0A"</f>
        <v>Z282B07A0A</v>
      </c>
      <c r="B63" t="str">
        <f t="shared" si="0"/>
        <v>06363391001</v>
      </c>
      <c r="C63" t="s">
        <v>16</v>
      </c>
      <c r="D63" t="s">
        <v>179</v>
      </c>
      <c r="E63" t="s">
        <v>38</v>
      </c>
      <c r="F63" s="1" t="s">
        <v>180</v>
      </c>
      <c r="G63" t="s">
        <v>181</v>
      </c>
      <c r="H63">
        <v>600</v>
      </c>
      <c r="I63" s="2">
        <v>43811</v>
      </c>
      <c r="J63" s="2">
        <v>43861</v>
      </c>
      <c r="K63">
        <v>600</v>
      </c>
    </row>
    <row r="64" spans="1:11" x14ac:dyDescent="0.25">
      <c r="A64" t="str">
        <f>"ZF62B25F02"</f>
        <v>ZF62B25F02</v>
      </c>
      <c r="B64" t="str">
        <f t="shared" si="0"/>
        <v>06363391001</v>
      </c>
      <c r="C64" t="s">
        <v>16</v>
      </c>
      <c r="D64" t="s">
        <v>182</v>
      </c>
      <c r="E64" t="s">
        <v>38</v>
      </c>
      <c r="F64" s="1" t="s">
        <v>183</v>
      </c>
      <c r="G64" t="s">
        <v>184</v>
      </c>
      <c r="H64">
        <v>6500</v>
      </c>
      <c r="I64" s="2">
        <v>43812</v>
      </c>
      <c r="J64" s="2">
        <v>43861</v>
      </c>
      <c r="K64">
        <v>6500</v>
      </c>
    </row>
    <row r="65" spans="1:11" x14ac:dyDescent="0.25">
      <c r="A65" t="str">
        <f>"Z4A2ABF377"</f>
        <v>Z4A2ABF377</v>
      </c>
      <c r="B65" t="str">
        <f t="shared" si="0"/>
        <v>06363391001</v>
      </c>
      <c r="C65" t="s">
        <v>16</v>
      </c>
      <c r="D65" t="s">
        <v>185</v>
      </c>
      <c r="E65" t="s">
        <v>38</v>
      </c>
      <c r="F65" s="1" t="s">
        <v>186</v>
      </c>
      <c r="G65" t="s">
        <v>187</v>
      </c>
      <c r="H65">
        <v>1800</v>
      </c>
      <c r="I65" s="2">
        <v>43802</v>
      </c>
      <c r="J65" s="2">
        <v>43861</v>
      </c>
      <c r="K65">
        <v>1800</v>
      </c>
    </row>
    <row r="66" spans="1:11" x14ac:dyDescent="0.25">
      <c r="A66" t="str">
        <f>"ZAE2ADCD83"</f>
        <v>ZAE2ADCD83</v>
      </c>
      <c r="B66" t="str">
        <f t="shared" si="0"/>
        <v>06363391001</v>
      </c>
      <c r="C66" t="s">
        <v>16</v>
      </c>
      <c r="D66" t="s">
        <v>188</v>
      </c>
      <c r="E66" t="s">
        <v>38</v>
      </c>
      <c r="F66" s="1" t="s">
        <v>189</v>
      </c>
      <c r="G66" t="s">
        <v>190</v>
      </c>
      <c r="H66">
        <v>3929</v>
      </c>
      <c r="I66" s="2">
        <v>43811</v>
      </c>
      <c r="J66" s="2">
        <v>43830</v>
      </c>
      <c r="K66">
        <v>3929</v>
      </c>
    </row>
    <row r="67" spans="1:11" x14ac:dyDescent="0.25">
      <c r="A67" t="str">
        <f>"Z8A2B18D7E"</f>
        <v>Z8A2B18D7E</v>
      </c>
      <c r="B67" t="str">
        <f t="shared" ref="B67:B130" si="1">"06363391001"</f>
        <v>06363391001</v>
      </c>
      <c r="C67" t="s">
        <v>16</v>
      </c>
      <c r="D67" t="s">
        <v>191</v>
      </c>
      <c r="E67" t="s">
        <v>38</v>
      </c>
      <c r="F67" s="1" t="s">
        <v>192</v>
      </c>
      <c r="G67" t="s">
        <v>193</v>
      </c>
      <c r="H67">
        <v>840</v>
      </c>
      <c r="I67" s="2">
        <v>43811</v>
      </c>
      <c r="J67" s="2">
        <v>43861</v>
      </c>
      <c r="K67">
        <v>840</v>
      </c>
    </row>
    <row r="68" spans="1:11" x14ac:dyDescent="0.25">
      <c r="A68" t="str">
        <f>"Z5C2B4645E"</f>
        <v>Z5C2B4645E</v>
      </c>
      <c r="B68" t="str">
        <f t="shared" si="1"/>
        <v>06363391001</v>
      </c>
      <c r="C68" t="s">
        <v>16</v>
      </c>
      <c r="D68" t="s">
        <v>194</v>
      </c>
      <c r="E68" t="s">
        <v>18</v>
      </c>
      <c r="F68" s="1" t="s">
        <v>195</v>
      </c>
      <c r="G68" t="s">
        <v>196</v>
      </c>
      <c r="H68">
        <v>10000</v>
      </c>
      <c r="I68" s="2">
        <v>43829</v>
      </c>
      <c r="J68" s="2">
        <v>43906</v>
      </c>
      <c r="K68">
        <v>9811.41</v>
      </c>
    </row>
    <row r="69" spans="1:11" x14ac:dyDescent="0.25">
      <c r="A69" t="str">
        <f>"8012135EF3"</f>
        <v>8012135EF3</v>
      </c>
      <c r="B69" t="str">
        <f t="shared" si="1"/>
        <v>06363391001</v>
      </c>
      <c r="C69" t="s">
        <v>16</v>
      </c>
      <c r="D69" t="s">
        <v>197</v>
      </c>
      <c r="E69" t="s">
        <v>18</v>
      </c>
      <c r="F69" s="1" t="s">
        <v>198</v>
      </c>
      <c r="G69" t="s">
        <v>199</v>
      </c>
      <c r="H69">
        <v>0</v>
      </c>
      <c r="I69" s="2">
        <v>43703</v>
      </c>
      <c r="J69" s="2">
        <v>44068</v>
      </c>
      <c r="K69">
        <v>68241.17</v>
      </c>
    </row>
    <row r="70" spans="1:11" x14ac:dyDescent="0.25">
      <c r="A70" t="str">
        <f>"Z8A2B4B952"</f>
        <v>Z8A2B4B952</v>
      </c>
      <c r="B70" t="str">
        <f t="shared" si="1"/>
        <v>06363391001</v>
      </c>
      <c r="C70" t="s">
        <v>16</v>
      </c>
      <c r="D70" t="s">
        <v>200</v>
      </c>
      <c r="E70" t="s">
        <v>38</v>
      </c>
      <c r="F70" s="1" t="s">
        <v>142</v>
      </c>
      <c r="G70" t="s">
        <v>143</v>
      </c>
      <c r="H70">
        <v>4000</v>
      </c>
      <c r="I70" s="2">
        <v>43800</v>
      </c>
      <c r="J70" s="2">
        <v>43861</v>
      </c>
      <c r="K70">
        <v>3717</v>
      </c>
    </row>
    <row r="71" spans="1:11" x14ac:dyDescent="0.25">
      <c r="A71" t="str">
        <f>"ZBE292EEEF"</f>
        <v>ZBE292EEEF</v>
      </c>
      <c r="B71" t="str">
        <f t="shared" si="1"/>
        <v>06363391001</v>
      </c>
      <c r="C71" t="s">
        <v>16</v>
      </c>
      <c r="D71" t="s">
        <v>201</v>
      </c>
      <c r="E71" t="s">
        <v>38</v>
      </c>
      <c r="F71" s="1" t="s">
        <v>202</v>
      </c>
      <c r="G71" t="s">
        <v>203</v>
      </c>
      <c r="H71">
        <v>540</v>
      </c>
      <c r="I71" s="2">
        <v>43670</v>
      </c>
      <c r="J71" s="2">
        <v>43913</v>
      </c>
      <c r="K71">
        <v>240</v>
      </c>
    </row>
    <row r="72" spans="1:11" x14ac:dyDescent="0.25">
      <c r="A72" t="str">
        <f>"Z502B4BB56"</f>
        <v>Z502B4BB56</v>
      </c>
      <c r="B72" t="str">
        <f t="shared" si="1"/>
        <v>06363391001</v>
      </c>
      <c r="C72" t="s">
        <v>16</v>
      </c>
      <c r="D72" t="s">
        <v>204</v>
      </c>
      <c r="E72" t="s">
        <v>38</v>
      </c>
      <c r="F72" s="1" t="s">
        <v>180</v>
      </c>
      <c r="G72" t="s">
        <v>181</v>
      </c>
      <c r="H72">
        <v>964</v>
      </c>
      <c r="I72" s="2">
        <v>43833</v>
      </c>
      <c r="J72" s="2">
        <v>43833</v>
      </c>
      <c r="K72">
        <v>964</v>
      </c>
    </row>
    <row r="73" spans="1:11" x14ac:dyDescent="0.25">
      <c r="A73" t="str">
        <f>"ZAB2ADD296"</f>
        <v>ZAB2ADD296</v>
      </c>
      <c r="B73" t="str">
        <f t="shared" si="1"/>
        <v>06363391001</v>
      </c>
      <c r="C73" t="s">
        <v>16</v>
      </c>
      <c r="D73" t="s">
        <v>205</v>
      </c>
      <c r="E73" t="s">
        <v>38</v>
      </c>
      <c r="F73" s="1" t="s">
        <v>206</v>
      </c>
      <c r="G73" t="s">
        <v>207</v>
      </c>
      <c r="H73">
        <v>2350</v>
      </c>
      <c r="I73" s="2">
        <v>43846</v>
      </c>
      <c r="J73" s="2">
        <v>43850</v>
      </c>
      <c r="K73">
        <v>2350</v>
      </c>
    </row>
    <row r="74" spans="1:11" x14ac:dyDescent="0.25">
      <c r="A74" t="str">
        <f>"Z732AE5690"</f>
        <v>Z732AE5690</v>
      </c>
      <c r="B74" t="str">
        <f t="shared" si="1"/>
        <v>06363391001</v>
      </c>
      <c r="C74" t="s">
        <v>16</v>
      </c>
      <c r="D74" t="s">
        <v>208</v>
      </c>
      <c r="E74" t="s">
        <v>38</v>
      </c>
      <c r="F74" s="1" t="s">
        <v>192</v>
      </c>
      <c r="G74" t="s">
        <v>193</v>
      </c>
      <c r="H74">
        <v>1870</v>
      </c>
      <c r="I74" s="2">
        <v>43836</v>
      </c>
      <c r="J74" s="2">
        <v>43837</v>
      </c>
      <c r="K74">
        <v>1870</v>
      </c>
    </row>
    <row r="75" spans="1:11" x14ac:dyDescent="0.25">
      <c r="A75" t="str">
        <f>"Z6F2B4B9E3"</f>
        <v>Z6F2B4B9E3</v>
      </c>
      <c r="B75" t="str">
        <f t="shared" si="1"/>
        <v>06363391001</v>
      </c>
      <c r="C75" t="s">
        <v>16</v>
      </c>
      <c r="D75" t="s">
        <v>209</v>
      </c>
      <c r="E75" t="s">
        <v>38</v>
      </c>
      <c r="F75" s="1" t="s">
        <v>210</v>
      </c>
      <c r="G75" t="s">
        <v>211</v>
      </c>
      <c r="H75">
        <v>1200</v>
      </c>
      <c r="I75" s="2">
        <v>43844</v>
      </c>
      <c r="J75" s="2">
        <v>43909</v>
      </c>
      <c r="K75">
        <v>900</v>
      </c>
    </row>
    <row r="76" spans="1:11" x14ac:dyDescent="0.25">
      <c r="A76" t="str">
        <f>"Z2426DC714"</f>
        <v>Z2426DC714</v>
      </c>
      <c r="B76" t="str">
        <f t="shared" si="1"/>
        <v>06363391001</v>
      </c>
      <c r="C76" t="s">
        <v>16</v>
      </c>
      <c r="D76" t="s">
        <v>212</v>
      </c>
      <c r="E76" t="s">
        <v>42</v>
      </c>
      <c r="F76" s="1" t="s">
        <v>213</v>
      </c>
      <c r="G76" t="s">
        <v>140</v>
      </c>
      <c r="H76">
        <v>24846.959999999999</v>
      </c>
      <c r="I76" s="2">
        <v>43713</v>
      </c>
      <c r="J76" s="2">
        <v>43775</v>
      </c>
      <c r="K76">
        <v>24843.759999999998</v>
      </c>
    </row>
    <row r="77" spans="1:11" x14ac:dyDescent="0.25">
      <c r="A77" t="str">
        <f>"Z7A29BE297"</f>
        <v>Z7A29BE297</v>
      </c>
      <c r="B77" t="str">
        <f t="shared" si="1"/>
        <v>06363391001</v>
      </c>
      <c r="C77" t="s">
        <v>16</v>
      </c>
      <c r="D77" t="s">
        <v>214</v>
      </c>
      <c r="E77" t="s">
        <v>38</v>
      </c>
      <c r="F77" s="1" t="s">
        <v>215</v>
      </c>
      <c r="G77" t="s">
        <v>216</v>
      </c>
      <c r="H77">
        <v>1380</v>
      </c>
      <c r="I77" s="2">
        <v>43733</v>
      </c>
      <c r="J77" s="2">
        <v>43734</v>
      </c>
      <c r="K77">
        <v>1380</v>
      </c>
    </row>
    <row r="78" spans="1:11" x14ac:dyDescent="0.25">
      <c r="A78" t="str">
        <f>"Z9A2ADD1ED"</f>
        <v>Z9A2ADD1ED</v>
      </c>
      <c r="B78" t="str">
        <f t="shared" si="1"/>
        <v>06363391001</v>
      </c>
      <c r="C78" t="s">
        <v>16</v>
      </c>
      <c r="D78" t="s">
        <v>217</v>
      </c>
      <c r="E78" t="s">
        <v>38</v>
      </c>
      <c r="F78" s="1" t="s">
        <v>99</v>
      </c>
      <c r="G78" t="s">
        <v>100</v>
      </c>
      <c r="H78">
        <v>800</v>
      </c>
      <c r="I78" s="2">
        <v>43851</v>
      </c>
      <c r="J78" s="2">
        <v>43851</v>
      </c>
      <c r="K78">
        <v>800</v>
      </c>
    </row>
    <row r="79" spans="1:11" x14ac:dyDescent="0.25">
      <c r="A79" t="str">
        <f>"ZCF2B03F1F"</f>
        <v>ZCF2B03F1F</v>
      </c>
      <c r="B79" t="str">
        <f t="shared" si="1"/>
        <v>06363391001</v>
      </c>
      <c r="C79" t="s">
        <v>16</v>
      </c>
      <c r="D79" t="s">
        <v>218</v>
      </c>
      <c r="E79" t="s">
        <v>38</v>
      </c>
      <c r="F79" s="1" t="s">
        <v>219</v>
      </c>
      <c r="G79" t="s">
        <v>220</v>
      </c>
      <c r="H79">
        <v>2500</v>
      </c>
      <c r="I79" s="2">
        <v>43837</v>
      </c>
      <c r="J79" s="2">
        <v>43857</v>
      </c>
      <c r="K79">
        <v>2500</v>
      </c>
    </row>
    <row r="80" spans="1:11" x14ac:dyDescent="0.25">
      <c r="A80" t="str">
        <f>"Z512B4BAA0"</f>
        <v>Z512B4BAA0</v>
      </c>
      <c r="B80" t="str">
        <f t="shared" si="1"/>
        <v>06363391001</v>
      </c>
      <c r="C80" t="s">
        <v>16</v>
      </c>
      <c r="D80" t="s">
        <v>221</v>
      </c>
      <c r="E80" t="s">
        <v>38</v>
      </c>
      <c r="F80" s="1" t="s">
        <v>222</v>
      </c>
      <c r="G80" t="s">
        <v>223</v>
      </c>
      <c r="H80">
        <v>5606.8</v>
      </c>
      <c r="I80" s="2">
        <v>43823</v>
      </c>
      <c r="J80" s="2">
        <v>43880</v>
      </c>
      <c r="K80">
        <v>5606.8</v>
      </c>
    </row>
    <row r="81" spans="1:11" x14ac:dyDescent="0.25">
      <c r="A81" t="str">
        <f>"Z492B84753"</f>
        <v>Z492B84753</v>
      </c>
      <c r="B81" t="str">
        <f t="shared" si="1"/>
        <v>06363391001</v>
      </c>
      <c r="C81" t="s">
        <v>16</v>
      </c>
      <c r="D81" t="s">
        <v>224</v>
      </c>
      <c r="E81" t="s">
        <v>38</v>
      </c>
      <c r="F81" s="1" t="s">
        <v>183</v>
      </c>
      <c r="G81" t="s">
        <v>184</v>
      </c>
      <c r="H81">
        <v>3970</v>
      </c>
      <c r="I81" s="2">
        <v>43847</v>
      </c>
      <c r="J81" s="2">
        <v>43861</v>
      </c>
      <c r="K81">
        <v>3970</v>
      </c>
    </row>
    <row r="82" spans="1:11" x14ac:dyDescent="0.25">
      <c r="A82" t="str">
        <f>"Z122ADCE9B"</f>
        <v>Z122ADCE9B</v>
      </c>
      <c r="B82" t="str">
        <f t="shared" si="1"/>
        <v>06363391001</v>
      </c>
      <c r="C82" t="s">
        <v>16</v>
      </c>
      <c r="D82" t="s">
        <v>225</v>
      </c>
      <c r="E82" t="s">
        <v>38</v>
      </c>
      <c r="F82" s="1" t="s">
        <v>226</v>
      </c>
      <c r="G82" t="s">
        <v>162</v>
      </c>
      <c r="H82">
        <v>560</v>
      </c>
      <c r="I82" s="2">
        <v>43850</v>
      </c>
      <c r="J82" s="2">
        <v>43861</v>
      </c>
      <c r="K82">
        <v>560</v>
      </c>
    </row>
    <row r="83" spans="1:11" x14ac:dyDescent="0.25">
      <c r="A83" t="str">
        <f>"Z372AA0808"</f>
        <v>Z372AA0808</v>
      </c>
      <c r="B83" t="str">
        <f t="shared" si="1"/>
        <v>06363391001</v>
      </c>
      <c r="C83" t="s">
        <v>16</v>
      </c>
      <c r="D83" t="s">
        <v>227</v>
      </c>
      <c r="E83" t="s">
        <v>38</v>
      </c>
      <c r="F83" s="1" t="s">
        <v>136</v>
      </c>
      <c r="G83" t="s">
        <v>137</v>
      </c>
      <c r="H83">
        <v>2490</v>
      </c>
      <c r="I83" s="2">
        <v>43838</v>
      </c>
      <c r="J83" s="2">
        <v>43844</v>
      </c>
      <c r="K83">
        <v>2490</v>
      </c>
    </row>
    <row r="84" spans="1:11" x14ac:dyDescent="0.25">
      <c r="A84" t="str">
        <f>"ZF22A517A0"</f>
        <v>ZF22A517A0</v>
      </c>
      <c r="B84" t="str">
        <f t="shared" si="1"/>
        <v>06363391001</v>
      </c>
      <c r="C84" t="s">
        <v>16</v>
      </c>
      <c r="D84" t="s">
        <v>228</v>
      </c>
      <c r="E84" t="s">
        <v>38</v>
      </c>
      <c r="F84" s="1" t="s">
        <v>229</v>
      </c>
      <c r="G84" t="s">
        <v>230</v>
      </c>
      <c r="H84">
        <v>1800</v>
      </c>
      <c r="I84" s="2">
        <v>43789</v>
      </c>
      <c r="J84" s="2">
        <v>43838</v>
      </c>
      <c r="K84">
        <v>1800</v>
      </c>
    </row>
    <row r="85" spans="1:11" x14ac:dyDescent="0.25">
      <c r="A85" t="str">
        <f>"Z812A01130"</f>
        <v>Z812A01130</v>
      </c>
      <c r="B85" t="str">
        <f t="shared" si="1"/>
        <v>06363391001</v>
      </c>
      <c r="C85" t="s">
        <v>16</v>
      </c>
      <c r="D85" t="s">
        <v>231</v>
      </c>
      <c r="E85" t="s">
        <v>38</v>
      </c>
      <c r="F85" s="1" t="s">
        <v>145</v>
      </c>
      <c r="G85" t="s">
        <v>146</v>
      </c>
      <c r="H85">
        <v>200</v>
      </c>
      <c r="I85" s="2">
        <v>43761</v>
      </c>
      <c r="J85" s="2">
        <v>43761</v>
      </c>
      <c r="K85">
        <v>200</v>
      </c>
    </row>
    <row r="86" spans="1:11" x14ac:dyDescent="0.25">
      <c r="A86" t="str">
        <f>"Z162BBD81F"</f>
        <v>Z162BBD81F</v>
      </c>
      <c r="B86" t="str">
        <f t="shared" si="1"/>
        <v>06363391001</v>
      </c>
      <c r="C86" t="s">
        <v>16</v>
      </c>
      <c r="D86" t="s">
        <v>232</v>
      </c>
      <c r="E86" t="s">
        <v>38</v>
      </c>
      <c r="F86" s="1" t="s">
        <v>233</v>
      </c>
      <c r="G86" t="s">
        <v>234</v>
      </c>
      <c r="H86">
        <v>477</v>
      </c>
      <c r="I86" s="2">
        <v>43847</v>
      </c>
      <c r="J86" s="2">
        <v>43848</v>
      </c>
      <c r="K86">
        <v>0</v>
      </c>
    </row>
    <row r="87" spans="1:11" x14ac:dyDescent="0.25">
      <c r="A87" t="str">
        <f>"Z962BA7756"</f>
        <v>Z962BA7756</v>
      </c>
      <c r="B87" t="str">
        <f t="shared" si="1"/>
        <v>06363391001</v>
      </c>
      <c r="C87" t="s">
        <v>16</v>
      </c>
      <c r="D87" t="s">
        <v>235</v>
      </c>
      <c r="E87" t="s">
        <v>38</v>
      </c>
      <c r="F87" s="1" t="s">
        <v>180</v>
      </c>
      <c r="G87" t="s">
        <v>181</v>
      </c>
      <c r="H87">
        <v>320</v>
      </c>
      <c r="I87" s="2">
        <v>43852</v>
      </c>
      <c r="J87" s="2">
        <v>43853</v>
      </c>
      <c r="K87">
        <v>320</v>
      </c>
    </row>
    <row r="88" spans="1:11" x14ac:dyDescent="0.25">
      <c r="A88" t="str">
        <f>"7920386D48"</f>
        <v>7920386D48</v>
      </c>
      <c r="B88" t="str">
        <f t="shared" si="1"/>
        <v>06363391001</v>
      </c>
      <c r="C88" t="s">
        <v>16</v>
      </c>
      <c r="D88" t="s">
        <v>236</v>
      </c>
      <c r="E88" t="s">
        <v>42</v>
      </c>
      <c r="F88" s="1" t="s">
        <v>237</v>
      </c>
      <c r="G88" t="s">
        <v>238</v>
      </c>
      <c r="H88">
        <v>93621.71</v>
      </c>
      <c r="I88" s="2">
        <v>43862</v>
      </c>
      <c r="J88" s="2">
        <v>44377</v>
      </c>
      <c r="K88">
        <v>23545.599999999999</v>
      </c>
    </row>
    <row r="89" spans="1:11" x14ac:dyDescent="0.25">
      <c r="A89" t="str">
        <f>"Z9826E5719"</f>
        <v>Z9826E5719</v>
      </c>
      <c r="B89" t="str">
        <f t="shared" si="1"/>
        <v>06363391001</v>
      </c>
      <c r="C89" t="s">
        <v>16</v>
      </c>
      <c r="D89" t="s">
        <v>239</v>
      </c>
      <c r="E89" t="s">
        <v>18</v>
      </c>
      <c r="F89" s="1" t="s">
        <v>195</v>
      </c>
      <c r="G89" t="s">
        <v>196</v>
      </c>
      <c r="H89">
        <v>7500</v>
      </c>
      <c r="I89" s="2">
        <v>43514</v>
      </c>
      <c r="J89" s="2">
        <v>43520</v>
      </c>
      <c r="K89">
        <v>7436.32</v>
      </c>
    </row>
    <row r="90" spans="1:11" x14ac:dyDescent="0.25">
      <c r="A90" t="str">
        <f>"Z2F26690E1"</f>
        <v>Z2F26690E1</v>
      </c>
      <c r="B90" t="str">
        <f t="shared" si="1"/>
        <v>06363391001</v>
      </c>
      <c r="C90" t="s">
        <v>16</v>
      </c>
      <c r="D90" t="s">
        <v>240</v>
      </c>
      <c r="E90" t="s">
        <v>38</v>
      </c>
      <c r="F90" s="1" t="s">
        <v>241</v>
      </c>
      <c r="G90" t="s">
        <v>242</v>
      </c>
      <c r="H90">
        <v>401.68</v>
      </c>
      <c r="I90" s="2">
        <v>43454</v>
      </c>
      <c r="J90" s="2">
        <v>43480</v>
      </c>
      <c r="K90">
        <v>401.68</v>
      </c>
    </row>
    <row r="91" spans="1:11" x14ac:dyDescent="0.25">
      <c r="A91" t="str">
        <f>"ZD3273AD1B"</f>
        <v>ZD3273AD1B</v>
      </c>
      <c r="B91" t="str">
        <f t="shared" si="1"/>
        <v>06363391001</v>
      </c>
      <c r="C91" t="s">
        <v>16</v>
      </c>
      <c r="D91" t="s">
        <v>243</v>
      </c>
      <c r="E91" t="s">
        <v>38</v>
      </c>
      <c r="F91" s="1" t="s">
        <v>244</v>
      </c>
      <c r="G91" t="s">
        <v>245</v>
      </c>
      <c r="H91">
        <v>2399</v>
      </c>
      <c r="I91" s="2">
        <v>43515</v>
      </c>
      <c r="J91" s="2">
        <v>43524</v>
      </c>
      <c r="K91">
        <v>2399</v>
      </c>
    </row>
    <row r="92" spans="1:11" x14ac:dyDescent="0.25">
      <c r="A92" t="str">
        <f>"Z3126548F6"</f>
        <v>Z3126548F6</v>
      </c>
      <c r="B92" t="str">
        <f t="shared" si="1"/>
        <v>06363391001</v>
      </c>
      <c r="C92" t="s">
        <v>16</v>
      </c>
      <c r="D92" t="s">
        <v>246</v>
      </c>
      <c r="E92" t="s">
        <v>38</v>
      </c>
      <c r="F92" s="1" t="s">
        <v>247</v>
      </c>
      <c r="G92" t="s">
        <v>248</v>
      </c>
      <c r="H92">
        <v>300</v>
      </c>
      <c r="I92" s="2">
        <v>43453</v>
      </c>
      <c r="J92" s="2">
        <v>43453</v>
      </c>
      <c r="K92">
        <v>300</v>
      </c>
    </row>
    <row r="93" spans="1:11" x14ac:dyDescent="0.25">
      <c r="A93" t="str">
        <f>"Z64295B025"</f>
        <v>Z64295B025</v>
      </c>
      <c r="B93" t="str">
        <f t="shared" si="1"/>
        <v>06363391001</v>
      </c>
      <c r="C93" t="s">
        <v>16</v>
      </c>
      <c r="D93" t="s">
        <v>249</v>
      </c>
      <c r="E93" t="s">
        <v>38</v>
      </c>
      <c r="F93" s="1" t="s">
        <v>180</v>
      </c>
      <c r="G93" t="s">
        <v>181</v>
      </c>
      <c r="H93">
        <v>320</v>
      </c>
      <c r="I93" s="2">
        <v>43735</v>
      </c>
      <c r="J93" s="2">
        <v>43735</v>
      </c>
      <c r="K93">
        <v>320</v>
      </c>
    </row>
    <row r="94" spans="1:11" x14ac:dyDescent="0.25">
      <c r="A94" t="str">
        <f>"ZF123C6157"</f>
        <v>ZF123C6157</v>
      </c>
      <c r="B94" t="str">
        <f t="shared" si="1"/>
        <v>06363391001</v>
      </c>
      <c r="C94" t="s">
        <v>16</v>
      </c>
      <c r="D94" t="s">
        <v>250</v>
      </c>
      <c r="E94" t="s">
        <v>42</v>
      </c>
      <c r="F94" s="1" t="s">
        <v>251</v>
      </c>
      <c r="G94" t="s">
        <v>252</v>
      </c>
      <c r="H94">
        <v>19936.759999999998</v>
      </c>
      <c r="I94" s="2">
        <v>43817</v>
      </c>
      <c r="J94" s="2">
        <v>43817</v>
      </c>
      <c r="K94">
        <v>19936.61</v>
      </c>
    </row>
    <row r="95" spans="1:11" x14ac:dyDescent="0.25">
      <c r="A95" t="str">
        <f>"6989619012"</f>
        <v>6989619012</v>
      </c>
      <c r="B95" t="str">
        <f t="shared" si="1"/>
        <v>06363391001</v>
      </c>
      <c r="C95" t="s">
        <v>16</v>
      </c>
      <c r="D95" t="s">
        <v>253</v>
      </c>
      <c r="E95" t="s">
        <v>42</v>
      </c>
      <c r="F95" s="1" t="s">
        <v>254</v>
      </c>
      <c r="G95" t="s">
        <v>255</v>
      </c>
      <c r="H95">
        <v>27627.05</v>
      </c>
      <c r="I95" s="2">
        <v>43067</v>
      </c>
      <c r="J95" s="2">
        <v>43172</v>
      </c>
      <c r="K95">
        <v>27626.34</v>
      </c>
    </row>
    <row r="96" spans="1:11" x14ac:dyDescent="0.25">
      <c r="A96" t="str">
        <f>"Z8D26E5909"</f>
        <v>Z8D26E5909</v>
      </c>
      <c r="B96" t="str">
        <f t="shared" si="1"/>
        <v>06363391001</v>
      </c>
      <c r="C96" t="s">
        <v>16</v>
      </c>
      <c r="D96" t="s">
        <v>256</v>
      </c>
      <c r="E96" t="s">
        <v>38</v>
      </c>
      <c r="F96" s="1" t="s">
        <v>257</v>
      </c>
      <c r="G96" t="s">
        <v>258</v>
      </c>
      <c r="H96">
        <v>449</v>
      </c>
      <c r="I96" s="2">
        <v>43508</v>
      </c>
      <c r="J96" s="2">
        <v>43552</v>
      </c>
      <c r="K96">
        <v>449</v>
      </c>
    </row>
    <row r="97" spans="1:11" x14ac:dyDescent="0.25">
      <c r="A97" t="str">
        <f>"ZO11E1E8BB"</f>
        <v>ZO11E1E8BB</v>
      </c>
      <c r="B97" t="str">
        <f t="shared" si="1"/>
        <v>06363391001</v>
      </c>
      <c r="C97" t="s">
        <v>16</v>
      </c>
      <c r="D97" t="s">
        <v>259</v>
      </c>
      <c r="E97" t="s">
        <v>42</v>
      </c>
      <c r="F97" s="1" t="s">
        <v>260</v>
      </c>
      <c r="G97" t="s">
        <v>261</v>
      </c>
      <c r="H97">
        <v>4881</v>
      </c>
      <c r="I97" s="2">
        <v>43344</v>
      </c>
      <c r="J97" s="2">
        <v>44074</v>
      </c>
      <c r="K97">
        <v>436.57</v>
      </c>
    </row>
    <row r="98" spans="1:11" x14ac:dyDescent="0.25">
      <c r="A98" t="str">
        <f>"Z66271C3E3"</f>
        <v>Z66271C3E3</v>
      </c>
      <c r="B98" t="str">
        <f t="shared" si="1"/>
        <v>06363391001</v>
      </c>
      <c r="C98" t="s">
        <v>16</v>
      </c>
      <c r="D98" t="s">
        <v>262</v>
      </c>
      <c r="E98" t="s">
        <v>18</v>
      </c>
      <c r="F98" s="1" t="s">
        <v>19</v>
      </c>
      <c r="G98" t="s">
        <v>20</v>
      </c>
      <c r="H98">
        <v>2271.1999999999998</v>
      </c>
      <c r="I98" s="2">
        <v>43567</v>
      </c>
      <c r="J98" s="2">
        <v>43567</v>
      </c>
      <c r="K98">
        <v>834.35</v>
      </c>
    </row>
    <row r="99" spans="1:11" x14ac:dyDescent="0.25">
      <c r="A99" t="str">
        <f>"7920398731"</f>
        <v>7920398731</v>
      </c>
      <c r="B99" t="str">
        <f t="shared" si="1"/>
        <v>06363391001</v>
      </c>
      <c r="C99" t="s">
        <v>16</v>
      </c>
      <c r="D99" t="s">
        <v>263</v>
      </c>
      <c r="E99" t="s">
        <v>42</v>
      </c>
      <c r="F99" s="1" t="s">
        <v>264</v>
      </c>
      <c r="G99" t="s">
        <v>165</v>
      </c>
      <c r="H99">
        <v>81139.17</v>
      </c>
      <c r="I99" s="2">
        <v>43831</v>
      </c>
      <c r="J99" s="2">
        <v>44377</v>
      </c>
      <c r="K99">
        <v>27609.57</v>
      </c>
    </row>
    <row r="100" spans="1:11" x14ac:dyDescent="0.25">
      <c r="A100" t="str">
        <f>"Z602BA719B"</f>
        <v>Z602BA719B</v>
      </c>
      <c r="B100" t="str">
        <f t="shared" si="1"/>
        <v>06363391001</v>
      </c>
      <c r="C100" t="s">
        <v>16</v>
      </c>
      <c r="D100" t="s">
        <v>265</v>
      </c>
      <c r="E100" t="s">
        <v>38</v>
      </c>
      <c r="F100" s="1" t="s">
        <v>192</v>
      </c>
      <c r="G100" t="s">
        <v>193</v>
      </c>
      <c r="H100">
        <v>1500</v>
      </c>
      <c r="I100" s="2">
        <v>43885</v>
      </c>
      <c r="J100" s="2">
        <v>43889</v>
      </c>
      <c r="K100">
        <v>1500</v>
      </c>
    </row>
    <row r="101" spans="1:11" x14ac:dyDescent="0.25">
      <c r="A101" t="str">
        <f>"Z252BCDA1B"</f>
        <v>Z252BCDA1B</v>
      </c>
      <c r="B101" t="str">
        <f t="shared" si="1"/>
        <v>06363391001</v>
      </c>
      <c r="C101" t="s">
        <v>16</v>
      </c>
      <c r="D101" t="s">
        <v>266</v>
      </c>
      <c r="E101" t="s">
        <v>38</v>
      </c>
      <c r="F101" s="1" t="s">
        <v>151</v>
      </c>
      <c r="G101" t="s">
        <v>152</v>
      </c>
      <c r="H101">
        <v>1400</v>
      </c>
      <c r="I101" s="2">
        <v>43873</v>
      </c>
      <c r="J101" s="2">
        <v>43921</v>
      </c>
      <c r="K101">
        <v>1400</v>
      </c>
    </row>
    <row r="102" spans="1:11" x14ac:dyDescent="0.25">
      <c r="A102" t="str">
        <f>"Z722BF43F7"</f>
        <v>Z722BF43F7</v>
      </c>
      <c r="B102" t="str">
        <f t="shared" si="1"/>
        <v>06363391001</v>
      </c>
      <c r="C102" t="s">
        <v>16</v>
      </c>
      <c r="D102" t="s">
        <v>267</v>
      </c>
      <c r="E102" t="s">
        <v>38</v>
      </c>
      <c r="F102" s="1" t="s">
        <v>268</v>
      </c>
      <c r="G102" t="s">
        <v>269</v>
      </c>
      <c r="H102">
        <v>500</v>
      </c>
      <c r="I102" s="2">
        <v>43873</v>
      </c>
      <c r="J102" s="2">
        <v>43889</v>
      </c>
      <c r="K102">
        <v>500</v>
      </c>
    </row>
    <row r="103" spans="1:11" x14ac:dyDescent="0.25">
      <c r="A103" t="str">
        <f>"Z062BB0EBC"</f>
        <v>Z062BB0EBC</v>
      </c>
      <c r="B103" t="str">
        <f t="shared" si="1"/>
        <v>06363391001</v>
      </c>
      <c r="C103" t="s">
        <v>16</v>
      </c>
      <c r="D103" t="s">
        <v>270</v>
      </c>
      <c r="E103" t="s">
        <v>38</v>
      </c>
      <c r="F103" s="1" t="s">
        <v>271</v>
      </c>
      <c r="G103" t="s">
        <v>272</v>
      </c>
      <c r="H103">
        <v>500</v>
      </c>
      <c r="I103" s="2">
        <v>43854</v>
      </c>
      <c r="J103" s="2">
        <v>43875</v>
      </c>
      <c r="K103">
        <v>500</v>
      </c>
    </row>
    <row r="104" spans="1:11" x14ac:dyDescent="0.25">
      <c r="A104" t="str">
        <f>"Z472BE9699"</f>
        <v>Z472BE9699</v>
      </c>
      <c r="B104" t="str">
        <f t="shared" si="1"/>
        <v>06363391001</v>
      </c>
      <c r="C104" t="s">
        <v>16</v>
      </c>
      <c r="D104" t="s">
        <v>273</v>
      </c>
      <c r="E104" t="s">
        <v>38</v>
      </c>
      <c r="F104" s="1" t="s">
        <v>142</v>
      </c>
      <c r="G104" t="s">
        <v>143</v>
      </c>
      <c r="H104">
        <v>182.09</v>
      </c>
      <c r="I104" s="2">
        <v>43873</v>
      </c>
      <c r="J104" s="2">
        <v>43889</v>
      </c>
      <c r="K104">
        <v>391.34</v>
      </c>
    </row>
    <row r="105" spans="1:11" x14ac:dyDescent="0.25">
      <c r="A105" t="str">
        <f>"ZD82BA3CA6"</f>
        <v>ZD82BA3CA6</v>
      </c>
      <c r="B105" t="str">
        <f t="shared" si="1"/>
        <v>06363391001</v>
      </c>
      <c r="C105" t="s">
        <v>16</v>
      </c>
      <c r="D105" t="s">
        <v>274</v>
      </c>
      <c r="E105" t="s">
        <v>38</v>
      </c>
      <c r="F105" s="1" t="s">
        <v>275</v>
      </c>
      <c r="G105" t="s">
        <v>276</v>
      </c>
      <c r="H105">
        <v>331.61</v>
      </c>
      <c r="I105" s="2">
        <v>43866</v>
      </c>
      <c r="J105" s="2">
        <v>43889</v>
      </c>
      <c r="K105">
        <v>331.61</v>
      </c>
    </row>
    <row r="106" spans="1:11" x14ac:dyDescent="0.25">
      <c r="A106" t="str">
        <f>"Z5A2BCDAAA"</f>
        <v>Z5A2BCDAAA</v>
      </c>
      <c r="B106" t="str">
        <f t="shared" si="1"/>
        <v>06363391001</v>
      </c>
      <c r="C106" t="s">
        <v>16</v>
      </c>
      <c r="D106" t="s">
        <v>277</v>
      </c>
      <c r="E106" t="s">
        <v>38</v>
      </c>
      <c r="F106" s="1" t="s">
        <v>180</v>
      </c>
      <c r="G106" t="s">
        <v>181</v>
      </c>
      <c r="H106">
        <v>565</v>
      </c>
      <c r="I106" s="2">
        <v>43866</v>
      </c>
      <c r="J106" s="2">
        <v>43889</v>
      </c>
      <c r="K106">
        <v>565</v>
      </c>
    </row>
    <row r="107" spans="1:11" x14ac:dyDescent="0.25">
      <c r="A107" t="str">
        <f>"Z912BEAE77"</f>
        <v>Z912BEAE77</v>
      </c>
      <c r="B107" t="str">
        <f t="shared" si="1"/>
        <v>06363391001</v>
      </c>
      <c r="C107" t="s">
        <v>16</v>
      </c>
      <c r="D107" t="s">
        <v>278</v>
      </c>
      <c r="E107" t="s">
        <v>38</v>
      </c>
      <c r="F107" s="1" t="s">
        <v>183</v>
      </c>
      <c r="G107" t="s">
        <v>184</v>
      </c>
      <c r="H107">
        <v>1400</v>
      </c>
      <c r="I107" s="2">
        <v>43873</v>
      </c>
      <c r="J107" s="2">
        <v>43921</v>
      </c>
      <c r="K107">
        <v>1400</v>
      </c>
    </row>
    <row r="108" spans="1:11" x14ac:dyDescent="0.25">
      <c r="A108" t="str">
        <f>"Z2F2BA3D2E"</f>
        <v>Z2F2BA3D2E</v>
      </c>
      <c r="B108" t="str">
        <f t="shared" si="1"/>
        <v>06363391001</v>
      </c>
      <c r="C108" t="s">
        <v>16</v>
      </c>
      <c r="D108" t="s">
        <v>279</v>
      </c>
      <c r="E108" t="s">
        <v>38</v>
      </c>
      <c r="F108" s="1" t="s">
        <v>280</v>
      </c>
      <c r="G108" t="s">
        <v>281</v>
      </c>
      <c r="H108">
        <v>550</v>
      </c>
      <c r="I108" s="2">
        <v>43866</v>
      </c>
      <c r="J108" s="2">
        <v>43889</v>
      </c>
      <c r="K108">
        <v>550</v>
      </c>
    </row>
    <row r="109" spans="1:11" x14ac:dyDescent="0.25">
      <c r="A109" t="str">
        <f>"Z252BA3D6D"</f>
        <v>Z252BA3D6D</v>
      </c>
      <c r="B109" t="str">
        <f t="shared" si="1"/>
        <v>06363391001</v>
      </c>
      <c r="C109" t="s">
        <v>16</v>
      </c>
      <c r="D109" t="s">
        <v>282</v>
      </c>
      <c r="E109" t="s">
        <v>38</v>
      </c>
      <c r="F109" s="1" t="s">
        <v>180</v>
      </c>
      <c r="G109" t="s">
        <v>181</v>
      </c>
      <c r="H109">
        <v>950</v>
      </c>
      <c r="I109" s="2">
        <v>43866</v>
      </c>
      <c r="J109" s="2">
        <v>43889</v>
      </c>
      <c r="K109">
        <v>950</v>
      </c>
    </row>
    <row r="110" spans="1:11" x14ac:dyDescent="0.25">
      <c r="A110" t="str">
        <f>"ZCC2BB084B"</f>
        <v>ZCC2BB084B</v>
      </c>
      <c r="B110" t="str">
        <f t="shared" si="1"/>
        <v>06363391001</v>
      </c>
      <c r="C110" t="s">
        <v>16</v>
      </c>
      <c r="D110" t="s">
        <v>283</v>
      </c>
      <c r="E110" t="s">
        <v>38</v>
      </c>
      <c r="F110" s="1" t="s">
        <v>183</v>
      </c>
      <c r="G110" t="s">
        <v>184</v>
      </c>
      <c r="H110">
        <v>1700</v>
      </c>
      <c r="I110" s="2">
        <v>43857</v>
      </c>
      <c r="J110" s="2">
        <v>43889</v>
      </c>
      <c r="K110">
        <v>1700</v>
      </c>
    </row>
    <row r="111" spans="1:11" x14ac:dyDescent="0.25">
      <c r="A111" t="str">
        <f>"ZD92BA3CEB"</f>
        <v>ZD92BA3CEB</v>
      </c>
      <c r="B111" t="str">
        <f t="shared" si="1"/>
        <v>06363391001</v>
      </c>
      <c r="C111" t="s">
        <v>16</v>
      </c>
      <c r="D111" t="s">
        <v>284</v>
      </c>
      <c r="E111" t="s">
        <v>38</v>
      </c>
      <c r="F111" s="1" t="s">
        <v>192</v>
      </c>
      <c r="G111" t="s">
        <v>193</v>
      </c>
      <c r="H111">
        <v>450</v>
      </c>
      <c r="I111" s="2">
        <v>43854</v>
      </c>
      <c r="J111" s="2">
        <v>43889</v>
      </c>
      <c r="K111">
        <v>450</v>
      </c>
    </row>
    <row r="112" spans="1:11" x14ac:dyDescent="0.25">
      <c r="A112" t="str">
        <f>"Z5D2BCD983"</f>
        <v>Z5D2BCD983</v>
      </c>
      <c r="B112" t="str">
        <f t="shared" si="1"/>
        <v>06363391001</v>
      </c>
      <c r="C112" t="s">
        <v>16</v>
      </c>
      <c r="D112" t="s">
        <v>284</v>
      </c>
      <c r="E112" t="s">
        <v>38</v>
      </c>
      <c r="F112" s="1" t="s">
        <v>257</v>
      </c>
      <c r="G112" t="s">
        <v>258</v>
      </c>
      <c r="H112">
        <v>950</v>
      </c>
      <c r="I112" s="2">
        <v>43866</v>
      </c>
      <c r="J112" s="2">
        <v>43889</v>
      </c>
      <c r="K112">
        <v>950</v>
      </c>
    </row>
    <row r="113" spans="1:11" x14ac:dyDescent="0.25">
      <c r="A113" t="str">
        <f>"Z242BCD8DB"</f>
        <v>Z242BCD8DB</v>
      </c>
      <c r="B113" t="str">
        <f t="shared" si="1"/>
        <v>06363391001</v>
      </c>
      <c r="C113" t="s">
        <v>16</v>
      </c>
      <c r="D113" t="s">
        <v>285</v>
      </c>
      <c r="E113" t="s">
        <v>38</v>
      </c>
      <c r="F113" s="1" t="s">
        <v>286</v>
      </c>
      <c r="G113" t="s">
        <v>287</v>
      </c>
      <c r="H113">
        <v>493</v>
      </c>
      <c r="I113" s="2">
        <v>43873</v>
      </c>
      <c r="J113" s="2">
        <v>43889</v>
      </c>
      <c r="K113">
        <v>493</v>
      </c>
    </row>
    <row r="114" spans="1:11" x14ac:dyDescent="0.25">
      <c r="A114" t="str">
        <f>"ZC12BA7242"</f>
        <v>ZC12BA7242</v>
      </c>
      <c r="B114" t="str">
        <f t="shared" si="1"/>
        <v>06363391001</v>
      </c>
      <c r="C114" t="s">
        <v>16</v>
      </c>
      <c r="D114" t="s">
        <v>288</v>
      </c>
      <c r="E114" t="s">
        <v>38</v>
      </c>
      <c r="F114" s="1" t="s">
        <v>142</v>
      </c>
      <c r="G114" t="s">
        <v>143</v>
      </c>
      <c r="H114">
        <v>900</v>
      </c>
      <c r="I114" s="2">
        <v>43854</v>
      </c>
      <c r="J114" s="2">
        <v>43889</v>
      </c>
      <c r="K114">
        <v>900</v>
      </c>
    </row>
    <row r="115" spans="1:11" x14ac:dyDescent="0.25">
      <c r="A115" t="str">
        <f>"Z942BE96C3"</f>
        <v>Z942BE96C3</v>
      </c>
      <c r="B115" t="str">
        <f t="shared" si="1"/>
        <v>06363391001</v>
      </c>
      <c r="C115" t="s">
        <v>16</v>
      </c>
      <c r="D115" t="s">
        <v>289</v>
      </c>
      <c r="E115" t="s">
        <v>38</v>
      </c>
      <c r="F115" s="1" t="s">
        <v>183</v>
      </c>
      <c r="G115" t="s">
        <v>184</v>
      </c>
      <c r="H115">
        <v>499</v>
      </c>
      <c r="I115" s="2">
        <v>43873</v>
      </c>
      <c r="J115" s="2">
        <v>43889</v>
      </c>
      <c r="K115">
        <v>499</v>
      </c>
    </row>
    <row r="116" spans="1:11" x14ac:dyDescent="0.25">
      <c r="A116" t="str">
        <f>"Z222BCDB42"</f>
        <v>Z222BCDB42</v>
      </c>
      <c r="B116" t="str">
        <f t="shared" si="1"/>
        <v>06363391001</v>
      </c>
      <c r="C116" t="s">
        <v>16</v>
      </c>
      <c r="D116" t="s">
        <v>290</v>
      </c>
      <c r="E116" t="s">
        <v>38</v>
      </c>
      <c r="F116" s="1" t="s">
        <v>136</v>
      </c>
      <c r="G116" t="s">
        <v>137</v>
      </c>
      <c r="H116">
        <v>1731.18</v>
      </c>
      <c r="I116" s="2">
        <v>43866</v>
      </c>
      <c r="J116" s="2">
        <v>43889</v>
      </c>
      <c r="K116">
        <v>1731.18</v>
      </c>
    </row>
    <row r="117" spans="1:11" x14ac:dyDescent="0.25">
      <c r="A117" t="str">
        <f>"Z782BE9614"</f>
        <v>Z782BE9614</v>
      </c>
      <c r="B117" t="str">
        <f t="shared" si="1"/>
        <v>06363391001</v>
      </c>
      <c r="C117" t="s">
        <v>16</v>
      </c>
      <c r="D117" t="s">
        <v>291</v>
      </c>
      <c r="E117" t="s">
        <v>38</v>
      </c>
      <c r="F117" s="1" t="s">
        <v>180</v>
      </c>
      <c r="G117" t="s">
        <v>181</v>
      </c>
      <c r="H117">
        <v>4975</v>
      </c>
      <c r="I117" s="2">
        <v>43873</v>
      </c>
      <c r="J117" s="2">
        <v>43921</v>
      </c>
      <c r="K117">
        <v>4975</v>
      </c>
    </row>
    <row r="118" spans="1:11" x14ac:dyDescent="0.25">
      <c r="A118" t="str">
        <f>"ZCD2C1BF53"</f>
        <v>ZCD2C1BF53</v>
      </c>
      <c r="B118" t="str">
        <f t="shared" si="1"/>
        <v>06363391001</v>
      </c>
      <c r="C118" t="s">
        <v>16</v>
      </c>
      <c r="D118" t="s">
        <v>292</v>
      </c>
      <c r="E118" t="s">
        <v>38</v>
      </c>
      <c r="F118" s="1" t="s">
        <v>286</v>
      </c>
      <c r="G118" t="s">
        <v>287</v>
      </c>
      <c r="H118">
        <v>852</v>
      </c>
      <c r="I118" s="2">
        <v>43882</v>
      </c>
      <c r="J118" s="2">
        <v>43889</v>
      </c>
      <c r="K118">
        <v>761</v>
      </c>
    </row>
    <row r="119" spans="1:11" x14ac:dyDescent="0.25">
      <c r="A119" t="str">
        <f>"Z232BA3BE8"</f>
        <v>Z232BA3BE8</v>
      </c>
      <c r="B119" t="str">
        <f t="shared" si="1"/>
        <v>06363391001</v>
      </c>
      <c r="C119" t="s">
        <v>16</v>
      </c>
      <c r="D119" t="s">
        <v>293</v>
      </c>
      <c r="E119" t="s">
        <v>38</v>
      </c>
      <c r="F119" s="1" t="s">
        <v>294</v>
      </c>
      <c r="G119" t="s">
        <v>295</v>
      </c>
      <c r="H119">
        <v>3500</v>
      </c>
      <c r="I119" s="2">
        <v>43873</v>
      </c>
      <c r="J119" s="2">
        <v>43899</v>
      </c>
      <c r="K119">
        <v>3500</v>
      </c>
    </row>
    <row r="120" spans="1:11" x14ac:dyDescent="0.25">
      <c r="A120" t="str">
        <f>"ZC42BEAC86"</f>
        <v>ZC42BEAC86</v>
      </c>
      <c r="B120" t="str">
        <f t="shared" si="1"/>
        <v>06363391001</v>
      </c>
      <c r="C120" t="s">
        <v>16</v>
      </c>
      <c r="D120" t="s">
        <v>296</v>
      </c>
      <c r="E120" t="s">
        <v>38</v>
      </c>
      <c r="F120" s="1" t="s">
        <v>286</v>
      </c>
      <c r="G120" t="s">
        <v>287</v>
      </c>
      <c r="H120">
        <v>2825</v>
      </c>
      <c r="I120" s="2">
        <v>43873</v>
      </c>
      <c r="J120" s="2">
        <v>43921</v>
      </c>
      <c r="K120">
        <v>2800</v>
      </c>
    </row>
    <row r="121" spans="1:11" x14ac:dyDescent="0.25">
      <c r="A121" t="str">
        <f>"Z922BF43C4"</f>
        <v>Z922BF43C4</v>
      </c>
      <c r="B121" t="str">
        <f t="shared" si="1"/>
        <v>06363391001</v>
      </c>
      <c r="C121" t="s">
        <v>16</v>
      </c>
      <c r="D121" t="s">
        <v>297</v>
      </c>
      <c r="E121" t="s">
        <v>38</v>
      </c>
      <c r="F121" s="1" t="s">
        <v>275</v>
      </c>
      <c r="G121" t="s">
        <v>276</v>
      </c>
      <c r="H121">
        <v>3010.58</v>
      </c>
      <c r="I121" s="2">
        <v>43873</v>
      </c>
      <c r="J121" s="2">
        <v>43921</v>
      </c>
      <c r="K121">
        <v>3010.58</v>
      </c>
    </row>
    <row r="122" spans="1:11" x14ac:dyDescent="0.25">
      <c r="A122" t="str">
        <f>"Z892BA76C6"</f>
        <v>Z892BA76C6</v>
      </c>
      <c r="B122" t="str">
        <f t="shared" si="1"/>
        <v>06363391001</v>
      </c>
      <c r="C122" t="s">
        <v>16</v>
      </c>
      <c r="D122" t="s">
        <v>298</v>
      </c>
      <c r="E122" t="s">
        <v>38</v>
      </c>
      <c r="F122" s="1" t="s">
        <v>164</v>
      </c>
      <c r="G122" t="s">
        <v>165</v>
      </c>
      <c r="H122">
        <v>480.48</v>
      </c>
      <c r="I122" s="2">
        <v>43864</v>
      </c>
      <c r="J122" s="2">
        <v>43864</v>
      </c>
      <c r="K122">
        <v>480.48</v>
      </c>
    </row>
    <row r="123" spans="1:11" x14ac:dyDescent="0.25">
      <c r="A123" t="str">
        <f>"Z8D2BEAF59"</f>
        <v>Z8D2BEAF59</v>
      </c>
      <c r="B123" t="str">
        <f t="shared" si="1"/>
        <v>06363391001</v>
      </c>
      <c r="C123" t="s">
        <v>16</v>
      </c>
      <c r="D123" t="s">
        <v>299</v>
      </c>
      <c r="E123" t="s">
        <v>38</v>
      </c>
      <c r="F123" s="1" t="s">
        <v>88</v>
      </c>
      <c r="G123" t="s">
        <v>62</v>
      </c>
      <c r="H123">
        <v>900</v>
      </c>
      <c r="I123" s="2">
        <v>43862</v>
      </c>
      <c r="J123" s="2">
        <v>43921</v>
      </c>
      <c r="K123">
        <v>1800</v>
      </c>
    </row>
    <row r="124" spans="1:11" x14ac:dyDescent="0.25">
      <c r="A124" t="str">
        <f>"Z3F2C37C6C"</f>
        <v>Z3F2C37C6C</v>
      </c>
      <c r="B124" t="str">
        <f t="shared" si="1"/>
        <v>06363391001</v>
      </c>
      <c r="C124" t="s">
        <v>16</v>
      </c>
      <c r="D124" t="s">
        <v>300</v>
      </c>
      <c r="E124" t="s">
        <v>38</v>
      </c>
      <c r="F124" s="1" t="s">
        <v>268</v>
      </c>
      <c r="G124" t="s">
        <v>269</v>
      </c>
      <c r="H124">
        <v>1100</v>
      </c>
      <c r="I124" s="2">
        <v>43900</v>
      </c>
      <c r="J124" s="2">
        <v>43921</v>
      </c>
      <c r="K124">
        <v>1100</v>
      </c>
    </row>
    <row r="125" spans="1:11" x14ac:dyDescent="0.25">
      <c r="A125" t="str">
        <f>"ZBD2C0BF08"</f>
        <v>ZBD2C0BF08</v>
      </c>
      <c r="B125" t="str">
        <f t="shared" si="1"/>
        <v>06363391001</v>
      </c>
      <c r="C125" t="s">
        <v>16</v>
      </c>
      <c r="D125" t="s">
        <v>301</v>
      </c>
      <c r="E125" t="s">
        <v>38</v>
      </c>
      <c r="F125" s="1" t="s">
        <v>302</v>
      </c>
      <c r="G125" t="s">
        <v>303</v>
      </c>
      <c r="H125">
        <v>100</v>
      </c>
      <c r="I125" s="2">
        <v>43882</v>
      </c>
      <c r="J125" s="2">
        <v>43882</v>
      </c>
      <c r="K125">
        <v>100</v>
      </c>
    </row>
    <row r="126" spans="1:11" x14ac:dyDescent="0.25">
      <c r="A126" t="str">
        <f>"Z0F2BF78B3"</f>
        <v>Z0F2BF78B3</v>
      </c>
      <c r="B126" t="str">
        <f t="shared" si="1"/>
        <v>06363391001</v>
      </c>
      <c r="C126" t="s">
        <v>16</v>
      </c>
      <c r="D126" t="s">
        <v>304</v>
      </c>
      <c r="E126" t="s">
        <v>38</v>
      </c>
      <c r="F126" s="1" t="s">
        <v>130</v>
      </c>
      <c r="G126" t="s">
        <v>131</v>
      </c>
      <c r="H126">
        <v>479.5</v>
      </c>
      <c r="I126" s="2">
        <v>43862</v>
      </c>
      <c r="J126" s="2">
        <v>43921</v>
      </c>
      <c r="K126">
        <v>479.5</v>
      </c>
    </row>
    <row r="127" spans="1:11" x14ac:dyDescent="0.25">
      <c r="A127" t="str">
        <f>"Z392BF7841"</f>
        <v>Z392BF7841</v>
      </c>
      <c r="B127" t="str">
        <f t="shared" si="1"/>
        <v>06363391001</v>
      </c>
      <c r="C127" t="s">
        <v>16</v>
      </c>
      <c r="D127" t="s">
        <v>305</v>
      </c>
      <c r="E127" t="s">
        <v>38</v>
      </c>
      <c r="F127" s="1" t="s">
        <v>306</v>
      </c>
      <c r="G127" t="s">
        <v>149</v>
      </c>
      <c r="H127">
        <v>499</v>
      </c>
      <c r="I127" s="2">
        <v>43862</v>
      </c>
      <c r="J127" s="2">
        <v>43921</v>
      </c>
      <c r="K127">
        <v>250</v>
      </c>
    </row>
    <row r="128" spans="1:11" x14ac:dyDescent="0.25">
      <c r="A128" t="str">
        <f>"ZED2C65E8D"</f>
        <v>ZED2C65E8D</v>
      </c>
      <c r="B128" t="str">
        <f t="shared" si="1"/>
        <v>06363391001</v>
      </c>
      <c r="C128" t="s">
        <v>16</v>
      </c>
      <c r="D128" t="s">
        <v>307</v>
      </c>
      <c r="E128" t="s">
        <v>38</v>
      </c>
      <c r="F128" s="1" t="s">
        <v>275</v>
      </c>
      <c r="G128" t="s">
        <v>276</v>
      </c>
      <c r="H128">
        <v>1250</v>
      </c>
      <c r="I128" s="2">
        <v>43909</v>
      </c>
      <c r="J128" s="2">
        <v>43951</v>
      </c>
      <c r="K128">
        <v>1250</v>
      </c>
    </row>
    <row r="129" spans="1:11" x14ac:dyDescent="0.25">
      <c r="A129" t="str">
        <f>"Z9F2C37CCE"</f>
        <v>Z9F2C37CCE</v>
      </c>
      <c r="B129" t="str">
        <f t="shared" si="1"/>
        <v>06363391001</v>
      </c>
      <c r="C129" t="s">
        <v>16</v>
      </c>
      <c r="D129" t="s">
        <v>308</v>
      </c>
      <c r="E129" t="s">
        <v>38</v>
      </c>
      <c r="F129" s="1" t="s">
        <v>268</v>
      </c>
      <c r="G129" t="s">
        <v>269</v>
      </c>
      <c r="H129">
        <v>282.5</v>
      </c>
      <c r="I129" s="2">
        <v>43900</v>
      </c>
      <c r="J129" s="2">
        <v>43921</v>
      </c>
      <c r="K129">
        <v>282.5</v>
      </c>
    </row>
    <row r="130" spans="1:11" x14ac:dyDescent="0.25">
      <c r="A130" t="str">
        <f>"ZED2C4DC3F"</f>
        <v>ZED2C4DC3F</v>
      </c>
      <c r="B130" t="str">
        <f t="shared" si="1"/>
        <v>06363391001</v>
      </c>
      <c r="C130" t="s">
        <v>16</v>
      </c>
      <c r="D130" t="s">
        <v>309</v>
      </c>
      <c r="E130" t="s">
        <v>38</v>
      </c>
      <c r="F130" s="1" t="s">
        <v>192</v>
      </c>
      <c r="G130" t="s">
        <v>193</v>
      </c>
      <c r="H130">
        <v>2400</v>
      </c>
      <c r="I130" s="2">
        <v>43895</v>
      </c>
      <c r="J130" s="2">
        <v>43921</v>
      </c>
      <c r="K130">
        <v>0</v>
      </c>
    </row>
    <row r="131" spans="1:11" x14ac:dyDescent="0.25">
      <c r="A131" t="str">
        <f>"809375169D"</f>
        <v>809375169D</v>
      </c>
      <c r="B131" t="str">
        <f t="shared" ref="B131:B194" si="2">"06363391001"</f>
        <v>06363391001</v>
      </c>
      <c r="C131" t="s">
        <v>16</v>
      </c>
      <c r="D131" t="s">
        <v>310</v>
      </c>
      <c r="E131" t="s">
        <v>42</v>
      </c>
      <c r="F131" s="1" t="s">
        <v>311</v>
      </c>
      <c r="G131" t="s">
        <v>312</v>
      </c>
      <c r="H131">
        <v>101459.7</v>
      </c>
      <c r="I131" s="2">
        <v>43879</v>
      </c>
      <c r="J131" s="2">
        <v>43910</v>
      </c>
      <c r="K131">
        <v>62018.74</v>
      </c>
    </row>
    <row r="132" spans="1:11" x14ac:dyDescent="0.25">
      <c r="A132" t="str">
        <f>"ZEB2C4DEA6"</f>
        <v>ZEB2C4DEA6</v>
      </c>
      <c r="B132" t="str">
        <f t="shared" si="2"/>
        <v>06363391001</v>
      </c>
      <c r="C132" t="s">
        <v>16</v>
      </c>
      <c r="D132" t="s">
        <v>313</v>
      </c>
      <c r="E132" t="s">
        <v>38</v>
      </c>
      <c r="F132" s="1" t="s">
        <v>314</v>
      </c>
      <c r="G132" t="s">
        <v>315</v>
      </c>
      <c r="H132">
        <v>650</v>
      </c>
      <c r="I132" s="2">
        <v>43909</v>
      </c>
      <c r="J132" s="2">
        <v>43951</v>
      </c>
      <c r="K132">
        <v>0</v>
      </c>
    </row>
    <row r="133" spans="1:11" x14ac:dyDescent="0.25">
      <c r="A133" t="str">
        <f>"Z602C0C16B"</f>
        <v>Z602C0C16B</v>
      </c>
      <c r="B133" t="str">
        <f t="shared" si="2"/>
        <v>06363391001</v>
      </c>
      <c r="C133" t="s">
        <v>16</v>
      </c>
      <c r="D133" t="s">
        <v>316</v>
      </c>
      <c r="E133" t="s">
        <v>38</v>
      </c>
      <c r="F133" s="1" t="s">
        <v>136</v>
      </c>
      <c r="G133" t="s">
        <v>137</v>
      </c>
      <c r="H133">
        <v>262.3</v>
      </c>
      <c r="I133" s="2">
        <v>43887</v>
      </c>
      <c r="J133" s="2">
        <v>43951</v>
      </c>
      <c r="K133">
        <v>262.3</v>
      </c>
    </row>
    <row r="134" spans="1:11" x14ac:dyDescent="0.25">
      <c r="A134" t="str">
        <f>"Z762C4DC87"</f>
        <v>Z762C4DC87</v>
      </c>
      <c r="B134" t="str">
        <f t="shared" si="2"/>
        <v>06363391001</v>
      </c>
      <c r="C134" t="s">
        <v>16</v>
      </c>
      <c r="D134" t="s">
        <v>317</v>
      </c>
      <c r="E134" t="s">
        <v>38</v>
      </c>
      <c r="F134" s="1" t="s">
        <v>257</v>
      </c>
      <c r="G134" t="s">
        <v>258</v>
      </c>
      <c r="H134">
        <v>1500</v>
      </c>
      <c r="I134" s="2">
        <v>43909</v>
      </c>
      <c r="J134" s="2">
        <v>43951</v>
      </c>
      <c r="K134">
        <v>1500</v>
      </c>
    </row>
    <row r="135" spans="1:11" x14ac:dyDescent="0.25">
      <c r="A135" t="str">
        <f>"ZF02C4DD0E"</f>
        <v>ZF02C4DD0E</v>
      </c>
      <c r="B135" t="str">
        <f t="shared" si="2"/>
        <v>06363391001</v>
      </c>
      <c r="C135" t="s">
        <v>16</v>
      </c>
      <c r="D135" t="s">
        <v>318</v>
      </c>
      <c r="E135" t="s">
        <v>38</v>
      </c>
      <c r="F135" s="1" t="s">
        <v>136</v>
      </c>
      <c r="G135" t="s">
        <v>137</v>
      </c>
      <c r="H135">
        <v>1250</v>
      </c>
      <c r="I135" s="2">
        <v>43909</v>
      </c>
      <c r="J135" s="2">
        <v>43951</v>
      </c>
      <c r="K135">
        <v>1250</v>
      </c>
    </row>
    <row r="136" spans="1:11" x14ac:dyDescent="0.25">
      <c r="A136" t="str">
        <f>"ZC02C4DCDD"</f>
        <v>ZC02C4DCDD</v>
      </c>
      <c r="B136" t="str">
        <f t="shared" si="2"/>
        <v>06363391001</v>
      </c>
      <c r="C136" t="s">
        <v>16</v>
      </c>
      <c r="D136" t="s">
        <v>319</v>
      </c>
      <c r="E136" t="s">
        <v>38</v>
      </c>
      <c r="F136" s="1" t="s">
        <v>180</v>
      </c>
      <c r="G136" t="s">
        <v>181</v>
      </c>
      <c r="H136">
        <v>915</v>
      </c>
      <c r="I136" s="2">
        <v>43900</v>
      </c>
      <c r="J136" s="2">
        <v>43921</v>
      </c>
      <c r="K136">
        <v>915</v>
      </c>
    </row>
    <row r="137" spans="1:11" x14ac:dyDescent="0.25">
      <c r="A137" t="str">
        <f>"Z862C37BF3"</f>
        <v>Z862C37BF3</v>
      </c>
      <c r="B137" t="str">
        <f t="shared" si="2"/>
        <v>06363391001</v>
      </c>
      <c r="C137" t="s">
        <v>16</v>
      </c>
      <c r="D137" t="s">
        <v>320</v>
      </c>
      <c r="E137" t="s">
        <v>38</v>
      </c>
      <c r="F137" s="1" t="s">
        <v>206</v>
      </c>
      <c r="G137" t="s">
        <v>207</v>
      </c>
      <c r="H137">
        <v>2700</v>
      </c>
      <c r="I137" s="2">
        <v>43900</v>
      </c>
      <c r="J137" s="2">
        <v>43951</v>
      </c>
      <c r="K137">
        <v>2700</v>
      </c>
    </row>
    <row r="138" spans="1:11" x14ac:dyDescent="0.25">
      <c r="A138" t="str">
        <f>"ZB32C4DD48"</f>
        <v>ZB32C4DD48</v>
      </c>
      <c r="B138" t="str">
        <f t="shared" si="2"/>
        <v>06363391001</v>
      </c>
      <c r="C138" t="s">
        <v>16</v>
      </c>
      <c r="D138" t="s">
        <v>321</v>
      </c>
      <c r="E138" t="s">
        <v>38</v>
      </c>
      <c r="F138" s="1" t="s">
        <v>183</v>
      </c>
      <c r="G138" t="s">
        <v>184</v>
      </c>
      <c r="H138">
        <v>1900</v>
      </c>
      <c r="I138" s="2">
        <v>43900</v>
      </c>
      <c r="J138" s="2">
        <v>43921</v>
      </c>
      <c r="K138">
        <v>1900</v>
      </c>
    </row>
    <row r="139" spans="1:11" x14ac:dyDescent="0.25">
      <c r="A139" t="str">
        <f>"Z5F2C6E1E6"</f>
        <v>Z5F2C6E1E6</v>
      </c>
      <c r="B139" t="str">
        <f t="shared" si="2"/>
        <v>06363391001</v>
      </c>
      <c r="C139" t="s">
        <v>16</v>
      </c>
      <c r="D139" t="s">
        <v>322</v>
      </c>
      <c r="E139" t="s">
        <v>38</v>
      </c>
      <c r="F139" s="1" t="s">
        <v>183</v>
      </c>
      <c r="G139" t="s">
        <v>184</v>
      </c>
      <c r="H139">
        <v>7400</v>
      </c>
      <c r="I139" s="2">
        <v>43909</v>
      </c>
      <c r="J139" s="2">
        <v>43951</v>
      </c>
      <c r="K139">
        <v>7400</v>
      </c>
    </row>
    <row r="140" spans="1:11" x14ac:dyDescent="0.25">
      <c r="A140" t="str">
        <f>"Z772C69311"</f>
        <v>Z772C69311</v>
      </c>
      <c r="B140" t="str">
        <f t="shared" si="2"/>
        <v>06363391001</v>
      </c>
      <c r="C140" t="s">
        <v>16</v>
      </c>
      <c r="D140" t="s">
        <v>323</v>
      </c>
      <c r="E140" t="s">
        <v>38</v>
      </c>
      <c r="F140" s="1" t="s">
        <v>286</v>
      </c>
      <c r="G140" t="s">
        <v>287</v>
      </c>
      <c r="H140">
        <v>5855</v>
      </c>
      <c r="I140" s="2">
        <v>43909</v>
      </c>
      <c r="J140" s="2">
        <v>43951</v>
      </c>
      <c r="K140">
        <v>5850</v>
      </c>
    </row>
    <row r="141" spans="1:11" x14ac:dyDescent="0.25">
      <c r="A141" t="str">
        <f>"ZD02C6E1F6"</f>
        <v>ZD02C6E1F6</v>
      </c>
      <c r="B141" t="str">
        <f t="shared" si="2"/>
        <v>06363391001</v>
      </c>
      <c r="C141" t="s">
        <v>16</v>
      </c>
      <c r="D141" t="s">
        <v>324</v>
      </c>
      <c r="E141" t="s">
        <v>38</v>
      </c>
      <c r="F141" s="1" t="s">
        <v>275</v>
      </c>
      <c r="G141" t="s">
        <v>276</v>
      </c>
      <c r="H141">
        <v>610.58000000000004</v>
      </c>
      <c r="I141" s="2">
        <v>43909</v>
      </c>
      <c r="J141" s="2">
        <v>43951</v>
      </c>
      <c r="K141">
        <v>610.58000000000004</v>
      </c>
    </row>
    <row r="142" spans="1:11" x14ac:dyDescent="0.25">
      <c r="A142" t="str">
        <f>"Z892BA3DE8"</f>
        <v>Z892BA3DE8</v>
      </c>
      <c r="B142" t="str">
        <f t="shared" si="2"/>
        <v>06363391001</v>
      </c>
      <c r="C142" t="s">
        <v>16</v>
      </c>
      <c r="D142" t="s">
        <v>325</v>
      </c>
      <c r="E142" t="s">
        <v>38</v>
      </c>
      <c r="F142" s="1" t="s">
        <v>142</v>
      </c>
      <c r="G142" t="s">
        <v>143</v>
      </c>
      <c r="H142">
        <v>209.25</v>
      </c>
      <c r="I142" s="2">
        <v>43854</v>
      </c>
      <c r="J142" s="2">
        <v>43889</v>
      </c>
      <c r="K142">
        <v>0</v>
      </c>
    </row>
    <row r="143" spans="1:11" x14ac:dyDescent="0.25">
      <c r="A143" t="str">
        <f>"ZBA2B79DC4"</f>
        <v>ZBA2B79DC4</v>
      </c>
      <c r="B143" t="str">
        <f t="shared" si="2"/>
        <v>06363391001</v>
      </c>
      <c r="C143" t="s">
        <v>16</v>
      </c>
      <c r="D143" t="s">
        <v>326</v>
      </c>
      <c r="E143" t="s">
        <v>38</v>
      </c>
      <c r="F143" s="1" t="s">
        <v>327</v>
      </c>
      <c r="G143" t="s">
        <v>328</v>
      </c>
      <c r="H143">
        <v>1905</v>
      </c>
      <c r="I143" s="2">
        <v>43852</v>
      </c>
      <c r="J143" s="2">
        <v>43885</v>
      </c>
      <c r="K143">
        <v>1905</v>
      </c>
    </row>
    <row r="144" spans="1:11" x14ac:dyDescent="0.25">
      <c r="A144" t="str">
        <f>"ZCE2B79C4B"</f>
        <v>ZCE2B79C4B</v>
      </c>
      <c r="B144" t="str">
        <f t="shared" si="2"/>
        <v>06363391001</v>
      </c>
      <c r="C144" t="s">
        <v>16</v>
      </c>
      <c r="D144" t="s">
        <v>329</v>
      </c>
      <c r="E144" t="s">
        <v>38</v>
      </c>
      <c r="F144" s="1" t="s">
        <v>280</v>
      </c>
      <c r="G144" t="s">
        <v>281</v>
      </c>
      <c r="H144">
        <v>1800</v>
      </c>
      <c r="I144" s="2">
        <v>43851</v>
      </c>
      <c r="J144" s="2">
        <v>43889</v>
      </c>
      <c r="K144">
        <v>1800</v>
      </c>
    </row>
    <row r="145" spans="1:11" x14ac:dyDescent="0.25">
      <c r="A145" t="str">
        <f>"Z2B2B85AB1"</f>
        <v>Z2B2B85AB1</v>
      </c>
      <c r="B145" t="str">
        <f t="shared" si="2"/>
        <v>06363391001</v>
      </c>
      <c r="C145" t="s">
        <v>16</v>
      </c>
      <c r="D145" t="s">
        <v>330</v>
      </c>
      <c r="E145" t="s">
        <v>38</v>
      </c>
      <c r="F145" s="1" t="s">
        <v>180</v>
      </c>
      <c r="G145" t="s">
        <v>181</v>
      </c>
      <c r="H145">
        <v>1775</v>
      </c>
      <c r="I145" s="2">
        <v>43850</v>
      </c>
      <c r="J145" s="2">
        <v>43861</v>
      </c>
      <c r="K145">
        <v>1775</v>
      </c>
    </row>
    <row r="146" spans="1:11" x14ac:dyDescent="0.25">
      <c r="A146" t="str">
        <f>"ZC22B79CFB"</f>
        <v>ZC22B79CFB</v>
      </c>
      <c r="B146" t="str">
        <f t="shared" si="2"/>
        <v>06363391001</v>
      </c>
      <c r="C146" t="s">
        <v>16</v>
      </c>
      <c r="D146" t="s">
        <v>331</v>
      </c>
      <c r="E146" t="s">
        <v>38</v>
      </c>
      <c r="F146" s="1" t="s">
        <v>229</v>
      </c>
      <c r="G146" t="s">
        <v>230</v>
      </c>
      <c r="H146">
        <v>1500</v>
      </c>
      <c r="I146" s="2">
        <v>43851</v>
      </c>
      <c r="J146" s="2">
        <v>43889</v>
      </c>
      <c r="K146">
        <v>1500</v>
      </c>
    </row>
    <row r="147" spans="1:11" x14ac:dyDescent="0.25">
      <c r="A147" t="str">
        <f>"ZCF2C5C55B"</f>
        <v>ZCF2C5C55B</v>
      </c>
      <c r="B147" t="str">
        <f t="shared" si="2"/>
        <v>06363391001</v>
      </c>
      <c r="C147" t="s">
        <v>16</v>
      </c>
      <c r="D147" t="s">
        <v>332</v>
      </c>
      <c r="E147" t="s">
        <v>38</v>
      </c>
      <c r="F147" s="1" t="s">
        <v>333</v>
      </c>
      <c r="G147" t="s">
        <v>334</v>
      </c>
      <c r="H147">
        <v>4840</v>
      </c>
      <c r="I147" s="2">
        <v>43903</v>
      </c>
      <c r="J147" s="2">
        <v>43914</v>
      </c>
      <c r="K147">
        <v>4840</v>
      </c>
    </row>
    <row r="148" spans="1:11" x14ac:dyDescent="0.25">
      <c r="A148" t="str">
        <f>"ZB32C5C5A7"</f>
        <v>ZB32C5C5A7</v>
      </c>
      <c r="B148" t="str">
        <f t="shared" si="2"/>
        <v>06363391001</v>
      </c>
      <c r="C148" t="s">
        <v>16</v>
      </c>
      <c r="D148" t="s">
        <v>335</v>
      </c>
      <c r="E148" t="s">
        <v>38</v>
      </c>
      <c r="F148" s="1" t="s">
        <v>333</v>
      </c>
      <c r="G148" t="s">
        <v>334</v>
      </c>
      <c r="H148">
        <v>3080</v>
      </c>
      <c r="I148" s="2">
        <v>43903</v>
      </c>
      <c r="J148" s="2">
        <v>43914</v>
      </c>
      <c r="K148">
        <v>3080</v>
      </c>
    </row>
    <row r="149" spans="1:11" x14ac:dyDescent="0.25">
      <c r="A149" t="str">
        <f>"Z912C7A5BE"</f>
        <v>Z912C7A5BE</v>
      </c>
      <c r="B149" t="str">
        <f t="shared" si="2"/>
        <v>06363391001</v>
      </c>
      <c r="C149" t="s">
        <v>16</v>
      </c>
      <c r="D149" t="s">
        <v>336</v>
      </c>
      <c r="E149" t="s">
        <v>38</v>
      </c>
      <c r="F149" s="1" t="s">
        <v>275</v>
      </c>
      <c r="G149" t="s">
        <v>276</v>
      </c>
      <c r="H149">
        <v>1689.27</v>
      </c>
      <c r="I149" s="2">
        <v>43920</v>
      </c>
      <c r="J149" s="2">
        <v>43951</v>
      </c>
      <c r="K149">
        <v>1689.27</v>
      </c>
    </row>
    <row r="150" spans="1:11" x14ac:dyDescent="0.25">
      <c r="A150" t="str">
        <f>"Z042C8E88D"</f>
        <v>Z042C8E88D</v>
      </c>
      <c r="B150" t="str">
        <f t="shared" si="2"/>
        <v>06363391001</v>
      </c>
      <c r="C150" t="s">
        <v>16</v>
      </c>
      <c r="D150" t="s">
        <v>337</v>
      </c>
      <c r="E150" t="s">
        <v>38</v>
      </c>
      <c r="F150" s="1" t="s">
        <v>338</v>
      </c>
      <c r="G150" t="s">
        <v>339</v>
      </c>
      <c r="H150">
        <v>30890.57</v>
      </c>
      <c r="I150" s="2">
        <v>43923</v>
      </c>
      <c r="J150" s="2">
        <v>43951</v>
      </c>
      <c r="K150">
        <v>37146.269999999997</v>
      </c>
    </row>
    <row r="151" spans="1:11" x14ac:dyDescent="0.25">
      <c r="A151" t="str">
        <f>"Z322C78E19"</f>
        <v>Z322C78E19</v>
      </c>
      <c r="B151" t="str">
        <f t="shared" si="2"/>
        <v>06363391001</v>
      </c>
      <c r="C151" t="s">
        <v>16</v>
      </c>
      <c r="D151" t="s">
        <v>340</v>
      </c>
      <c r="E151" t="s">
        <v>38</v>
      </c>
      <c r="F151" s="1" t="s">
        <v>202</v>
      </c>
      <c r="G151" t="s">
        <v>203</v>
      </c>
      <c r="H151">
        <v>9750</v>
      </c>
      <c r="I151" s="2">
        <v>43923</v>
      </c>
      <c r="J151" s="2">
        <v>43951</v>
      </c>
      <c r="K151">
        <v>9750</v>
      </c>
    </row>
    <row r="152" spans="1:11" x14ac:dyDescent="0.25">
      <c r="A152" t="str">
        <f>"Z352C78DED"</f>
        <v>Z352C78DED</v>
      </c>
      <c r="B152" t="str">
        <f t="shared" si="2"/>
        <v>06363391001</v>
      </c>
      <c r="C152" t="s">
        <v>16</v>
      </c>
      <c r="D152" t="s">
        <v>341</v>
      </c>
      <c r="E152" t="s">
        <v>38</v>
      </c>
      <c r="F152" s="1" t="s">
        <v>202</v>
      </c>
      <c r="G152" t="s">
        <v>203</v>
      </c>
      <c r="H152">
        <v>1800</v>
      </c>
      <c r="I152" s="2">
        <v>43943</v>
      </c>
      <c r="J152" s="2">
        <v>43971</v>
      </c>
      <c r="K152">
        <v>1800</v>
      </c>
    </row>
    <row r="153" spans="1:11" x14ac:dyDescent="0.25">
      <c r="A153" t="str">
        <f>"ZD72C79164"</f>
        <v>ZD72C79164</v>
      </c>
      <c r="B153" t="str">
        <f t="shared" si="2"/>
        <v>06363391001</v>
      </c>
      <c r="C153" t="s">
        <v>16</v>
      </c>
      <c r="D153" t="s">
        <v>342</v>
      </c>
      <c r="E153" t="s">
        <v>38</v>
      </c>
      <c r="F153" s="1" t="s">
        <v>99</v>
      </c>
      <c r="G153" t="s">
        <v>100</v>
      </c>
      <c r="H153">
        <v>2040</v>
      </c>
      <c r="I153" s="2">
        <v>43910</v>
      </c>
      <c r="J153" s="2">
        <v>43980</v>
      </c>
      <c r="K153">
        <v>2040</v>
      </c>
    </row>
    <row r="154" spans="1:11" x14ac:dyDescent="0.25">
      <c r="A154" t="str">
        <f>"Z552CB45C3"</f>
        <v>Z552CB45C3</v>
      </c>
      <c r="B154" t="str">
        <f t="shared" si="2"/>
        <v>06363391001</v>
      </c>
      <c r="C154" t="s">
        <v>16</v>
      </c>
      <c r="D154" t="s">
        <v>343</v>
      </c>
      <c r="E154" t="s">
        <v>38</v>
      </c>
      <c r="F154" s="1" t="s">
        <v>257</v>
      </c>
      <c r="G154" t="s">
        <v>258</v>
      </c>
      <c r="H154">
        <v>600</v>
      </c>
      <c r="I154" s="2">
        <v>43942</v>
      </c>
      <c r="J154" s="2">
        <v>43942</v>
      </c>
      <c r="K154">
        <v>600</v>
      </c>
    </row>
    <row r="155" spans="1:11" x14ac:dyDescent="0.25">
      <c r="A155" t="str">
        <f>"Z732C790E9"</f>
        <v>Z732C790E9</v>
      </c>
      <c r="B155" t="str">
        <f t="shared" si="2"/>
        <v>06363391001</v>
      </c>
      <c r="C155" t="s">
        <v>16</v>
      </c>
      <c r="D155" t="s">
        <v>344</v>
      </c>
      <c r="E155" t="s">
        <v>38</v>
      </c>
      <c r="F155" s="1" t="s">
        <v>345</v>
      </c>
      <c r="G155" t="s">
        <v>346</v>
      </c>
      <c r="H155">
        <v>3100</v>
      </c>
      <c r="I155" s="2">
        <v>43928</v>
      </c>
      <c r="J155" s="2">
        <v>43980</v>
      </c>
      <c r="K155">
        <v>3100</v>
      </c>
    </row>
    <row r="156" spans="1:11" x14ac:dyDescent="0.25">
      <c r="A156" t="str">
        <f>"ZCF2C838DB"</f>
        <v>ZCF2C838DB</v>
      </c>
      <c r="B156" t="str">
        <f t="shared" si="2"/>
        <v>06363391001</v>
      </c>
      <c r="C156" t="s">
        <v>16</v>
      </c>
      <c r="D156" t="s">
        <v>347</v>
      </c>
      <c r="E156" t="s">
        <v>38</v>
      </c>
      <c r="F156" s="1" t="s">
        <v>348</v>
      </c>
      <c r="G156" t="s">
        <v>349</v>
      </c>
      <c r="H156">
        <v>2347.1999999999998</v>
      </c>
      <c r="I156" s="2">
        <v>43923</v>
      </c>
      <c r="J156" s="2">
        <v>43951</v>
      </c>
      <c r="K156">
        <v>2347.1999999999998</v>
      </c>
    </row>
    <row r="157" spans="1:11" x14ac:dyDescent="0.25">
      <c r="A157" t="str">
        <f>"ZF12CC1C5F"</f>
        <v>ZF12CC1C5F</v>
      </c>
      <c r="B157" t="str">
        <f t="shared" si="2"/>
        <v>06363391001</v>
      </c>
      <c r="C157" t="s">
        <v>16</v>
      </c>
      <c r="D157" t="s">
        <v>347</v>
      </c>
      <c r="E157" t="s">
        <v>38</v>
      </c>
      <c r="F157" s="1" t="s">
        <v>286</v>
      </c>
      <c r="G157" t="s">
        <v>287</v>
      </c>
      <c r="H157">
        <v>1859</v>
      </c>
      <c r="I157" s="2">
        <v>43945</v>
      </c>
      <c r="J157" s="2">
        <v>43980</v>
      </c>
      <c r="K157">
        <v>1859</v>
      </c>
    </row>
    <row r="158" spans="1:11" x14ac:dyDescent="0.25">
      <c r="A158" t="str">
        <f>"ZA22CB44F2"</f>
        <v>ZA22CB44F2</v>
      </c>
      <c r="B158" t="str">
        <f t="shared" si="2"/>
        <v>06363391001</v>
      </c>
      <c r="C158" t="s">
        <v>16</v>
      </c>
      <c r="D158" t="s">
        <v>292</v>
      </c>
      <c r="E158" t="s">
        <v>38</v>
      </c>
      <c r="F158" s="1" t="s">
        <v>275</v>
      </c>
      <c r="G158" t="s">
        <v>276</v>
      </c>
      <c r="H158">
        <v>2448</v>
      </c>
      <c r="I158" s="2">
        <v>43938</v>
      </c>
      <c r="J158" s="2">
        <v>43980</v>
      </c>
      <c r="K158">
        <v>2448</v>
      </c>
    </row>
    <row r="159" spans="1:11" x14ac:dyDescent="0.25">
      <c r="A159" t="str">
        <f>"ZBC2C5C61E"</f>
        <v>ZBC2C5C61E</v>
      </c>
      <c r="B159" t="str">
        <f t="shared" si="2"/>
        <v>06363391001</v>
      </c>
      <c r="C159" t="s">
        <v>16</v>
      </c>
      <c r="D159" t="s">
        <v>350</v>
      </c>
      <c r="E159" t="s">
        <v>38</v>
      </c>
      <c r="F159" s="1" t="s">
        <v>351</v>
      </c>
      <c r="G159" t="s">
        <v>352</v>
      </c>
      <c r="H159">
        <v>3120</v>
      </c>
      <c r="I159" s="2">
        <v>43935</v>
      </c>
      <c r="J159" s="2">
        <v>43935</v>
      </c>
      <c r="K159">
        <v>3120</v>
      </c>
    </row>
    <row r="160" spans="1:11" x14ac:dyDescent="0.25">
      <c r="A160" t="str">
        <f>"Z3B2B2FB7C"</f>
        <v>Z3B2B2FB7C</v>
      </c>
      <c r="B160" t="str">
        <f t="shared" si="2"/>
        <v>06363391001</v>
      </c>
      <c r="C160" t="s">
        <v>16</v>
      </c>
      <c r="D160" t="s">
        <v>353</v>
      </c>
      <c r="E160" t="s">
        <v>42</v>
      </c>
      <c r="F160" s="1" t="s">
        <v>354</v>
      </c>
      <c r="G160" t="s">
        <v>355</v>
      </c>
      <c r="H160">
        <v>5900</v>
      </c>
      <c r="I160" s="2">
        <v>43904</v>
      </c>
      <c r="J160" s="2">
        <v>43934</v>
      </c>
      <c r="K160">
        <v>5900</v>
      </c>
    </row>
    <row r="161" spans="1:11" x14ac:dyDescent="0.25">
      <c r="A161" t="str">
        <f>"Z4D2CBC602"</f>
        <v>Z4D2CBC602</v>
      </c>
      <c r="B161" t="str">
        <f t="shared" si="2"/>
        <v>06363391001</v>
      </c>
      <c r="C161" t="s">
        <v>16</v>
      </c>
      <c r="D161" t="s">
        <v>356</v>
      </c>
      <c r="E161" t="s">
        <v>38</v>
      </c>
      <c r="F161" s="1" t="s">
        <v>357</v>
      </c>
      <c r="G161" t="s">
        <v>358</v>
      </c>
      <c r="H161">
        <v>2920</v>
      </c>
      <c r="I161" s="2">
        <v>43941</v>
      </c>
      <c r="J161" s="2">
        <v>43980</v>
      </c>
      <c r="K161">
        <v>2920</v>
      </c>
    </row>
    <row r="162" spans="1:11" x14ac:dyDescent="0.25">
      <c r="A162" t="str">
        <f>"ZCA2CC9F0C"</f>
        <v>ZCA2CC9F0C</v>
      </c>
      <c r="B162" t="str">
        <f t="shared" si="2"/>
        <v>06363391001</v>
      </c>
      <c r="C162" t="s">
        <v>16</v>
      </c>
      <c r="D162" t="s">
        <v>359</v>
      </c>
      <c r="E162" t="s">
        <v>38</v>
      </c>
      <c r="F162" s="1" t="s">
        <v>360</v>
      </c>
      <c r="G162" t="s">
        <v>361</v>
      </c>
      <c r="H162">
        <v>2132</v>
      </c>
      <c r="I162" s="2">
        <v>43948</v>
      </c>
      <c r="J162" s="2">
        <v>43980</v>
      </c>
      <c r="K162">
        <v>2131.15</v>
      </c>
    </row>
    <row r="163" spans="1:11" x14ac:dyDescent="0.25">
      <c r="A163" t="str">
        <f>"Z852C0BFA0"</f>
        <v>Z852C0BFA0</v>
      </c>
      <c r="B163" t="str">
        <f t="shared" si="2"/>
        <v>06363391001</v>
      </c>
      <c r="C163" t="s">
        <v>16</v>
      </c>
      <c r="D163" t="s">
        <v>362</v>
      </c>
      <c r="E163" t="s">
        <v>38</v>
      </c>
      <c r="F163" s="1" t="s">
        <v>363</v>
      </c>
      <c r="G163" t="s">
        <v>364</v>
      </c>
      <c r="H163">
        <v>604</v>
      </c>
      <c r="I163" s="2">
        <v>43965</v>
      </c>
      <c r="J163" s="2">
        <v>43965</v>
      </c>
      <c r="K163">
        <v>604</v>
      </c>
    </row>
    <row r="164" spans="1:11" x14ac:dyDescent="0.25">
      <c r="A164" t="str">
        <f>"7408465AB6"</f>
        <v>7408465AB6</v>
      </c>
      <c r="B164" t="str">
        <f t="shared" si="2"/>
        <v>06363391001</v>
      </c>
      <c r="C164" t="s">
        <v>16</v>
      </c>
      <c r="D164" t="s">
        <v>365</v>
      </c>
      <c r="E164" t="s">
        <v>42</v>
      </c>
      <c r="F164" s="1" t="s">
        <v>366</v>
      </c>
      <c r="G164" s="1" t="s">
        <v>367</v>
      </c>
      <c r="H164">
        <v>305781.07</v>
      </c>
      <c r="I164" s="2">
        <v>43374</v>
      </c>
      <c r="J164" s="2">
        <v>43982</v>
      </c>
      <c r="K164">
        <v>290375.51</v>
      </c>
    </row>
    <row r="165" spans="1:11" x14ac:dyDescent="0.25">
      <c r="A165" t="str">
        <f>"ZF22CEA0CF"</f>
        <v>ZF22CEA0CF</v>
      </c>
      <c r="B165" t="str">
        <f t="shared" si="2"/>
        <v>06363391001</v>
      </c>
      <c r="C165" t="s">
        <v>16</v>
      </c>
      <c r="D165" t="s">
        <v>368</v>
      </c>
      <c r="E165" t="s">
        <v>38</v>
      </c>
      <c r="F165" s="1" t="s">
        <v>130</v>
      </c>
      <c r="G165" t="s">
        <v>131</v>
      </c>
      <c r="H165">
        <v>1440</v>
      </c>
      <c r="I165" s="2">
        <v>43922</v>
      </c>
      <c r="J165" s="2">
        <v>44104</v>
      </c>
      <c r="K165">
        <v>1438.98</v>
      </c>
    </row>
    <row r="166" spans="1:11" x14ac:dyDescent="0.25">
      <c r="A166" t="str">
        <f>"ZA52D0C0CE"</f>
        <v>ZA52D0C0CE</v>
      </c>
      <c r="B166" t="str">
        <f t="shared" si="2"/>
        <v>06363391001</v>
      </c>
      <c r="C166" t="s">
        <v>16</v>
      </c>
      <c r="D166" t="s">
        <v>369</v>
      </c>
      <c r="E166" t="s">
        <v>38</v>
      </c>
      <c r="F166" s="1" t="s">
        <v>306</v>
      </c>
      <c r="G166" t="s">
        <v>149</v>
      </c>
      <c r="H166">
        <v>1499</v>
      </c>
      <c r="I166" s="2">
        <v>43922</v>
      </c>
      <c r="J166" s="2">
        <v>44104</v>
      </c>
      <c r="K166">
        <v>1499</v>
      </c>
    </row>
    <row r="167" spans="1:11" x14ac:dyDescent="0.25">
      <c r="A167" t="str">
        <f>"Z502D0FD3C"</f>
        <v>Z502D0FD3C</v>
      </c>
      <c r="B167" t="str">
        <f t="shared" si="2"/>
        <v>06363391001</v>
      </c>
      <c r="C167" t="s">
        <v>16</v>
      </c>
      <c r="D167" t="s">
        <v>370</v>
      </c>
      <c r="E167" t="s">
        <v>38</v>
      </c>
      <c r="F167" s="1" t="s">
        <v>371</v>
      </c>
      <c r="G167" t="s">
        <v>372</v>
      </c>
      <c r="H167">
        <v>1800</v>
      </c>
      <c r="I167" s="2">
        <v>43976</v>
      </c>
      <c r="J167" s="2">
        <v>44012</v>
      </c>
      <c r="K167">
        <v>1800</v>
      </c>
    </row>
    <row r="168" spans="1:11" x14ac:dyDescent="0.25">
      <c r="A168" t="str">
        <f>"8259544753"</f>
        <v>8259544753</v>
      </c>
      <c r="B168" t="str">
        <f t="shared" si="2"/>
        <v>06363391001</v>
      </c>
      <c r="C168" t="s">
        <v>16</v>
      </c>
      <c r="D168" t="s">
        <v>373</v>
      </c>
      <c r="E168" t="s">
        <v>18</v>
      </c>
      <c r="F168" s="1" t="s">
        <v>35</v>
      </c>
      <c r="G168" t="s">
        <v>36</v>
      </c>
      <c r="H168">
        <v>0</v>
      </c>
      <c r="I168" s="2">
        <v>43983</v>
      </c>
      <c r="J168" s="2">
        <v>44347</v>
      </c>
      <c r="K168">
        <v>332627.93</v>
      </c>
    </row>
    <row r="169" spans="1:11" x14ac:dyDescent="0.25">
      <c r="A169" t="str">
        <f>"ZCE2A61C88"</f>
        <v>ZCE2A61C88</v>
      </c>
      <c r="B169" t="str">
        <f t="shared" si="2"/>
        <v>06363391001</v>
      </c>
      <c r="C169" t="s">
        <v>16</v>
      </c>
      <c r="D169" t="s">
        <v>374</v>
      </c>
      <c r="E169" t="s">
        <v>42</v>
      </c>
      <c r="F169" s="1" t="s">
        <v>375</v>
      </c>
      <c r="G169" t="s">
        <v>376</v>
      </c>
      <c r="H169">
        <v>8600.1299999999992</v>
      </c>
      <c r="I169" s="2">
        <v>43878</v>
      </c>
      <c r="J169" s="2">
        <v>43899</v>
      </c>
      <c r="K169">
        <v>8600.1299999999992</v>
      </c>
    </row>
    <row r="170" spans="1:11" x14ac:dyDescent="0.25">
      <c r="A170" t="str">
        <f>"Z7F2C0BFF8"</f>
        <v>Z7F2C0BFF8</v>
      </c>
      <c r="B170" t="str">
        <f t="shared" si="2"/>
        <v>06363391001</v>
      </c>
      <c r="C170" t="s">
        <v>16</v>
      </c>
      <c r="D170" t="s">
        <v>377</v>
      </c>
      <c r="E170" t="s">
        <v>38</v>
      </c>
      <c r="F170" s="1" t="s">
        <v>378</v>
      </c>
      <c r="G170" t="s">
        <v>379</v>
      </c>
      <c r="H170">
        <v>3300</v>
      </c>
      <c r="I170" s="2">
        <v>43963</v>
      </c>
      <c r="J170" s="2">
        <v>43965</v>
      </c>
      <c r="K170">
        <v>3299.99</v>
      </c>
    </row>
    <row r="171" spans="1:11" x14ac:dyDescent="0.25">
      <c r="A171" t="str">
        <f>"Z252CEA171"</f>
        <v>Z252CEA171</v>
      </c>
      <c r="B171" t="str">
        <f t="shared" si="2"/>
        <v>06363391001</v>
      </c>
      <c r="C171" t="s">
        <v>16</v>
      </c>
      <c r="D171" t="s">
        <v>380</v>
      </c>
      <c r="E171" t="s">
        <v>38</v>
      </c>
      <c r="F171" s="1" t="s">
        <v>88</v>
      </c>
      <c r="G171" t="s">
        <v>62</v>
      </c>
      <c r="H171">
        <v>2250</v>
      </c>
      <c r="I171" s="2">
        <v>43952</v>
      </c>
      <c r="J171" s="2">
        <v>44104</v>
      </c>
      <c r="K171">
        <v>2250</v>
      </c>
    </row>
    <row r="172" spans="1:11" x14ac:dyDescent="0.25">
      <c r="A172" t="str">
        <f>"ZF52CEA19E"</f>
        <v>ZF52CEA19E</v>
      </c>
      <c r="B172" t="str">
        <f t="shared" si="2"/>
        <v>06363391001</v>
      </c>
      <c r="C172" t="s">
        <v>16</v>
      </c>
      <c r="D172" t="s">
        <v>381</v>
      </c>
      <c r="E172" t="s">
        <v>38</v>
      </c>
      <c r="F172" s="1" t="s">
        <v>88</v>
      </c>
      <c r="G172" t="s">
        <v>62</v>
      </c>
      <c r="H172">
        <v>2700</v>
      </c>
      <c r="I172" s="2">
        <v>43922</v>
      </c>
      <c r="J172" s="2">
        <v>44104</v>
      </c>
      <c r="K172">
        <v>2700</v>
      </c>
    </row>
    <row r="173" spans="1:11" x14ac:dyDescent="0.25">
      <c r="A173" t="str">
        <f>"Z4B2D037CB"</f>
        <v>Z4B2D037CB</v>
      </c>
      <c r="B173" t="str">
        <f t="shared" si="2"/>
        <v>06363391001</v>
      </c>
      <c r="C173" t="s">
        <v>16</v>
      </c>
      <c r="D173" t="s">
        <v>382</v>
      </c>
      <c r="E173" t="s">
        <v>38</v>
      </c>
      <c r="F173" s="1" t="s">
        <v>286</v>
      </c>
      <c r="G173" t="s">
        <v>287</v>
      </c>
      <c r="H173">
        <v>3810</v>
      </c>
      <c r="I173" s="2">
        <v>43972</v>
      </c>
      <c r="J173" s="2">
        <v>44012</v>
      </c>
      <c r="K173">
        <v>3809</v>
      </c>
    </row>
    <row r="174" spans="1:11" x14ac:dyDescent="0.25">
      <c r="A174" t="str">
        <f>"ZB32D07042"</f>
        <v>ZB32D07042</v>
      </c>
      <c r="B174" t="str">
        <f t="shared" si="2"/>
        <v>06363391001</v>
      </c>
      <c r="C174" t="s">
        <v>16</v>
      </c>
      <c r="D174" t="s">
        <v>383</v>
      </c>
      <c r="E174" t="s">
        <v>38</v>
      </c>
      <c r="F174" s="1" t="s">
        <v>286</v>
      </c>
      <c r="G174" t="s">
        <v>287</v>
      </c>
      <c r="H174">
        <v>7500</v>
      </c>
      <c r="I174" s="2">
        <v>43972</v>
      </c>
      <c r="J174" s="2">
        <v>44012</v>
      </c>
      <c r="K174">
        <v>7499</v>
      </c>
    </row>
    <row r="175" spans="1:11" x14ac:dyDescent="0.25">
      <c r="A175" t="str">
        <f>"Z3F2CF2011"</f>
        <v>Z3F2CF2011</v>
      </c>
      <c r="B175" t="str">
        <f t="shared" si="2"/>
        <v>06363391001</v>
      </c>
      <c r="C175" t="s">
        <v>16</v>
      </c>
      <c r="D175" t="s">
        <v>384</v>
      </c>
      <c r="E175" t="s">
        <v>38</v>
      </c>
      <c r="F175" s="1" t="s">
        <v>275</v>
      </c>
      <c r="G175" t="s">
        <v>276</v>
      </c>
      <c r="H175">
        <v>924</v>
      </c>
      <c r="I175" s="2">
        <v>43972</v>
      </c>
      <c r="J175" s="2">
        <v>44012</v>
      </c>
      <c r="K175">
        <v>924</v>
      </c>
    </row>
    <row r="176" spans="1:11" x14ac:dyDescent="0.25">
      <c r="A176" t="str">
        <f>"ZA92C6BFEB"</f>
        <v>ZA92C6BFEB</v>
      </c>
      <c r="B176" t="str">
        <f t="shared" si="2"/>
        <v>06363391001</v>
      </c>
      <c r="C176" t="s">
        <v>16</v>
      </c>
      <c r="D176" t="s">
        <v>385</v>
      </c>
      <c r="E176" t="s">
        <v>38</v>
      </c>
      <c r="F176" s="1" t="s">
        <v>386</v>
      </c>
      <c r="G176" t="s">
        <v>387</v>
      </c>
      <c r="H176">
        <v>6000</v>
      </c>
      <c r="I176" s="2">
        <v>43906</v>
      </c>
      <c r="J176" s="2">
        <v>44043</v>
      </c>
      <c r="K176">
        <v>6000</v>
      </c>
    </row>
    <row r="177" spans="1:11" x14ac:dyDescent="0.25">
      <c r="A177" t="str">
        <f>"Z262D0220E"</f>
        <v>Z262D0220E</v>
      </c>
      <c r="B177" t="str">
        <f t="shared" si="2"/>
        <v>06363391001</v>
      </c>
      <c r="C177" t="s">
        <v>16</v>
      </c>
      <c r="D177" t="s">
        <v>290</v>
      </c>
      <c r="E177" t="s">
        <v>38</v>
      </c>
      <c r="F177" s="1" t="s">
        <v>136</v>
      </c>
      <c r="G177" t="s">
        <v>137</v>
      </c>
      <c r="H177">
        <v>1158.8499999999999</v>
      </c>
      <c r="I177" s="2">
        <v>43978</v>
      </c>
      <c r="J177" s="2">
        <v>44012</v>
      </c>
      <c r="K177">
        <v>1158.8499999999999</v>
      </c>
    </row>
    <row r="178" spans="1:11" x14ac:dyDescent="0.25">
      <c r="A178" t="str">
        <f>"Z942D007D1"</f>
        <v>Z942D007D1</v>
      </c>
      <c r="B178" t="str">
        <f t="shared" si="2"/>
        <v>06363391001</v>
      </c>
      <c r="C178" t="s">
        <v>16</v>
      </c>
      <c r="D178" t="s">
        <v>347</v>
      </c>
      <c r="E178" t="s">
        <v>38</v>
      </c>
      <c r="F178" s="1" t="s">
        <v>388</v>
      </c>
      <c r="G178" t="s">
        <v>389</v>
      </c>
      <c r="H178">
        <v>2664</v>
      </c>
      <c r="I178" s="2">
        <v>43972</v>
      </c>
      <c r="J178" s="2">
        <v>44012</v>
      </c>
      <c r="K178">
        <v>2664</v>
      </c>
    </row>
    <row r="179" spans="1:11" x14ac:dyDescent="0.25">
      <c r="A179" t="str">
        <f>"ZD42D00961"</f>
        <v>ZD42D00961</v>
      </c>
      <c r="B179" t="str">
        <f t="shared" si="2"/>
        <v>06363391001</v>
      </c>
      <c r="C179" t="s">
        <v>16</v>
      </c>
      <c r="D179" t="s">
        <v>390</v>
      </c>
      <c r="E179" t="s">
        <v>38</v>
      </c>
      <c r="F179" s="1" t="s">
        <v>391</v>
      </c>
      <c r="G179" t="s">
        <v>392</v>
      </c>
      <c r="H179">
        <v>1920</v>
      </c>
      <c r="I179" s="2">
        <v>43970</v>
      </c>
      <c r="J179" s="2">
        <v>44012</v>
      </c>
      <c r="K179">
        <v>1920</v>
      </c>
    </row>
    <row r="180" spans="1:11" x14ac:dyDescent="0.25">
      <c r="A180" t="str">
        <f>"Z7E2C4DDB4"</f>
        <v>Z7E2C4DDB4</v>
      </c>
      <c r="B180" t="str">
        <f t="shared" si="2"/>
        <v>06363391001</v>
      </c>
      <c r="C180" t="s">
        <v>16</v>
      </c>
      <c r="D180" t="s">
        <v>393</v>
      </c>
      <c r="E180" t="s">
        <v>38</v>
      </c>
      <c r="F180" s="1" t="s">
        <v>394</v>
      </c>
      <c r="G180" t="s">
        <v>395</v>
      </c>
      <c r="H180">
        <v>2035.5</v>
      </c>
      <c r="I180" s="2">
        <v>43999</v>
      </c>
      <c r="J180" s="2">
        <v>44000</v>
      </c>
      <c r="K180">
        <v>2035.5</v>
      </c>
    </row>
    <row r="181" spans="1:11" x14ac:dyDescent="0.25">
      <c r="A181" t="str">
        <f>"Z662C65D76"</f>
        <v>Z662C65D76</v>
      </c>
      <c r="B181" t="str">
        <f t="shared" si="2"/>
        <v>06363391001</v>
      </c>
      <c r="C181" t="s">
        <v>16</v>
      </c>
      <c r="D181" t="s">
        <v>347</v>
      </c>
      <c r="E181" t="s">
        <v>38</v>
      </c>
      <c r="F181" s="1" t="s">
        <v>396</v>
      </c>
      <c r="G181" t="s">
        <v>397</v>
      </c>
      <c r="H181">
        <v>870</v>
      </c>
      <c r="I181" s="2">
        <v>43901</v>
      </c>
      <c r="J181" s="2">
        <v>44012</v>
      </c>
      <c r="K181">
        <v>870</v>
      </c>
    </row>
    <row r="182" spans="1:11" x14ac:dyDescent="0.25">
      <c r="A182" t="str">
        <f>"Z9A2D1C596"</f>
        <v>Z9A2D1C596</v>
      </c>
      <c r="B182" t="str">
        <f t="shared" si="2"/>
        <v>06363391001</v>
      </c>
      <c r="C182" t="s">
        <v>16</v>
      </c>
      <c r="D182" t="s">
        <v>398</v>
      </c>
      <c r="E182" t="s">
        <v>38</v>
      </c>
      <c r="F182" s="1" t="s">
        <v>371</v>
      </c>
      <c r="G182" t="s">
        <v>372</v>
      </c>
      <c r="H182">
        <v>3500</v>
      </c>
      <c r="I182" s="2">
        <v>43979</v>
      </c>
      <c r="J182" s="2">
        <v>44012</v>
      </c>
      <c r="K182">
        <v>3500</v>
      </c>
    </row>
    <row r="183" spans="1:11" x14ac:dyDescent="0.25">
      <c r="A183" t="str">
        <f>"ZD52D33770"</f>
        <v>ZD52D33770</v>
      </c>
      <c r="B183" t="str">
        <f t="shared" si="2"/>
        <v>06363391001</v>
      </c>
      <c r="C183" t="s">
        <v>16</v>
      </c>
      <c r="D183" t="s">
        <v>347</v>
      </c>
      <c r="E183" t="s">
        <v>38</v>
      </c>
      <c r="F183" s="1" t="s">
        <v>399</v>
      </c>
      <c r="G183" t="s">
        <v>400</v>
      </c>
      <c r="H183">
        <v>1900</v>
      </c>
      <c r="I183" s="2">
        <v>43999</v>
      </c>
      <c r="J183" s="2">
        <v>44043</v>
      </c>
      <c r="K183">
        <v>1900</v>
      </c>
    </row>
    <row r="184" spans="1:11" x14ac:dyDescent="0.25">
      <c r="A184" t="str">
        <f>"Z862D02270"</f>
        <v>Z862D02270</v>
      </c>
      <c r="B184" t="str">
        <f t="shared" si="2"/>
        <v>06363391001</v>
      </c>
      <c r="C184" t="s">
        <v>16</v>
      </c>
      <c r="D184" t="s">
        <v>401</v>
      </c>
      <c r="E184" t="s">
        <v>38</v>
      </c>
      <c r="F184" s="1" t="s">
        <v>280</v>
      </c>
      <c r="G184" t="s">
        <v>281</v>
      </c>
      <c r="H184">
        <v>650</v>
      </c>
      <c r="I184" s="2">
        <v>43992</v>
      </c>
      <c r="J184" s="2">
        <v>44043</v>
      </c>
      <c r="K184">
        <v>650</v>
      </c>
    </row>
    <row r="185" spans="1:11" x14ac:dyDescent="0.25">
      <c r="A185" t="str">
        <f>"ZF82D022C5"</f>
        <v>ZF82D022C5</v>
      </c>
      <c r="B185" t="str">
        <f t="shared" si="2"/>
        <v>06363391001</v>
      </c>
      <c r="C185" t="s">
        <v>16</v>
      </c>
      <c r="D185" t="s">
        <v>402</v>
      </c>
      <c r="E185" t="s">
        <v>38</v>
      </c>
      <c r="F185" s="1" t="s">
        <v>280</v>
      </c>
      <c r="G185" t="s">
        <v>281</v>
      </c>
      <c r="H185">
        <v>950</v>
      </c>
      <c r="I185" s="2">
        <v>43992</v>
      </c>
      <c r="J185" s="2">
        <v>44043</v>
      </c>
      <c r="K185">
        <v>950</v>
      </c>
    </row>
    <row r="186" spans="1:11" x14ac:dyDescent="0.25">
      <c r="A186" t="str">
        <f>"ZC82D5F6DA"</f>
        <v>ZC82D5F6DA</v>
      </c>
      <c r="B186" t="str">
        <f t="shared" si="2"/>
        <v>06363391001</v>
      </c>
      <c r="C186" t="s">
        <v>16</v>
      </c>
      <c r="D186" t="s">
        <v>403</v>
      </c>
      <c r="E186" t="s">
        <v>38</v>
      </c>
      <c r="F186" s="1" t="s">
        <v>404</v>
      </c>
      <c r="G186" t="s">
        <v>405</v>
      </c>
      <c r="H186">
        <v>2400</v>
      </c>
      <c r="I186" s="2">
        <v>44005</v>
      </c>
      <c r="J186" s="2">
        <v>44043</v>
      </c>
      <c r="K186">
        <v>2400</v>
      </c>
    </row>
    <row r="187" spans="1:11" x14ac:dyDescent="0.25">
      <c r="A187" t="str">
        <f>"Z1A2D5F704"</f>
        <v>Z1A2D5F704</v>
      </c>
      <c r="B187" t="str">
        <f t="shared" si="2"/>
        <v>06363391001</v>
      </c>
      <c r="C187" t="s">
        <v>16</v>
      </c>
      <c r="D187" t="s">
        <v>406</v>
      </c>
      <c r="E187" t="s">
        <v>38</v>
      </c>
      <c r="F187" s="1" t="s">
        <v>404</v>
      </c>
      <c r="G187" t="s">
        <v>405</v>
      </c>
      <c r="H187">
        <v>1450</v>
      </c>
      <c r="I187" s="2">
        <v>44005</v>
      </c>
      <c r="J187" s="2">
        <v>44043</v>
      </c>
      <c r="K187">
        <v>1450</v>
      </c>
    </row>
    <row r="188" spans="1:11" x14ac:dyDescent="0.25">
      <c r="A188" t="str">
        <f>"Z2F2D47D50"</f>
        <v>Z2F2D47D50</v>
      </c>
      <c r="B188" t="str">
        <f t="shared" si="2"/>
        <v>06363391001</v>
      </c>
      <c r="C188" t="s">
        <v>16</v>
      </c>
      <c r="D188" t="s">
        <v>407</v>
      </c>
      <c r="E188" t="s">
        <v>38</v>
      </c>
      <c r="F188" s="1" t="s">
        <v>180</v>
      </c>
      <c r="G188" t="s">
        <v>181</v>
      </c>
      <c r="H188">
        <v>390</v>
      </c>
      <c r="I188" s="2">
        <v>44006</v>
      </c>
      <c r="J188" s="2">
        <v>44043</v>
      </c>
      <c r="K188">
        <v>390</v>
      </c>
    </row>
    <row r="189" spans="1:11" x14ac:dyDescent="0.25">
      <c r="A189" t="str">
        <f>"Z6C2D036E2"</f>
        <v>Z6C2D036E2</v>
      </c>
      <c r="B189" t="str">
        <f t="shared" si="2"/>
        <v>06363391001</v>
      </c>
      <c r="C189" t="s">
        <v>16</v>
      </c>
      <c r="D189" t="s">
        <v>408</v>
      </c>
      <c r="E189" t="s">
        <v>38</v>
      </c>
      <c r="F189" s="1" t="s">
        <v>333</v>
      </c>
      <c r="G189" t="s">
        <v>334</v>
      </c>
      <c r="H189">
        <v>2650</v>
      </c>
      <c r="I189" s="2">
        <v>43983</v>
      </c>
      <c r="J189" s="2">
        <v>44012</v>
      </c>
      <c r="K189">
        <v>2650</v>
      </c>
    </row>
    <row r="190" spans="1:11" x14ac:dyDescent="0.25">
      <c r="A190" t="str">
        <f>"ZE42D85577"</f>
        <v>ZE42D85577</v>
      </c>
      <c r="B190" t="str">
        <f t="shared" si="2"/>
        <v>06363391001</v>
      </c>
      <c r="C190" t="s">
        <v>16</v>
      </c>
      <c r="D190" t="s">
        <v>409</v>
      </c>
      <c r="E190" t="s">
        <v>38</v>
      </c>
      <c r="F190" s="1" t="s">
        <v>183</v>
      </c>
      <c r="G190" t="s">
        <v>184</v>
      </c>
      <c r="H190">
        <v>320</v>
      </c>
      <c r="I190" s="2">
        <v>44021</v>
      </c>
      <c r="J190" s="2">
        <v>44043</v>
      </c>
      <c r="K190">
        <v>320</v>
      </c>
    </row>
    <row r="191" spans="1:11" x14ac:dyDescent="0.25">
      <c r="A191" t="str">
        <f>"ZC12D755EF"</f>
        <v>ZC12D755EF</v>
      </c>
      <c r="B191" t="str">
        <f t="shared" si="2"/>
        <v>06363391001</v>
      </c>
      <c r="C191" t="s">
        <v>16</v>
      </c>
      <c r="D191" t="s">
        <v>410</v>
      </c>
      <c r="E191" t="s">
        <v>38</v>
      </c>
      <c r="F191" s="1" t="s">
        <v>345</v>
      </c>
      <c r="G191" t="s">
        <v>346</v>
      </c>
      <c r="H191">
        <v>1828</v>
      </c>
      <c r="I191" s="2">
        <v>44018</v>
      </c>
      <c r="J191" s="2">
        <v>44074</v>
      </c>
      <c r="K191">
        <v>1828</v>
      </c>
    </row>
    <row r="192" spans="1:11" x14ac:dyDescent="0.25">
      <c r="A192" t="str">
        <f>"Z242D911EE"</f>
        <v>Z242D911EE</v>
      </c>
      <c r="B192" t="str">
        <f t="shared" si="2"/>
        <v>06363391001</v>
      </c>
      <c r="C192" t="s">
        <v>16</v>
      </c>
      <c r="D192" t="s">
        <v>411</v>
      </c>
      <c r="E192" t="s">
        <v>38</v>
      </c>
      <c r="F192" s="1" t="s">
        <v>180</v>
      </c>
      <c r="G192" t="s">
        <v>181</v>
      </c>
      <c r="H192">
        <v>635</v>
      </c>
      <c r="I192" s="2">
        <v>44021</v>
      </c>
      <c r="J192" s="2">
        <v>44074</v>
      </c>
      <c r="K192">
        <v>635</v>
      </c>
    </row>
    <row r="193" spans="1:11" x14ac:dyDescent="0.25">
      <c r="A193" t="str">
        <f>"ZBC2D75882"</f>
        <v>ZBC2D75882</v>
      </c>
      <c r="B193" t="str">
        <f t="shared" si="2"/>
        <v>06363391001</v>
      </c>
      <c r="C193" t="s">
        <v>16</v>
      </c>
      <c r="D193" t="s">
        <v>307</v>
      </c>
      <c r="E193" t="s">
        <v>38</v>
      </c>
      <c r="F193" s="1" t="s">
        <v>286</v>
      </c>
      <c r="G193" t="s">
        <v>287</v>
      </c>
      <c r="H193">
        <v>4749</v>
      </c>
      <c r="I193" s="2">
        <v>44015</v>
      </c>
      <c r="J193" s="2">
        <v>44043</v>
      </c>
      <c r="K193">
        <v>4749</v>
      </c>
    </row>
    <row r="194" spans="1:11" x14ac:dyDescent="0.25">
      <c r="A194" t="str">
        <f>"ZCB2D756AB"</f>
        <v>ZCB2D756AB</v>
      </c>
      <c r="B194" t="str">
        <f t="shared" si="2"/>
        <v>06363391001</v>
      </c>
      <c r="C194" t="s">
        <v>16</v>
      </c>
      <c r="D194" t="s">
        <v>384</v>
      </c>
      <c r="E194" t="s">
        <v>38</v>
      </c>
      <c r="F194" s="1" t="s">
        <v>275</v>
      </c>
      <c r="G194" t="s">
        <v>276</v>
      </c>
      <c r="H194">
        <v>2448</v>
      </c>
      <c r="I194" s="2">
        <v>44021</v>
      </c>
      <c r="J194" s="2">
        <v>44043</v>
      </c>
      <c r="K194">
        <v>2448</v>
      </c>
    </row>
    <row r="195" spans="1:11" x14ac:dyDescent="0.25">
      <c r="A195" t="str">
        <f>"Z8D2C0C0CD"</f>
        <v>Z8D2C0C0CD</v>
      </c>
      <c r="B195" t="str">
        <f t="shared" ref="B195:B258" si="3">"06363391001"</f>
        <v>06363391001</v>
      </c>
      <c r="C195" t="s">
        <v>16</v>
      </c>
      <c r="D195" t="s">
        <v>412</v>
      </c>
      <c r="E195" t="s">
        <v>38</v>
      </c>
      <c r="F195" s="1" t="s">
        <v>413</v>
      </c>
      <c r="G195" t="s">
        <v>414</v>
      </c>
      <c r="H195">
        <v>4680</v>
      </c>
      <c r="I195" s="2">
        <v>44004</v>
      </c>
      <c r="J195" s="2">
        <v>44007</v>
      </c>
      <c r="K195">
        <v>4680</v>
      </c>
    </row>
    <row r="196" spans="1:11" x14ac:dyDescent="0.25">
      <c r="A196" t="str">
        <f>"Z072C1AA50"</f>
        <v>Z072C1AA50</v>
      </c>
      <c r="B196" t="str">
        <f t="shared" si="3"/>
        <v>06363391001</v>
      </c>
      <c r="C196" t="s">
        <v>16</v>
      </c>
      <c r="D196" t="s">
        <v>415</v>
      </c>
      <c r="E196" t="s">
        <v>38</v>
      </c>
      <c r="F196" s="1" t="s">
        <v>416</v>
      </c>
      <c r="G196" t="s">
        <v>417</v>
      </c>
      <c r="H196">
        <v>4999</v>
      </c>
      <c r="I196" s="2">
        <v>43885</v>
      </c>
      <c r="J196" s="2">
        <v>44407</v>
      </c>
      <c r="K196">
        <v>1490</v>
      </c>
    </row>
    <row r="197" spans="1:11" x14ac:dyDescent="0.25">
      <c r="A197" t="str">
        <f>"ZD02D98BC9"</f>
        <v>ZD02D98BC9</v>
      </c>
      <c r="B197" t="str">
        <f t="shared" si="3"/>
        <v>06363391001</v>
      </c>
      <c r="C197" t="s">
        <v>16</v>
      </c>
      <c r="D197" t="s">
        <v>418</v>
      </c>
      <c r="E197" t="s">
        <v>38</v>
      </c>
      <c r="F197" s="1" t="s">
        <v>280</v>
      </c>
      <c r="G197" t="s">
        <v>281</v>
      </c>
      <c r="H197">
        <v>1950</v>
      </c>
      <c r="I197" s="2">
        <v>44029</v>
      </c>
      <c r="J197" s="2">
        <v>44074</v>
      </c>
      <c r="K197">
        <v>1950</v>
      </c>
    </row>
    <row r="198" spans="1:11" x14ac:dyDescent="0.25">
      <c r="A198" t="str">
        <f>"Z672A90175"</f>
        <v>Z672A90175</v>
      </c>
      <c r="B198" t="str">
        <f t="shared" si="3"/>
        <v>06363391001</v>
      </c>
      <c r="C198" t="s">
        <v>16</v>
      </c>
      <c r="D198" t="s">
        <v>419</v>
      </c>
      <c r="E198" t="s">
        <v>38</v>
      </c>
      <c r="F198" s="1" t="s">
        <v>413</v>
      </c>
      <c r="G198" t="s">
        <v>414</v>
      </c>
      <c r="H198">
        <v>4985</v>
      </c>
      <c r="I198" s="2">
        <v>44014</v>
      </c>
      <c r="J198" s="2">
        <v>44019</v>
      </c>
      <c r="K198">
        <v>4985</v>
      </c>
    </row>
    <row r="199" spans="1:11" x14ac:dyDescent="0.25">
      <c r="A199" t="str">
        <f>"Z6A2BCDEFA"</f>
        <v>Z6A2BCDEFA</v>
      </c>
      <c r="B199" t="str">
        <f t="shared" si="3"/>
        <v>06363391001</v>
      </c>
      <c r="C199" t="s">
        <v>16</v>
      </c>
      <c r="D199" t="s">
        <v>420</v>
      </c>
      <c r="E199" t="s">
        <v>38</v>
      </c>
      <c r="F199" s="1" t="s">
        <v>421</v>
      </c>
      <c r="G199" t="s">
        <v>422</v>
      </c>
      <c r="H199">
        <v>3440</v>
      </c>
      <c r="I199" s="2">
        <v>44013</v>
      </c>
      <c r="J199" s="2">
        <v>44015</v>
      </c>
      <c r="K199">
        <v>3440</v>
      </c>
    </row>
    <row r="200" spans="1:11" x14ac:dyDescent="0.25">
      <c r="A200" t="str">
        <f>"Z2F2D90921"</f>
        <v>Z2F2D90921</v>
      </c>
      <c r="B200" t="str">
        <f t="shared" si="3"/>
        <v>06363391001</v>
      </c>
      <c r="C200" t="s">
        <v>16</v>
      </c>
      <c r="D200" t="s">
        <v>423</v>
      </c>
      <c r="E200" t="s">
        <v>38</v>
      </c>
      <c r="F200" s="1" t="s">
        <v>424</v>
      </c>
      <c r="G200" t="s">
        <v>425</v>
      </c>
      <c r="H200">
        <v>2010</v>
      </c>
      <c r="I200" s="2">
        <v>44022</v>
      </c>
      <c r="J200" s="2">
        <v>44022</v>
      </c>
      <c r="K200">
        <v>2010</v>
      </c>
    </row>
    <row r="201" spans="1:11" x14ac:dyDescent="0.25">
      <c r="A201" t="str">
        <f>"ZED2DADC0F"</f>
        <v>ZED2DADC0F</v>
      </c>
      <c r="B201" t="str">
        <f t="shared" si="3"/>
        <v>06363391001</v>
      </c>
      <c r="C201" t="s">
        <v>16</v>
      </c>
      <c r="D201" t="s">
        <v>426</v>
      </c>
      <c r="E201" t="s">
        <v>38</v>
      </c>
      <c r="F201" s="1" t="s">
        <v>427</v>
      </c>
      <c r="G201" t="s">
        <v>428</v>
      </c>
      <c r="H201">
        <v>4935</v>
      </c>
      <c r="I201" s="2">
        <v>44116</v>
      </c>
      <c r="J201" s="2">
        <v>44125</v>
      </c>
      <c r="K201">
        <v>4935</v>
      </c>
    </row>
    <row r="202" spans="1:11" x14ac:dyDescent="0.25">
      <c r="A202" t="str">
        <f>"ZF32CC6381"</f>
        <v>ZF32CC6381</v>
      </c>
      <c r="B202" t="str">
        <f t="shared" si="3"/>
        <v>06363391001</v>
      </c>
      <c r="C202" t="s">
        <v>16</v>
      </c>
      <c r="D202" t="s">
        <v>429</v>
      </c>
      <c r="E202" t="s">
        <v>42</v>
      </c>
      <c r="F202" s="1" t="s">
        <v>430</v>
      </c>
      <c r="G202" t="s">
        <v>431</v>
      </c>
      <c r="H202">
        <v>15200</v>
      </c>
      <c r="I202" s="2">
        <v>44041</v>
      </c>
      <c r="J202" s="2">
        <v>44043</v>
      </c>
      <c r="K202">
        <v>15200</v>
      </c>
    </row>
    <row r="203" spans="1:11" x14ac:dyDescent="0.25">
      <c r="A203" t="str">
        <f>"Z0F2A42413"</f>
        <v>Z0F2A42413</v>
      </c>
      <c r="B203" t="str">
        <f t="shared" si="3"/>
        <v>06363391001</v>
      </c>
      <c r="C203" t="s">
        <v>16</v>
      </c>
      <c r="D203" t="s">
        <v>432</v>
      </c>
      <c r="E203" t="s">
        <v>42</v>
      </c>
      <c r="F203" s="1" t="s">
        <v>433</v>
      </c>
      <c r="G203" t="s">
        <v>434</v>
      </c>
      <c r="H203">
        <v>19081.32</v>
      </c>
      <c r="I203" s="2">
        <v>44105</v>
      </c>
      <c r="J203" s="2">
        <v>44469</v>
      </c>
      <c r="K203">
        <v>0</v>
      </c>
    </row>
    <row r="204" spans="1:11" x14ac:dyDescent="0.25">
      <c r="A204" t="str">
        <f>"8098066F74"</f>
        <v>8098066F74</v>
      </c>
      <c r="B204" t="str">
        <f t="shared" si="3"/>
        <v>06363391001</v>
      </c>
      <c r="C204" t="s">
        <v>16</v>
      </c>
      <c r="D204" t="s">
        <v>435</v>
      </c>
      <c r="E204" t="s">
        <v>42</v>
      </c>
      <c r="F204" s="1" t="s">
        <v>436</v>
      </c>
      <c r="G204" t="s">
        <v>437</v>
      </c>
      <c r="H204">
        <v>60969.45</v>
      </c>
      <c r="I204" s="2">
        <v>44048</v>
      </c>
      <c r="J204" s="2">
        <v>44123</v>
      </c>
      <c r="K204">
        <v>60664.6</v>
      </c>
    </row>
    <row r="205" spans="1:11" x14ac:dyDescent="0.25">
      <c r="A205" t="str">
        <f>"Z3928EE3FD"</f>
        <v>Z3928EE3FD</v>
      </c>
      <c r="B205" t="str">
        <f t="shared" si="3"/>
        <v>06363391001</v>
      </c>
      <c r="C205" t="s">
        <v>16</v>
      </c>
      <c r="D205" t="s">
        <v>438</v>
      </c>
      <c r="E205" t="s">
        <v>42</v>
      </c>
      <c r="F205" s="1" t="s">
        <v>439</v>
      </c>
      <c r="G205" t="s">
        <v>440</v>
      </c>
      <c r="H205">
        <v>2492</v>
      </c>
      <c r="I205" s="2">
        <v>44005</v>
      </c>
      <c r="J205" s="2">
        <v>44008</v>
      </c>
      <c r="K205">
        <v>2492</v>
      </c>
    </row>
    <row r="206" spans="1:11" x14ac:dyDescent="0.25">
      <c r="A206" t="str">
        <f>"Z7A2DECA66"</f>
        <v>Z7A2DECA66</v>
      </c>
      <c r="B206" t="str">
        <f t="shared" si="3"/>
        <v>06363391001</v>
      </c>
      <c r="C206" t="s">
        <v>16</v>
      </c>
      <c r="D206" t="s">
        <v>347</v>
      </c>
      <c r="E206" t="s">
        <v>38</v>
      </c>
      <c r="F206" s="1" t="s">
        <v>388</v>
      </c>
      <c r="G206" t="s">
        <v>389</v>
      </c>
      <c r="H206">
        <v>4440</v>
      </c>
      <c r="I206" s="2">
        <v>44056</v>
      </c>
      <c r="J206" s="2">
        <v>44104</v>
      </c>
      <c r="K206">
        <v>4440</v>
      </c>
    </row>
    <row r="207" spans="1:11" x14ac:dyDescent="0.25">
      <c r="A207" t="str">
        <f>"ZE22DE6DD5"</f>
        <v>ZE22DE6DD5</v>
      </c>
      <c r="B207" t="str">
        <f t="shared" si="3"/>
        <v>06363391001</v>
      </c>
      <c r="C207" t="s">
        <v>16</v>
      </c>
      <c r="D207" t="s">
        <v>441</v>
      </c>
      <c r="E207" t="s">
        <v>38</v>
      </c>
      <c r="F207" s="1" t="s">
        <v>180</v>
      </c>
      <c r="G207" t="s">
        <v>181</v>
      </c>
      <c r="H207">
        <v>2100</v>
      </c>
      <c r="I207" s="2">
        <v>44053</v>
      </c>
      <c r="J207" s="2">
        <v>44104</v>
      </c>
      <c r="K207">
        <v>2100</v>
      </c>
    </row>
    <row r="208" spans="1:11" x14ac:dyDescent="0.25">
      <c r="A208" t="str">
        <f>"Z272DE5DBF"</f>
        <v>Z272DE5DBF</v>
      </c>
      <c r="B208" t="str">
        <f t="shared" si="3"/>
        <v>06363391001</v>
      </c>
      <c r="C208" t="s">
        <v>16</v>
      </c>
      <c r="D208" t="s">
        <v>442</v>
      </c>
      <c r="E208" t="s">
        <v>38</v>
      </c>
      <c r="F208" s="1" t="s">
        <v>275</v>
      </c>
      <c r="G208" t="s">
        <v>276</v>
      </c>
      <c r="H208">
        <v>2200</v>
      </c>
      <c r="I208" s="2">
        <v>44054</v>
      </c>
      <c r="J208" s="2">
        <v>44074</v>
      </c>
      <c r="K208">
        <v>2200</v>
      </c>
    </row>
    <row r="209" spans="1:11" x14ac:dyDescent="0.25">
      <c r="A209" t="str">
        <f>"Z9D2DE69F1"</f>
        <v>Z9D2DE69F1</v>
      </c>
      <c r="B209" t="str">
        <f t="shared" si="3"/>
        <v>06363391001</v>
      </c>
      <c r="C209" t="s">
        <v>16</v>
      </c>
      <c r="D209" t="s">
        <v>443</v>
      </c>
      <c r="E209" t="s">
        <v>38</v>
      </c>
      <c r="F209" s="1" t="s">
        <v>180</v>
      </c>
      <c r="G209" t="s">
        <v>181</v>
      </c>
      <c r="H209">
        <v>450</v>
      </c>
      <c r="I209" s="2">
        <v>44053</v>
      </c>
      <c r="J209" s="2">
        <v>44196</v>
      </c>
      <c r="K209">
        <v>450</v>
      </c>
    </row>
    <row r="210" spans="1:11" x14ac:dyDescent="0.25">
      <c r="A210" t="str">
        <f>"Z892E09561"</f>
        <v>Z892E09561</v>
      </c>
      <c r="B210" t="str">
        <f t="shared" si="3"/>
        <v>06363391001</v>
      </c>
      <c r="C210" t="s">
        <v>16</v>
      </c>
      <c r="D210" t="s">
        <v>444</v>
      </c>
      <c r="E210" t="s">
        <v>38</v>
      </c>
      <c r="F210" s="1" t="s">
        <v>391</v>
      </c>
      <c r="G210" t="s">
        <v>392</v>
      </c>
      <c r="H210">
        <v>2600</v>
      </c>
      <c r="I210" s="2">
        <v>44070</v>
      </c>
      <c r="J210" s="2">
        <v>44104</v>
      </c>
      <c r="K210">
        <v>2600</v>
      </c>
    </row>
    <row r="211" spans="1:11" x14ac:dyDescent="0.25">
      <c r="A211" t="str">
        <f>"Z882F085D2"</f>
        <v>Z882F085D2</v>
      </c>
      <c r="B211" t="str">
        <f t="shared" si="3"/>
        <v>06363391001</v>
      </c>
      <c r="C211" t="s">
        <v>16</v>
      </c>
      <c r="D211" t="s">
        <v>445</v>
      </c>
      <c r="E211" t="s">
        <v>38</v>
      </c>
      <c r="F211" s="1" t="s">
        <v>446</v>
      </c>
      <c r="G211" t="s">
        <v>447</v>
      </c>
      <c r="H211">
        <v>1655</v>
      </c>
      <c r="I211" s="2">
        <v>44046</v>
      </c>
      <c r="J211" s="2">
        <v>44048</v>
      </c>
      <c r="K211">
        <v>1655</v>
      </c>
    </row>
    <row r="212" spans="1:11" x14ac:dyDescent="0.25">
      <c r="A212" t="str">
        <f>"ZBF2DADB6D"</f>
        <v>ZBF2DADB6D</v>
      </c>
      <c r="B212" t="str">
        <f t="shared" si="3"/>
        <v>06363391001</v>
      </c>
      <c r="C212" t="s">
        <v>16</v>
      </c>
      <c r="D212" t="s">
        <v>448</v>
      </c>
      <c r="E212" t="s">
        <v>38</v>
      </c>
      <c r="F212" s="1" t="s">
        <v>449</v>
      </c>
      <c r="G212" t="s">
        <v>450</v>
      </c>
      <c r="H212">
        <v>2441</v>
      </c>
      <c r="I212" s="2">
        <v>44034</v>
      </c>
      <c r="J212" s="2">
        <v>44123</v>
      </c>
      <c r="K212">
        <v>2441</v>
      </c>
    </row>
    <row r="213" spans="1:11" x14ac:dyDescent="0.25">
      <c r="A213" t="str">
        <f>"Z022E0C64B"</f>
        <v>Z022E0C64B</v>
      </c>
      <c r="B213" t="str">
        <f t="shared" si="3"/>
        <v>06363391001</v>
      </c>
      <c r="C213" t="s">
        <v>16</v>
      </c>
      <c r="D213" t="s">
        <v>451</v>
      </c>
      <c r="E213" t="s">
        <v>38</v>
      </c>
      <c r="F213" s="1" t="s">
        <v>294</v>
      </c>
      <c r="G213" t="s">
        <v>295</v>
      </c>
      <c r="H213">
        <v>3000</v>
      </c>
      <c r="I213" s="2">
        <v>44070</v>
      </c>
      <c r="J213" s="2">
        <v>44104</v>
      </c>
      <c r="K213">
        <v>3000</v>
      </c>
    </row>
    <row r="214" spans="1:11" x14ac:dyDescent="0.25">
      <c r="A214" t="str">
        <f>"Z8A2DEC7D9"</f>
        <v>Z8A2DEC7D9</v>
      </c>
      <c r="B214" t="str">
        <f t="shared" si="3"/>
        <v>06363391001</v>
      </c>
      <c r="C214" t="s">
        <v>16</v>
      </c>
      <c r="D214" t="s">
        <v>452</v>
      </c>
      <c r="E214" t="s">
        <v>38</v>
      </c>
      <c r="F214" s="1" t="s">
        <v>206</v>
      </c>
      <c r="G214" t="s">
        <v>207</v>
      </c>
      <c r="H214">
        <v>590</v>
      </c>
      <c r="I214" s="2">
        <v>44070</v>
      </c>
      <c r="J214" s="2">
        <v>44104</v>
      </c>
      <c r="K214">
        <v>590</v>
      </c>
    </row>
    <row r="215" spans="1:11" x14ac:dyDescent="0.25">
      <c r="A215" t="str">
        <f>"Z732DE6A63"</f>
        <v>Z732DE6A63</v>
      </c>
      <c r="B215" t="str">
        <f t="shared" si="3"/>
        <v>06363391001</v>
      </c>
      <c r="C215" t="s">
        <v>16</v>
      </c>
      <c r="D215" t="s">
        <v>453</v>
      </c>
      <c r="E215" t="s">
        <v>38</v>
      </c>
      <c r="F215" s="1" t="s">
        <v>294</v>
      </c>
      <c r="G215" t="s">
        <v>295</v>
      </c>
      <c r="H215">
        <v>1500</v>
      </c>
      <c r="I215" s="2">
        <v>44053</v>
      </c>
      <c r="J215" s="2">
        <v>44104</v>
      </c>
      <c r="K215">
        <v>1500</v>
      </c>
    </row>
    <row r="216" spans="1:11" x14ac:dyDescent="0.25">
      <c r="A216" t="str">
        <f>"Z4E2E0DEB3"</f>
        <v>Z4E2E0DEB3</v>
      </c>
      <c r="B216" t="str">
        <f t="shared" si="3"/>
        <v>06363391001</v>
      </c>
      <c r="C216" t="s">
        <v>16</v>
      </c>
      <c r="D216" t="s">
        <v>454</v>
      </c>
      <c r="E216" t="s">
        <v>38</v>
      </c>
      <c r="F216" s="1" t="s">
        <v>280</v>
      </c>
      <c r="G216" t="s">
        <v>281</v>
      </c>
      <c r="H216">
        <v>870</v>
      </c>
      <c r="I216" s="2">
        <v>44070</v>
      </c>
      <c r="J216" s="2">
        <v>44104</v>
      </c>
      <c r="K216">
        <v>870</v>
      </c>
    </row>
    <row r="217" spans="1:11" x14ac:dyDescent="0.25">
      <c r="A217" t="str">
        <f>"ZA82E0A499"</f>
        <v>ZA82E0A499</v>
      </c>
      <c r="B217" t="str">
        <f t="shared" si="3"/>
        <v>06363391001</v>
      </c>
      <c r="C217" t="s">
        <v>16</v>
      </c>
      <c r="D217" t="s">
        <v>455</v>
      </c>
      <c r="E217" t="s">
        <v>38</v>
      </c>
      <c r="F217" s="1" t="s">
        <v>275</v>
      </c>
      <c r="G217" t="s">
        <v>276</v>
      </c>
      <c r="H217">
        <v>3780</v>
      </c>
      <c r="I217" s="2">
        <v>44070</v>
      </c>
      <c r="J217" s="2">
        <v>44104</v>
      </c>
      <c r="K217">
        <v>3780</v>
      </c>
    </row>
    <row r="218" spans="1:11" x14ac:dyDescent="0.25">
      <c r="A218" t="str">
        <f>"ZF72E0DF26"</f>
        <v>ZF72E0DF26</v>
      </c>
      <c r="B218" t="str">
        <f t="shared" si="3"/>
        <v>06363391001</v>
      </c>
      <c r="C218" t="s">
        <v>16</v>
      </c>
      <c r="D218" t="s">
        <v>456</v>
      </c>
      <c r="E218" t="s">
        <v>38</v>
      </c>
      <c r="F218" s="1" t="s">
        <v>457</v>
      </c>
      <c r="G218" t="s">
        <v>458</v>
      </c>
      <c r="H218">
        <v>280</v>
      </c>
      <c r="I218" s="2">
        <v>44074</v>
      </c>
      <c r="J218" s="2">
        <v>44104</v>
      </c>
      <c r="K218">
        <v>280</v>
      </c>
    </row>
    <row r="219" spans="1:11" x14ac:dyDescent="0.25">
      <c r="A219" t="str">
        <f>"ZC42DC5A2D"</f>
        <v>ZC42DC5A2D</v>
      </c>
      <c r="B219" t="str">
        <f t="shared" si="3"/>
        <v>06363391001</v>
      </c>
      <c r="C219" t="s">
        <v>16</v>
      </c>
      <c r="D219" t="s">
        <v>459</v>
      </c>
      <c r="E219" t="s">
        <v>38</v>
      </c>
      <c r="F219" s="1" t="s">
        <v>139</v>
      </c>
      <c r="G219" t="s">
        <v>140</v>
      </c>
      <c r="H219">
        <v>550</v>
      </c>
      <c r="I219" s="2">
        <v>44075</v>
      </c>
      <c r="J219" s="2">
        <v>44127</v>
      </c>
      <c r="K219">
        <v>550</v>
      </c>
    </row>
    <row r="220" spans="1:11" x14ac:dyDescent="0.25">
      <c r="A220" t="str">
        <f>"Z182DE7B0A"</f>
        <v>Z182DE7B0A</v>
      </c>
      <c r="B220" t="str">
        <f t="shared" si="3"/>
        <v>06363391001</v>
      </c>
      <c r="C220" t="s">
        <v>16</v>
      </c>
      <c r="D220" t="s">
        <v>460</v>
      </c>
      <c r="E220" t="s">
        <v>38</v>
      </c>
      <c r="F220" s="1" t="s">
        <v>461</v>
      </c>
      <c r="G220" t="s">
        <v>462</v>
      </c>
      <c r="H220">
        <v>173.08</v>
      </c>
      <c r="I220" s="2">
        <v>44048</v>
      </c>
      <c r="J220" s="2">
        <v>44048</v>
      </c>
      <c r="K220">
        <v>173.08</v>
      </c>
    </row>
    <row r="221" spans="1:11" x14ac:dyDescent="0.25">
      <c r="A221" t="str">
        <f>"ZB52E245DC"</f>
        <v>ZB52E245DC</v>
      </c>
      <c r="B221" t="str">
        <f t="shared" si="3"/>
        <v>06363391001</v>
      </c>
      <c r="C221" t="s">
        <v>16</v>
      </c>
      <c r="D221" t="s">
        <v>463</v>
      </c>
      <c r="E221" t="s">
        <v>38</v>
      </c>
      <c r="F221" s="1" t="s">
        <v>391</v>
      </c>
      <c r="G221" t="s">
        <v>392</v>
      </c>
      <c r="H221">
        <v>3360</v>
      </c>
      <c r="I221" s="2">
        <v>44078</v>
      </c>
      <c r="J221" s="2">
        <v>44104</v>
      </c>
      <c r="K221">
        <v>3360</v>
      </c>
    </row>
    <row r="222" spans="1:11" x14ac:dyDescent="0.25">
      <c r="A222" t="str">
        <f>"ZA22CEA2C7"</f>
        <v>ZA22CEA2C7</v>
      </c>
      <c r="B222" t="str">
        <f t="shared" si="3"/>
        <v>06363391001</v>
      </c>
      <c r="C222" t="s">
        <v>16</v>
      </c>
      <c r="D222" t="s">
        <v>464</v>
      </c>
      <c r="E222" t="s">
        <v>42</v>
      </c>
      <c r="F222" s="1" t="s">
        <v>465</v>
      </c>
      <c r="G222" t="s">
        <v>466</v>
      </c>
      <c r="H222">
        <v>15096.8</v>
      </c>
      <c r="I222" s="2">
        <v>44077</v>
      </c>
      <c r="J222" s="2">
        <v>44134</v>
      </c>
      <c r="K222">
        <v>15096.8</v>
      </c>
    </row>
    <row r="223" spans="1:11" x14ac:dyDescent="0.25">
      <c r="A223" t="str">
        <f>"Z592E2439D"</f>
        <v>Z592E2439D</v>
      </c>
      <c r="B223" t="str">
        <f t="shared" si="3"/>
        <v>06363391001</v>
      </c>
      <c r="C223" t="s">
        <v>16</v>
      </c>
      <c r="D223" t="s">
        <v>467</v>
      </c>
      <c r="E223" t="s">
        <v>38</v>
      </c>
      <c r="F223" s="1" t="s">
        <v>468</v>
      </c>
      <c r="G223" t="s">
        <v>469</v>
      </c>
      <c r="H223">
        <v>34900</v>
      </c>
      <c r="I223" s="2">
        <v>44077</v>
      </c>
      <c r="J223" s="2">
        <v>44196</v>
      </c>
      <c r="K223">
        <v>19552</v>
      </c>
    </row>
    <row r="224" spans="1:11" x14ac:dyDescent="0.25">
      <c r="A224" t="str">
        <f>"Z782E0C5BE"</f>
        <v>Z782E0C5BE</v>
      </c>
      <c r="B224" t="str">
        <f t="shared" si="3"/>
        <v>06363391001</v>
      </c>
      <c r="C224" t="s">
        <v>16</v>
      </c>
      <c r="D224" t="s">
        <v>470</v>
      </c>
      <c r="E224" t="s">
        <v>38</v>
      </c>
      <c r="F224" s="1" t="s">
        <v>180</v>
      </c>
      <c r="G224" t="s">
        <v>181</v>
      </c>
      <c r="H224">
        <v>625</v>
      </c>
      <c r="I224" s="2">
        <v>44076</v>
      </c>
      <c r="J224" s="2">
        <v>44134</v>
      </c>
      <c r="K224">
        <v>625</v>
      </c>
    </row>
    <row r="225" spans="1:11" x14ac:dyDescent="0.25">
      <c r="A225" t="str">
        <f>"Z612E12D5B"</f>
        <v>Z612E12D5B</v>
      </c>
      <c r="B225" t="str">
        <f t="shared" si="3"/>
        <v>06363391001</v>
      </c>
      <c r="C225" t="s">
        <v>16</v>
      </c>
      <c r="D225" t="s">
        <v>471</v>
      </c>
      <c r="E225" t="s">
        <v>38</v>
      </c>
      <c r="F225" s="1" t="s">
        <v>275</v>
      </c>
      <c r="G225" t="s">
        <v>276</v>
      </c>
      <c r="H225">
        <v>848.81</v>
      </c>
      <c r="I225" s="2">
        <v>44076</v>
      </c>
      <c r="J225" s="2">
        <v>44104</v>
      </c>
      <c r="K225">
        <v>848.81</v>
      </c>
    </row>
    <row r="226" spans="1:11" x14ac:dyDescent="0.25">
      <c r="A226" t="str">
        <f>"8413033E72"</f>
        <v>8413033E72</v>
      </c>
      <c r="B226" t="str">
        <f t="shared" si="3"/>
        <v>06363391001</v>
      </c>
      <c r="C226" t="s">
        <v>16</v>
      </c>
      <c r="D226" t="s">
        <v>472</v>
      </c>
      <c r="E226" t="s">
        <v>38</v>
      </c>
      <c r="F226" s="1" t="s">
        <v>130</v>
      </c>
      <c r="G226" t="s">
        <v>131</v>
      </c>
      <c r="H226">
        <v>43800.12</v>
      </c>
      <c r="I226" s="2">
        <v>44075</v>
      </c>
      <c r="J226" s="2">
        <v>44439</v>
      </c>
      <c r="K226">
        <v>10920</v>
      </c>
    </row>
    <row r="227" spans="1:11" x14ac:dyDescent="0.25">
      <c r="A227" t="str">
        <f>"Z202E19956"</f>
        <v>Z202E19956</v>
      </c>
      <c r="B227" t="str">
        <f t="shared" si="3"/>
        <v>06363391001</v>
      </c>
      <c r="C227" t="s">
        <v>16</v>
      </c>
      <c r="D227" t="s">
        <v>473</v>
      </c>
      <c r="E227" t="s">
        <v>38</v>
      </c>
      <c r="F227" s="1" t="s">
        <v>286</v>
      </c>
      <c r="G227" t="s">
        <v>287</v>
      </c>
      <c r="H227">
        <v>4032</v>
      </c>
      <c r="I227" s="2">
        <v>44076</v>
      </c>
      <c r="J227" s="2">
        <v>44134</v>
      </c>
      <c r="K227">
        <v>4031</v>
      </c>
    </row>
    <row r="228" spans="1:11" x14ac:dyDescent="0.25">
      <c r="A228" t="str">
        <f>"ZC22E1C30A"</f>
        <v>ZC22E1C30A</v>
      </c>
      <c r="B228" t="str">
        <f t="shared" si="3"/>
        <v>06363391001</v>
      </c>
      <c r="C228" t="s">
        <v>16</v>
      </c>
      <c r="D228" t="s">
        <v>474</v>
      </c>
      <c r="E228" t="s">
        <v>38</v>
      </c>
      <c r="F228" s="1" t="s">
        <v>275</v>
      </c>
      <c r="G228" t="s">
        <v>276</v>
      </c>
      <c r="H228">
        <v>3900</v>
      </c>
      <c r="I228" s="2">
        <v>44076</v>
      </c>
      <c r="J228" s="2">
        <v>44104</v>
      </c>
      <c r="K228">
        <v>3900</v>
      </c>
    </row>
    <row r="229" spans="1:11" x14ac:dyDescent="0.25">
      <c r="A229" t="str">
        <f>"Z112E2EF66"</f>
        <v>Z112E2EF66</v>
      </c>
      <c r="B229" t="str">
        <f t="shared" si="3"/>
        <v>06363391001</v>
      </c>
      <c r="C229" t="s">
        <v>16</v>
      </c>
      <c r="D229" t="s">
        <v>475</v>
      </c>
      <c r="E229" t="s">
        <v>38</v>
      </c>
      <c r="F229" s="1" t="s">
        <v>476</v>
      </c>
      <c r="G229" t="s">
        <v>477</v>
      </c>
      <c r="H229">
        <v>1600</v>
      </c>
      <c r="I229" s="2">
        <v>44083</v>
      </c>
      <c r="J229" s="2">
        <v>44172</v>
      </c>
      <c r="K229">
        <v>0</v>
      </c>
    </row>
    <row r="230" spans="1:11" x14ac:dyDescent="0.25">
      <c r="A230" t="str">
        <f>"Z3D2D98B62"</f>
        <v>Z3D2D98B62</v>
      </c>
      <c r="B230" t="str">
        <f t="shared" si="3"/>
        <v>06363391001</v>
      </c>
      <c r="C230" t="s">
        <v>16</v>
      </c>
      <c r="D230" t="s">
        <v>478</v>
      </c>
      <c r="E230" t="s">
        <v>38</v>
      </c>
      <c r="F230" s="1" t="s">
        <v>479</v>
      </c>
      <c r="G230" t="s">
        <v>480</v>
      </c>
      <c r="H230">
        <v>850</v>
      </c>
      <c r="I230" s="2">
        <v>44077</v>
      </c>
      <c r="J230" s="2">
        <v>44078</v>
      </c>
      <c r="K230">
        <v>850</v>
      </c>
    </row>
    <row r="231" spans="1:11" x14ac:dyDescent="0.25">
      <c r="A231" t="str">
        <f>"Z4C2DDF6F7"</f>
        <v>Z4C2DDF6F7</v>
      </c>
      <c r="B231" t="str">
        <f t="shared" si="3"/>
        <v>06363391001</v>
      </c>
      <c r="C231" t="s">
        <v>16</v>
      </c>
      <c r="D231" t="s">
        <v>481</v>
      </c>
      <c r="E231" t="s">
        <v>38</v>
      </c>
      <c r="F231" s="1" t="s">
        <v>180</v>
      </c>
      <c r="G231" t="s">
        <v>181</v>
      </c>
      <c r="H231">
        <v>535</v>
      </c>
      <c r="I231" s="2">
        <v>44047</v>
      </c>
      <c r="J231" s="2">
        <v>44048</v>
      </c>
      <c r="K231">
        <v>535</v>
      </c>
    </row>
    <row r="232" spans="1:11" x14ac:dyDescent="0.25">
      <c r="A232" t="str">
        <f>"Z5C2D85902"</f>
        <v>Z5C2D85902</v>
      </c>
      <c r="B232" t="str">
        <f t="shared" si="3"/>
        <v>06363391001</v>
      </c>
      <c r="C232" t="s">
        <v>16</v>
      </c>
      <c r="D232" t="s">
        <v>482</v>
      </c>
      <c r="E232" t="s">
        <v>38</v>
      </c>
      <c r="F232" s="1" t="s">
        <v>345</v>
      </c>
      <c r="G232" t="s">
        <v>346</v>
      </c>
      <c r="H232">
        <v>986</v>
      </c>
      <c r="I232" s="2">
        <v>44071</v>
      </c>
      <c r="J232" s="2">
        <v>44102</v>
      </c>
      <c r="K232">
        <v>986</v>
      </c>
    </row>
    <row r="233" spans="1:11" x14ac:dyDescent="0.25">
      <c r="A233" t="str">
        <f>"Z8C2E4AF4A"</f>
        <v>Z8C2E4AF4A</v>
      </c>
      <c r="B233" t="str">
        <f t="shared" si="3"/>
        <v>06363391001</v>
      </c>
      <c r="C233" t="s">
        <v>16</v>
      </c>
      <c r="D233" t="s">
        <v>483</v>
      </c>
      <c r="E233" t="s">
        <v>38</v>
      </c>
      <c r="F233" s="1" t="s">
        <v>484</v>
      </c>
      <c r="G233" t="s">
        <v>485</v>
      </c>
      <c r="H233">
        <v>1240</v>
      </c>
      <c r="I233" s="2">
        <v>44095</v>
      </c>
      <c r="J233" s="2">
        <v>44134</v>
      </c>
      <c r="K233">
        <v>0</v>
      </c>
    </row>
    <row r="234" spans="1:11" x14ac:dyDescent="0.25">
      <c r="A234" t="str">
        <f>"Z3F2E3A761"</f>
        <v>Z3F2E3A761</v>
      </c>
      <c r="B234" t="str">
        <f t="shared" si="3"/>
        <v>06363391001</v>
      </c>
      <c r="C234" t="s">
        <v>16</v>
      </c>
      <c r="D234" t="s">
        <v>486</v>
      </c>
      <c r="E234" t="s">
        <v>38</v>
      </c>
      <c r="F234" s="1" t="s">
        <v>192</v>
      </c>
      <c r="G234" t="s">
        <v>193</v>
      </c>
      <c r="H234">
        <v>2800</v>
      </c>
      <c r="I234" s="2">
        <v>44091</v>
      </c>
      <c r="J234" s="2">
        <v>44134</v>
      </c>
      <c r="K234">
        <v>2800</v>
      </c>
    </row>
    <row r="235" spans="1:11" x14ac:dyDescent="0.25">
      <c r="A235" t="str">
        <f>"ZC12E2F0C1"</f>
        <v>ZC12E2F0C1</v>
      </c>
      <c r="B235" t="str">
        <f t="shared" si="3"/>
        <v>06363391001</v>
      </c>
      <c r="C235" t="s">
        <v>16</v>
      </c>
      <c r="D235" t="s">
        <v>487</v>
      </c>
      <c r="E235" t="s">
        <v>38</v>
      </c>
      <c r="F235" s="1" t="s">
        <v>488</v>
      </c>
      <c r="G235" t="s">
        <v>489</v>
      </c>
      <c r="H235">
        <v>384</v>
      </c>
      <c r="I235" s="2">
        <v>44085</v>
      </c>
      <c r="J235" s="2">
        <v>44104</v>
      </c>
      <c r="K235">
        <v>0</v>
      </c>
    </row>
    <row r="236" spans="1:11" x14ac:dyDescent="0.25">
      <c r="A236" t="str">
        <f>"Z532E342E1"</f>
        <v>Z532E342E1</v>
      </c>
      <c r="B236" t="str">
        <f t="shared" si="3"/>
        <v>06363391001</v>
      </c>
      <c r="C236" t="s">
        <v>16</v>
      </c>
      <c r="D236" t="s">
        <v>490</v>
      </c>
      <c r="E236" t="s">
        <v>38</v>
      </c>
      <c r="F236" s="1" t="s">
        <v>189</v>
      </c>
      <c r="G236" t="s">
        <v>190</v>
      </c>
      <c r="H236">
        <v>2970</v>
      </c>
      <c r="I236" s="2">
        <v>44085</v>
      </c>
      <c r="J236" s="2">
        <v>44134</v>
      </c>
      <c r="K236">
        <v>2970</v>
      </c>
    </row>
    <row r="237" spans="1:11" x14ac:dyDescent="0.25">
      <c r="A237" t="str">
        <f>"Z5E2E46DF2"</f>
        <v>Z5E2E46DF2</v>
      </c>
      <c r="B237" t="str">
        <f t="shared" si="3"/>
        <v>06363391001</v>
      </c>
      <c r="C237" t="s">
        <v>16</v>
      </c>
      <c r="D237" t="s">
        <v>491</v>
      </c>
      <c r="E237" t="s">
        <v>38</v>
      </c>
      <c r="F237" s="1" t="s">
        <v>416</v>
      </c>
      <c r="G237" t="s">
        <v>417</v>
      </c>
      <c r="H237">
        <v>3195</v>
      </c>
      <c r="I237" s="2">
        <v>44091</v>
      </c>
      <c r="J237" s="2">
        <v>44134</v>
      </c>
      <c r="K237">
        <v>0</v>
      </c>
    </row>
    <row r="238" spans="1:11" x14ac:dyDescent="0.25">
      <c r="A238" t="str">
        <f>"Z812E2F222"</f>
        <v>Z812E2F222</v>
      </c>
      <c r="B238" t="str">
        <f t="shared" si="3"/>
        <v>06363391001</v>
      </c>
      <c r="C238" t="s">
        <v>16</v>
      </c>
      <c r="D238" t="s">
        <v>492</v>
      </c>
      <c r="E238" t="s">
        <v>38</v>
      </c>
      <c r="F238" s="1" t="s">
        <v>493</v>
      </c>
      <c r="G238" t="s">
        <v>494</v>
      </c>
      <c r="H238">
        <v>660</v>
      </c>
      <c r="I238" s="2">
        <v>44088</v>
      </c>
      <c r="J238" s="2">
        <v>44134</v>
      </c>
      <c r="K238">
        <v>660</v>
      </c>
    </row>
    <row r="239" spans="1:11" x14ac:dyDescent="0.25">
      <c r="A239" t="str">
        <f>"Z4C2E45B5E"</f>
        <v>Z4C2E45B5E</v>
      </c>
      <c r="B239" t="str">
        <f t="shared" si="3"/>
        <v>06363391001</v>
      </c>
      <c r="C239" t="s">
        <v>16</v>
      </c>
      <c r="D239" t="s">
        <v>495</v>
      </c>
      <c r="E239" t="s">
        <v>38</v>
      </c>
      <c r="F239" s="1" t="s">
        <v>286</v>
      </c>
      <c r="G239" t="s">
        <v>287</v>
      </c>
      <c r="H239">
        <v>76</v>
      </c>
      <c r="I239" s="2">
        <v>44091</v>
      </c>
      <c r="J239" s="2">
        <v>44134</v>
      </c>
      <c r="K239">
        <v>75</v>
      </c>
    </row>
    <row r="240" spans="1:11" x14ac:dyDescent="0.25">
      <c r="A240" t="str">
        <f>"ZBD2E3D616"</f>
        <v>ZBD2E3D616</v>
      </c>
      <c r="B240" t="str">
        <f t="shared" si="3"/>
        <v>06363391001</v>
      </c>
      <c r="C240" t="s">
        <v>16</v>
      </c>
      <c r="D240" t="s">
        <v>496</v>
      </c>
      <c r="E240" t="s">
        <v>38</v>
      </c>
      <c r="F240" s="1" t="s">
        <v>275</v>
      </c>
      <c r="G240" t="s">
        <v>276</v>
      </c>
      <c r="H240">
        <v>234</v>
      </c>
      <c r="I240" s="2">
        <v>44088</v>
      </c>
      <c r="J240" s="2">
        <v>44104</v>
      </c>
      <c r="K240">
        <v>234</v>
      </c>
    </row>
    <row r="241" spans="1:11" x14ac:dyDescent="0.25">
      <c r="A241" t="str">
        <f>"Z112E45A2C"</f>
        <v>Z112E45A2C</v>
      </c>
      <c r="B241" t="str">
        <f t="shared" si="3"/>
        <v>06363391001</v>
      </c>
      <c r="C241" t="s">
        <v>16</v>
      </c>
      <c r="D241" t="s">
        <v>497</v>
      </c>
      <c r="E241" t="s">
        <v>38</v>
      </c>
      <c r="F241" s="1" t="s">
        <v>391</v>
      </c>
      <c r="G241" t="s">
        <v>392</v>
      </c>
      <c r="H241">
        <v>4200</v>
      </c>
      <c r="I241" s="2">
        <v>44091</v>
      </c>
      <c r="J241" s="2">
        <v>44134</v>
      </c>
      <c r="K241">
        <v>4200</v>
      </c>
    </row>
    <row r="242" spans="1:11" x14ac:dyDescent="0.25">
      <c r="A242" t="str">
        <f>"ZDC2E61C04"</f>
        <v>ZDC2E61C04</v>
      </c>
      <c r="B242" t="str">
        <f t="shared" si="3"/>
        <v>06363391001</v>
      </c>
      <c r="C242" t="s">
        <v>16</v>
      </c>
      <c r="D242" t="s">
        <v>498</v>
      </c>
      <c r="E242" t="s">
        <v>38</v>
      </c>
      <c r="F242" s="1" t="s">
        <v>99</v>
      </c>
      <c r="G242" t="s">
        <v>100</v>
      </c>
      <c r="H242">
        <v>1193.2</v>
      </c>
      <c r="I242" s="2">
        <v>44099</v>
      </c>
      <c r="J242" s="2">
        <v>44134</v>
      </c>
      <c r="K242">
        <v>1193.2</v>
      </c>
    </row>
    <row r="243" spans="1:11" x14ac:dyDescent="0.25">
      <c r="A243" t="str">
        <f>"6718096C30"</f>
        <v>6718096C30</v>
      </c>
      <c r="B243" t="str">
        <f t="shared" si="3"/>
        <v>06363391001</v>
      </c>
      <c r="C243" t="s">
        <v>16</v>
      </c>
      <c r="D243" t="s">
        <v>499</v>
      </c>
      <c r="E243" t="s">
        <v>18</v>
      </c>
      <c r="F243" s="1" t="s">
        <v>338</v>
      </c>
      <c r="G243" t="s">
        <v>339</v>
      </c>
      <c r="H243">
        <v>5647468.5099999998</v>
      </c>
      <c r="I243" s="2">
        <v>42552</v>
      </c>
      <c r="J243" s="2">
        <v>44218</v>
      </c>
      <c r="K243">
        <v>3280122.56</v>
      </c>
    </row>
    <row r="244" spans="1:11" x14ac:dyDescent="0.25">
      <c r="A244" t="str">
        <f>"Z082E3E217"</f>
        <v>Z082E3E217</v>
      </c>
      <c r="B244" t="str">
        <f t="shared" si="3"/>
        <v>06363391001</v>
      </c>
      <c r="C244" t="s">
        <v>16</v>
      </c>
      <c r="D244" t="s">
        <v>500</v>
      </c>
      <c r="E244" t="s">
        <v>38</v>
      </c>
      <c r="F244" s="1" t="s">
        <v>244</v>
      </c>
      <c r="G244" t="s">
        <v>245</v>
      </c>
      <c r="H244">
        <v>3800</v>
      </c>
      <c r="I244" s="2">
        <v>44096</v>
      </c>
      <c r="J244" s="2">
        <v>44134</v>
      </c>
      <c r="K244">
        <v>3800</v>
      </c>
    </row>
    <row r="245" spans="1:11" x14ac:dyDescent="0.25">
      <c r="A245" t="str">
        <f>"ZAA2E64863"</f>
        <v>ZAA2E64863</v>
      </c>
      <c r="B245" t="str">
        <f t="shared" si="3"/>
        <v>06363391001</v>
      </c>
      <c r="C245" t="s">
        <v>16</v>
      </c>
      <c r="D245" t="s">
        <v>390</v>
      </c>
      <c r="E245" t="s">
        <v>38</v>
      </c>
      <c r="F245" s="1" t="s">
        <v>391</v>
      </c>
      <c r="G245" t="s">
        <v>392</v>
      </c>
      <c r="H245">
        <v>3900</v>
      </c>
      <c r="I245" s="2">
        <v>44099</v>
      </c>
      <c r="J245" s="2">
        <v>44134</v>
      </c>
      <c r="K245">
        <v>3900</v>
      </c>
    </row>
    <row r="246" spans="1:11" x14ac:dyDescent="0.25">
      <c r="A246" t="str">
        <f>"Z1C2D9C13D"</f>
        <v>Z1C2D9C13D</v>
      </c>
      <c r="B246" t="str">
        <f t="shared" si="3"/>
        <v>06363391001</v>
      </c>
      <c r="C246" t="s">
        <v>16</v>
      </c>
      <c r="D246" t="s">
        <v>501</v>
      </c>
      <c r="E246" t="s">
        <v>38</v>
      </c>
      <c r="F246" s="1" t="s">
        <v>394</v>
      </c>
      <c r="G246" t="s">
        <v>395</v>
      </c>
      <c r="H246">
        <v>3740</v>
      </c>
      <c r="I246" s="2">
        <v>44091</v>
      </c>
      <c r="J246" s="2">
        <v>44091</v>
      </c>
      <c r="K246">
        <v>3740</v>
      </c>
    </row>
    <row r="247" spans="1:11" x14ac:dyDescent="0.25">
      <c r="A247" t="str">
        <f>"ZE62E5FF56"</f>
        <v>ZE62E5FF56</v>
      </c>
      <c r="B247" t="str">
        <f t="shared" si="3"/>
        <v>06363391001</v>
      </c>
      <c r="C247" t="s">
        <v>16</v>
      </c>
      <c r="D247" t="s">
        <v>502</v>
      </c>
      <c r="E247" t="s">
        <v>38</v>
      </c>
      <c r="F247" s="1" t="s">
        <v>192</v>
      </c>
      <c r="G247" t="s">
        <v>193</v>
      </c>
      <c r="H247">
        <v>550</v>
      </c>
      <c r="I247" s="2">
        <v>44099</v>
      </c>
      <c r="J247" s="2">
        <v>44099</v>
      </c>
      <c r="K247">
        <v>550</v>
      </c>
    </row>
    <row r="248" spans="1:11" x14ac:dyDescent="0.25">
      <c r="A248" t="str">
        <f>"8244682ECE"</f>
        <v>8244682ECE</v>
      </c>
      <c r="B248" t="str">
        <f t="shared" si="3"/>
        <v>06363391001</v>
      </c>
      <c r="C248" t="s">
        <v>16</v>
      </c>
      <c r="D248" t="s">
        <v>503</v>
      </c>
      <c r="E248" t="s">
        <v>42</v>
      </c>
      <c r="F248" s="1" t="s">
        <v>504</v>
      </c>
      <c r="G248" t="s">
        <v>190</v>
      </c>
      <c r="H248">
        <v>182178.16</v>
      </c>
      <c r="I248" s="2">
        <v>44075</v>
      </c>
      <c r="J248" s="2">
        <v>44439</v>
      </c>
      <c r="K248">
        <v>12961.76</v>
      </c>
    </row>
    <row r="249" spans="1:11" x14ac:dyDescent="0.25">
      <c r="A249" t="str">
        <f>"81347808D0"</f>
        <v>81347808D0</v>
      </c>
      <c r="B249" t="str">
        <f t="shared" si="3"/>
        <v>06363391001</v>
      </c>
      <c r="C249" t="s">
        <v>16</v>
      </c>
      <c r="D249" t="s">
        <v>505</v>
      </c>
      <c r="E249" t="s">
        <v>42</v>
      </c>
      <c r="F249" s="1" t="s">
        <v>506</v>
      </c>
      <c r="G249" t="s">
        <v>78</v>
      </c>
      <c r="H249">
        <v>218609.19</v>
      </c>
      <c r="I249" s="2">
        <v>44044</v>
      </c>
      <c r="J249" s="2">
        <v>44408</v>
      </c>
      <c r="K249">
        <v>69891.31</v>
      </c>
    </row>
    <row r="250" spans="1:11" x14ac:dyDescent="0.25">
      <c r="A250" t="str">
        <f>"ZD52DB9CA0"</f>
        <v>ZD52DB9CA0</v>
      </c>
      <c r="B250" t="str">
        <f t="shared" si="3"/>
        <v>06363391001</v>
      </c>
      <c r="C250" t="s">
        <v>16</v>
      </c>
      <c r="D250" t="s">
        <v>507</v>
      </c>
      <c r="E250" t="s">
        <v>38</v>
      </c>
      <c r="F250" s="1" t="s">
        <v>404</v>
      </c>
      <c r="G250" t="s">
        <v>405</v>
      </c>
      <c r="H250">
        <v>2500</v>
      </c>
      <c r="I250" s="2">
        <v>44075</v>
      </c>
      <c r="J250" s="2">
        <v>44134</v>
      </c>
      <c r="K250">
        <v>2500</v>
      </c>
    </row>
    <row r="251" spans="1:11" x14ac:dyDescent="0.25">
      <c r="A251" t="str">
        <f>"Z962E79447"</f>
        <v>Z962E79447</v>
      </c>
      <c r="B251" t="str">
        <f t="shared" si="3"/>
        <v>06363391001</v>
      </c>
      <c r="C251" t="s">
        <v>16</v>
      </c>
      <c r="D251" t="s">
        <v>508</v>
      </c>
      <c r="E251" t="s">
        <v>38</v>
      </c>
      <c r="F251" s="1" t="s">
        <v>509</v>
      </c>
      <c r="G251" t="s">
        <v>510</v>
      </c>
      <c r="H251">
        <v>300</v>
      </c>
      <c r="I251" s="2">
        <v>44037</v>
      </c>
      <c r="J251" s="2">
        <v>44130</v>
      </c>
      <c r="K251">
        <v>0</v>
      </c>
    </row>
    <row r="252" spans="1:11" x14ac:dyDescent="0.25">
      <c r="A252" t="str">
        <f>"ZBD2BEB085"</f>
        <v>ZBD2BEB085</v>
      </c>
      <c r="B252" t="str">
        <f t="shared" si="3"/>
        <v>06363391001</v>
      </c>
      <c r="C252" t="s">
        <v>16</v>
      </c>
      <c r="D252" t="s">
        <v>511</v>
      </c>
      <c r="E252" t="s">
        <v>38</v>
      </c>
      <c r="F252" s="1" t="s">
        <v>121</v>
      </c>
      <c r="G252" t="s">
        <v>122</v>
      </c>
      <c r="H252">
        <v>382.65</v>
      </c>
      <c r="I252" s="2">
        <v>44022</v>
      </c>
      <c r="J252" s="2">
        <v>44022</v>
      </c>
      <c r="K252">
        <v>382.65</v>
      </c>
    </row>
    <row r="253" spans="1:11" x14ac:dyDescent="0.25">
      <c r="A253" t="str">
        <f>"Z632EDD171"</f>
        <v>Z632EDD171</v>
      </c>
      <c r="B253" t="str">
        <f t="shared" si="3"/>
        <v>06363391001</v>
      </c>
      <c r="C253" t="s">
        <v>16</v>
      </c>
      <c r="D253" t="s">
        <v>512</v>
      </c>
      <c r="E253" t="s">
        <v>38</v>
      </c>
      <c r="F253" s="1" t="s">
        <v>513</v>
      </c>
      <c r="G253" t="s">
        <v>514</v>
      </c>
      <c r="H253">
        <v>1799.5</v>
      </c>
      <c r="I253" s="2">
        <v>44126</v>
      </c>
      <c r="J253" s="2">
        <v>44165</v>
      </c>
      <c r="K253">
        <v>1799.5</v>
      </c>
    </row>
    <row r="254" spans="1:11" x14ac:dyDescent="0.25">
      <c r="A254" t="str">
        <f>"Z5F2ECE8F9"</f>
        <v>Z5F2ECE8F9</v>
      </c>
      <c r="B254" t="str">
        <f t="shared" si="3"/>
        <v>06363391001</v>
      </c>
      <c r="C254" t="s">
        <v>16</v>
      </c>
      <c r="D254" t="s">
        <v>515</v>
      </c>
      <c r="E254" t="s">
        <v>38</v>
      </c>
      <c r="F254" s="1" t="s">
        <v>516</v>
      </c>
      <c r="G254" t="s">
        <v>517</v>
      </c>
      <c r="H254">
        <v>160</v>
      </c>
      <c r="I254" s="2">
        <v>44102</v>
      </c>
      <c r="J254" s="2">
        <v>44102</v>
      </c>
      <c r="K254">
        <v>160</v>
      </c>
    </row>
    <row r="255" spans="1:11" x14ac:dyDescent="0.25">
      <c r="A255" t="str">
        <f>"Z5D2EB060B"</f>
        <v>Z5D2EB060B</v>
      </c>
      <c r="B255" t="str">
        <f t="shared" si="3"/>
        <v>06363391001</v>
      </c>
      <c r="C255" t="s">
        <v>16</v>
      </c>
      <c r="D255" t="s">
        <v>518</v>
      </c>
      <c r="E255" t="s">
        <v>38</v>
      </c>
      <c r="F255" s="1" t="s">
        <v>286</v>
      </c>
      <c r="G255" t="s">
        <v>287</v>
      </c>
      <c r="H255">
        <v>2876</v>
      </c>
      <c r="I255" s="2">
        <v>44117</v>
      </c>
      <c r="J255" s="2">
        <v>44165</v>
      </c>
      <c r="K255">
        <v>2875</v>
      </c>
    </row>
    <row r="256" spans="1:11" x14ac:dyDescent="0.25">
      <c r="A256" t="str">
        <f>"ZAC2EC64C6"</f>
        <v>ZAC2EC64C6</v>
      </c>
      <c r="B256" t="str">
        <f t="shared" si="3"/>
        <v>06363391001</v>
      </c>
      <c r="C256" t="s">
        <v>16</v>
      </c>
      <c r="D256" t="s">
        <v>519</v>
      </c>
      <c r="E256" t="s">
        <v>38</v>
      </c>
      <c r="F256" s="1" t="s">
        <v>520</v>
      </c>
      <c r="G256" t="s">
        <v>521</v>
      </c>
      <c r="H256">
        <v>858</v>
      </c>
      <c r="I256" s="2">
        <v>44125</v>
      </c>
      <c r="J256" s="2">
        <v>44134</v>
      </c>
      <c r="K256">
        <v>858</v>
      </c>
    </row>
    <row r="257" spans="1:11" x14ac:dyDescent="0.25">
      <c r="A257" t="str">
        <f>"Z712E99BC2"</f>
        <v>Z712E99BC2</v>
      </c>
      <c r="B257" t="str">
        <f t="shared" si="3"/>
        <v>06363391001</v>
      </c>
      <c r="C257" t="s">
        <v>16</v>
      </c>
      <c r="D257" t="s">
        <v>522</v>
      </c>
      <c r="E257" t="s">
        <v>38</v>
      </c>
      <c r="F257" s="1" t="s">
        <v>413</v>
      </c>
      <c r="G257" t="s">
        <v>414</v>
      </c>
      <c r="H257">
        <v>3398</v>
      </c>
      <c r="I257" s="2">
        <v>44116</v>
      </c>
      <c r="J257" s="2">
        <v>44165</v>
      </c>
      <c r="K257">
        <v>3398</v>
      </c>
    </row>
    <row r="258" spans="1:11" x14ac:dyDescent="0.25">
      <c r="A258" t="str">
        <f>"Z3A2E99E95"</f>
        <v>Z3A2E99E95</v>
      </c>
      <c r="B258" t="str">
        <f t="shared" si="3"/>
        <v>06363391001</v>
      </c>
      <c r="C258" t="s">
        <v>16</v>
      </c>
      <c r="D258" t="s">
        <v>523</v>
      </c>
      <c r="E258" t="s">
        <v>38</v>
      </c>
      <c r="F258" s="1" t="s">
        <v>180</v>
      </c>
      <c r="G258" t="s">
        <v>181</v>
      </c>
      <c r="H258">
        <v>445</v>
      </c>
      <c r="I258" s="2">
        <v>44110</v>
      </c>
      <c r="J258" s="2">
        <v>44140</v>
      </c>
      <c r="K258">
        <v>445</v>
      </c>
    </row>
    <row r="259" spans="1:11" x14ac:dyDescent="0.25">
      <c r="A259" t="str">
        <f>"Z3E2EDCD5A"</f>
        <v>Z3E2EDCD5A</v>
      </c>
      <c r="B259" t="str">
        <f t="shared" ref="B259:B322" si="4">"06363391001"</f>
        <v>06363391001</v>
      </c>
      <c r="C259" t="s">
        <v>16</v>
      </c>
      <c r="D259" t="s">
        <v>524</v>
      </c>
      <c r="E259" t="s">
        <v>38</v>
      </c>
      <c r="F259" s="1" t="s">
        <v>192</v>
      </c>
      <c r="G259" t="s">
        <v>193</v>
      </c>
      <c r="H259">
        <v>280</v>
      </c>
      <c r="I259" s="2">
        <v>44132</v>
      </c>
      <c r="J259" s="2">
        <v>44165</v>
      </c>
      <c r="K259">
        <v>280</v>
      </c>
    </row>
    <row r="260" spans="1:11" x14ac:dyDescent="0.25">
      <c r="A260" t="str">
        <f>"Z8E2EEB1CB"</f>
        <v>Z8E2EEB1CB</v>
      </c>
      <c r="B260" t="str">
        <f t="shared" si="4"/>
        <v>06363391001</v>
      </c>
      <c r="C260" t="s">
        <v>16</v>
      </c>
      <c r="D260" t="s">
        <v>525</v>
      </c>
      <c r="E260" t="s">
        <v>38</v>
      </c>
      <c r="F260" s="1" t="s">
        <v>526</v>
      </c>
      <c r="G260" t="s">
        <v>527</v>
      </c>
      <c r="H260">
        <v>479.55</v>
      </c>
      <c r="I260" s="2">
        <v>44131</v>
      </c>
      <c r="J260" s="2">
        <v>44161</v>
      </c>
      <c r="K260">
        <v>477.15</v>
      </c>
    </row>
    <row r="261" spans="1:11" x14ac:dyDescent="0.25">
      <c r="A261" t="str">
        <f>"Z372EC773E"</f>
        <v>Z372EC773E</v>
      </c>
      <c r="B261" t="str">
        <f t="shared" si="4"/>
        <v>06363391001</v>
      </c>
      <c r="C261" t="s">
        <v>16</v>
      </c>
      <c r="D261" t="s">
        <v>528</v>
      </c>
      <c r="E261" t="s">
        <v>38</v>
      </c>
      <c r="F261" s="1" t="s">
        <v>413</v>
      </c>
      <c r="G261" t="s">
        <v>414</v>
      </c>
      <c r="H261">
        <v>1210</v>
      </c>
      <c r="I261" s="2">
        <v>44126</v>
      </c>
      <c r="J261" s="2">
        <v>44158</v>
      </c>
      <c r="K261">
        <v>0</v>
      </c>
    </row>
    <row r="262" spans="1:11" x14ac:dyDescent="0.25">
      <c r="A262" t="str">
        <f>"Z112ED42BE"</f>
        <v>Z112ED42BE</v>
      </c>
      <c r="B262" t="str">
        <f t="shared" si="4"/>
        <v>06363391001</v>
      </c>
      <c r="C262" t="s">
        <v>16</v>
      </c>
      <c r="D262" t="s">
        <v>529</v>
      </c>
      <c r="E262" t="s">
        <v>38</v>
      </c>
      <c r="F262" s="1" t="s">
        <v>530</v>
      </c>
      <c r="G262" t="s">
        <v>417</v>
      </c>
      <c r="H262">
        <v>3530</v>
      </c>
      <c r="I262" s="2">
        <v>44125</v>
      </c>
      <c r="J262" s="2">
        <v>44165</v>
      </c>
      <c r="K262">
        <v>0</v>
      </c>
    </row>
    <row r="263" spans="1:11" x14ac:dyDescent="0.25">
      <c r="A263" t="str">
        <f>"Z072EED400"</f>
        <v>Z072EED400</v>
      </c>
      <c r="B263" t="str">
        <f t="shared" si="4"/>
        <v>06363391001</v>
      </c>
      <c r="C263" t="s">
        <v>16</v>
      </c>
      <c r="D263" t="s">
        <v>531</v>
      </c>
      <c r="E263" t="s">
        <v>38</v>
      </c>
      <c r="F263" s="1" t="s">
        <v>257</v>
      </c>
      <c r="G263" t="s">
        <v>258</v>
      </c>
      <c r="H263">
        <v>200</v>
      </c>
      <c r="I263" s="2">
        <v>44139</v>
      </c>
      <c r="J263" s="2">
        <v>44165</v>
      </c>
      <c r="K263">
        <v>0</v>
      </c>
    </row>
    <row r="264" spans="1:11" x14ac:dyDescent="0.25">
      <c r="A264" t="str">
        <f>"8346820DC0"</f>
        <v>8346820DC0</v>
      </c>
      <c r="B264" t="str">
        <f t="shared" si="4"/>
        <v>06363391001</v>
      </c>
      <c r="C264" t="s">
        <v>16</v>
      </c>
      <c r="D264" t="s">
        <v>532</v>
      </c>
      <c r="E264" t="s">
        <v>18</v>
      </c>
      <c r="F264" s="1" t="s">
        <v>533</v>
      </c>
      <c r="G264" s="1" t="s">
        <v>533</v>
      </c>
      <c r="H264">
        <v>1696441.02</v>
      </c>
      <c r="I264" s="2">
        <v>44013</v>
      </c>
      <c r="J264" s="2">
        <v>45107</v>
      </c>
      <c r="K264">
        <v>202363.15</v>
      </c>
    </row>
    <row r="265" spans="1:11" x14ac:dyDescent="0.25">
      <c r="A265" t="str">
        <f>"ZE12E38982"</f>
        <v>ZE12E38982</v>
      </c>
      <c r="B265" t="str">
        <f t="shared" si="4"/>
        <v>06363391001</v>
      </c>
      <c r="C265" t="s">
        <v>16</v>
      </c>
      <c r="D265" t="s">
        <v>534</v>
      </c>
      <c r="E265" t="s">
        <v>38</v>
      </c>
      <c r="F265" s="1" t="s">
        <v>535</v>
      </c>
      <c r="G265" t="s">
        <v>328</v>
      </c>
      <c r="H265">
        <v>1494</v>
      </c>
      <c r="I265" s="2">
        <v>44132</v>
      </c>
      <c r="J265" s="2">
        <v>44147</v>
      </c>
      <c r="K265">
        <v>1493</v>
      </c>
    </row>
    <row r="266" spans="1:11" x14ac:dyDescent="0.25">
      <c r="A266" t="str">
        <f>"ZDE2F0E29D"</f>
        <v>ZDE2F0E29D</v>
      </c>
      <c r="B266" t="str">
        <f t="shared" si="4"/>
        <v>06363391001</v>
      </c>
      <c r="C266" t="s">
        <v>16</v>
      </c>
      <c r="D266" t="s">
        <v>536</v>
      </c>
      <c r="E266" t="s">
        <v>38</v>
      </c>
      <c r="F266" s="1" t="s">
        <v>537</v>
      </c>
      <c r="G266" t="s">
        <v>538</v>
      </c>
      <c r="H266">
        <v>3500</v>
      </c>
      <c r="I266" s="2">
        <v>44145</v>
      </c>
      <c r="J266" s="2">
        <v>44196</v>
      </c>
      <c r="K266">
        <v>3500</v>
      </c>
    </row>
    <row r="267" spans="1:11" x14ac:dyDescent="0.25">
      <c r="A267" t="str">
        <f>"Z8882F085D"</f>
        <v>Z8882F085D</v>
      </c>
      <c r="B267" t="str">
        <f t="shared" si="4"/>
        <v>06363391001</v>
      </c>
      <c r="C267" t="s">
        <v>16</v>
      </c>
      <c r="D267" t="s">
        <v>539</v>
      </c>
      <c r="E267" t="s">
        <v>38</v>
      </c>
      <c r="F267" s="1" t="s">
        <v>192</v>
      </c>
      <c r="G267" t="s">
        <v>193</v>
      </c>
      <c r="H267">
        <v>800</v>
      </c>
      <c r="I267" s="2">
        <v>44145</v>
      </c>
      <c r="J267" s="2">
        <v>44196</v>
      </c>
      <c r="K267">
        <v>0</v>
      </c>
    </row>
    <row r="268" spans="1:11" x14ac:dyDescent="0.25">
      <c r="A268" t="str">
        <f>"Z242F0E181"</f>
        <v>Z242F0E181</v>
      </c>
      <c r="B268" t="str">
        <f t="shared" si="4"/>
        <v>06363391001</v>
      </c>
      <c r="C268" t="s">
        <v>16</v>
      </c>
      <c r="D268" t="s">
        <v>540</v>
      </c>
      <c r="E268" t="s">
        <v>38</v>
      </c>
      <c r="F268" s="1" t="s">
        <v>229</v>
      </c>
      <c r="G268" t="s">
        <v>230</v>
      </c>
      <c r="H268">
        <v>380</v>
      </c>
      <c r="I268" s="2">
        <v>44145</v>
      </c>
      <c r="J268" s="2">
        <v>44196</v>
      </c>
      <c r="K268">
        <v>380</v>
      </c>
    </row>
    <row r="269" spans="1:11" x14ac:dyDescent="0.25">
      <c r="A269" t="str">
        <f>"Z5C2F14ACD"</f>
        <v>Z5C2F14ACD</v>
      </c>
      <c r="B269" t="str">
        <f t="shared" si="4"/>
        <v>06363391001</v>
      </c>
      <c r="C269" t="s">
        <v>16</v>
      </c>
      <c r="D269" t="s">
        <v>541</v>
      </c>
      <c r="E269" t="s">
        <v>38</v>
      </c>
      <c r="F269" s="1" t="s">
        <v>268</v>
      </c>
      <c r="G269" t="s">
        <v>269</v>
      </c>
      <c r="H269">
        <v>1083</v>
      </c>
      <c r="I269" s="2">
        <v>44145</v>
      </c>
      <c r="J269" s="2">
        <v>44196</v>
      </c>
      <c r="K269">
        <v>1083</v>
      </c>
    </row>
    <row r="270" spans="1:11" x14ac:dyDescent="0.25">
      <c r="A270" t="str">
        <f>"Z332F0F150"</f>
        <v>Z332F0F150</v>
      </c>
      <c r="B270" t="str">
        <f t="shared" si="4"/>
        <v>06363391001</v>
      </c>
      <c r="C270" t="s">
        <v>16</v>
      </c>
      <c r="D270" t="s">
        <v>542</v>
      </c>
      <c r="E270" t="s">
        <v>38</v>
      </c>
      <c r="F270" s="1" t="s">
        <v>543</v>
      </c>
      <c r="G270" t="s">
        <v>544</v>
      </c>
      <c r="H270">
        <v>7320</v>
      </c>
      <c r="I270" s="2">
        <v>44145</v>
      </c>
      <c r="J270" s="2">
        <v>44225</v>
      </c>
      <c r="K270">
        <v>0</v>
      </c>
    </row>
    <row r="271" spans="1:11" x14ac:dyDescent="0.25">
      <c r="A271" t="str">
        <f>"Z302F2D4DB"</f>
        <v>Z302F2D4DB</v>
      </c>
      <c r="B271" t="str">
        <f t="shared" si="4"/>
        <v>06363391001</v>
      </c>
      <c r="C271" t="s">
        <v>16</v>
      </c>
      <c r="D271" t="s">
        <v>474</v>
      </c>
      <c r="E271" t="s">
        <v>38</v>
      </c>
      <c r="F271" s="1" t="s">
        <v>513</v>
      </c>
      <c r="G271" t="s">
        <v>514</v>
      </c>
      <c r="H271">
        <v>1950</v>
      </c>
      <c r="I271" s="2">
        <v>44147</v>
      </c>
      <c r="J271" s="2">
        <v>44196</v>
      </c>
      <c r="K271">
        <v>1950</v>
      </c>
    </row>
    <row r="272" spans="1:11" x14ac:dyDescent="0.25">
      <c r="A272" t="str">
        <f>"ZDD2F09BC0"</f>
        <v>ZDD2F09BC0</v>
      </c>
      <c r="B272" t="str">
        <f t="shared" si="4"/>
        <v>06363391001</v>
      </c>
      <c r="C272" t="s">
        <v>16</v>
      </c>
      <c r="D272" t="s">
        <v>545</v>
      </c>
      <c r="E272" t="s">
        <v>38</v>
      </c>
      <c r="F272" s="1" t="s">
        <v>546</v>
      </c>
      <c r="G272" t="s">
        <v>547</v>
      </c>
      <c r="H272">
        <v>2520</v>
      </c>
      <c r="I272" s="2">
        <v>44145</v>
      </c>
      <c r="J272" s="2">
        <v>44152</v>
      </c>
      <c r="K272">
        <v>0</v>
      </c>
    </row>
    <row r="273" spans="1:11" x14ac:dyDescent="0.25">
      <c r="A273" t="str">
        <f>"Z182F09B99"</f>
        <v>Z182F09B99</v>
      </c>
      <c r="B273" t="str">
        <f t="shared" si="4"/>
        <v>06363391001</v>
      </c>
      <c r="C273" t="s">
        <v>16</v>
      </c>
      <c r="D273" t="s">
        <v>548</v>
      </c>
      <c r="E273" t="s">
        <v>38</v>
      </c>
      <c r="F273" s="1" t="s">
        <v>549</v>
      </c>
      <c r="G273" t="s">
        <v>550</v>
      </c>
      <c r="H273">
        <v>2768.7</v>
      </c>
      <c r="I273" s="2">
        <v>44144</v>
      </c>
      <c r="J273" s="2">
        <v>44147</v>
      </c>
      <c r="K273">
        <v>2768.7</v>
      </c>
    </row>
    <row r="274" spans="1:11" x14ac:dyDescent="0.25">
      <c r="A274" t="str">
        <f>"Z5B2F209B9"</f>
        <v>Z5B2F209B9</v>
      </c>
      <c r="B274" t="str">
        <f t="shared" si="4"/>
        <v>06363391001</v>
      </c>
      <c r="C274" t="s">
        <v>16</v>
      </c>
      <c r="D274" t="s">
        <v>551</v>
      </c>
      <c r="E274" t="s">
        <v>38</v>
      </c>
      <c r="F274" s="1" t="s">
        <v>552</v>
      </c>
      <c r="G274" t="s">
        <v>553</v>
      </c>
      <c r="H274">
        <v>5430</v>
      </c>
      <c r="I274" s="2">
        <v>44152</v>
      </c>
      <c r="J274" s="2">
        <v>44196</v>
      </c>
      <c r="K274">
        <v>0</v>
      </c>
    </row>
    <row r="275" spans="1:11" x14ac:dyDescent="0.25">
      <c r="A275" t="str">
        <f>"Z452F2D1B1"</f>
        <v>Z452F2D1B1</v>
      </c>
      <c r="B275" t="str">
        <f t="shared" si="4"/>
        <v>06363391001</v>
      </c>
      <c r="C275" t="s">
        <v>16</v>
      </c>
      <c r="D275" t="s">
        <v>554</v>
      </c>
      <c r="E275" t="s">
        <v>38</v>
      </c>
      <c r="F275" s="1" t="s">
        <v>183</v>
      </c>
      <c r="G275" t="s">
        <v>184</v>
      </c>
      <c r="H275">
        <v>2800</v>
      </c>
      <c r="I275" s="2">
        <v>44152</v>
      </c>
      <c r="J275" s="2">
        <v>44196</v>
      </c>
      <c r="K275">
        <v>2800</v>
      </c>
    </row>
    <row r="276" spans="1:11" x14ac:dyDescent="0.25">
      <c r="A276" t="str">
        <f>"ZED2F3BD2F"</f>
        <v>ZED2F3BD2F</v>
      </c>
      <c r="B276" t="str">
        <f t="shared" si="4"/>
        <v>06363391001</v>
      </c>
      <c r="C276" t="s">
        <v>16</v>
      </c>
      <c r="D276" t="s">
        <v>555</v>
      </c>
      <c r="E276" t="s">
        <v>38</v>
      </c>
      <c r="F276" s="1" t="s">
        <v>556</v>
      </c>
      <c r="G276" t="s">
        <v>557</v>
      </c>
      <c r="H276">
        <v>16380</v>
      </c>
      <c r="I276" s="2">
        <v>44159</v>
      </c>
      <c r="J276" s="2">
        <v>44196</v>
      </c>
      <c r="K276">
        <v>0</v>
      </c>
    </row>
    <row r="277" spans="1:11" x14ac:dyDescent="0.25">
      <c r="A277" t="str">
        <f>"ZCB2F0DF74"</f>
        <v>ZCB2F0DF74</v>
      </c>
      <c r="B277" t="str">
        <f t="shared" si="4"/>
        <v>06363391001</v>
      </c>
      <c r="C277" t="s">
        <v>16</v>
      </c>
      <c r="D277" t="s">
        <v>558</v>
      </c>
      <c r="E277" t="s">
        <v>38</v>
      </c>
      <c r="F277" s="1" t="s">
        <v>103</v>
      </c>
      <c r="G277" t="s">
        <v>104</v>
      </c>
      <c r="H277">
        <v>23000</v>
      </c>
      <c r="I277" s="2">
        <v>44139</v>
      </c>
      <c r="J277" s="2">
        <v>44503</v>
      </c>
      <c r="K277">
        <v>0</v>
      </c>
    </row>
    <row r="278" spans="1:11" x14ac:dyDescent="0.25">
      <c r="A278" t="str">
        <f>"Z0A2E992A0"</f>
        <v>Z0A2E992A0</v>
      </c>
      <c r="B278" t="str">
        <f t="shared" si="4"/>
        <v>06363391001</v>
      </c>
      <c r="C278" t="s">
        <v>16</v>
      </c>
      <c r="D278" t="s">
        <v>559</v>
      </c>
      <c r="E278" t="s">
        <v>38</v>
      </c>
      <c r="F278" s="1" t="s">
        <v>80</v>
      </c>
      <c r="G278" t="s">
        <v>81</v>
      </c>
      <c r="H278">
        <v>12400</v>
      </c>
      <c r="I278" s="2">
        <v>44159</v>
      </c>
      <c r="J278" s="2">
        <v>44189</v>
      </c>
      <c r="K278">
        <v>0</v>
      </c>
    </row>
    <row r="279" spans="1:11" x14ac:dyDescent="0.25">
      <c r="A279" t="str">
        <f>"Z032E5FEF1"</f>
        <v>Z032E5FEF1</v>
      </c>
      <c r="B279" t="str">
        <f t="shared" si="4"/>
        <v>06363391001</v>
      </c>
      <c r="C279" t="s">
        <v>16</v>
      </c>
      <c r="D279" t="s">
        <v>560</v>
      </c>
      <c r="E279" t="s">
        <v>38</v>
      </c>
      <c r="F279" s="1" t="s">
        <v>561</v>
      </c>
      <c r="G279" t="s">
        <v>562</v>
      </c>
      <c r="H279">
        <v>1355</v>
      </c>
      <c r="I279" s="2">
        <v>44109</v>
      </c>
      <c r="J279" s="2">
        <v>44110</v>
      </c>
      <c r="K279">
        <v>1355</v>
      </c>
    </row>
    <row r="280" spans="1:11" x14ac:dyDescent="0.25">
      <c r="A280" t="str">
        <f>"Z102F0E009"</f>
        <v>Z102F0E009</v>
      </c>
      <c r="B280" t="str">
        <f t="shared" si="4"/>
        <v>06363391001</v>
      </c>
      <c r="C280" t="s">
        <v>16</v>
      </c>
      <c r="D280" t="s">
        <v>105</v>
      </c>
      <c r="E280" t="s">
        <v>38</v>
      </c>
      <c r="F280" s="1" t="s">
        <v>106</v>
      </c>
      <c r="G280" t="s">
        <v>107</v>
      </c>
      <c r="H280">
        <v>5000</v>
      </c>
      <c r="I280" s="2">
        <v>44139</v>
      </c>
      <c r="J280" s="2">
        <v>44503</v>
      </c>
      <c r="K280">
        <v>0</v>
      </c>
    </row>
    <row r="281" spans="1:11" x14ac:dyDescent="0.25">
      <c r="A281" t="str">
        <f>"Z9D2F624ED"</f>
        <v>Z9D2F624ED</v>
      </c>
      <c r="B281" t="str">
        <f t="shared" si="4"/>
        <v>06363391001</v>
      </c>
      <c r="C281" t="s">
        <v>16</v>
      </c>
      <c r="D281" t="s">
        <v>563</v>
      </c>
      <c r="E281" t="s">
        <v>38</v>
      </c>
      <c r="F281" s="1" t="s">
        <v>180</v>
      </c>
      <c r="G281" t="s">
        <v>181</v>
      </c>
      <c r="H281">
        <v>1590</v>
      </c>
      <c r="I281" s="2">
        <v>44162</v>
      </c>
      <c r="J281" s="2">
        <v>44162</v>
      </c>
      <c r="K281">
        <v>1590</v>
      </c>
    </row>
    <row r="282" spans="1:11" x14ac:dyDescent="0.25">
      <c r="A282" t="str">
        <f>"Z152F77CB1"</f>
        <v>Z152F77CB1</v>
      </c>
      <c r="B282" t="str">
        <f t="shared" si="4"/>
        <v>06363391001</v>
      </c>
      <c r="C282" t="s">
        <v>16</v>
      </c>
      <c r="D282" t="s">
        <v>564</v>
      </c>
      <c r="E282" t="s">
        <v>38</v>
      </c>
      <c r="F282" s="1" t="s">
        <v>513</v>
      </c>
      <c r="G282" t="s">
        <v>514</v>
      </c>
      <c r="H282">
        <v>4013.85</v>
      </c>
      <c r="I282" s="2">
        <v>44166</v>
      </c>
      <c r="J282" s="2">
        <v>44196</v>
      </c>
      <c r="K282">
        <v>4013.85</v>
      </c>
    </row>
    <row r="283" spans="1:11" x14ac:dyDescent="0.25">
      <c r="A283" t="str">
        <f>"ZAF2F69F6F"</f>
        <v>ZAF2F69F6F</v>
      </c>
      <c r="B283" t="str">
        <f t="shared" si="4"/>
        <v>06363391001</v>
      </c>
      <c r="C283" t="s">
        <v>16</v>
      </c>
      <c r="D283" t="s">
        <v>565</v>
      </c>
      <c r="E283" t="s">
        <v>38</v>
      </c>
      <c r="F283" s="1" t="s">
        <v>566</v>
      </c>
      <c r="G283" t="s">
        <v>100</v>
      </c>
      <c r="H283">
        <v>3000</v>
      </c>
      <c r="I283" s="2">
        <v>44165</v>
      </c>
      <c r="J283" s="2">
        <v>44196</v>
      </c>
      <c r="K283">
        <v>0</v>
      </c>
    </row>
    <row r="284" spans="1:11" x14ac:dyDescent="0.25">
      <c r="A284" t="str">
        <f>"ZA32F69E29"</f>
        <v>ZA32F69E29</v>
      </c>
      <c r="B284" t="str">
        <f t="shared" si="4"/>
        <v>06363391001</v>
      </c>
      <c r="C284" t="s">
        <v>16</v>
      </c>
      <c r="D284" t="s">
        <v>567</v>
      </c>
      <c r="E284" t="s">
        <v>38</v>
      </c>
      <c r="F284" s="1" t="s">
        <v>568</v>
      </c>
      <c r="G284" t="s">
        <v>557</v>
      </c>
      <c r="H284">
        <v>6400</v>
      </c>
      <c r="I284" s="2">
        <v>44165</v>
      </c>
      <c r="J284" s="2">
        <v>44225</v>
      </c>
      <c r="K284">
        <v>0</v>
      </c>
    </row>
    <row r="285" spans="1:11" x14ac:dyDescent="0.25">
      <c r="A285" t="str">
        <f>"Z5B2F3BE08"</f>
        <v>Z5B2F3BE08</v>
      </c>
      <c r="B285" t="str">
        <f t="shared" si="4"/>
        <v>06363391001</v>
      </c>
      <c r="C285" t="s">
        <v>16</v>
      </c>
      <c r="D285" t="s">
        <v>569</v>
      </c>
      <c r="E285" t="s">
        <v>38</v>
      </c>
      <c r="F285" s="1" t="s">
        <v>570</v>
      </c>
      <c r="G285" t="s">
        <v>276</v>
      </c>
      <c r="H285">
        <v>370.8</v>
      </c>
      <c r="I285" s="2">
        <v>44160</v>
      </c>
      <c r="J285" s="2">
        <v>44160</v>
      </c>
      <c r="K285">
        <v>370.8</v>
      </c>
    </row>
    <row r="286" spans="1:11" x14ac:dyDescent="0.25">
      <c r="A286" t="str">
        <f>"8518817E2A"</f>
        <v>8518817E2A</v>
      </c>
      <c r="B286" t="str">
        <f t="shared" si="4"/>
        <v>06363391001</v>
      </c>
      <c r="C286" t="s">
        <v>16</v>
      </c>
      <c r="D286" t="s">
        <v>571</v>
      </c>
      <c r="E286" t="s">
        <v>18</v>
      </c>
      <c r="F286" s="1" t="s">
        <v>572</v>
      </c>
      <c r="G286" t="s">
        <v>573</v>
      </c>
      <c r="H286">
        <v>157235.1</v>
      </c>
      <c r="I286" s="2">
        <v>44091</v>
      </c>
      <c r="J286" s="2">
        <v>44454</v>
      </c>
      <c r="K286">
        <v>0</v>
      </c>
    </row>
    <row r="287" spans="1:11" x14ac:dyDescent="0.25">
      <c r="A287" t="str">
        <f>"Z9E2F7CBC7"</f>
        <v>Z9E2F7CBC7</v>
      </c>
      <c r="B287" t="str">
        <f t="shared" si="4"/>
        <v>06363391001</v>
      </c>
      <c r="C287" t="s">
        <v>16</v>
      </c>
      <c r="D287" t="s">
        <v>574</v>
      </c>
      <c r="E287" t="s">
        <v>38</v>
      </c>
      <c r="F287" s="1" t="s">
        <v>572</v>
      </c>
      <c r="G287" t="s">
        <v>573</v>
      </c>
      <c r="H287">
        <v>3400</v>
      </c>
      <c r="I287" s="2">
        <v>44172</v>
      </c>
      <c r="J287" s="2">
        <v>44200</v>
      </c>
      <c r="K287">
        <v>3400</v>
      </c>
    </row>
    <row r="288" spans="1:11" x14ac:dyDescent="0.25">
      <c r="A288" t="str">
        <f>"Z012F955C5"</f>
        <v>Z012F955C5</v>
      </c>
      <c r="B288" t="str">
        <f t="shared" si="4"/>
        <v>06363391001</v>
      </c>
      <c r="C288" t="s">
        <v>16</v>
      </c>
      <c r="D288" t="s">
        <v>554</v>
      </c>
      <c r="E288" t="s">
        <v>38</v>
      </c>
      <c r="F288" s="1" t="s">
        <v>183</v>
      </c>
      <c r="G288" t="s">
        <v>184</v>
      </c>
      <c r="H288">
        <v>500</v>
      </c>
      <c r="I288" s="2">
        <v>44175</v>
      </c>
      <c r="J288" s="2">
        <v>44225</v>
      </c>
      <c r="K288">
        <v>0</v>
      </c>
    </row>
    <row r="289" spans="1:11" x14ac:dyDescent="0.25">
      <c r="A289" t="str">
        <f>"ZBC2F95B12"</f>
        <v>ZBC2F95B12</v>
      </c>
      <c r="B289" t="str">
        <f t="shared" si="4"/>
        <v>06363391001</v>
      </c>
      <c r="C289" t="s">
        <v>16</v>
      </c>
      <c r="D289" t="s">
        <v>575</v>
      </c>
      <c r="E289" t="s">
        <v>38</v>
      </c>
      <c r="F289" s="1" t="s">
        <v>576</v>
      </c>
      <c r="G289" t="s">
        <v>577</v>
      </c>
      <c r="H289">
        <v>169.34</v>
      </c>
      <c r="I289" s="2">
        <v>44169</v>
      </c>
      <c r="J289" s="2">
        <v>44561</v>
      </c>
      <c r="K289">
        <v>0</v>
      </c>
    </row>
    <row r="290" spans="1:11" x14ac:dyDescent="0.25">
      <c r="A290" t="str">
        <f>"82391780C7"</f>
        <v>82391780C7</v>
      </c>
      <c r="B290" t="str">
        <f t="shared" si="4"/>
        <v>06363391001</v>
      </c>
      <c r="C290" t="s">
        <v>16</v>
      </c>
      <c r="D290" t="s">
        <v>578</v>
      </c>
      <c r="E290" t="s">
        <v>18</v>
      </c>
      <c r="F290" s="1" t="s">
        <v>58</v>
      </c>
      <c r="G290" t="s">
        <v>59</v>
      </c>
      <c r="H290">
        <v>107185.60000000001</v>
      </c>
      <c r="I290" s="2">
        <v>43976</v>
      </c>
      <c r="J290" s="2">
        <v>44012</v>
      </c>
      <c r="K290">
        <v>5359.28</v>
      </c>
    </row>
    <row r="291" spans="1:11" x14ac:dyDescent="0.25">
      <c r="A291" t="str">
        <f>"Z4E2F99F78"</f>
        <v>Z4E2F99F78</v>
      </c>
      <c r="B291" t="str">
        <f t="shared" si="4"/>
        <v>06363391001</v>
      </c>
      <c r="C291" t="s">
        <v>16</v>
      </c>
      <c r="D291" t="s">
        <v>579</v>
      </c>
      <c r="E291" t="s">
        <v>38</v>
      </c>
      <c r="F291" s="1" t="s">
        <v>142</v>
      </c>
      <c r="G291" t="s">
        <v>143</v>
      </c>
      <c r="H291">
        <v>2321.0100000000002</v>
      </c>
      <c r="I291" s="2">
        <v>44179</v>
      </c>
      <c r="J291" s="2">
        <v>44210</v>
      </c>
      <c r="K291">
        <v>0</v>
      </c>
    </row>
    <row r="292" spans="1:11" x14ac:dyDescent="0.25">
      <c r="A292" t="str">
        <f>"Z322EA7617"</f>
        <v>Z322EA7617</v>
      </c>
      <c r="B292" t="str">
        <f t="shared" si="4"/>
        <v>06363391001</v>
      </c>
      <c r="C292" t="s">
        <v>16</v>
      </c>
      <c r="D292" t="s">
        <v>580</v>
      </c>
      <c r="E292" t="s">
        <v>38</v>
      </c>
      <c r="F292" s="1" t="s">
        <v>210</v>
      </c>
      <c r="G292" t="s">
        <v>211</v>
      </c>
      <c r="H292">
        <v>750</v>
      </c>
      <c r="I292" s="2">
        <v>44151</v>
      </c>
      <c r="J292" s="2">
        <v>44127</v>
      </c>
      <c r="K292">
        <v>0</v>
      </c>
    </row>
    <row r="293" spans="1:11" x14ac:dyDescent="0.25">
      <c r="A293" t="str">
        <f>"Z8E2FC36D9"</f>
        <v>Z8E2FC36D9</v>
      </c>
      <c r="B293" t="str">
        <f t="shared" si="4"/>
        <v>06363391001</v>
      </c>
      <c r="C293" t="s">
        <v>16</v>
      </c>
      <c r="D293" t="s">
        <v>581</v>
      </c>
      <c r="E293" t="s">
        <v>38</v>
      </c>
      <c r="F293" s="1" t="s">
        <v>582</v>
      </c>
      <c r="G293" t="s">
        <v>583</v>
      </c>
      <c r="H293">
        <v>424</v>
      </c>
      <c r="I293" s="2">
        <v>44183</v>
      </c>
      <c r="J293" s="2">
        <v>44225</v>
      </c>
      <c r="K293">
        <v>0</v>
      </c>
    </row>
    <row r="294" spans="1:11" x14ac:dyDescent="0.25">
      <c r="A294" t="str">
        <f>"ZE12FC38A1"</f>
        <v>ZE12FC38A1</v>
      </c>
      <c r="B294" t="str">
        <f t="shared" si="4"/>
        <v>06363391001</v>
      </c>
      <c r="C294" t="s">
        <v>16</v>
      </c>
      <c r="D294" t="s">
        <v>584</v>
      </c>
      <c r="E294" t="s">
        <v>38</v>
      </c>
      <c r="F294" s="1" t="s">
        <v>585</v>
      </c>
      <c r="G294" t="s">
        <v>586</v>
      </c>
      <c r="H294">
        <v>460</v>
      </c>
      <c r="I294" s="2">
        <v>44183</v>
      </c>
      <c r="J294" s="2">
        <v>44225</v>
      </c>
      <c r="K294">
        <v>0</v>
      </c>
    </row>
    <row r="295" spans="1:11" x14ac:dyDescent="0.25">
      <c r="A295" t="str">
        <f>"Z9A2ECF3F9"</f>
        <v>Z9A2ECF3F9</v>
      </c>
      <c r="B295" t="str">
        <f t="shared" si="4"/>
        <v>06363391001</v>
      </c>
      <c r="C295" t="s">
        <v>16</v>
      </c>
      <c r="D295" t="s">
        <v>587</v>
      </c>
      <c r="E295" t="s">
        <v>38</v>
      </c>
      <c r="F295" s="1" t="s">
        <v>588</v>
      </c>
      <c r="G295" t="s">
        <v>589</v>
      </c>
      <c r="H295">
        <v>270</v>
      </c>
      <c r="I295" s="2">
        <v>44132</v>
      </c>
      <c r="J295" s="2">
        <v>44177</v>
      </c>
      <c r="K295">
        <v>0</v>
      </c>
    </row>
    <row r="296" spans="1:11" x14ac:dyDescent="0.25">
      <c r="A296" t="str">
        <f>"ZEA2F0DFF7"</f>
        <v>ZEA2F0DFF7</v>
      </c>
      <c r="B296" t="str">
        <f t="shared" si="4"/>
        <v>06363391001</v>
      </c>
      <c r="C296" t="s">
        <v>16</v>
      </c>
      <c r="D296" t="s">
        <v>590</v>
      </c>
      <c r="E296" t="s">
        <v>38</v>
      </c>
      <c r="F296" s="1" t="s">
        <v>118</v>
      </c>
      <c r="G296" t="s">
        <v>119</v>
      </c>
      <c r="H296">
        <v>6000</v>
      </c>
      <c r="I296" s="2">
        <v>44139</v>
      </c>
      <c r="J296" s="2">
        <v>44503</v>
      </c>
      <c r="K296">
        <v>0</v>
      </c>
    </row>
    <row r="297" spans="1:11" x14ac:dyDescent="0.25">
      <c r="A297" t="str">
        <f>"Z2F2F0DF91"</f>
        <v>Z2F2F0DF91</v>
      </c>
      <c r="B297" t="str">
        <f t="shared" si="4"/>
        <v>06363391001</v>
      </c>
      <c r="C297" t="s">
        <v>16</v>
      </c>
      <c r="D297" t="s">
        <v>591</v>
      </c>
      <c r="E297" t="s">
        <v>38</v>
      </c>
      <c r="F297" s="1" t="s">
        <v>112</v>
      </c>
      <c r="G297" t="s">
        <v>113</v>
      </c>
      <c r="H297">
        <v>15000</v>
      </c>
      <c r="I297" s="2">
        <v>44139</v>
      </c>
      <c r="J297" s="2">
        <v>44503</v>
      </c>
      <c r="K297">
        <v>0</v>
      </c>
    </row>
    <row r="298" spans="1:11" x14ac:dyDescent="0.25">
      <c r="A298" t="str">
        <f>"ZFA2DE5CC5"</f>
        <v>ZFA2DE5CC5</v>
      </c>
      <c r="B298" t="str">
        <f t="shared" si="4"/>
        <v>06363391001</v>
      </c>
      <c r="C298" t="s">
        <v>16</v>
      </c>
      <c r="D298" t="s">
        <v>592</v>
      </c>
      <c r="E298" t="s">
        <v>38</v>
      </c>
      <c r="F298" s="1" t="s">
        <v>593</v>
      </c>
      <c r="G298" t="s">
        <v>594</v>
      </c>
      <c r="H298">
        <v>1549</v>
      </c>
      <c r="I298" s="2">
        <v>44116</v>
      </c>
      <c r="J298" s="2">
        <v>44169</v>
      </c>
      <c r="K298">
        <v>0</v>
      </c>
    </row>
    <row r="299" spans="1:11" x14ac:dyDescent="0.25">
      <c r="A299" t="str">
        <f>"Z502FCC3FE"</f>
        <v>Z502FCC3FE</v>
      </c>
      <c r="B299" t="str">
        <f t="shared" si="4"/>
        <v>06363391001</v>
      </c>
      <c r="C299" t="s">
        <v>16</v>
      </c>
      <c r="D299" t="s">
        <v>595</v>
      </c>
      <c r="E299" t="s">
        <v>18</v>
      </c>
      <c r="F299" s="1" t="s">
        <v>195</v>
      </c>
      <c r="G299" t="s">
        <v>196</v>
      </c>
      <c r="H299">
        <v>12000</v>
      </c>
      <c r="I299" s="2">
        <v>44182</v>
      </c>
      <c r="J299" s="2">
        <v>44267</v>
      </c>
      <c r="K299">
        <v>0</v>
      </c>
    </row>
    <row r="300" spans="1:11" x14ac:dyDescent="0.25">
      <c r="A300" t="str">
        <f>"Z812F63BC6"</f>
        <v>Z812F63BC6</v>
      </c>
      <c r="B300" t="str">
        <f t="shared" si="4"/>
        <v>06363391001</v>
      </c>
      <c r="C300" t="s">
        <v>16</v>
      </c>
      <c r="D300" t="s">
        <v>596</v>
      </c>
      <c r="E300" t="s">
        <v>38</v>
      </c>
      <c r="F300" s="1" t="s">
        <v>333</v>
      </c>
      <c r="G300" t="s">
        <v>334</v>
      </c>
      <c r="H300">
        <v>2450</v>
      </c>
      <c r="I300" s="2">
        <v>44172</v>
      </c>
      <c r="J300" s="2">
        <v>44196</v>
      </c>
      <c r="K300">
        <v>0</v>
      </c>
    </row>
    <row r="301" spans="1:11" x14ac:dyDescent="0.25">
      <c r="A301" t="str">
        <f>"Z942F0DF56"</f>
        <v>Z942F0DF56</v>
      </c>
      <c r="B301" t="str">
        <f t="shared" si="4"/>
        <v>06363391001</v>
      </c>
      <c r="C301" t="s">
        <v>16</v>
      </c>
      <c r="D301" t="s">
        <v>597</v>
      </c>
      <c r="E301" t="s">
        <v>38</v>
      </c>
      <c r="F301" s="1" t="s">
        <v>598</v>
      </c>
      <c r="G301" t="s">
        <v>599</v>
      </c>
      <c r="H301">
        <v>7000</v>
      </c>
      <c r="I301" s="2">
        <v>44139</v>
      </c>
      <c r="J301" s="2">
        <v>44504</v>
      </c>
      <c r="K301">
        <v>0</v>
      </c>
    </row>
    <row r="302" spans="1:11" x14ac:dyDescent="0.25">
      <c r="A302" t="str">
        <f>"Z6F2F7C9E5"</f>
        <v>Z6F2F7C9E5</v>
      </c>
      <c r="B302" t="str">
        <f t="shared" si="4"/>
        <v>06363391001</v>
      </c>
      <c r="C302" t="s">
        <v>16</v>
      </c>
      <c r="D302" t="s">
        <v>600</v>
      </c>
      <c r="E302" t="s">
        <v>38</v>
      </c>
      <c r="F302" s="1" t="s">
        <v>601</v>
      </c>
      <c r="G302" t="s">
        <v>602</v>
      </c>
      <c r="H302">
        <v>310</v>
      </c>
      <c r="I302" s="2">
        <v>44174</v>
      </c>
      <c r="J302" s="2">
        <v>44227</v>
      </c>
      <c r="K302">
        <v>0</v>
      </c>
    </row>
    <row r="303" spans="1:11" x14ac:dyDescent="0.25">
      <c r="A303" t="str">
        <f>"Z392E793B9"</f>
        <v>Z392E793B9</v>
      </c>
      <c r="B303" t="str">
        <f t="shared" si="4"/>
        <v>06363391001</v>
      </c>
      <c r="C303" t="s">
        <v>16</v>
      </c>
      <c r="D303" t="s">
        <v>603</v>
      </c>
      <c r="E303" t="s">
        <v>38</v>
      </c>
      <c r="F303" s="1" t="s">
        <v>604</v>
      </c>
      <c r="G303" t="s">
        <v>605</v>
      </c>
      <c r="H303">
        <v>13303.32</v>
      </c>
      <c r="I303" s="2">
        <v>44112</v>
      </c>
      <c r="J303" s="2">
        <v>44232</v>
      </c>
      <c r="K303">
        <v>0</v>
      </c>
    </row>
    <row r="304" spans="1:11" x14ac:dyDescent="0.25">
      <c r="A304" t="str">
        <f>"ZE42FDAE04"</f>
        <v>ZE42FDAE04</v>
      </c>
      <c r="B304" t="str">
        <f t="shared" si="4"/>
        <v>06363391001</v>
      </c>
      <c r="C304" t="s">
        <v>16</v>
      </c>
      <c r="D304" t="s">
        <v>309</v>
      </c>
      <c r="E304" t="s">
        <v>38</v>
      </c>
      <c r="F304" s="1" t="s">
        <v>180</v>
      </c>
      <c r="G304" t="s">
        <v>181</v>
      </c>
      <c r="H304">
        <v>130</v>
      </c>
      <c r="I304" s="2">
        <v>44208</v>
      </c>
      <c r="J304" s="2">
        <v>44253</v>
      </c>
      <c r="K304">
        <v>0</v>
      </c>
    </row>
    <row r="305" spans="1:11" x14ac:dyDescent="0.25">
      <c r="A305" t="str">
        <f>"Z0D2FDAEE5"</f>
        <v>Z0D2FDAEE5</v>
      </c>
      <c r="B305" t="str">
        <f t="shared" si="4"/>
        <v>06363391001</v>
      </c>
      <c r="C305" t="s">
        <v>16</v>
      </c>
      <c r="D305" t="s">
        <v>309</v>
      </c>
      <c r="E305" t="s">
        <v>38</v>
      </c>
      <c r="F305" s="1" t="s">
        <v>180</v>
      </c>
      <c r="G305" t="s">
        <v>181</v>
      </c>
      <c r="H305">
        <v>1280</v>
      </c>
      <c r="I305" s="2">
        <v>44207</v>
      </c>
      <c r="J305" s="2">
        <v>44253</v>
      </c>
      <c r="K305">
        <v>0</v>
      </c>
    </row>
    <row r="306" spans="1:11" x14ac:dyDescent="0.25">
      <c r="A306" t="str">
        <f>"Z952FDAE4B"</f>
        <v>Z952FDAE4B</v>
      </c>
      <c r="B306" t="str">
        <f t="shared" si="4"/>
        <v>06363391001</v>
      </c>
      <c r="C306" t="s">
        <v>16</v>
      </c>
      <c r="D306" t="s">
        <v>606</v>
      </c>
      <c r="E306" t="s">
        <v>38</v>
      </c>
      <c r="F306" s="1" t="s">
        <v>280</v>
      </c>
      <c r="G306" t="s">
        <v>281</v>
      </c>
      <c r="H306">
        <v>1980</v>
      </c>
      <c r="I306" s="2">
        <v>44207</v>
      </c>
      <c r="J306" s="2">
        <v>44253</v>
      </c>
      <c r="K306">
        <v>0</v>
      </c>
    </row>
    <row r="307" spans="1:11" x14ac:dyDescent="0.25">
      <c r="A307" t="str">
        <f>"8234640FE2"</f>
        <v>8234640FE2</v>
      </c>
      <c r="B307" t="str">
        <f t="shared" si="4"/>
        <v>06363391001</v>
      </c>
      <c r="C307" t="s">
        <v>16</v>
      </c>
      <c r="D307" t="s">
        <v>607</v>
      </c>
      <c r="E307" t="s">
        <v>42</v>
      </c>
      <c r="F307" s="1" t="s">
        <v>608</v>
      </c>
      <c r="G307" t="s">
        <v>609</v>
      </c>
      <c r="H307">
        <v>714000</v>
      </c>
      <c r="I307" s="2">
        <v>44153</v>
      </c>
      <c r="J307" s="2">
        <v>44883</v>
      </c>
      <c r="K307">
        <v>0</v>
      </c>
    </row>
    <row r="308" spans="1:11" x14ac:dyDescent="0.25">
      <c r="A308" t="str">
        <f>"Z4C2C4E1E0"</f>
        <v>Z4C2C4E1E0</v>
      </c>
      <c r="B308" t="str">
        <f t="shared" si="4"/>
        <v>06363391001</v>
      </c>
      <c r="C308" t="s">
        <v>16</v>
      </c>
      <c r="D308" t="s">
        <v>610</v>
      </c>
      <c r="E308" t="s">
        <v>42</v>
      </c>
      <c r="H308">
        <v>0</v>
      </c>
      <c r="K308">
        <v>0</v>
      </c>
    </row>
    <row r="309" spans="1:11" x14ac:dyDescent="0.25">
      <c r="A309" t="str">
        <f>"85163656B8"</f>
        <v>85163656B8</v>
      </c>
      <c r="B309" t="str">
        <f t="shared" si="4"/>
        <v>06363391001</v>
      </c>
      <c r="C309" t="s">
        <v>16</v>
      </c>
      <c r="D309" t="s">
        <v>611</v>
      </c>
      <c r="E309" t="s">
        <v>18</v>
      </c>
      <c r="F309" s="1" t="s">
        <v>612</v>
      </c>
      <c r="G309" t="s">
        <v>613</v>
      </c>
      <c r="H309">
        <v>649996.62</v>
      </c>
      <c r="I309" s="2">
        <v>44151</v>
      </c>
      <c r="J309" s="2">
        <v>44881</v>
      </c>
      <c r="K309">
        <v>0</v>
      </c>
    </row>
    <row r="310" spans="1:11" x14ac:dyDescent="0.25">
      <c r="A310" t="str">
        <f>"Z3D2D47B34"</f>
        <v>Z3D2D47B34</v>
      </c>
      <c r="B310" t="str">
        <f t="shared" si="4"/>
        <v>06363391001</v>
      </c>
      <c r="C310" t="s">
        <v>16</v>
      </c>
      <c r="D310" t="s">
        <v>614</v>
      </c>
      <c r="E310" t="s">
        <v>38</v>
      </c>
      <c r="F310" s="1" t="s">
        <v>121</v>
      </c>
      <c r="G310" t="s">
        <v>122</v>
      </c>
      <c r="H310">
        <v>153.06</v>
      </c>
      <c r="I310" s="2">
        <v>44055</v>
      </c>
      <c r="J310" s="2">
        <v>44055</v>
      </c>
      <c r="K310">
        <v>0</v>
      </c>
    </row>
    <row r="311" spans="1:11" x14ac:dyDescent="0.25">
      <c r="A311" t="str">
        <f>"83331393D8"</f>
        <v>83331393D8</v>
      </c>
      <c r="B311" t="str">
        <f t="shared" si="4"/>
        <v>06363391001</v>
      </c>
      <c r="C311" t="s">
        <v>16</v>
      </c>
      <c r="D311" t="s">
        <v>615</v>
      </c>
      <c r="E311" t="s">
        <v>42</v>
      </c>
      <c r="H311">
        <v>0</v>
      </c>
      <c r="K311">
        <v>0</v>
      </c>
    </row>
    <row r="312" spans="1:11" x14ac:dyDescent="0.25">
      <c r="A312" t="str">
        <f>"Z492CC63C4"</f>
        <v>Z492CC63C4</v>
      </c>
      <c r="B312" t="str">
        <f t="shared" si="4"/>
        <v>06363391001</v>
      </c>
      <c r="C312" t="s">
        <v>16</v>
      </c>
      <c r="D312" t="s">
        <v>616</v>
      </c>
      <c r="E312" t="s">
        <v>42</v>
      </c>
      <c r="H312">
        <v>0</v>
      </c>
      <c r="K312">
        <v>0</v>
      </c>
    </row>
    <row r="313" spans="1:11" x14ac:dyDescent="0.25">
      <c r="A313" t="str">
        <f>"ZAD2F2431F"</f>
        <v>ZAD2F2431F</v>
      </c>
      <c r="B313" t="str">
        <f t="shared" si="4"/>
        <v>06363391001</v>
      </c>
      <c r="C313" t="s">
        <v>16</v>
      </c>
      <c r="D313" t="s">
        <v>617</v>
      </c>
      <c r="E313" t="s">
        <v>38</v>
      </c>
      <c r="H313">
        <v>0</v>
      </c>
      <c r="K313">
        <v>0</v>
      </c>
    </row>
    <row r="314" spans="1:11" x14ac:dyDescent="0.25">
      <c r="A314" t="str">
        <f>"Z3F2BEAFE5"</f>
        <v>Z3F2BEAFE5</v>
      </c>
      <c r="B314" t="str">
        <f t="shared" si="4"/>
        <v>06363391001</v>
      </c>
      <c r="C314" t="s">
        <v>16</v>
      </c>
      <c r="D314" t="s">
        <v>618</v>
      </c>
      <c r="E314" t="s">
        <v>38</v>
      </c>
      <c r="F314" s="1" t="s">
        <v>619</v>
      </c>
      <c r="G314" t="s">
        <v>620</v>
      </c>
      <c r="H314">
        <v>89.53</v>
      </c>
      <c r="I314" s="2">
        <v>43874</v>
      </c>
      <c r="J314" s="2">
        <v>44561</v>
      </c>
      <c r="K314">
        <v>0</v>
      </c>
    </row>
    <row r="315" spans="1:11" x14ac:dyDescent="0.25">
      <c r="A315" t="str">
        <f>"ZA42E992F4"</f>
        <v>ZA42E992F4</v>
      </c>
      <c r="B315" t="str">
        <f t="shared" si="4"/>
        <v>06363391001</v>
      </c>
      <c r="C315" t="s">
        <v>16</v>
      </c>
      <c r="D315" t="s">
        <v>305</v>
      </c>
      <c r="E315" t="s">
        <v>38</v>
      </c>
      <c r="F315" s="1" t="s">
        <v>306</v>
      </c>
      <c r="G315" t="s">
        <v>149</v>
      </c>
      <c r="H315">
        <v>250</v>
      </c>
      <c r="I315" s="2">
        <v>44105</v>
      </c>
      <c r="J315" s="2">
        <v>44135</v>
      </c>
      <c r="K315">
        <v>0</v>
      </c>
    </row>
    <row r="316" spans="1:11" x14ac:dyDescent="0.25">
      <c r="A316" t="str">
        <f>"Z8F2FD13B9"</f>
        <v>Z8F2FD13B9</v>
      </c>
      <c r="B316" t="str">
        <f t="shared" si="4"/>
        <v>06363391001</v>
      </c>
      <c r="C316" t="s">
        <v>16</v>
      </c>
      <c r="D316" t="s">
        <v>621</v>
      </c>
      <c r="E316" t="s">
        <v>38</v>
      </c>
      <c r="H316">
        <v>0</v>
      </c>
      <c r="K316">
        <v>0</v>
      </c>
    </row>
    <row r="317" spans="1:11" x14ac:dyDescent="0.25">
      <c r="A317" t="str">
        <f>"ZD82C0C06D"</f>
        <v>ZD82C0C06D</v>
      </c>
      <c r="B317" t="str">
        <f t="shared" si="4"/>
        <v>06363391001</v>
      </c>
      <c r="C317" t="s">
        <v>16</v>
      </c>
      <c r="D317" t="s">
        <v>622</v>
      </c>
      <c r="E317" t="s">
        <v>38</v>
      </c>
      <c r="F317" s="1" t="s">
        <v>623</v>
      </c>
      <c r="G317" t="s">
        <v>624</v>
      </c>
      <c r="H317">
        <v>870</v>
      </c>
      <c r="I317" s="2">
        <v>43902</v>
      </c>
      <c r="J317" s="2">
        <v>44926</v>
      </c>
      <c r="K317">
        <v>0</v>
      </c>
    </row>
    <row r="318" spans="1:11" x14ac:dyDescent="0.25">
      <c r="A318" t="str">
        <f>"Z9C2BCDFB5"</f>
        <v>Z9C2BCDFB5</v>
      </c>
      <c r="B318" t="str">
        <f t="shared" si="4"/>
        <v>06363391001</v>
      </c>
      <c r="C318" t="s">
        <v>16</v>
      </c>
      <c r="D318" t="s">
        <v>625</v>
      </c>
      <c r="E318" t="s">
        <v>38</v>
      </c>
      <c r="F318" s="1" t="s">
        <v>626</v>
      </c>
      <c r="G318" t="s">
        <v>627</v>
      </c>
      <c r="H318">
        <v>100.8</v>
      </c>
      <c r="I318" s="2">
        <v>43871</v>
      </c>
      <c r="J318" s="2">
        <v>43871</v>
      </c>
      <c r="K318">
        <v>0</v>
      </c>
    </row>
    <row r="319" spans="1:11" x14ac:dyDescent="0.25">
      <c r="A319" t="str">
        <f>"Z6D2DE1A55"</f>
        <v>Z6D2DE1A55</v>
      </c>
      <c r="B319" t="str">
        <f t="shared" si="4"/>
        <v>06363391001</v>
      </c>
      <c r="C319" t="s">
        <v>16</v>
      </c>
      <c r="D319" t="s">
        <v>628</v>
      </c>
      <c r="E319" t="s">
        <v>38</v>
      </c>
      <c r="F319" s="1" t="s">
        <v>629</v>
      </c>
      <c r="G319" t="s">
        <v>469</v>
      </c>
      <c r="H319">
        <v>4990</v>
      </c>
      <c r="I319" s="2">
        <v>44225</v>
      </c>
      <c r="J319" s="2">
        <v>44229</v>
      </c>
      <c r="K319">
        <v>0</v>
      </c>
    </row>
    <row r="320" spans="1:11" x14ac:dyDescent="0.25">
      <c r="A320" t="str">
        <f>"Z972F7FAEA"</f>
        <v>Z972F7FAEA</v>
      </c>
      <c r="B320" t="str">
        <f t="shared" si="4"/>
        <v>06363391001</v>
      </c>
      <c r="C320" t="s">
        <v>16</v>
      </c>
      <c r="D320" t="s">
        <v>630</v>
      </c>
      <c r="E320" t="s">
        <v>38</v>
      </c>
      <c r="H320">
        <v>0</v>
      </c>
      <c r="K320">
        <v>0</v>
      </c>
    </row>
    <row r="321" spans="1:11" x14ac:dyDescent="0.25">
      <c r="A321" t="str">
        <f>"ZAA2F99CD0"</f>
        <v>ZAA2F99CD0</v>
      </c>
      <c r="B321" t="str">
        <f t="shared" si="4"/>
        <v>06363391001</v>
      </c>
      <c r="C321" t="s">
        <v>16</v>
      </c>
      <c r="D321" t="s">
        <v>631</v>
      </c>
      <c r="E321" t="s">
        <v>38</v>
      </c>
      <c r="F321" s="1" t="s">
        <v>632</v>
      </c>
      <c r="G321" t="s">
        <v>633</v>
      </c>
      <c r="H321">
        <v>1799</v>
      </c>
      <c r="I321" s="2">
        <v>44216</v>
      </c>
      <c r="J321" s="2">
        <v>44236</v>
      </c>
      <c r="K321">
        <v>0</v>
      </c>
    </row>
    <row r="322" spans="1:11" x14ac:dyDescent="0.25">
      <c r="A322" t="str">
        <f>"8396727E4F"</f>
        <v>8396727E4F</v>
      </c>
      <c r="B322" t="str">
        <f t="shared" si="4"/>
        <v>06363391001</v>
      </c>
      <c r="C322" t="s">
        <v>16</v>
      </c>
      <c r="D322" t="s">
        <v>634</v>
      </c>
      <c r="E322" t="s">
        <v>18</v>
      </c>
      <c r="F322" s="1" t="s">
        <v>635</v>
      </c>
      <c r="G322" t="s">
        <v>636</v>
      </c>
      <c r="H322">
        <v>0</v>
      </c>
      <c r="I322" s="2">
        <v>44071</v>
      </c>
      <c r="J322" s="2">
        <v>44436</v>
      </c>
      <c r="K322">
        <v>0</v>
      </c>
    </row>
    <row r="323" spans="1:11" x14ac:dyDescent="0.25">
      <c r="A323" t="str">
        <f>"ZF02D856BD"</f>
        <v>ZF02D856BD</v>
      </c>
      <c r="B323" t="str">
        <f t="shared" ref="B323:B335" si="5">"06363391001"</f>
        <v>06363391001</v>
      </c>
      <c r="C323" t="s">
        <v>16</v>
      </c>
      <c r="D323" t="s">
        <v>637</v>
      </c>
      <c r="E323" t="s">
        <v>38</v>
      </c>
      <c r="F323" s="1" t="s">
        <v>638</v>
      </c>
      <c r="G323" t="s">
        <v>639</v>
      </c>
      <c r="H323">
        <v>1279</v>
      </c>
      <c r="I323" s="2">
        <v>44181</v>
      </c>
      <c r="J323" s="2">
        <v>44208</v>
      </c>
      <c r="K323">
        <v>0</v>
      </c>
    </row>
    <row r="324" spans="1:11" x14ac:dyDescent="0.25">
      <c r="A324" t="str">
        <f>"ZD52F6264B"</f>
        <v>ZD52F6264B</v>
      </c>
      <c r="B324" t="str">
        <f t="shared" si="5"/>
        <v>06363391001</v>
      </c>
      <c r="C324" t="s">
        <v>16</v>
      </c>
      <c r="D324" t="s">
        <v>640</v>
      </c>
      <c r="E324" t="s">
        <v>38</v>
      </c>
      <c r="F324" s="1" t="s">
        <v>404</v>
      </c>
      <c r="G324" t="s">
        <v>405</v>
      </c>
      <c r="H324">
        <v>250</v>
      </c>
      <c r="I324" s="2">
        <v>44195</v>
      </c>
      <c r="J324" s="2">
        <v>44196</v>
      </c>
      <c r="K324">
        <v>0</v>
      </c>
    </row>
    <row r="325" spans="1:11" x14ac:dyDescent="0.25">
      <c r="A325" t="str">
        <f>"Z622F1AE77"</f>
        <v>Z622F1AE77</v>
      </c>
      <c r="B325" t="str">
        <f t="shared" si="5"/>
        <v>06363391001</v>
      </c>
      <c r="C325" t="s">
        <v>16</v>
      </c>
      <c r="D325" t="s">
        <v>641</v>
      </c>
      <c r="E325" t="s">
        <v>38</v>
      </c>
      <c r="F325" s="1" t="s">
        <v>210</v>
      </c>
      <c r="G325" t="s">
        <v>211</v>
      </c>
      <c r="H325">
        <v>13500</v>
      </c>
      <c r="I325" s="2">
        <v>44154</v>
      </c>
      <c r="J325" s="2">
        <v>44180</v>
      </c>
      <c r="K325">
        <v>0</v>
      </c>
    </row>
    <row r="326" spans="1:11" x14ac:dyDescent="0.25">
      <c r="A326" t="str">
        <f>"Z052D59436"</f>
        <v>Z052D59436</v>
      </c>
      <c r="B326" t="str">
        <f t="shared" si="5"/>
        <v>06363391001</v>
      </c>
      <c r="C326" t="s">
        <v>16</v>
      </c>
      <c r="D326" t="s">
        <v>642</v>
      </c>
      <c r="E326" t="s">
        <v>38</v>
      </c>
      <c r="H326">
        <v>0</v>
      </c>
      <c r="K326">
        <v>0</v>
      </c>
    </row>
    <row r="327" spans="1:11" x14ac:dyDescent="0.25">
      <c r="A327" t="str">
        <f>"Z0C2D59037"</f>
        <v>Z0C2D59037</v>
      </c>
      <c r="B327" t="str">
        <f t="shared" si="5"/>
        <v>06363391001</v>
      </c>
      <c r="C327" t="s">
        <v>16</v>
      </c>
      <c r="D327" t="s">
        <v>643</v>
      </c>
      <c r="E327" t="s">
        <v>38</v>
      </c>
      <c r="H327">
        <v>0</v>
      </c>
      <c r="K327">
        <v>0</v>
      </c>
    </row>
    <row r="328" spans="1:11" x14ac:dyDescent="0.25">
      <c r="A328" t="str">
        <f>"ZB42D58F6A"</f>
        <v>ZB42D58F6A</v>
      </c>
      <c r="B328" t="str">
        <f t="shared" si="5"/>
        <v>06363391001</v>
      </c>
      <c r="C328" t="s">
        <v>16</v>
      </c>
      <c r="D328" t="s">
        <v>644</v>
      </c>
      <c r="E328" t="s">
        <v>38</v>
      </c>
      <c r="H328">
        <v>0</v>
      </c>
      <c r="K328">
        <v>0</v>
      </c>
    </row>
    <row r="329" spans="1:11" x14ac:dyDescent="0.25">
      <c r="A329" t="str">
        <f>"Z6C2F1B02E"</f>
        <v>Z6C2F1B02E</v>
      </c>
      <c r="B329" t="str">
        <f t="shared" si="5"/>
        <v>06363391001</v>
      </c>
      <c r="C329" t="s">
        <v>16</v>
      </c>
      <c r="D329" t="s">
        <v>645</v>
      </c>
      <c r="E329" t="s">
        <v>38</v>
      </c>
      <c r="H329">
        <v>0</v>
      </c>
      <c r="K329">
        <v>0</v>
      </c>
    </row>
    <row r="330" spans="1:11" x14ac:dyDescent="0.25">
      <c r="A330" t="str">
        <f>"Z842D0FB90"</f>
        <v>Z842D0FB90</v>
      </c>
      <c r="B330" t="str">
        <f t="shared" si="5"/>
        <v>06363391001</v>
      </c>
      <c r="C330" t="s">
        <v>16</v>
      </c>
      <c r="D330" t="s">
        <v>646</v>
      </c>
      <c r="E330" t="s">
        <v>38</v>
      </c>
      <c r="H330">
        <v>0</v>
      </c>
      <c r="K330">
        <v>0</v>
      </c>
    </row>
    <row r="331" spans="1:11" x14ac:dyDescent="0.25">
      <c r="A331" t="str">
        <f>"Z652F3BEC4"</f>
        <v>Z652F3BEC4</v>
      </c>
      <c r="B331" t="str">
        <f t="shared" si="5"/>
        <v>06363391001</v>
      </c>
      <c r="C331" t="s">
        <v>16</v>
      </c>
      <c r="D331" t="s">
        <v>647</v>
      </c>
      <c r="E331" t="s">
        <v>38</v>
      </c>
      <c r="F331" s="1" t="s">
        <v>648</v>
      </c>
      <c r="G331" t="s">
        <v>649</v>
      </c>
      <c r="H331">
        <v>2000</v>
      </c>
      <c r="I331" s="2">
        <v>44166</v>
      </c>
      <c r="J331" s="2">
        <v>44251</v>
      </c>
      <c r="K331">
        <v>0</v>
      </c>
    </row>
    <row r="332" spans="1:11" x14ac:dyDescent="0.25">
      <c r="A332" t="str">
        <f>"Z1C2F7FD0F"</f>
        <v>Z1C2F7FD0F</v>
      </c>
      <c r="B332" t="str">
        <f t="shared" si="5"/>
        <v>06363391001</v>
      </c>
      <c r="C332" t="s">
        <v>16</v>
      </c>
      <c r="D332" t="s">
        <v>650</v>
      </c>
      <c r="E332" t="s">
        <v>38</v>
      </c>
      <c r="H332">
        <v>0</v>
      </c>
      <c r="K332">
        <v>0</v>
      </c>
    </row>
    <row r="333" spans="1:11" x14ac:dyDescent="0.25">
      <c r="A333" t="str">
        <f>"Z592FDAECA"</f>
        <v>Z592FDAECA</v>
      </c>
      <c r="B333" t="str">
        <f t="shared" si="5"/>
        <v>06363391001</v>
      </c>
      <c r="C333" t="s">
        <v>16</v>
      </c>
      <c r="D333" t="s">
        <v>651</v>
      </c>
      <c r="E333" t="s">
        <v>38</v>
      </c>
      <c r="H333">
        <v>0</v>
      </c>
      <c r="K333">
        <v>0</v>
      </c>
    </row>
    <row r="334" spans="1:11" x14ac:dyDescent="0.25">
      <c r="A334" t="str">
        <f>"Z612F7CB06"</f>
        <v>Z612F7CB06</v>
      </c>
      <c r="B334" t="str">
        <f t="shared" si="5"/>
        <v>06363391001</v>
      </c>
      <c r="C334" t="s">
        <v>16</v>
      </c>
      <c r="D334" t="s">
        <v>652</v>
      </c>
      <c r="E334" t="s">
        <v>38</v>
      </c>
      <c r="H334">
        <v>0</v>
      </c>
      <c r="K334">
        <v>0</v>
      </c>
    </row>
    <row r="335" spans="1:11" x14ac:dyDescent="0.25">
      <c r="A335" t="str">
        <f>"ZBA2EDCF66"</f>
        <v>ZBA2EDCF66</v>
      </c>
      <c r="B335" t="str">
        <f t="shared" si="5"/>
        <v>06363391001</v>
      </c>
      <c r="C335" t="s">
        <v>16</v>
      </c>
      <c r="D335" t="s">
        <v>653</v>
      </c>
      <c r="E335" t="s">
        <v>38</v>
      </c>
      <c r="H335">
        <v>0</v>
      </c>
      <c r="K3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2021-03-18T11:21:46Z</dcterms:created>
  <dcterms:modified xsi:type="dcterms:W3CDTF">2021-03-18T11:21:46Z</dcterms:modified>
</cp:coreProperties>
</file>