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oscan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</calcChain>
</file>

<file path=xl/sharedStrings.xml><?xml version="1.0" encoding="utf-8"?>
<sst xmlns="http://schemas.openxmlformats.org/spreadsheetml/2006/main" count="920" uniqueCount="418">
  <si>
    <t>Agenzia delle Entrate</t>
  </si>
  <si>
    <t>CF 06363391001</t>
  </si>
  <si>
    <t>Contratti di forniture, beni e servizi</t>
  </si>
  <si>
    <t>Anno 2020</t>
  </si>
  <si>
    <t>Dati aggiornati al 18-03-2021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</si>
  <si>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</si>
  <si>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</si>
  <si>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</si>
  <si>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</si>
  <si>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</si>
  <si>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</si>
  <si>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</si>
  <si>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</si>
  <si>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</si>
  <si>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</si>
  <si>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</si>
  <si>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Toscana</t>
  </si>
  <si>
    <t>ENERGIA ELETTRICA SERVIZIO DI SALVAGUARDIA</t>
  </si>
  <si>
    <t>23-AFFIDAMENTO DIRETTO</t>
  </si>
  <si>
    <t xml:space="preserve">HERA COMM (CF: 02221101203)
</t>
  </si>
  <si>
    <t>HERA COMM (CF: 02221101203)</t>
  </si>
  <si>
    <t>Fornitura energia elettrica</t>
  </si>
  <si>
    <t>26-AFFIDAMENTO DIRETTO IN ADESIONE AD ACCORDO QUADRO/CONVENZIONE</t>
  </si>
  <si>
    <t xml:space="preserve">GALA SPA (CF: 06832931007)
</t>
  </si>
  <si>
    <t>GALA SPA (CF: 06832931007)</t>
  </si>
  <si>
    <t>NOLEGGIO FOTOCOPIATRICE UP AREZZO</t>
  </si>
  <si>
    <t xml:space="preserve">KYOCERA DOCUMENT SOLUTION ITALIA SPA (CF: 01788080156)
</t>
  </si>
  <si>
    <t>KYOCERA DOCUMENT SOLUTION ITALIA SPA (CF: 01788080156)</t>
  </si>
  <si>
    <t>NOLEGGIO FOTOCOPIATRICI</t>
  </si>
  <si>
    <t xml:space="preserve">OLIVETTI SPA (CF: 02298700010)
</t>
  </si>
  <si>
    <t>OLIVETTI SPA (CF: 02298700010)</t>
  </si>
  <si>
    <t>UP. LIVORNO - NOLEGGIO MENSILE PONTEGGI</t>
  </si>
  <si>
    <t xml:space="preserve">TIRRENIA EDILE SRL (CF: 01321250522)
</t>
  </si>
  <si>
    <t>TIRRENIA EDILE SRL (CF: 01321250522)</t>
  </si>
  <si>
    <t>NOLEGGIO FOTOCOPIATRICI UP FI, AULLA, PONTEDERA</t>
  </si>
  <si>
    <t>NOLEGGIO FOTOCOPIATRICE</t>
  </si>
  <si>
    <t xml:space="preserve">XEROX SPA (CF: 00747880151)
</t>
  </si>
  <si>
    <t>XEROX SPA (CF: 00747880151)</t>
  </si>
  <si>
    <t>Servizio di pulizia per le sedi della Toscana</t>
  </si>
  <si>
    <t xml:space="preserve">C.R. APPALTI SRL (CF: 04622851006)
</t>
  </si>
  <si>
    <t>C.R. APPALTI SRL (CF: 04622851006)</t>
  </si>
  <si>
    <t>Noleggio fotoriproduttori</t>
  </si>
  <si>
    <t>Noleggio di armadi compattati per UTP Pisa</t>
  </si>
  <si>
    <t>03-PROCEDURA NEGOZIATA PREVIA PUBBLICAZIONE</t>
  </si>
  <si>
    <t xml:space="preserve">EUROPA GESTIONI IMMOBILIARI S.P.A. (CF: 03027410152)
FERRETTO GROUP S.P.A. (CF: 00149440240)
ICAM SRL (CF: 03685780722)
LA FORTEZZA SPA (CF: 04038330371)
LA TECNICA DI PRETI GIANCARLO E F.LLI (CF: 00331540229)
ROSSS SPA (CF: 01813140488)
</t>
  </si>
  <si>
    <t>EUROPA GESTIONI IMMOBILIARI S.P.A. (CF: 03027410152)</t>
  </si>
  <si>
    <t>Noleggio fotocopiatorie UPT Pistoia</t>
  </si>
  <si>
    <t>SERVIZIO DI SORVEGLIANZA SANITARIA TOSCANA</t>
  </si>
  <si>
    <t xml:space="preserve">COM METODI SPA (CF: 10317360153)
</t>
  </si>
  <si>
    <t>COM METODI SPA (CF: 10317360153)</t>
  </si>
  <si>
    <t>Adesione convenzione Consip "Carburante da autotrazione mediante Fuel Card Sesta ed. "Lotto 4</t>
  </si>
  <si>
    <t xml:space="preserve">ITALIANA PETROLI SPA (GIÃ  TOTALERG S.P.A.) (CF: 00051570893)
</t>
  </si>
  <si>
    <t>ITALIANA PETROLI SPA (GIÃ  TOTALERG S.P.A.) (CF: 00051570893)</t>
  </si>
  <si>
    <t>Noleggio fotocopiatrici per n. 6 Uffici dell'Agenzia</t>
  </si>
  <si>
    <t>NOLEGGIO N. 1 FOTOCOPIATRICE PER UPT LUCCA</t>
  </si>
  <si>
    <t>Gara per il servizio di spurgo presso le sedi degli Uffici dellâ€™Agenzia delle Entrate della regione Toscana.</t>
  </si>
  <si>
    <t>04-PROCEDURA NEGOZIATA SENZA PREVIA PUBBLICAZIONE</t>
  </si>
  <si>
    <t xml:space="preserve">AUTOSPURGO 90 (CF: 04221880489)
ECO AMBIENTE SRL - ITALIA SPURGHI (CF: 00854630522)
LIPPI S.R.L. (CF: 01251350508)
SE.T.T. (CF: 01591950470)
SPURGO MAREMMA SRL (CF: 01328640535)
</t>
  </si>
  <si>
    <t>AUTOSPURGO 90 (CF: 04221880489)</t>
  </si>
  <si>
    <t>CONTRATTO ESECUTIVO RITIRO VALORI</t>
  </si>
  <si>
    <t xml:space="preserve">BANCA NAZIONALE DEL LAVORO SPA (CF: 09339391006)
</t>
  </si>
  <si>
    <t>BANCA NAZIONALE DEL LAVORO SPA (CF: 09339391006)</t>
  </si>
  <si>
    <t>Servizio di giardinaggio ex Caserma Donati</t>
  </si>
  <si>
    <t xml:space="preserve">EUROAMBIENTE SRL (CF: 00410600472)
</t>
  </si>
  <si>
    <t>EUROAMBIENTE SRL (CF: 00410600472)</t>
  </si>
  <si>
    <t>Servizio manutenzione impianti antincendio</t>
  </si>
  <si>
    <t xml:space="preserve">FAUL ANTINFORTUNISTICA (CF: 01978160560)
FIORINI IMPIANTI (CF: 01800640466)
INTEC SERVICE SRL (CF: 02820290647)
L'OPEROSA IMPIANTI S.R.L. (CF: 04269490266)
LATTANZI GROUP SRL (CF: 01647950508)
</t>
  </si>
  <si>
    <t>L'OPEROSA IMPIANTI S.R.L. (CF: 04269490266)</t>
  </si>
  <si>
    <t>Acquisto biglietti ferroviari</t>
  </si>
  <si>
    <t xml:space="preserve">TRENITALIA SPA (CF: 05403151003)
</t>
  </si>
  <si>
    <t>TRENITALIA SPA (CF: 05403151003)</t>
  </si>
  <si>
    <t>Noleggio fotocopiatrici</t>
  </si>
  <si>
    <t>Noleggio scaffalature archivio UPT Siena</t>
  </si>
  <si>
    <t xml:space="preserve">EDILIZIA FUTURA SRL (CF: 00884110529)
</t>
  </si>
  <si>
    <t>EDILIZIA FUTURA SRL (CF: 00884110529)</t>
  </si>
  <si>
    <t>Adesione Convenzione Consip Buoni Pasto elettronici</t>
  </si>
  <si>
    <t xml:space="preserve">EDENRED ITALIA SRL (CF: 01014660417)
</t>
  </si>
  <si>
    <t>EDENRED ITALIA SRL (CF: 01014660417)</t>
  </si>
  <si>
    <t>Adesione convenzione Consip Energia Elettrica 15 Lotto 8 - AdE Toscana</t>
  </si>
  <si>
    <t xml:space="preserve">ENEL ENERGIA SPA (CF: 06655971007)
</t>
  </si>
  <si>
    <t>ENEL ENERGIA SPA (CF: 06655971007)</t>
  </si>
  <si>
    <t>Fornitura ed installazione controllo accessi uffici vari</t>
  </si>
  <si>
    <t xml:space="preserve">SOLARI DI UDINE S.P.A. (CF: 01847860309)
</t>
  </si>
  <si>
    <t>SOLARI DI UDINE S.P.A. (CF: 01847860309)</t>
  </si>
  <si>
    <t>noleggio n. 3 fotocopiatrici multifunzione A4</t>
  </si>
  <si>
    <t>noleggio n. 1 fotocopiatrice monocromatica</t>
  </si>
  <si>
    <t>Adesione convenzione Consip noleggio 14 fotocopiatrici</t>
  </si>
  <si>
    <t>Servizio di portierato e vigilanza non armata presso DRE</t>
  </si>
  <si>
    <t xml:space="preserve">CORPO VIGILI GIURATI SPA (CF: 03182700488)
IL GLOBO VIGILANZA S.R.L. (CF: 01065300475)
ITALPOL GROUP SPA (CF: 02750060309)
JOB SOLUTION SOC. COOP. (CF: 02085880561)
SICURITALIA SERVIZI FIDUCIARI SOC. COOP. (CF: 02950480133)
</t>
  </si>
  <si>
    <t>SICURITALIA SERVIZI FIDUCIARI SOC. COOP. (CF: 02950480133)</t>
  </si>
  <si>
    <t>Servizio di facchinaggio trasporto e trasloco a ridotto impatto ambientale per le sedi degli Uffici dell'Agenzia delle Entrate della Regione Toscana</t>
  </si>
  <si>
    <t xml:space="preserve">CONSORZIO STABILE EURO GLOBAL SERVICE GRANDI APPALTI (CF: 07422281001)
COOPER PUL SCPA (CF: 00302570650)
COOPERATIVA LAVORI GENERALI (CF: 06484741217)
COOPSERVICE S.COOP.P.A. (CF: 00310180351)
MARA SOCIETA' COOPERATIVA SPA (CF: 13226021007)
</t>
  </si>
  <si>
    <t>CONSORZIO STABILE EURO GLOBAL SERVICE GRANDI APPALTI (CF: 07422281001)</t>
  </si>
  <si>
    <t>affidamento fornitura biennale di articoli di cancelleria per Uffici Agen.Entrate Reg. Toscana</t>
  </si>
  <si>
    <t xml:space="preserve">ECO LASER INFORMATICA SRL (CF: 04427081007)
ERREBIAN SPA (CF: 08397890586)
RL3 SRL (CF: 09653091000)
SICILIANA FORNITURE SRL (CF: 01786610897)
SUD COMPUTER.IT (CF: LTMNNA69R50F284J)
</t>
  </si>
  <si>
    <t>ERREBIAN SPA (CF: 08397890586)</t>
  </si>
  <si>
    <t>affidamento quadriennale manutenzione semestrale impianto ad areosol presso archivi UPT Siena</t>
  </si>
  <si>
    <t xml:space="preserve">C.I.A. IMPIANTI SRL (CF: 00235710548)
</t>
  </si>
  <si>
    <t>C.I.A. IMPIANTI SRL (CF: 00235710548)</t>
  </si>
  <si>
    <t>Noleggio n. 18 fotocopiatrici</t>
  </si>
  <si>
    <t>fornitura libri AdE Toscana materia fiscale - Lotto 2</t>
  </si>
  <si>
    <t xml:space="preserve">CACUCCI EDITORE SAS (CF: 06249000727)
LIBRERIA GIURIDICADI A. TERENGHI E D. CERIOLI (CF: 03747760100)
LIBRERIA SCIENTIFICA DR. LUCIO DE BIASIO (CF: DBSLCU42E06F205K)
LIBRERIE FELTRINELLI SRL (CF: 04628790969)
WOLTERS KLUWER ITALIA SRL (CF: 10209790152)
</t>
  </si>
  <si>
    <t>WOLTERS KLUWER ITALIA SRL (CF: 10209790152)</t>
  </si>
  <si>
    <t>Manutenzione aree verdi</t>
  </si>
  <si>
    <t>Manutenzione impianti termoidraulici</t>
  </si>
  <si>
    <t xml:space="preserve">GHIORI S.A.S. DFI MARCO E CLAUDIO GHIORI &amp; C. (CF: 05133380484)
HITRAC ENGINERIING GROUP S.R.L. (CF: 05617631006)
L'OPEROSA IMPIANTI S.R.L. (CF: 04269490266)
SITEMA SRL (CF: 03071641207)
TERMOSERVICE (CF: 01417900212)
THESIS IMPIANTI SPA (CF: 01597941002)
</t>
  </si>
  <si>
    <t>THESIS IMPIANTI SPA (CF: 01597941002)</t>
  </si>
  <si>
    <t>affidamento del servizio di manutenzione degli impianti</t>
  </si>
  <si>
    <t xml:space="preserve">PGS IMPIANTI (CF: 00863770491)
</t>
  </si>
  <si>
    <t>PGS IMPIANTI (CF: 00863770491)</t>
  </si>
  <si>
    <t>Gara fornitura libri AdE Toscana materia giuridica - Lotto 1</t>
  </si>
  <si>
    <t xml:space="preserve">CACUCCI EDITORE SAS (CF: 06249000727)
LIBRERIA GIURIDICADI A. TERENGHI E D. CERIOLI (CF: 03747760100)
LIBRERIA SCIENTIFICA DR. LUCIO DE BIASIO (CF: DBSLCU42E06F205K)
NELDIRITTO EDITORE SRL (CF: 09596541004)
WOLTERS KLUWER ITALIA SRL (CF: 10209790152)
</t>
  </si>
  <si>
    <t>CACUCCI EDITORE SAS (CF: 06249000727)</t>
  </si>
  <si>
    <t>Fornitura sistema controllo accessi DP Lucca e UT Borgo SL</t>
  </si>
  <si>
    <t>Servizio di manutenzione impianti elettrici e speciali</t>
  </si>
  <si>
    <t xml:space="preserve">CM IMPIANTI SRL (CF: 01642530768)
GEICO LENDER SPA (CF: 11205571000)
GHIORI S.A.S. DFI MARCO E CLAUDIO GHIORI &amp; C. (CF: 05133380484)
L'OPEROSA IMPIANTI S.R.L. (CF: 04269490266)
THESIS IMPIANTI SPA (CF: 01597941002)
</t>
  </si>
  <si>
    <t>Fornitura energia elettrica 16 Lotto 8</t>
  </si>
  <si>
    <t xml:space="preserve">AGSM ENERGIA SPA (CF: 02968430237)
</t>
  </si>
  <si>
    <t>AGSM ENERGIA SPA (CF: 02968430237)</t>
  </si>
  <si>
    <t>Fornitura Gas naturale 11 Lotto 5 - AdE Toscana</t>
  </si>
  <si>
    <t xml:space="preserve">ESTRA ENERGIE SRL (CF: 01219980529)
</t>
  </si>
  <si>
    <t>ESTRA ENERGIE SRL (CF: 01219980529)</t>
  </si>
  <si>
    <t>Servizio finanziario di pagamento con carta di credito</t>
  </si>
  <si>
    <t xml:space="preserve">NEXI PAYMENTS S.P.A. (GIÃ  CARTASI SPA) (CF: 04107060966)
</t>
  </si>
  <si>
    <t>NEXI PAYMENTS S.P.A. (GIÃ  CARTASI SPA) (CF: 04107060966)</t>
  </si>
  <si>
    <t>Fornitura e posa retrofitting e mini-lan Uffici vari</t>
  </si>
  <si>
    <t xml:space="preserve">SIGMA S.P.A. (CF: 01590580443)
</t>
  </si>
  <si>
    <t>SIGMA S.P.A. (CF: 01590580443)</t>
  </si>
  <si>
    <t>Noleggio n. 3 fotocopiatrici multifunzione a colori</t>
  </si>
  <si>
    <t>Noleggio n. 7 fotocopiatrici multifunzione monocromatiche</t>
  </si>
  <si>
    <t xml:space="preserve">A.F. SISTEMI SRL (CF: 02263250488)
C.R.B. SRL (CF: 08674911006)
COSTRUZIONI IMPIANTI TECNOLOGICI (CF: 01837060852)
GHIORI S.A.S. DFI MARCO E CLAUDIO GHIORI &amp; C. (CF: 05133380484)
MANUTENZIONI SRL (CF: 05641980726)
</t>
  </si>
  <si>
    <t>MANUTENZIONI SRL (CF: 05641980726)</t>
  </si>
  <si>
    <t>affidamento biennale del servizio di vigilanza armata sedi Agenzia Entrate Toscana 1 lotto</t>
  </si>
  <si>
    <t xml:space="preserve">EUROPEAN SECURITY SRL (CF: 03034600548)
FIDELITAS SPA (CF: 02084640164)
I.V.R.I.- ISTITUTO DI VIGILANZA (CF: 03169660150)
IL GLOBO VIGILANZA S.R.L. (CF: 01065300475)
RANGERS S.R.L. (CF: 00864080247)
</t>
  </si>
  <si>
    <t>IL GLOBO VIGILANZA S.R.L. (CF: 01065300475)</t>
  </si>
  <si>
    <t>affidamento biennale del servizio di vigilanza armata sedi Agenzia Entrate Toscana 2 lotto</t>
  </si>
  <si>
    <t xml:space="preserve">FIDELITAS SPA (CF: 02084640164)
FUTURA SERVICE S.R.L. (CF: 04011651009)
I.V.R.I.- ISTITUTO DI VIGILANZA (CF: 03169660150)
IL GLOBO VIGILANZA S.R.L. (CF: 01065300475)
INTERNATIONAL SECURITY SERVICE VIGILANZA SPA (CF: 10169951000)
</t>
  </si>
  <si>
    <t>I.V.R.I.- ISTITUTO DI VIGILANZA (CF: 03169660150)</t>
  </si>
  <si>
    <t>affidamento biennale del servizio di vigilanza armata sedi Agenzia Entrate Toscana 3 lotto</t>
  </si>
  <si>
    <t xml:space="preserve">EUROPEAN SECURITY SRL (CF: 03034600548)
FUTURA SERVICE S.R.L. (CF: 04011651009)
I.V.R.I.- ISTITUTO DI VIGILANZA (CF: 03169660150)
IL GLOBO VIGILANZA S.R.L. (CF: 01065300475)
RANGERS S.R.L. (CF: 00864080247)
</t>
  </si>
  <si>
    <t>affidamento biennale del servizio di vigilanza armata sedi Agenzia Entrate Toscana 4 lotto</t>
  </si>
  <si>
    <t xml:space="preserve">I.V.R.I.- ISTITUTO DI VIGILANZA (CF: 03169660150)
IL GLOBO VIGILANZA S.R.L. (CF: 01065300475)
RANGERS S.R.L. (CF: 00864080247)
SICURITALIA S.P.A (CF: 07897711003)
VIGILANTES GROUP S.R.L. (CF: 01674300676)
</t>
  </si>
  <si>
    <t>Servizio di verifica periodica impianti elevatori DPR 162/99</t>
  </si>
  <si>
    <t xml:space="preserve">EUCERT (CF: 04991600489)
G&amp;R ORGANISMO DI CERTIFICAZIONE  SRL (CF: GRCVPS72E10D643I)
O.M.N.I.A. S.R.L. (CF: 01541850531)
SOCIETÃ  RINA SERVICES SPA (CF: 03487840104)
VERICERT (CF: 03507060402)
</t>
  </si>
  <si>
    <t>G&amp;R ORGANISMO DI CERTIFICAZIONE  SRL (CF: GRCVPS72E10D643I)</t>
  </si>
  <si>
    <t>Fornitura in noleggio di n. 8 fotocopiatrici</t>
  </si>
  <si>
    <t>noleggio n. 2 fotocopiatrici UTP Prato</t>
  </si>
  <si>
    <t>fornitura di arredi a norma per ufficio scrivanie cassettiere</t>
  </si>
  <si>
    <t xml:space="preserve">AGF S.R.L. (CF: 05618931009)
ARREDAMENTI EMMEBI S.R.L. (CF: 01484840564)
ARREDAMENTI GOTI DI GOTI NATALE &amp; C. (CF: 01208150472)
ASSO COSTRUZIONI (CF: 01710960509)
BELARDI ARREDAMENTI SRL (CF: 01693330506)
</t>
  </si>
  <si>
    <t>AGF S.R.L. (CF: 05618931009)</t>
  </si>
  <si>
    <t>Servizio di interpretariato in LIS triennale presso la Direzione Regionale della Toscana</t>
  </si>
  <si>
    <t xml:space="preserve">COOPERATIVA SOCIALE ELFO ONLUS SOC.COOP.SOC. (CF: 04902970484)
</t>
  </si>
  <si>
    <t>COOPERATIVA SOCIALE ELFO ONLUS SOC.COOP.SOC. (CF: 04902970484)</t>
  </si>
  <si>
    <t>lavori di riorganizzazione locali DP di Arezzo da adibire ad uso ufficio</t>
  </si>
  <si>
    <t xml:space="preserve">ACMM (CF: 08532341008)
CEITECNO S.R.L. (CF: 07532191215)
EDILCAP SRL (CF: 05028450871)
EUROIMPRESA EDILE (CF: 13477340155)
SEITEC SRL (CF: 02367450596)
</t>
  </si>
  <si>
    <t>SEITEC SRL (CF: 02367450596)</t>
  </si>
  <si>
    <t>Servizio di trasporto rifiuti ingombranti - DP Arezzo</t>
  </si>
  <si>
    <t xml:space="preserve">SERVIZI ECOLOGICI INTEGRATI TOSCANA SRL (CF: 01349420529)
</t>
  </si>
  <si>
    <t>SERVIZI ECOLOGICI INTEGRATI TOSCANA SRL (CF: 01349420529)</t>
  </si>
  <si>
    <t>Fornitura energia elettrica in salvaguardia - sportello di Cecina</t>
  </si>
  <si>
    <t xml:space="preserve">A2A ENERGIA (CF: 12883420155)
</t>
  </si>
  <si>
    <t>A2A ENERGIA (CF: 12883420155)</t>
  </si>
  <si>
    <t>Servizio Manutenzione aree verdi presso alcuni Uffici dell'Agenzia</t>
  </si>
  <si>
    <t xml:space="preserve">AGRICOLA BERNARDO S.A.S. DI BERNARDO LINO &amp; C. (CF: 03443750280)
BIEMME SRL (CF: 02162390609)
C.R. APPALTI SRL (CF: 04622851006)
C.R. VERDE SRL (CF: 06818701218)
COOPERATIVA SOCIALE I.S.A. (CF: 07958741212)
</t>
  </si>
  <si>
    <t>BIEMME SRL (CF: 02162390609)</t>
  </si>
  <si>
    <t>Fornitura carta per stampa e copie</t>
  </si>
  <si>
    <t xml:space="preserve">APAPER SRL (CF: 03432931206)
CAPRIOLI SOLUTIONS S.R.L. (CF: 10892451005)
ERREBIAN SPA (CF: 08397890586)
PEREGO CARTA (CF: 00775550486)
STILGRAFIX ITALIANA S.P.A. (CF: 03103490482)
</t>
  </si>
  <si>
    <t>Noleggio n. 4 fotocopiatrici a colore</t>
  </si>
  <si>
    <t>Noleggio n. 27 apparecchiature multifunzione</t>
  </si>
  <si>
    <t>servizi manutenzione impianti termoidraulici della Toscana</t>
  </si>
  <si>
    <t xml:space="preserve">3A COSTRUZIONI S.R.L. (CF: 08654491003)
AG&amp;CO SRL (CF: 03863830281)
ALBERTI COSTRUZIONI SRL (CF: 02674230830)
L'OPEROSA IMPIANTI S.R.L. (CF: 04269490266)
PROGET IMPIANTI SRL (CF: 05005090484)
</t>
  </si>
  <si>
    <t>PROGET IMPIANTI SRL (CF: 05005090484)</t>
  </si>
  <si>
    <t>Fornitura rilevatori gas UPT Lucca</t>
  </si>
  <si>
    <t xml:space="preserve">DISPOSITIVI PROTEZIONE INDIVIDUALE D.P.I. SRL (CF: 10783780157)
</t>
  </si>
  <si>
    <t>DISPOSITIVI PROTEZIONE INDIVIDUALE D.P.I. SRL (CF: 10783780157)</t>
  </si>
  <si>
    <t>Smaltimento materiale vario DP Lucca</t>
  </si>
  <si>
    <t xml:space="preserve">ASCIT SERVIZI AMBIENTALI SPA (CF: 01052230461)
</t>
  </si>
  <si>
    <t>ASCIT SERVIZI AMBIENTALI SPA (CF: 01052230461)</t>
  </si>
  <si>
    <t>Smaltimento materiale vario DP Massa</t>
  </si>
  <si>
    <t xml:space="preserve">ASMIU-AZIENDA SPECIALE MUNICIPALIZZATA IGIENE URBANA (CF: 00660130451)
</t>
  </si>
  <si>
    <t>ASMIU-AZIENDA SPECIALE MUNICIPALIZZATA IGIENE URBANA (CF: 00660130451)</t>
  </si>
  <si>
    <t>Fornitura toner</t>
  </si>
  <si>
    <t xml:space="preserve">CENTRO COMPUTER SRL (CF: 01103580195)
CORRAO FELICE ROBERTO (CF: 01898390818)
CORRIDI S.R.L. (CF: 00402140586)
DANCOM S.R.L. (CF: 06518141210)
DEL MONTE UFFICIO SRL (CF: 01401360464)
</t>
  </si>
  <si>
    <t>DANCOM S.R.L. (CF: 06518141210)</t>
  </si>
  <si>
    <t>SERVIZIO BIENNALE MANUTENZIONE IMPIANTI ELEVATORI</t>
  </si>
  <si>
    <t xml:space="preserve">CIAM ASCENSORI E SERVIZI SRL (CF: 12216121009)
CM IMPIANTI SRL (CF: 01642530768)
FERRARI &amp; C SRL (CF: 00489490581)
KONE SPA (CF: 05069070158)
MOVI.MAT S.R.L. (CF: 00790760557)
</t>
  </si>
  <si>
    <t>KONE SPA (CF: 05069070158)</t>
  </si>
  <si>
    <t>realizzazione II uscita centrale termica DP Arezzo</t>
  </si>
  <si>
    <t xml:space="preserve">SEITEC SRL (CF: 02367450596)
</t>
  </si>
  <si>
    <t>prove di carico ed indagine georadar sede  UT Portoferraio</t>
  </si>
  <si>
    <t xml:space="preserve">TL INGEGNERIA DI ING. TIZIANO LUCCA (CF: LCCTZN52A11G224B)
</t>
  </si>
  <si>
    <t>TL INGEGNERIA DI ING. TIZIANO LUCCA (CF: LCCTZN52A11G224B)</t>
  </si>
  <si>
    <t>corso aggiornamento coordinatore sicurezza in fase di progettazione ed esecuzione</t>
  </si>
  <si>
    <t xml:space="preserve">CIEFFE SAS DI FRANZESE CRISTIAN (CF: 02718340785)
</t>
  </si>
  <si>
    <t>CIEFFE SAS DI FRANZESE CRISTIAN (CF: 02718340785)</t>
  </si>
  <si>
    <t>Manutenzione fornitura e posa in opera di infissi DRE Toscana</t>
  </si>
  <si>
    <t xml:space="preserve">SG LAVORAZIONI IN FERRO DI GRASSO SIMONE (CF: GRSSMN82T17G713V)
</t>
  </si>
  <si>
    <t>SG LAVORAZIONI IN FERRO DI GRASSO SIMONE (CF: GRSSMN82T17G713V)</t>
  </si>
  <si>
    <t>Fornitura targhe esterne UT San Miniato e Volterra</t>
  </si>
  <si>
    <t xml:space="preserve">NOBILI PUBBLICITÃ  DI NOBILI MAURO &amp; C. (CF: 00307530493)
</t>
  </si>
  <si>
    <t>NOBILI PUBBLICITÃ  DI NOBILI MAURO &amp; C. (CF: 00307530493)</t>
  </si>
  <si>
    <t>Adesione convenzione Consip noleggio n. 1 fotocopiatrice</t>
  </si>
  <si>
    <t>fornitura di un lavabo per i locali ad uso refettorio, per la sede della Direzione Provinciale di Arezzo</t>
  </si>
  <si>
    <t xml:space="preserve">ITALSTEEL SRL (CF: 01648720975)
</t>
  </si>
  <si>
    <t>ITALSTEEL SRL (CF: 01648720975)</t>
  </si>
  <si>
    <t>Affidamento della concessione del servizio di bar e ristoro presso la Direzione Provinciale di Siena</t>
  </si>
  <si>
    <t xml:space="preserve">GI.VI. SRL (CF: 01366370524)
</t>
  </si>
  <si>
    <t>GI.VI. SRL (CF: 01366370524)</t>
  </si>
  <si>
    <t>Corso di aggiornamento prevenzione incendi - De Marco Oliva</t>
  </si>
  <si>
    <t xml:space="preserve">ORDINE DEGLI INGEGNERI DELLA PROVINCIA DI FIRENZE (CF: 80027250481)
</t>
  </si>
  <si>
    <t>ORDINE DEGLI INGEGNERI DELLA PROVINCIA DI FIRENZE (CF: 80027250481)</t>
  </si>
  <si>
    <t>Servizio semestrale sorveglianza sanitaria</t>
  </si>
  <si>
    <t xml:space="preserve">IGEAMED S.R.L. (CF: 05111821004)
</t>
  </si>
  <si>
    <t>IGEAMED S.R.L. (CF: 05111821004)</t>
  </si>
  <si>
    <t>Fornitura abbonamento annuale Italpos UPT Firenze e Pisa</t>
  </si>
  <si>
    <t xml:space="preserve">LEICA GEOSYSTEMS SPA (CF: 12090330155)
</t>
  </si>
  <si>
    <t>LEICA GEOSYSTEMS SPA (CF: 12090330155)</t>
  </si>
  <si>
    <t>Lavori adeguamento prevenzione incendi DP Arezzo</t>
  </si>
  <si>
    <t xml:space="preserve">EDILIZIA SAN GIORGIO SRL (CF: 04883450480)
LA DUE BC SRL (CF: 01198310540)
MIGLIORATI GIAN LUCA (CF: MGLGLC74A21C800I)
PECORELLI SNC (CF: 01417510516)
ROMEO PURI IMPIANTI (CF: PRURMO52E19C263V)
</t>
  </si>
  <si>
    <t>PECORELLI SNC (CF: 01417510516)</t>
  </si>
  <si>
    <t>Ricerca guasto impianto pompe vuotatura UT Empoli</t>
  </si>
  <si>
    <t xml:space="preserve">ENGINEERING COSTRUZIONI GRUPPO EMPOLI LUCE SRL (CF: 03692370483)
</t>
  </si>
  <si>
    <t>ENGINEERING COSTRUZIONI GRUPPO EMPOLI LUCE SRL (CF: 03692370483)</t>
  </si>
  <si>
    <t>Noleggio n. 1 apparecchiatura multifunzionale UTP Siena</t>
  </si>
  <si>
    <t>fornitura ripari COV in plexiglass</t>
  </si>
  <si>
    <t xml:space="preserve">PLEXIART SNC (CF: 02122300409)
</t>
  </si>
  <si>
    <t>PLEXIART SNC (CF: 02122300409)</t>
  </si>
  <si>
    <t>fornitura II ripari cov</t>
  </si>
  <si>
    <t>Fornitura rotolini eliminacode uffici vari AdE Toscana</t>
  </si>
  <si>
    <t>Convenzione energia elettrica 17 Lotto 8 - AdE Toscana</t>
  </si>
  <si>
    <t>Convenzione Gas Naturale 12 Lotto 5 - AdE Toscana</t>
  </si>
  <si>
    <t>Affidamento per la fornitura di gel igienizzante mani per gli uffici della Toscana</t>
  </si>
  <si>
    <t xml:space="preserve">LUCCACARTA SRL (CF: 01209180460)
</t>
  </si>
  <si>
    <t>LUCCACARTA SRL (CF: 01209180460)</t>
  </si>
  <si>
    <t>Acquisto di mascherine monouso per i dipendenti dell'Agenzia delle entrate della Toscana</t>
  </si>
  <si>
    <t xml:space="preserve">SISTERS SRL (CF: 02316361209)
</t>
  </si>
  <si>
    <t>SISTERS SRL (CF: 02316361209)</t>
  </si>
  <si>
    <t>Noleggio n. 2 fotocopiatrici formato A3 per la Direzione regionale</t>
  </si>
  <si>
    <t>Acquisto servizio di sanificazione straordinaria UT Pescia</t>
  </si>
  <si>
    <t xml:space="preserve">BIBLION SRL (CF: 04387641006)
</t>
  </si>
  <si>
    <t>BIBLION SRL (CF: 04387641006)</t>
  </si>
  <si>
    <t>fornitura guanti monouso AdE toscana</t>
  </si>
  <si>
    <t xml:space="preserve">FUSI &amp; FUSI SNC (CF: 00995990520)
</t>
  </si>
  <si>
    <t>FUSI &amp; FUSI SNC (CF: 00995990520)</t>
  </si>
  <si>
    <t>affidamento del servizio di sanificazione straordinaria</t>
  </si>
  <si>
    <t>fornitura di ripari di emergenza COV</t>
  </si>
  <si>
    <t>fornitura di termometri ad infrarossi per le sedi degli Uffici dipendenti dellâ€™Agenzia delle Entrate della Toscana</t>
  </si>
  <si>
    <t xml:space="preserve">CELTE SPA (CF: 06375430151)
</t>
  </si>
  <si>
    <t>CELTE SPA (CF: 06375430151)</t>
  </si>
  <si>
    <t>acquisto servizio sanificazione straordinaria DP Fi</t>
  </si>
  <si>
    <t>Lavori di piccola manutenzione Opere da Fabbro Lotto 1</t>
  </si>
  <si>
    <t xml:space="preserve">ACME SRL (CF: 06032430487)
ACOS SRL (CF: 02278850595)
ADRIA SRL (CF: 02422990818)
CORCIONE SERRAMENTI S.A.S. (CF: 08756551217)
MANNOZZI MARCO SRL (CF: 02195800590)
</t>
  </si>
  <si>
    <t>CORCIONE SERRAMENTI S.A.S. (CF: 08756551217)</t>
  </si>
  <si>
    <t>Lavori di piccola manutenzione Opere da Fabbro Lotto 2</t>
  </si>
  <si>
    <t>Lavori di piccola manutenzione Opere da Fabbro Lotto 3</t>
  </si>
  <si>
    <t>Lavori di piccola manutenzione Opere da Fabbro Lotto 4</t>
  </si>
  <si>
    <t xml:space="preserve">ACME SRL (CF: 06032430487)
ADRIA SRL (CF: 02422990818)
CORCIONE SERRAMENTI S.A.S. (CF: 08756551217)
CORRAO FELICE ROBERTO (CF: 01898390818)
MANNOZZI MARCO SRL (CF: 02195800590)
</t>
  </si>
  <si>
    <t>Lavori di piccola manutenzione Opere da Fabbro Lotto 6</t>
  </si>
  <si>
    <t>Lavori di piccola manutenizione Opere da Fabbro Lotto 5</t>
  </si>
  <si>
    <t>MANNOZZI MARCO SRL (CF: 02195800590)</t>
  </si>
  <si>
    <t>servizio di sanificazione UPT Firenze</t>
  </si>
  <si>
    <t>Seconda fornitura di termometri ad infrarossi per le sedi degli Uffici dipendenti AdE Toscana</t>
  </si>
  <si>
    <t>Servizio di sanificazione per gli uffici dell'agenzia delle Entrate della Toscana</t>
  </si>
  <si>
    <t>fornitura di guanti monouso e gel igienizzante</t>
  </si>
  <si>
    <t>fornitura di piantane dispenser gel mani per alcune sedi degli Uffici dipendenti AdE Toscana</t>
  </si>
  <si>
    <t xml:space="preserve">MYO S.R.L. (CF: 03222970406)
</t>
  </si>
  <si>
    <t>MYO S.R.L. (CF: 03222970406)</t>
  </si>
  <si>
    <t>fornitura di mascherine chirurgiche monouso</t>
  </si>
  <si>
    <t xml:space="preserve">LYRECO ITALIA SRL (CF: 11582010150)
</t>
  </si>
  <si>
    <t>LYRECO ITALIA SRL (CF: 11582010150)</t>
  </si>
  <si>
    <t>Fornitura di detersivi igienizzanti per superfici per gli uffici dellâ€™Agenzia delle Entrate della Toscana</t>
  </si>
  <si>
    <t>Fornitura piantane, dispenser da muro e gel disinfettante per Uffici AdE Toscana</t>
  </si>
  <si>
    <t>Noleggio n. 12 apparecchiature multifunzione monocromatiche</t>
  </si>
  <si>
    <t>Noleggio n. 2 apparecchiature multifunzione a colori</t>
  </si>
  <si>
    <t>fornitura e posa in opera di una vetrofania per segnaletica esterna per lâ€™Ufficio di Borgo San Lorenzo</t>
  </si>
  <si>
    <t xml:space="preserve">PRINTING DYNAMIC SRLS (CF: 02069340509)
</t>
  </si>
  <si>
    <t>PRINTING DYNAMIC SRLS (CF: 02069340509)</t>
  </si>
  <si>
    <t>fornitura corso formazione RSPP mod c per 3 discenti</t>
  </si>
  <si>
    <t xml:space="preserve">CONSILIA CFO SRL (IN RTI) (CF: 11435101008)
</t>
  </si>
  <si>
    <t>CONSILIA CFO SRL (IN RTI) (CF: 11435101008)</t>
  </si>
  <si>
    <t>fornitura posa in opera pannello ottico acustico per allarme UPT siena</t>
  </si>
  <si>
    <t>Fornitura e posa in opera di battiscopa e porta REI per la DP di AR</t>
  </si>
  <si>
    <t xml:space="preserve">PECORELLI SNC (CF: 01417510516)
</t>
  </si>
  <si>
    <t>nolo condizionatori portatili DP Massa Carrara e Lucca</t>
  </si>
  <si>
    <t xml:space="preserve">LO.COM SRL (CF: 00978980118)
</t>
  </si>
  <si>
    <t>LO.COM SRL (CF: 00978980118)</t>
  </si>
  <si>
    <t>Fornitura condizionatori pompa di calore DP FI</t>
  </si>
  <si>
    <t xml:space="preserve">LAITECH SRLS (CF: 14329411004)
</t>
  </si>
  <si>
    <t>LAITECH SRLS (CF: 14329411004)</t>
  </si>
  <si>
    <t>Fornitura monitor eliminacode UT Piombino e Borgo San Lorenzo</t>
  </si>
  <si>
    <t>Servizio di manutenzioni edili varie UPT Firenze</t>
  </si>
  <si>
    <t xml:space="preserve">TAGLIETTI ELIO SRL (CF: 01005790488)
</t>
  </si>
  <si>
    <t>TAGLIETTI ELIO SRL (CF: 01005790488)</t>
  </si>
  <si>
    <t>Servizio di riprogrammazione della centralina antintrusione dellâ€™Ufficio Territoriale di Castelnuovo di Garfagnana</t>
  </si>
  <si>
    <t xml:space="preserve">A.F. SISTEMI SRL (CF: 02263250488)
</t>
  </si>
  <si>
    <t>A.F. SISTEMI SRL (CF: 02263250488)</t>
  </si>
  <si>
    <t>Adesione convenzione Consip fornitura carta di credito</t>
  </si>
  <si>
    <t>Lavori di piccola manutenzione e riparazione Opere Edili Lotto1</t>
  </si>
  <si>
    <t xml:space="preserve">A.C.COSTRUZIONI SRL (CF: 04218120618)
BCM SRL (CF: 02402750463)
ING. G. LOMBARDI SRL (CF: 00609250634)
L.G. COSTRUZIONI GENERALI SRL (CF: 09098341218)
P.M. DI MASSIMILIANO SPENA &amp; C. (CF: 02014330506)
</t>
  </si>
  <si>
    <t>P.M. DI MASSIMILIANO SPENA &amp; C. (CF: 02014330506)</t>
  </si>
  <si>
    <t>Lavori di piccola manutenzione e riparazione Opere Edili - Lotto 2</t>
  </si>
  <si>
    <t>Lavori di piccola manutenzione e riparazione Opere Edili - Lotto 4</t>
  </si>
  <si>
    <t>ING. G. LOMBARDI SRL (CF: 00609250634)</t>
  </si>
  <si>
    <t>Lavori di piccola manutenzione e riparazione Opere Edili Lotto 5</t>
  </si>
  <si>
    <t>BCM SRL (CF: 02402750463)</t>
  </si>
  <si>
    <t>Riparazione bollatrice registri UT Poggibonsi</t>
  </si>
  <si>
    <t xml:space="preserve">FATTORI SAFEST S.R.L. (CF: 10416260155)
</t>
  </si>
  <si>
    <t>FATTORI SAFEST S.R.L. (CF: 10416260155)</t>
  </si>
  <si>
    <t>Acquisto bollatrice registri per UT Piombino</t>
  </si>
  <si>
    <t>Fornitura e posa in opera di armadi compattabili</t>
  </si>
  <si>
    <t xml:space="preserve">MAKROS SRL (CF: 02028440382)
MUSELLA CONTRACT SAS (CF: 06263471218)
NIKVAL (CF: 03047040732)
TEKNOIT SRL (CF: 15462611003)
TEKNOSISTEMI SRL (CF: 01957260340)
</t>
  </si>
  <si>
    <t>MAKROS SRL (CF: 02028440382)</t>
  </si>
  <si>
    <t>Fornitura n. 1 bollatrice per UT Empoli</t>
  </si>
  <si>
    <t>Fornitura mascherine monouso AdE Toscana</t>
  </si>
  <si>
    <t xml:space="preserve">CEVA MULTILINE SRL (CF: 01786391209)
</t>
  </si>
  <si>
    <t>CEVA MULTILINE SRL (CF: 01786391209)</t>
  </si>
  <si>
    <t>Fornitura termoscanner con piantana uffici AdE Toscana</t>
  </si>
  <si>
    <t xml:space="preserve">A.M. GRAF SRL (CF: 03453810651)
</t>
  </si>
  <si>
    <t>A.M. GRAF SRL (CF: 03453810651)</t>
  </si>
  <si>
    <t>Servizio di sanificazione straordinaria dei filtri degli impianti di climatizzazione degli uffici dellâ€™Agenzia delle Entrate della Provincia di Massa-Carrara</t>
  </si>
  <si>
    <t xml:space="preserve">M.D.S. SRL (CF: 01104490451)
</t>
  </si>
  <si>
    <t>M.D.S. SRL (CF: 01104490451)</t>
  </si>
  <si>
    <t>Riparazione di un guasto delle luci scale e cortile presso DR Toscana</t>
  </si>
  <si>
    <t xml:space="preserve">POLISERVIZI SRL (CF: 04526100484)
</t>
  </si>
  <si>
    <t>POLISERVIZI SRL (CF: 04526100484)</t>
  </si>
  <si>
    <t>Noleggio n. 12 apparecchiature multifunzione</t>
  </si>
  <si>
    <t>Lavori Opere Edili Lotto 3 Grosseto</t>
  </si>
  <si>
    <t xml:space="preserve">BARONE COSTRUZIONI S.R.L. (CF: 06653351210)
BCM SRL (CF: 02402750463)
ING. G. LOMBARDI SRL (CF: 00609250634)
PAN NETO INTERNATIONAL SRL (CF: 03256730791)
TECNOPROJECT SAS (CF: 13552161005)
</t>
  </si>
  <si>
    <t>VIGILANZA UFFICI AGENZIA ENTRATE TOSCANA</t>
  </si>
  <si>
    <t xml:space="preserve">CONSORZIO LEONARDO SERVIZI E LAVORI SOC. COOPERATIVA (CF: 01535090474)
</t>
  </si>
  <si>
    <t>CONSORZIO LEONARDO SERVIZI E LAVORI SOC. COOPERATIVA (CF: 01535090474)</t>
  </si>
  <si>
    <t>Fornitura biennale Articoli di cancelleria</t>
  </si>
  <si>
    <t xml:space="preserve">ANGELO AMODIO S.R.L. (CF: 01897770739)
BLO ITALIA (CF: 12758180157)
CLICK UFFICIO SRL (CF: 06067681004)
DE.DA. UFFICIO (CF: 11803631008)
MISTER WIZARD SRL (CF: 01077280475)
</t>
  </si>
  <si>
    <t>CLICK UFFICIO SRL (CF: 06067681004)</t>
  </si>
  <si>
    <t>Fornitura pezzi mobili e timbri finanziari SPI Arezzo anni2021-22 AdE Toscana</t>
  </si>
  <si>
    <t xml:space="preserve">ISTITUTO POLIGRAFICO E ZECCA DELLO STATO (CF: 00399810589)
</t>
  </si>
  <si>
    <t>ISTITUTO POLIGRAFICO E ZECCA DELLO STATO (CF: 00399810589)</t>
  </si>
  <si>
    <t>Noleggio n. 3 apparecchiature multifunzione</t>
  </si>
  <si>
    <t>Servizio verifica, misurazione radioattivitÃ , rimozione parafulmine DP Grosseto</t>
  </si>
  <si>
    <t xml:space="preserve">PROTEX ITALIA SRL (CF: 00746550409)
</t>
  </si>
  <si>
    <t>PROTEX ITALIA SRL (CF: 00746550409)</t>
  </si>
  <si>
    <t>Intervento tecnico bollatrice elettrica T6/2 UT Lucca</t>
  </si>
  <si>
    <t>affidamento del servizio di adeguamento impianto di condizionamento della sede della Direzione Provinciale di Lucca</t>
  </si>
  <si>
    <t xml:space="preserve">PROGET IMPIANTI SRL (CF: 05005090484)
</t>
  </si>
  <si>
    <t>Adesione alla Convenzione Consip â€“ Ed. 4 Lotto 5 gestione integrata della salute e sicurezza sui luoghi di lavoro Toscana</t>
  </si>
  <si>
    <t>Fornitura Schermi separatori per Uffici AdE Toscana</t>
  </si>
  <si>
    <t xml:space="preserve">VESTA SRL (CF: 02013710427)
</t>
  </si>
  <si>
    <t>VESTA SRL (CF: 02013710427)</t>
  </si>
  <si>
    <t>Fornitura Monitor e ministampanti DP Firenze e DP Prato</t>
  </si>
  <si>
    <t>Fornitura e posa in opera Tunnel in sicurezza DP Grosseto</t>
  </si>
  <si>
    <t xml:space="preserve">DMF PROJECT SRL (CF: 01598580536)
</t>
  </si>
  <si>
    <t>DMF PROJECT SRL (CF: 01598580536)</t>
  </si>
  <si>
    <t>Verifiche periodiche impianti di messa a terra (DPR 462/01)</t>
  </si>
  <si>
    <t xml:space="preserve">ANCCP SRL (CF: 01749130496)
</t>
  </si>
  <si>
    <t>ANCCP SRL (CF: 01749130496)</t>
  </si>
  <si>
    <t>Fornitura telefoni per i dipendenti preposti al servizio allâ€™utenza - AdE Toscana</t>
  </si>
  <si>
    <t xml:space="preserve">FRANGI SRL (CF: 04179660248)
</t>
  </si>
  <si>
    <t>FRANGI SRL (CF: 04179660248)</t>
  </si>
  <si>
    <t>Affidamento della fornitura di drum e cartucce di toner e a getto di inchiostro originali Lotto1 - Uffici AdE Toscana</t>
  </si>
  <si>
    <t xml:space="preserve">ALEX OFFICE &amp; BUSINESS SRL (CF: 01688970621)
ECO LASER INFORMATICA SRL (CF: 04427081007)
PROMO RIGENERA SRL (CF: 01431180551)
R.C.M. ITALIA S.R.L. (CF: 06736060630)
</t>
  </si>
  <si>
    <t>PROMO RIGENERA SRL (CF: 01431180551)</t>
  </si>
  <si>
    <t>Sanificazione Uffici AdE Toscana</t>
  </si>
  <si>
    <t>CONTRATTO ESEC. DEL CONTRATTO NORM. AFFIDAMENTO FOR CARTA</t>
  </si>
  <si>
    <t xml:space="preserve">CCG SRL (CF: 01187151004)
</t>
  </si>
  <si>
    <t>CCG SRL (CF: 01187151004)</t>
  </si>
  <si>
    <t>corsi di aggiornamento di Primo soccorso DP Siena</t>
  </si>
  <si>
    <t xml:space="preserve">PLAST PACK PACKAGING SRL (CF: 06311200486)
</t>
  </si>
  <si>
    <t>PLAST PACK PACKAGING SRL (CF: 06311200486)</t>
  </si>
  <si>
    <t>Fornitura di n.7 termoscanner da muro per lâ€™Agenzia delle Entrate della Toscana</t>
  </si>
  <si>
    <t>Procedura per lâ€™affidamento della fornitura e posa in opera di sistemi di tende da esterno e da interno uffici AdE Toscana</t>
  </si>
  <si>
    <t xml:space="preserve">DE SIA E IDEATENDA SRL (CF: 07008131216)
LOGOS FORNITURE SRL (CF: 01132210475)
M-GROUP S.R.L (CF: 02084900691)
PONTE SERRAMENTI TECNOLOGIA E DESIGN S.A.S. (CF: 03396240545)
RILOX ITALIA SRL (CF: 10634150014)
</t>
  </si>
  <si>
    <t>DE SIA E IDEATENDA SRL (CF: 07008131216)</t>
  </si>
  <si>
    <t>Lavori piccola manutenzione Opere Edili Lotto 6</t>
  </si>
  <si>
    <t xml:space="preserve">GEA APPALTI (CF: 04912331214)
ING. G. LOMBARDI SRL (CF: 00609250634)
MC TRASPORTI SRLS (CF: 13871161009)
PAN NETO INTERNATIONAL SRL (CF: 03256730791)
TECNOPROJECT SAS (CF: 13552161005)
</t>
  </si>
  <si>
    <t>PAN NETO INTERNATIONAL SRL (CF: 03256730791)</t>
  </si>
  <si>
    <t>LAVORI DI ADEGUAMENTO FUNZIONALE DEI LOCALI CHE OSPITERANNO LA NUOVA SEDE DELLâ€™UFFICIO TERRITORIALE DI CARRARA SITI AL TERZO PIANO DELLâ€™IMMOBILE INAIL IN VIA DON MINZONI CARRARA</t>
  </si>
  <si>
    <t xml:space="preserve">GHIORI S.A.S. DFI MARCO E CLAUDIO GHIORI &amp; C. (CF: 05133380484)
</t>
  </si>
  <si>
    <t>GHIORI S.A.S. DFI MARCO E CLAUDIO GHIORI &amp; C. (CF: 05133380484)</t>
  </si>
  <si>
    <t>Servizio di smaltimento materiale vario presso lâ€™Ufficio Provinciale di Lucca - Territorio</t>
  </si>
  <si>
    <t xml:space="preserve">SISTEMA AMBIENTE SPA (CF: 01604560464)
</t>
  </si>
  <si>
    <t>SISTEMA AMBIENTE SPA (CF: 01604560464)</t>
  </si>
  <si>
    <t>Fornitura webcam e speaker - DR Toscana</t>
  </si>
  <si>
    <t xml:space="preserve">MEMOGRAPH IMPRESA INDIVIDUALE (CF: PNRGNN63P67B111F)
</t>
  </si>
  <si>
    <t>MEMOGRAPH IMPRESA INDIVIDUALE (CF: PNRGNN63P67B111F)</t>
  </si>
  <si>
    <t>Servizio pulizia straordinaria filtri impianti climatizzazione DP LI</t>
  </si>
  <si>
    <t xml:space="preserve">DITTA ARGENTANO MARCO  (CF: 01893380491)
</t>
  </si>
  <si>
    <t>DITTA ARGENTANO MARCO  (CF: 01893380491)</t>
  </si>
  <si>
    <t>Servizio pulizia straordinaria filtri impianti climatizzazione DP Lucca</t>
  </si>
  <si>
    <t xml:space="preserve">ASC ASSISTENZA CALDAIE E CONDIZIONATORI (CF: 02375860463)
</t>
  </si>
  <si>
    <t>ASC ASSISTENZA CALDAIE E CONDIZIONATORI (CF: 02375860463)</t>
  </si>
  <si>
    <t>Affidamento del servizio quadriennale di spurgo presso tutte le sedi degli Uffici AdE Toscana</t>
  </si>
  <si>
    <t xml:space="preserve">FIRENZE SPURGHI SRL (CF: 05665420484)
</t>
  </si>
  <si>
    <t>FIRENZE SPURGHI SRL (CF: 05665420484)</t>
  </si>
  <si>
    <t>Servizio pulizia straordinaria impianti climatizzazione DP PI</t>
  </si>
  <si>
    <t xml:space="preserve">LA NUOVA ITALIA IMPIANTI (CF: 02379190503)
</t>
  </si>
  <si>
    <t>LA NUOVA ITALIA IMPIANTI (CF: 02379190503)</t>
  </si>
  <si>
    <t>Servizio pulizia straordinaria filtri impianti climatizzazione DP Siena</t>
  </si>
  <si>
    <t xml:space="preserve">TERMOIDRAULICA CELLI SIENA SOC. COP. RL (CF: 00906470521)
</t>
  </si>
  <si>
    <t>TERMOIDRAULICA CELLI SIENA SOC. COP. RL (CF: 00906470521)</t>
  </si>
  <si>
    <t xml:space="preserve">Affidamento biennale servizio manutenzione aree verdi presso Uffici AdE Toscana. </t>
  </si>
  <si>
    <t xml:space="preserve">GREEN SERVICE DI FAELLI R.E C.SNC (CF: 01147510539)
</t>
  </si>
  <si>
    <t>GREEN SERVICE DI FAELLI R.E C.SNC (CF: 01147510539)</t>
  </si>
  <si>
    <t>Noleggio n.9 fotocopiatrici uffici vari AdE Toscana</t>
  </si>
  <si>
    <t>servizio di manutenzione triennale per macchine bollatrici uffici Agenzia Entrate toscana</t>
  </si>
  <si>
    <t>Contratto per lâ€™affidamento del servizio di sanificazione straordinaria dei filtri degli impianti di climatizzazione degli uffici dellâ€™Agenzia delle Entrate della provincia di Grosseto e dell'UT di Piombino</t>
  </si>
  <si>
    <t xml:space="preserve">B.M. SRL (CF: 01623720537)
</t>
  </si>
  <si>
    <t>B.M. SRL (CF: 01623720537)</t>
  </si>
  <si>
    <t>Servizio sanificazione sedi AdE Toscana per 12 mesi</t>
  </si>
  <si>
    <t xml:space="preserve">ALL CLEAN SANEX SRL (CF: 06303020488)
IMPRESA DI PULIZIA CHIESANUOVA SRL (CF: 01705490975)
ITALIANA SERVIZI S.P.A. (CF: 04728400484)
RECOTECH SRL (CF: 06157460483)
TUSCANIA SRL (CF: 01789420971)
</t>
  </si>
  <si>
    <t>Servizio sanificazione sede AdE Toscana della durata di 12 mesi</t>
  </si>
  <si>
    <t>Affidamento urgente piantane dispenser gel mani per alcuni Uffici dipendenti AdE Toscana - REVOCATO</t>
  </si>
  <si>
    <t xml:space="preserve">PAPER-INGROS DI FREGA DAVIDE (CF: FRGDVD45L24E745Y)
</t>
  </si>
  <si>
    <t>fornitura di drum e cartucce di toner rigenerati per gli Uffici AdE Toscana - LOTTO 2 - Da aggiudicare nel 2021</t>
  </si>
  <si>
    <t>Procedura per lâ€™affidamento annuale dei servizi di conduzione e manutenzione degli impianti termoidraulici, di condizionamento ed idrico-sanitari presso gli uffici della Direzione Regionale dellâ€™Agenzia delle Entrate della Toscana</t>
  </si>
  <si>
    <t>Procedura per lâ€™affidamento della fornitura di carta per copie e stampa</t>
  </si>
  <si>
    <t>Procedura per lâ€™affidamento del servizio di verifica della vulnerabilitÃ  sismica dellâ€™immobile sito in via Della Fortezza n. 8, Firenze sede della Direzione Regionale Toscana dellâ€™Agenzia delle Entrate.</t>
  </si>
  <si>
    <t>Procedura per lâ€™affidamento biennale dei servizi di manutenzione degli impianti elettrici e speciali (rete dati, controllo accessi, antintrusione e videosorveglianza, serramenti motorizzati impianto TV e videocitofonico, UPS a servizio dellâ€™impianto elettr</t>
  </si>
  <si>
    <t>Approvvigionamento di buoni pasto â€“ Adesione alla Convenzione Consip Buoni Pasto 8 per un importo pari ad â‚¬ 2.598.288,98 (oltre IVA).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</si>
</sst>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"Z1615F1C85"</f>
        <v>Z1615F1C85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42006</v>
      </c>
      <c r="J3" s="2">
        <v>42094</v>
      </c>
      <c r="K3">
        <v>385226.18</v>
      </c>
    </row>
    <row r="4" spans="1:11" x14ac:dyDescent="0.25">
      <c r="A4" t="str">
        <f>"65502258A9"</f>
        <v>65502258A9</v>
      </c>
      <c r="B4" t="str">
        <f t="shared" si="0"/>
        <v>06363391001</v>
      </c>
      <c r="C4" t="s">
        <v>16</v>
      </c>
      <c r="D4" t="s">
        <v>21</v>
      </c>
      <c r="E4" t="s">
        <v>22</v>
      </c>
      <c r="F4" s="1" t="s">
        <v>23</v>
      </c>
      <c r="G4" t="s">
        <v>24</v>
      </c>
      <c r="H4">
        <v>0</v>
      </c>
      <c r="I4" s="2">
        <v>42461</v>
      </c>
      <c r="J4" s="2">
        <v>42825</v>
      </c>
      <c r="K4">
        <v>829229.21</v>
      </c>
    </row>
    <row r="5" spans="1:11" x14ac:dyDescent="0.25">
      <c r="A5" t="str">
        <f>"ZCF173148B"</f>
        <v>ZCF173148B</v>
      </c>
      <c r="B5" t="str">
        <f t="shared" si="0"/>
        <v>06363391001</v>
      </c>
      <c r="C5" t="s">
        <v>16</v>
      </c>
      <c r="D5" t="s">
        <v>25</v>
      </c>
      <c r="E5" t="s">
        <v>22</v>
      </c>
      <c r="F5" s="1" t="s">
        <v>26</v>
      </c>
      <c r="G5" t="s">
        <v>27</v>
      </c>
      <c r="H5">
        <v>2438.88</v>
      </c>
      <c r="I5" s="2">
        <v>42366</v>
      </c>
      <c r="J5" s="2">
        <v>43826</v>
      </c>
      <c r="K5">
        <v>3531.8</v>
      </c>
    </row>
    <row r="6" spans="1:11" x14ac:dyDescent="0.25">
      <c r="A6" t="str">
        <f>"ZB3190C27E"</f>
        <v>ZB3190C27E</v>
      </c>
      <c r="B6" t="str">
        <f t="shared" si="0"/>
        <v>06363391001</v>
      </c>
      <c r="C6" t="s">
        <v>16</v>
      </c>
      <c r="D6" t="s">
        <v>28</v>
      </c>
      <c r="E6" t="s">
        <v>22</v>
      </c>
      <c r="F6" s="1" t="s">
        <v>29</v>
      </c>
      <c r="G6" t="s">
        <v>30</v>
      </c>
      <c r="H6">
        <v>2560</v>
      </c>
      <c r="I6" s="2">
        <v>42464</v>
      </c>
      <c r="J6" s="2">
        <v>43924</v>
      </c>
      <c r="K6">
        <v>2547.5</v>
      </c>
    </row>
    <row r="7" spans="1:11" x14ac:dyDescent="0.25">
      <c r="A7" t="str">
        <f>"ZD2173145F"</f>
        <v>ZD2173145F</v>
      </c>
      <c r="B7" t="str">
        <f t="shared" si="0"/>
        <v>06363391001</v>
      </c>
      <c r="C7" t="s">
        <v>16</v>
      </c>
      <c r="D7" t="s">
        <v>28</v>
      </c>
      <c r="E7" t="s">
        <v>22</v>
      </c>
      <c r="F7" s="1" t="s">
        <v>29</v>
      </c>
      <c r="G7" t="s">
        <v>30</v>
      </c>
      <c r="H7">
        <v>7408.8</v>
      </c>
      <c r="I7" s="2">
        <v>42536</v>
      </c>
      <c r="J7" s="2">
        <v>44026</v>
      </c>
      <c r="K7">
        <v>7408.16</v>
      </c>
    </row>
    <row r="8" spans="1:11" x14ac:dyDescent="0.25">
      <c r="A8" t="str">
        <f>"X580D511A0"</f>
        <v>X580D511A0</v>
      </c>
      <c r="B8" t="str">
        <f t="shared" si="0"/>
        <v>06363391001</v>
      </c>
      <c r="C8" t="s">
        <v>16</v>
      </c>
      <c r="D8" t="s">
        <v>31</v>
      </c>
      <c r="E8" t="s">
        <v>18</v>
      </c>
      <c r="F8" s="1" t="s">
        <v>32</v>
      </c>
      <c r="G8" t="s">
        <v>33</v>
      </c>
      <c r="H8">
        <v>0</v>
      </c>
      <c r="I8" s="2">
        <v>41623</v>
      </c>
      <c r="K8">
        <v>90754.5</v>
      </c>
    </row>
    <row r="9" spans="1:11" x14ac:dyDescent="0.25">
      <c r="A9" t="str">
        <f>"Z79187B2C2"</f>
        <v>Z79187B2C2</v>
      </c>
      <c r="B9" t="str">
        <f t="shared" si="0"/>
        <v>06363391001</v>
      </c>
      <c r="C9" t="s">
        <v>16</v>
      </c>
      <c r="D9" t="s">
        <v>28</v>
      </c>
      <c r="E9" t="s">
        <v>22</v>
      </c>
      <c r="F9" s="1" t="s">
        <v>26</v>
      </c>
      <c r="G9" t="s">
        <v>27</v>
      </c>
      <c r="H9">
        <v>3091.2</v>
      </c>
      <c r="I9" s="2">
        <v>42481</v>
      </c>
      <c r="J9" s="2">
        <v>43941</v>
      </c>
      <c r="K9">
        <v>3090.88</v>
      </c>
    </row>
    <row r="10" spans="1:11" x14ac:dyDescent="0.25">
      <c r="A10" t="str">
        <f>"ZCB1973244"</f>
        <v>ZCB1973244</v>
      </c>
      <c r="B10" t="str">
        <f t="shared" si="0"/>
        <v>06363391001</v>
      </c>
      <c r="C10" t="s">
        <v>16</v>
      </c>
      <c r="D10" t="s">
        <v>34</v>
      </c>
      <c r="E10" t="s">
        <v>22</v>
      </c>
      <c r="F10" s="1" t="s">
        <v>29</v>
      </c>
      <c r="G10" t="s">
        <v>30</v>
      </c>
      <c r="H10">
        <v>24251.200000000001</v>
      </c>
      <c r="I10" s="2">
        <v>42537</v>
      </c>
      <c r="J10" s="2">
        <v>43997</v>
      </c>
      <c r="K10">
        <v>24132.19</v>
      </c>
    </row>
    <row r="11" spans="1:11" x14ac:dyDescent="0.25">
      <c r="A11" t="str">
        <f>"Z831A5F241"</f>
        <v>Z831A5F241</v>
      </c>
      <c r="B11" t="str">
        <f t="shared" si="0"/>
        <v>06363391001</v>
      </c>
      <c r="C11" t="s">
        <v>16</v>
      </c>
      <c r="D11" t="s">
        <v>28</v>
      </c>
      <c r="E11" t="s">
        <v>22</v>
      </c>
      <c r="F11" s="1" t="s">
        <v>29</v>
      </c>
      <c r="G11" t="s">
        <v>30</v>
      </c>
      <c r="H11">
        <v>30971.200000000001</v>
      </c>
      <c r="I11" s="2">
        <v>42673</v>
      </c>
      <c r="J11" s="2">
        <v>44103</v>
      </c>
      <c r="K11">
        <v>30818.14</v>
      </c>
    </row>
    <row r="12" spans="1:11" x14ac:dyDescent="0.25">
      <c r="A12" t="str">
        <f>"Z571973260"</f>
        <v>Z571973260</v>
      </c>
      <c r="B12" t="str">
        <f t="shared" si="0"/>
        <v>06363391001</v>
      </c>
      <c r="C12" t="s">
        <v>16</v>
      </c>
      <c r="D12" t="s">
        <v>35</v>
      </c>
      <c r="E12" t="s">
        <v>22</v>
      </c>
      <c r="F12" s="1" t="s">
        <v>36</v>
      </c>
      <c r="G12" t="s">
        <v>37</v>
      </c>
      <c r="H12">
        <v>8275.84</v>
      </c>
      <c r="I12" s="2">
        <v>42552</v>
      </c>
      <c r="J12" s="2">
        <v>44012</v>
      </c>
      <c r="K12">
        <v>8275.84</v>
      </c>
    </row>
    <row r="13" spans="1:11" x14ac:dyDescent="0.25">
      <c r="A13" t="str">
        <f>"6647537910"</f>
        <v>6647537910</v>
      </c>
      <c r="B13" t="str">
        <f t="shared" si="0"/>
        <v>06363391001</v>
      </c>
      <c r="C13" t="s">
        <v>16</v>
      </c>
      <c r="D13" t="s">
        <v>38</v>
      </c>
      <c r="E13" t="s">
        <v>22</v>
      </c>
      <c r="F13" s="1" t="s">
        <v>39</v>
      </c>
      <c r="G13" t="s">
        <v>40</v>
      </c>
      <c r="H13">
        <v>5847729.0700000003</v>
      </c>
      <c r="I13" s="2">
        <v>42522</v>
      </c>
      <c r="J13" s="2">
        <v>43852</v>
      </c>
      <c r="K13">
        <v>3159609.83</v>
      </c>
    </row>
    <row r="14" spans="1:11" x14ac:dyDescent="0.25">
      <c r="A14" t="str">
        <f>"Z231C11B5B"</f>
        <v>Z231C11B5B</v>
      </c>
      <c r="B14" t="str">
        <f t="shared" si="0"/>
        <v>06363391001</v>
      </c>
      <c r="C14" t="s">
        <v>16</v>
      </c>
      <c r="D14" t="s">
        <v>41</v>
      </c>
      <c r="E14" t="s">
        <v>22</v>
      </c>
      <c r="F14" s="1" t="s">
        <v>26</v>
      </c>
      <c r="G14" t="s">
        <v>27</v>
      </c>
      <c r="H14">
        <v>15446.88</v>
      </c>
      <c r="I14" s="2">
        <v>42697</v>
      </c>
      <c r="J14" s="2">
        <v>44165</v>
      </c>
      <c r="K14">
        <v>14481.3</v>
      </c>
    </row>
    <row r="15" spans="1:11" x14ac:dyDescent="0.25">
      <c r="A15" t="str">
        <f>"Z9B1B01B0B"</f>
        <v>Z9B1B01B0B</v>
      </c>
      <c r="B15" t="str">
        <f t="shared" si="0"/>
        <v>06363391001</v>
      </c>
      <c r="C15" t="s">
        <v>16</v>
      </c>
      <c r="D15" t="s">
        <v>41</v>
      </c>
      <c r="E15" t="s">
        <v>22</v>
      </c>
      <c r="F15" s="1" t="s">
        <v>29</v>
      </c>
      <c r="G15" t="s">
        <v>30</v>
      </c>
      <c r="H15">
        <v>8318.4</v>
      </c>
      <c r="I15" s="2">
        <v>42646</v>
      </c>
      <c r="J15" s="2">
        <v>44106</v>
      </c>
      <c r="K15">
        <v>8277.25</v>
      </c>
    </row>
    <row r="16" spans="1:11" x14ac:dyDescent="0.25">
      <c r="A16" t="str">
        <f>"6765326B9E"</f>
        <v>6765326B9E</v>
      </c>
      <c r="B16" t="str">
        <f t="shared" si="0"/>
        <v>06363391001</v>
      </c>
      <c r="C16" t="s">
        <v>16</v>
      </c>
      <c r="D16" t="s">
        <v>42</v>
      </c>
      <c r="E16" t="s">
        <v>43</v>
      </c>
      <c r="F16" s="1" t="s">
        <v>44</v>
      </c>
      <c r="G16" t="s">
        <v>45</v>
      </c>
      <c r="H16">
        <v>91686</v>
      </c>
      <c r="I16" s="2">
        <v>42856</v>
      </c>
      <c r="J16" s="2">
        <v>45046</v>
      </c>
      <c r="K16">
        <v>45843.03</v>
      </c>
    </row>
    <row r="17" spans="1:11" x14ac:dyDescent="0.25">
      <c r="A17" t="str">
        <f>"Z051D0ED6E"</f>
        <v>Z051D0ED6E</v>
      </c>
      <c r="B17" t="str">
        <f t="shared" si="0"/>
        <v>06363391001</v>
      </c>
      <c r="C17" t="s">
        <v>16</v>
      </c>
      <c r="D17" t="s">
        <v>46</v>
      </c>
      <c r="E17" t="s">
        <v>22</v>
      </c>
      <c r="F17" s="1" t="s">
        <v>26</v>
      </c>
      <c r="G17" t="s">
        <v>27</v>
      </c>
      <c r="H17">
        <v>1716.32</v>
      </c>
      <c r="I17" s="2">
        <v>42760</v>
      </c>
      <c r="J17" s="2">
        <v>44341</v>
      </c>
      <c r="K17">
        <v>1501.78</v>
      </c>
    </row>
    <row r="18" spans="1:11" x14ac:dyDescent="0.25">
      <c r="A18" t="str">
        <f>"69417018E0"</f>
        <v>69417018E0</v>
      </c>
      <c r="B18" t="str">
        <f t="shared" si="0"/>
        <v>06363391001</v>
      </c>
      <c r="C18" t="s">
        <v>16</v>
      </c>
      <c r="D18" t="s">
        <v>47</v>
      </c>
      <c r="E18" t="s">
        <v>22</v>
      </c>
      <c r="F18" s="1" t="s">
        <v>48</v>
      </c>
      <c r="G18" t="s">
        <v>49</v>
      </c>
      <c r="H18">
        <v>236767.76</v>
      </c>
      <c r="I18" s="2">
        <v>42767</v>
      </c>
      <c r="J18" s="2">
        <v>43861</v>
      </c>
      <c r="K18">
        <v>229285.39</v>
      </c>
    </row>
    <row r="19" spans="1:11" x14ac:dyDescent="0.25">
      <c r="A19" t="str">
        <f>"Z091D6C9A5"</f>
        <v>Z091D6C9A5</v>
      </c>
      <c r="B19" t="str">
        <f t="shared" si="0"/>
        <v>06363391001</v>
      </c>
      <c r="C19" t="s">
        <v>16</v>
      </c>
      <c r="D19" t="s">
        <v>50</v>
      </c>
      <c r="E19" t="s">
        <v>22</v>
      </c>
      <c r="F19" s="1" t="s">
        <v>51</v>
      </c>
      <c r="G19" t="s">
        <v>52</v>
      </c>
      <c r="H19">
        <v>0</v>
      </c>
      <c r="I19" s="2">
        <v>42789</v>
      </c>
      <c r="J19" s="2">
        <v>43396</v>
      </c>
      <c r="K19">
        <v>3344.64</v>
      </c>
    </row>
    <row r="20" spans="1:11" x14ac:dyDescent="0.25">
      <c r="A20" t="str">
        <f>"ZF21D6AF39"</f>
        <v>ZF21D6AF39</v>
      </c>
      <c r="B20" t="str">
        <f t="shared" si="0"/>
        <v>06363391001</v>
      </c>
      <c r="C20" t="s">
        <v>16</v>
      </c>
      <c r="D20" t="s">
        <v>53</v>
      </c>
      <c r="E20" t="s">
        <v>22</v>
      </c>
      <c r="F20" s="1" t="s">
        <v>26</v>
      </c>
      <c r="G20" t="s">
        <v>27</v>
      </c>
      <c r="H20">
        <v>13730.56</v>
      </c>
      <c r="I20" s="2">
        <v>42793</v>
      </c>
      <c r="J20" s="2">
        <v>44253</v>
      </c>
      <c r="K20">
        <v>12014.24</v>
      </c>
    </row>
    <row r="21" spans="1:11" x14ac:dyDescent="0.25">
      <c r="A21" t="str">
        <f>"Z8D1E24850"</f>
        <v>Z8D1E24850</v>
      </c>
      <c r="B21" t="str">
        <f t="shared" si="0"/>
        <v>06363391001</v>
      </c>
      <c r="C21" t="s">
        <v>16</v>
      </c>
      <c r="D21" t="s">
        <v>54</v>
      </c>
      <c r="E21" t="s">
        <v>22</v>
      </c>
      <c r="F21" s="1" t="s">
        <v>26</v>
      </c>
      <c r="G21" t="s">
        <v>27</v>
      </c>
      <c r="H21">
        <v>1716.32</v>
      </c>
      <c r="I21" s="2">
        <v>42832</v>
      </c>
      <c r="J21" s="2">
        <v>44292</v>
      </c>
      <c r="K21">
        <v>1394.51</v>
      </c>
    </row>
    <row r="22" spans="1:11" x14ac:dyDescent="0.25">
      <c r="A22" t="str">
        <f>"ZD41DD1E2B"</f>
        <v>ZD41DD1E2B</v>
      </c>
      <c r="B22" t="str">
        <f t="shared" si="0"/>
        <v>06363391001</v>
      </c>
      <c r="C22" t="s">
        <v>16</v>
      </c>
      <c r="D22" t="s">
        <v>55</v>
      </c>
      <c r="E22" t="s">
        <v>56</v>
      </c>
      <c r="F22" s="1" t="s">
        <v>57</v>
      </c>
      <c r="G22" t="s">
        <v>58</v>
      </c>
      <c r="H22">
        <v>20000</v>
      </c>
      <c r="I22" s="2">
        <v>42866</v>
      </c>
      <c r="J22" s="2">
        <v>44326</v>
      </c>
      <c r="K22">
        <v>19527.63</v>
      </c>
    </row>
    <row r="23" spans="1:11" x14ac:dyDescent="0.25">
      <c r="A23" t="str">
        <f>"6691124A31"</f>
        <v>6691124A31</v>
      </c>
      <c r="B23" t="str">
        <f t="shared" si="0"/>
        <v>06363391001</v>
      </c>
      <c r="C23" t="s">
        <v>16</v>
      </c>
      <c r="D23" t="s">
        <v>59</v>
      </c>
      <c r="E23" t="s">
        <v>22</v>
      </c>
      <c r="F23" s="1" t="s">
        <v>60</v>
      </c>
      <c r="G23" t="s">
        <v>61</v>
      </c>
      <c r="H23">
        <v>1206672.3999999999</v>
      </c>
      <c r="I23" s="2">
        <v>42522</v>
      </c>
      <c r="J23" s="2">
        <v>43863</v>
      </c>
      <c r="K23">
        <v>552894.99</v>
      </c>
    </row>
    <row r="24" spans="1:11" x14ac:dyDescent="0.25">
      <c r="A24" t="str">
        <f>"Z331F709BA"</f>
        <v>Z331F709BA</v>
      </c>
      <c r="B24" t="str">
        <f t="shared" si="0"/>
        <v>06363391001</v>
      </c>
      <c r="C24" t="s">
        <v>16</v>
      </c>
      <c r="D24" t="s">
        <v>62</v>
      </c>
      <c r="E24" t="s">
        <v>18</v>
      </c>
      <c r="F24" s="1" t="s">
        <v>63</v>
      </c>
      <c r="G24" t="s">
        <v>64</v>
      </c>
      <c r="H24">
        <v>997.17</v>
      </c>
      <c r="I24" s="2">
        <v>42942</v>
      </c>
      <c r="J24" s="2">
        <v>42943</v>
      </c>
      <c r="K24">
        <v>997.17</v>
      </c>
    </row>
    <row r="25" spans="1:11" x14ac:dyDescent="0.25">
      <c r="A25" t="str">
        <f>"709581214E"</f>
        <v>709581214E</v>
      </c>
      <c r="B25" t="str">
        <f t="shared" si="0"/>
        <v>06363391001</v>
      </c>
      <c r="C25" t="s">
        <v>16</v>
      </c>
      <c r="D25" t="s">
        <v>65</v>
      </c>
      <c r="E25" t="s">
        <v>56</v>
      </c>
      <c r="F25" s="1" t="s">
        <v>66</v>
      </c>
      <c r="G25" t="s">
        <v>67</v>
      </c>
      <c r="H25">
        <v>157198.14000000001</v>
      </c>
      <c r="I25" s="2">
        <v>43009</v>
      </c>
      <c r="J25" s="2">
        <v>43738</v>
      </c>
      <c r="K25">
        <v>106547.95</v>
      </c>
    </row>
    <row r="26" spans="1:11" x14ac:dyDescent="0.25">
      <c r="A26" t="str">
        <f>"ZC21970F7C"</f>
        <v>ZC21970F7C</v>
      </c>
      <c r="B26" t="str">
        <f t="shared" si="0"/>
        <v>06363391001</v>
      </c>
      <c r="C26" t="s">
        <v>16</v>
      </c>
      <c r="D26" t="s">
        <v>68</v>
      </c>
      <c r="E26" t="s">
        <v>18</v>
      </c>
      <c r="F26" s="1" t="s">
        <v>69</v>
      </c>
      <c r="G26" t="s">
        <v>70</v>
      </c>
      <c r="H26">
        <v>0</v>
      </c>
      <c r="I26" s="2">
        <v>42461</v>
      </c>
      <c r="J26" s="2">
        <v>43281</v>
      </c>
      <c r="K26">
        <v>53479.519999999997</v>
      </c>
    </row>
    <row r="27" spans="1:11" x14ac:dyDescent="0.25">
      <c r="A27" t="str">
        <f>"ZDA212B09F"</f>
        <v>ZDA212B09F</v>
      </c>
      <c r="B27" t="str">
        <f t="shared" si="0"/>
        <v>06363391001</v>
      </c>
      <c r="C27" t="s">
        <v>16</v>
      </c>
      <c r="D27" t="s">
        <v>71</v>
      </c>
      <c r="E27" t="s">
        <v>22</v>
      </c>
      <c r="F27" s="1" t="s">
        <v>29</v>
      </c>
      <c r="G27" t="s">
        <v>30</v>
      </c>
      <c r="H27">
        <v>19200</v>
      </c>
      <c r="I27" s="2">
        <v>43137</v>
      </c>
      <c r="J27" s="2">
        <v>44598</v>
      </c>
      <c r="K27">
        <v>13340.85</v>
      </c>
    </row>
    <row r="28" spans="1:11" x14ac:dyDescent="0.25">
      <c r="A28" t="str">
        <f>"Z841FA0D9E"</f>
        <v>Z841FA0D9E</v>
      </c>
      <c r="B28" t="str">
        <f t="shared" si="0"/>
        <v>06363391001</v>
      </c>
      <c r="C28" t="s">
        <v>16</v>
      </c>
      <c r="D28" t="s">
        <v>72</v>
      </c>
      <c r="E28" t="s">
        <v>18</v>
      </c>
      <c r="F28" s="1" t="s">
        <v>73</v>
      </c>
      <c r="G28" t="s">
        <v>74</v>
      </c>
      <c r="H28">
        <v>45596.76</v>
      </c>
      <c r="I28" s="2">
        <v>43109</v>
      </c>
      <c r="J28" s="2">
        <v>44255</v>
      </c>
      <c r="K28">
        <v>36820.25</v>
      </c>
    </row>
    <row r="29" spans="1:11" x14ac:dyDescent="0.25">
      <c r="A29" t="str">
        <f>"73456069D3"</f>
        <v>73456069D3</v>
      </c>
      <c r="B29" t="str">
        <f t="shared" si="0"/>
        <v>06363391001</v>
      </c>
      <c r="C29" t="s">
        <v>16</v>
      </c>
      <c r="D29" t="s">
        <v>75</v>
      </c>
      <c r="E29" t="s">
        <v>22</v>
      </c>
      <c r="F29" s="1" t="s">
        <v>76</v>
      </c>
      <c r="G29" t="s">
        <v>77</v>
      </c>
      <c r="H29">
        <v>4807994</v>
      </c>
      <c r="I29" s="2">
        <v>43126</v>
      </c>
      <c r="J29" s="2">
        <v>44221</v>
      </c>
      <c r="K29">
        <v>3486174.17</v>
      </c>
    </row>
    <row r="30" spans="1:11" x14ac:dyDescent="0.25">
      <c r="A30" t="str">
        <f>"Z0023DD7A2"</f>
        <v>Z0023DD7A2</v>
      </c>
      <c r="B30" t="str">
        <f t="shared" si="0"/>
        <v>06363391001</v>
      </c>
      <c r="C30" t="s">
        <v>16</v>
      </c>
      <c r="D30" t="s">
        <v>71</v>
      </c>
      <c r="E30" t="s">
        <v>22</v>
      </c>
      <c r="F30" s="1" t="s">
        <v>26</v>
      </c>
      <c r="G30" t="s">
        <v>27</v>
      </c>
      <c r="H30">
        <v>32837.760000000002</v>
      </c>
      <c r="I30" s="2">
        <v>43313</v>
      </c>
      <c r="J30" s="2">
        <v>44773</v>
      </c>
      <c r="K30">
        <v>18471.419999999998</v>
      </c>
    </row>
    <row r="31" spans="1:11" x14ac:dyDescent="0.25">
      <c r="A31" t="str">
        <f>"7399781C72"</f>
        <v>7399781C72</v>
      </c>
      <c r="B31" t="str">
        <f t="shared" si="0"/>
        <v>06363391001</v>
      </c>
      <c r="C31" t="s">
        <v>16</v>
      </c>
      <c r="D31" t="s">
        <v>78</v>
      </c>
      <c r="E31" t="s">
        <v>22</v>
      </c>
      <c r="F31" s="1" t="s">
        <v>79</v>
      </c>
      <c r="G31" t="s">
        <v>80</v>
      </c>
      <c r="H31">
        <v>0</v>
      </c>
      <c r="I31" s="2">
        <v>43159</v>
      </c>
      <c r="J31" s="2">
        <v>43586</v>
      </c>
      <c r="K31">
        <v>793369.45</v>
      </c>
    </row>
    <row r="32" spans="1:11" x14ac:dyDescent="0.25">
      <c r="A32" t="str">
        <f>"Z2123693C1"</f>
        <v>Z2123693C1</v>
      </c>
      <c r="B32" t="str">
        <f t="shared" si="0"/>
        <v>06363391001</v>
      </c>
      <c r="C32" t="s">
        <v>16</v>
      </c>
      <c r="D32" t="s">
        <v>81</v>
      </c>
      <c r="E32" t="s">
        <v>18</v>
      </c>
      <c r="F32" s="1" t="s">
        <v>82</v>
      </c>
      <c r="G32" t="s">
        <v>83</v>
      </c>
      <c r="H32">
        <v>3120</v>
      </c>
      <c r="I32" s="2">
        <v>43223</v>
      </c>
      <c r="J32" s="2">
        <v>43283</v>
      </c>
      <c r="K32">
        <v>780</v>
      </c>
    </row>
    <row r="33" spans="1:11" x14ac:dyDescent="0.25">
      <c r="A33" t="str">
        <f>"Z752302A8A"</f>
        <v>Z752302A8A</v>
      </c>
      <c r="B33" t="str">
        <f t="shared" si="0"/>
        <v>06363391001</v>
      </c>
      <c r="C33" t="s">
        <v>16</v>
      </c>
      <c r="D33" t="s">
        <v>84</v>
      </c>
      <c r="E33" t="s">
        <v>22</v>
      </c>
      <c r="F33" s="1" t="s">
        <v>26</v>
      </c>
      <c r="G33" t="s">
        <v>27</v>
      </c>
      <c r="H33">
        <v>5943.36</v>
      </c>
      <c r="I33" s="2">
        <v>43243</v>
      </c>
      <c r="J33" s="2">
        <v>44703</v>
      </c>
      <c r="K33">
        <v>3714.6</v>
      </c>
    </row>
    <row r="34" spans="1:11" x14ac:dyDescent="0.25">
      <c r="A34" t="str">
        <f>"Z8B22D62C4"</f>
        <v>Z8B22D62C4</v>
      </c>
      <c r="B34" t="str">
        <f t="shared" si="0"/>
        <v>06363391001</v>
      </c>
      <c r="C34" t="s">
        <v>16</v>
      </c>
      <c r="D34" t="s">
        <v>85</v>
      </c>
      <c r="E34" t="s">
        <v>22</v>
      </c>
      <c r="F34" s="1" t="s">
        <v>26</v>
      </c>
      <c r="G34" t="s">
        <v>27</v>
      </c>
      <c r="H34">
        <v>1824.32</v>
      </c>
      <c r="I34" s="2">
        <v>43279</v>
      </c>
      <c r="J34" s="2">
        <v>44739</v>
      </c>
      <c r="K34">
        <v>1140.2</v>
      </c>
    </row>
    <row r="35" spans="1:11" x14ac:dyDescent="0.25">
      <c r="A35" t="str">
        <f>"Z3C248FD48"</f>
        <v>Z3C248FD48</v>
      </c>
      <c r="B35" t="str">
        <f t="shared" ref="B35:B66" si="1">"06363391001"</f>
        <v>06363391001</v>
      </c>
      <c r="C35" t="s">
        <v>16</v>
      </c>
      <c r="D35" t="s">
        <v>86</v>
      </c>
      <c r="E35" t="s">
        <v>22</v>
      </c>
      <c r="F35" s="1" t="s">
        <v>26</v>
      </c>
      <c r="G35" t="s">
        <v>27</v>
      </c>
      <c r="H35">
        <v>25540.48</v>
      </c>
      <c r="I35" s="2">
        <v>43341</v>
      </c>
      <c r="J35" s="2">
        <v>44801</v>
      </c>
      <c r="K35">
        <v>12770.24</v>
      </c>
    </row>
    <row r="36" spans="1:11" x14ac:dyDescent="0.25">
      <c r="A36" t="str">
        <f>"7529472CD8"</f>
        <v>7529472CD8</v>
      </c>
      <c r="B36" t="str">
        <f t="shared" si="1"/>
        <v>06363391001</v>
      </c>
      <c r="C36" t="s">
        <v>16</v>
      </c>
      <c r="D36" t="s">
        <v>87</v>
      </c>
      <c r="E36" t="s">
        <v>56</v>
      </c>
      <c r="F36" s="1" t="s">
        <v>88</v>
      </c>
      <c r="G36" t="s">
        <v>89</v>
      </c>
      <c r="H36">
        <v>113040</v>
      </c>
      <c r="I36" s="2">
        <v>43435</v>
      </c>
      <c r="J36" s="2">
        <v>44530</v>
      </c>
      <c r="K36">
        <v>65427.38</v>
      </c>
    </row>
    <row r="37" spans="1:11" x14ac:dyDescent="0.25">
      <c r="A37" t="str">
        <f>"7448364869"</f>
        <v>7448364869</v>
      </c>
      <c r="B37" t="str">
        <f t="shared" si="1"/>
        <v>06363391001</v>
      </c>
      <c r="C37" t="s">
        <v>16</v>
      </c>
      <c r="D37" t="s">
        <v>90</v>
      </c>
      <c r="E37" t="s">
        <v>56</v>
      </c>
      <c r="F37" s="1" t="s">
        <v>91</v>
      </c>
      <c r="G37" t="s">
        <v>92</v>
      </c>
      <c r="H37">
        <v>200000</v>
      </c>
      <c r="I37" s="2">
        <v>43365</v>
      </c>
      <c r="J37" s="2">
        <v>44095</v>
      </c>
      <c r="K37">
        <v>136557.84</v>
      </c>
    </row>
    <row r="38" spans="1:11" x14ac:dyDescent="0.25">
      <c r="A38" t="str">
        <f>"751591379C"</f>
        <v>751591379C</v>
      </c>
      <c r="B38" t="str">
        <f t="shared" si="1"/>
        <v>06363391001</v>
      </c>
      <c r="C38" t="s">
        <v>16</v>
      </c>
      <c r="D38" t="s">
        <v>93</v>
      </c>
      <c r="E38" t="s">
        <v>56</v>
      </c>
      <c r="F38" s="1" t="s">
        <v>94</v>
      </c>
      <c r="G38" t="s">
        <v>95</v>
      </c>
      <c r="H38">
        <v>145000</v>
      </c>
      <c r="I38" s="2">
        <v>43343</v>
      </c>
      <c r="J38" s="2">
        <v>44075</v>
      </c>
      <c r="K38">
        <v>96974.9</v>
      </c>
    </row>
    <row r="39" spans="1:11" x14ac:dyDescent="0.25">
      <c r="A39" t="str">
        <f>"Z1524DF14D"</f>
        <v>Z1524DF14D</v>
      </c>
      <c r="B39" t="str">
        <f t="shared" si="1"/>
        <v>06363391001</v>
      </c>
      <c r="C39" t="s">
        <v>16</v>
      </c>
      <c r="D39" t="s">
        <v>96</v>
      </c>
      <c r="E39" t="s">
        <v>18</v>
      </c>
      <c r="F39" s="1" t="s">
        <v>97</v>
      </c>
      <c r="G39" t="s">
        <v>98</v>
      </c>
      <c r="H39">
        <v>2400</v>
      </c>
      <c r="I39" s="2">
        <v>43374</v>
      </c>
      <c r="J39" s="2">
        <v>43376</v>
      </c>
      <c r="K39">
        <v>1500</v>
      </c>
    </row>
    <row r="40" spans="1:11" x14ac:dyDescent="0.25">
      <c r="A40" t="str">
        <f>"Z51255B241"</f>
        <v>Z51255B241</v>
      </c>
      <c r="B40" t="str">
        <f t="shared" si="1"/>
        <v>06363391001</v>
      </c>
      <c r="C40" t="s">
        <v>16</v>
      </c>
      <c r="D40" t="s">
        <v>99</v>
      </c>
      <c r="E40" t="s">
        <v>22</v>
      </c>
      <c r="F40" s="1" t="s">
        <v>26</v>
      </c>
      <c r="G40" t="s">
        <v>27</v>
      </c>
      <c r="H40">
        <v>32837.760000000002</v>
      </c>
      <c r="I40" s="2">
        <v>43392</v>
      </c>
      <c r="J40" s="2">
        <v>44895</v>
      </c>
      <c r="K40">
        <v>16419.12</v>
      </c>
    </row>
    <row r="41" spans="1:11" x14ac:dyDescent="0.25">
      <c r="A41" t="str">
        <f>"Z0F24CD64A"</f>
        <v>Z0F24CD64A</v>
      </c>
      <c r="B41" t="str">
        <f t="shared" si="1"/>
        <v>06363391001</v>
      </c>
      <c r="C41" t="s">
        <v>16</v>
      </c>
      <c r="D41" t="s">
        <v>100</v>
      </c>
      <c r="E41" t="s">
        <v>56</v>
      </c>
      <c r="F41" s="1" t="s">
        <v>101</v>
      </c>
      <c r="G41" t="s">
        <v>102</v>
      </c>
      <c r="H41">
        <v>15000</v>
      </c>
      <c r="I41" s="2">
        <v>43445</v>
      </c>
      <c r="J41" s="2">
        <v>44905</v>
      </c>
      <c r="K41">
        <v>3346</v>
      </c>
    </row>
    <row r="42" spans="1:11" x14ac:dyDescent="0.25">
      <c r="A42" t="str">
        <f>"Z412323AB9"</f>
        <v>Z412323AB9</v>
      </c>
      <c r="B42" t="str">
        <f t="shared" si="1"/>
        <v>06363391001</v>
      </c>
      <c r="C42" t="s">
        <v>16</v>
      </c>
      <c r="D42" t="s">
        <v>103</v>
      </c>
      <c r="E42" t="s">
        <v>18</v>
      </c>
      <c r="F42" s="1" t="s">
        <v>63</v>
      </c>
      <c r="G42" t="s">
        <v>64</v>
      </c>
      <c r="H42">
        <v>695</v>
      </c>
      <c r="I42" s="2">
        <v>43207</v>
      </c>
      <c r="J42" s="2">
        <v>43269</v>
      </c>
      <c r="K42">
        <v>625</v>
      </c>
    </row>
    <row r="43" spans="1:11" x14ac:dyDescent="0.25">
      <c r="A43" t="str">
        <f>"7474891B2E"</f>
        <v>7474891B2E</v>
      </c>
      <c r="B43" t="str">
        <f t="shared" si="1"/>
        <v>06363391001</v>
      </c>
      <c r="C43" t="s">
        <v>16</v>
      </c>
      <c r="D43" t="s">
        <v>104</v>
      </c>
      <c r="E43" t="s">
        <v>56</v>
      </c>
      <c r="F43" s="1" t="s">
        <v>105</v>
      </c>
      <c r="G43" t="s">
        <v>106</v>
      </c>
      <c r="H43">
        <v>170780</v>
      </c>
      <c r="I43" s="2">
        <v>43479</v>
      </c>
      <c r="J43" s="2">
        <v>43844</v>
      </c>
      <c r="K43">
        <v>165461.74</v>
      </c>
    </row>
    <row r="44" spans="1:11" x14ac:dyDescent="0.25">
      <c r="A44" t="str">
        <f>"Z64265C871"</f>
        <v>Z64265C871</v>
      </c>
      <c r="B44" t="str">
        <f t="shared" si="1"/>
        <v>06363391001</v>
      </c>
      <c r="C44" t="s">
        <v>16</v>
      </c>
      <c r="D44" t="s">
        <v>107</v>
      </c>
      <c r="E44" t="s">
        <v>18</v>
      </c>
      <c r="F44" s="1" t="s">
        <v>108</v>
      </c>
      <c r="G44" t="s">
        <v>109</v>
      </c>
      <c r="H44">
        <v>6545</v>
      </c>
      <c r="I44" s="2">
        <v>43486</v>
      </c>
      <c r="J44" s="2">
        <v>43759</v>
      </c>
      <c r="K44">
        <v>4071.08</v>
      </c>
    </row>
    <row r="45" spans="1:11" x14ac:dyDescent="0.25">
      <c r="A45" t="str">
        <f>"Z7124CD540"</f>
        <v>Z7124CD540</v>
      </c>
      <c r="B45" t="str">
        <f t="shared" si="1"/>
        <v>06363391001</v>
      </c>
      <c r="C45" t="s">
        <v>16</v>
      </c>
      <c r="D45" t="s">
        <v>110</v>
      </c>
      <c r="E45" t="s">
        <v>56</v>
      </c>
      <c r="F45" s="1" t="s">
        <v>111</v>
      </c>
      <c r="G45" t="s">
        <v>112</v>
      </c>
      <c r="H45">
        <v>15000</v>
      </c>
      <c r="I45" s="2">
        <v>43536</v>
      </c>
      <c r="J45" s="2">
        <v>44996</v>
      </c>
      <c r="K45">
        <v>1245.42</v>
      </c>
    </row>
    <row r="46" spans="1:11" x14ac:dyDescent="0.25">
      <c r="A46" t="str">
        <f>"Z63293A353"</f>
        <v>Z63293A353</v>
      </c>
      <c r="B46" t="str">
        <f t="shared" si="1"/>
        <v>06363391001</v>
      </c>
      <c r="C46" t="s">
        <v>16</v>
      </c>
      <c r="D46" t="s">
        <v>113</v>
      </c>
      <c r="E46" t="s">
        <v>18</v>
      </c>
      <c r="F46" s="1" t="s">
        <v>82</v>
      </c>
      <c r="G46" t="s">
        <v>83</v>
      </c>
      <c r="H46">
        <v>2340</v>
      </c>
      <c r="I46" s="2">
        <v>43663</v>
      </c>
      <c r="J46" s="2">
        <v>43754</v>
      </c>
      <c r="K46">
        <v>1560</v>
      </c>
    </row>
    <row r="47" spans="1:11" x14ac:dyDescent="0.25">
      <c r="A47" t="str">
        <f>"76439979DE"</f>
        <v>76439979DE</v>
      </c>
      <c r="B47" t="str">
        <f t="shared" si="1"/>
        <v>06363391001</v>
      </c>
      <c r="C47" t="s">
        <v>16</v>
      </c>
      <c r="D47" t="s">
        <v>114</v>
      </c>
      <c r="E47" t="s">
        <v>56</v>
      </c>
      <c r="F47" s="1" t="s">
        <v>115</v>
      </c>
      <c r="G47" t="s">
        <v>67</v>
      </c>
      <c r="H47">
        <v>170940</v>
      </c>
      <c r="I47" s="2">
        <v>43556</v>
      </c>
      <c r="J47" s="2">
        <v>44287</v>
      </c>
      <c r="K47">
        <v>103994.54</v>
      </c>
    </row>
    <row r="48" spans="1:11" x14ac:dyDescent="0.25">
      <c r="A48" t="str">
        <f>"783136787C"</f>
        <v>783136787C</v>
      </c>
      <c r="B48" t="str">
        <f t="shared" si="1"/>
        <v>06363391001</v>
      </c>
      <c r="C48" t="s">
        <v>16</v>
      </c>
      <c r="D48" t="s">
        <v>116</v>
      </c>
      <c r="E48" t="s">
        <v>22</v>
      </c>
      <c r="F48" s="1" t="s">
        <v>117</v>
      </c>
      <c r="G48" t="s">
        <v>118</v>
      </c>
      <c r="H48">
        <v>0</v>
      </c>
      <c r="I48" s="2">
        <v>43617</v>
      </c>
      <c r="J48" s="2">
        <v>43982</v>
      </c>
      <c r="K48">
        <v>810925.56</v>
      </c>
    </row>
    <row r="49" spans="1:11" x14ac:dyDescent="0.25">
      <c r="A49" t="str">
        <f>"7831391C49"</f>
        <v>7831391C49</v>
      </c>
      <c r="B49" t="str">
        <f t="shared" si="1"/>
        <v>06363391001</v>
      </c>
      <c r="C49" t="s">
        <v>16</v>
      </c>
      <c r="D49" t="s">
        <v>119</v>
      </c>
      <c r="E49" t="s">
        <v>22</v>
      </c>
      <c r="F49" s="1" t="s">
        <v>120</v>
      </c>
      <c r="G49" t="s">
        <v>121</v>
      </c>
      <c r="H49">
        <v>0</v>
      </c>
      <c r="I49" s="2">
        <v>43617</v>
      </c>
      <c r="J49" s="2">
        <v>43982</v>
      </c>
      <c r="K49">
        <v>206799.28</v>
      </c>
    </row>
    <row r="50" spans="1:11" x14ac:dyDescent="0.25">
      <c r="A50" t="str">
        <f>"ZDC27FFEC2"</f>
        <v>ZDC27FFEC2</v>
      </c>
      <c r="B50" t="str">
        <f t="shared" si="1"/>
        <v>06363391001</v>
      </c>
      <c r="C50" t="s">
        <v>16</v>
      </c>
      <c r="D50" t="s">
        <v>122</v>
      </c>
      <c r="E50" t="s">
        <v>22</v>
      </c>
      <c r="F50" s="1" t="s">
        <v>123</v>
      </c>
      <c r="G50" t="s">
        <v>124</v>
      </c>
      <c r="H50">
        <v>0</v>
      </c>
      <c r="I50" s="2">
        <v>43578</v>
      </c>
      <c r="J50" s="2">
        <v>44673</v>
      </c>
      <c r="K50">
        <v>520.20000000000005</v>
      </c>
    </row>
    <row r="51" spans="1:11" x14ac:dyDescent="0.25">
      <c r="A51" t="str">
        <f>"Z0927FCACA"</f>
        <v>Z0927FCACA</v>
      </c>
      <c r="B51" t="str">
        <f t="shared" si="1"/>
        <v>06363391001</v>
      </c>
      <c r="C51" t="s">
        <v>16</v>
      </c>
      <c r="D51" t="s">
        <v>125</v>
      </c>
      <c r="E51" t="s">
        <v>18</v>
      </c>
      <c r="F51" s="1" t="s">
        <v>126</v>
      </c>
      <c r="G51" t="s">
        <v>127</v>
      </c>
      <c r="H51">
        <v>11395</v>
      </c>
      <c r="I51" s="2">
        <v>43581</v>
      </c>
      <c r="J51" s="2">
        <v>43641</v>
      </c>
      <c r="K51">
        <v>11395</v>
      </c>
    </row>
    <row r="52" spans="1:11" x14ac:dyDescent="0.25">
      <c r="A52" t="str">
        <f>"Z932758FE5"</f>
        <v>Z932758FE5</v>
      </c>
      <c r="B52" t="str">
        <f t="shared" si="1"/>
        <v>06363391001</v>
      </c>
      <c r="C52" t="s">
        <v>16</v>
      </c>
      <c r="D52" t="s">
        <v>128</v>
      </c>
      <c r="E52" t="s">
        <v>22</v>
      </c>
      <c r="F52" s="1" t="s">
        <v>26</v>
      </c>
      <c r="G52" t="s">
        <v>27</v>
      </c>
      <c r="H52">
        <v>7196.64</v>
      </c>
      <c r="I52" s="2">
        <v>43545</v>
      </c>
      <c r="J52" s="2">
        <v>45005</v>
      </c>
      <c r="K52">
        <v>2698.8</v>
      </c>
    </row>
    <row r="53" spans="1:11" x14ac:dyDescent="0.25">
      <c r="A53" t="str">
        <f>"Z9B2768149"</f>
        <v>Z9B2768149</v>
      </c>
      <c r="B53" t="str">
        <f t="shared" si="1"/>
        <v>06363391001</v>
      </c>
      <c r="C53" t="s">
        <v>16</v>
      </c>
      <c r="D53" t="s">
        <v>129</v>
      </c>
      <c r="E53" t="s">
        <v>22</v>
      </c>
      <c r="F53" s="1" t="s">
        <v>29</v>
      </c>
      <c r="G53" t="s">
        <v>30</v>
      </c>
      <c r="H53">
        <v>15898.4</v>
      </c>
      <c r="I53" s="2">
        <v>43595</v>
      </c>
      <c r="J53" s="2">
        <v>45055</v>
      </c>
      <c r="K53">
        <v>5349.83</v>
      </c>
    </row>
    <row r="54" spans="1:11" x14ac:dyDescent="0.25">
      <c r="A54" t="str">
        <f>"79230725D9"</f>
        <v>79230725D9</v>
      </c>
      <c r="B54" t="str">
        <f t="shared" si="1"/>
        <v>06363391001</v>
      </c>
      <c r="C54" t="s">
        <v>16</v>
      </c>
      <c r="D54" t="s">
        <v>65</v>
      </c>
      <c r="E54" t="s">
        <v>56</v>
      </c>
      <c r="F54" s="1" t="s">
        <v>130</v>
      </c>
      <c r="G54" t="s">
        <v>131</v>
      </c>
      <c r="H54">
        <v>110578</v>
      </c>
      <c r="I54" s="2">
        <v>43739</v>
      </c>
      <c r="J54" s="2">
        <v>44469</v>
      </c>
      <c r="K54">
        <v>41637.32</v>
      </c>
    </row>
    <row r="55" spans="1:11" x14ac:dyDescent="0.25">
      <c r="A55" t="str">
        <f>"7245183227"</f>
        <v>7245183227</v>
      </c>
      <c r="B55" t="str">
        <f t="shared" si="1"/>
        <v>06363391001</v>
      </c>
      <c r="C55" t="s">
        <v>16</v>
      </c>
      <c r="D55" t="s">
        <v>132</v>
      </c>
      <c r="E55" t="s">
        <v>56</v>
      </c>
      <c r="F55" s="1" t="s">
        <v>133</v>
      </c>
      <c r="G55" t="s">
        <v>134</v>
      </c>
      <c r="H55">
        <v>50000</v>
      </c>
      <c r="I55" s="2">
        <v>43112</v>
      </c>
      <c r="J55" s="2">
        <v>44377</v>
      </c>
      <c r="K55">
        <v>41586.78</v>
      </c>
    </row>
    <row r="56" spans="1:11" x14ac:dyDescent="0.25">
      <c r="A56" t="str">
        <f>"72452200B0"</f>
        <v>72452200B0</v>
      </c>
      <c r="B56" t="str">
        <f t="shared" si="1"/>
        <v>06363391001</v>
      </c>
      <c r="C56" t="s">
        <v>16</v>
      </c>
      <c r="D56" t="s">
        <v>135</v>
      </c>
      <c r="E56" t="s">
        <v>56</v>
      </c>
      <c r="F56" s="1" t="s">
        <v>136</v>
      </c>
      <c r="G56" t="s">
        <v>137</v>
      </c>
      <c r="H56">
        <v>40000</v>
      </c>
      <c r="I56" s="2">
        <v>43112</v>
      </c>
      <c r="J56" s="2">
        <v>43891</v>
      </c>
      <c r="K56">
        <v>24319.05</v>
      </c>
    </row>
    <row r="57" spans="1:11" x14ac:dyDescent="0.25">
      <c r="A57" t="str">
        <f>"7245237EB3"</f>
        <v>7245237EB3</v>
      </c>
      <c r="B57" t="str">
        <f t="shared" si="1"/>
        <v>06363391001</v>
      </c>
      <c r="C57" t="s">
        <v>16</v>
      </c>
      <c r="D57" t="s">
        <v>138</v>
      </c>
      <c r="E57" t="s">
        <v>56</v>
      </c>
      <c r="F57" s="1" t="s">
        <v>139</v>
      </c>
      <c r="G57" t="s">
        <v>134</v>
      </c>
      <c r="H57">
        <v>50000</v>
      </c>
      <c r="I57" s="2">
        <v>43112</v>
      </c>
      <c r="J57" s="2">
        <v>43891</v>
      </c>
      <c r="K57">
        <v>31480.48</v>
      </c>
    </row>
    <row r="58" spans="1:11" x14ac:dyDescent="0.25">
      <c r="A58" t="str">
        <f>"724525096F"</f>
        <v>724525096F</v>
      </c>
      <c r="B58" t="str">
        <f t="shared" si="1"/>
        <v>06363391001</v>
      </c>
      <c r="C58" t="s">
        <v>16</v>
      </c>
      <c r="D58" t="s">
        <v>140</v>
      </c>
      <c r="E58" t="s">
        <v>56</v>
      </c>
      <c r="F58" s="1" t="s">
        <v>141</v>
      </c>
      <c r="G58" t="s">
        <v>134</v>
      </c>
      <c r="H58">
        <v>50000</v>
      </c>
      <c r="I58" s="2">
        <v>43112</v>
      </c>
      <c r="J58" s="2">
        <v>43891</v>
      </c>
      <c r="K58">
        <v>39102.129999999997</v>
      </c>
    </row>
    <row r="59" spans="1:11" x14ac:dyDescent="0.25">
      <c r="A59" t="str">
        <f>"ZF423B18B6"</f>
        <v>ZF423B18B6</v>
      </c>
      <c r="B59" t="str">
        <f t="shared" si="1"/>
        <v>06363391001</v>
      </c>
      <c r="C59" t="s">
        <v>16</v>
      </c>
      <c r="D59" t="s">
        <v>142</v>
      </c>
      <c r="E59" t="s">
        <v>56</v>
      </c>
      <c r="F59" s="1" t="s">
        <v>143</v>
      </c>
      <c r="G59" t="s">
        <v>144</v>
      </c>
      <c r="H59">
        <v>10050</v>
      </c>
      <c r="I59" s="2">
        <v>43375</v>
      </c>
      <c r="J59" s="2">
        <v>44835</v>
      </c>
      <c r="K59">
        <v>2454.9299999999998</v>
      </c>
    </row>
    <row r="60" spans="1:11" x14ac:dyDescent="0.25">
      <c r="A60" t="str">
        <f>"Z4A206C5CF"</f>
        <v>Z4A206C5CF</v>
      </c>
      <c r="B60" t="str">
        <f t="shared" si="1"/>
        <v>06363391001</v>
      </c>
      <c r="C60" t="s">
        <v>16</v>
      </c>
      <c r="D60" t="s">
        <v>145</v>
      </c>
      <c r="E60" t="s">
        <v>22</v>
      </c>
      <c r="F60" s="1" t="s">
        <v>29</v>
      </c>
      <c r="G60" t="s">
        <v>30</v>
      </c>
      <c r="H60">
        <v>19200</v>
      </c>
      <c r="I60" s="2">
        <v>43069</v>
      </c>
      <c r="J60" s="2">
        <v>44530</v>
      </c>
      <c r="K60">
        <v>13347.46</v>
      </c>
    </row>
    <row r="61" spans="1:11" x14ac:dyDescent="0.25">
      <c r="A61" t="str">
        <f>"Z391EEC0A1"</f>
        <v>Z391EEC0A1</v>
      </c>
      <c r="B61" t="str">
        <f t="shared" si="1"/>
        <v>06363391001</v>
      </c>
      <c r="C61" t="s">
        <v>16</v>
      </c>
      <c r="D61" t="s">
        <v>146</v>
      </c>
      <c r="E61" t="s">
        <v>22</v>
      </c>
      <c r="F61" s="1" t="s">
        <v>26</v>
      </c>
      <c r="G61" t="s">
        <v>27</v>
      </c>
      <c r="H61">
        <v>3432.64</v>
      </c>
      <c r="I61" s="2">
        <v>42916</v>
      </c>
      <c r="J61" s="2">
        <v>44388</v>
      </c>
      <c r="K61">
        <v>2789.02</v>
      </c>
    </row>
    <row r="62" spans="1:11" x14ac:dyDescent="0.25">
      <c r="A62" t="str">
        <f>"76800219D0"</f>
        <v>76800219D0</v>
      </c>
      <c r="B62" t="str">
        <f t="shared" si="1"/>
        <v>06363391001</v>
      </c>
      <c r="C62" t="s">
        <v>16</v>
      </c>
      <c r="D62" t="s">
        <v>147</v>
      </c>
      <c r="E62" t="s">
        <v>56</v>
      </c>
      <c r="F62" s="1" t="s">
        <v>148</v>
      </c>
      <c r="G62" t="s">
        <v>149</v>
      </c>
      <c r="H62">
        <v>115000</v>
      </c>
      <c r="I62" s="2">
        <v>43486</v>
      </c>
      <c r="J62" s="2">
        <v>44226</v>
      </c>
      <c r="K62">
        <v>69113</v>
      </c>
    </row>
    <row r="63" spans="1:11" x14ac:dyDescent="0.25">
      <c r="A63" t="str">
        <f>"ZA429F2D59"</f>
        <v>ZA429F2D59</v>
      </c>
      <c r="B63" t="str">
        <f t="shared" si="1"/>
        <v>06363391001</v>
      </c>
      <c r="C63" t="s">
        <v>16</v>
      </c>
      <c r="D63" t="s">
        <v>150</v>
      </c>
      <c r="E63" t="s">
        <v>18</v>
      </c>
      <c r="F63" s="1" t="s">
        <v>151</v>
      </c>
      <c r="G63" t="s">
        <v>152</v>
      </c>
      <c r="H63">
        <v>4000</v>
      </c>
      <c r="I63" s="2">
        <v>43739</v>
      </c>
      <c r="J63" s="2">
        <v>44834</v>
      </c>
      <c r="K63">
        <v>96</v>
      </c>
    </row>
    <row r="64" spans="1:11" x14ac:dyDescent="0.25">
      <c r="A64" t="str">
        <f>"782001615A"</f>
        <v>782001615A</v>
      </c>
      <c r="B64" t="str">
        <f t="shared" si="1"/>
        <v>06363391001</v>
      </c>
      <c r="C64" t="s">
        <v>16</v>
      </c>
      <c r="D64" t="s">
        <v>153</v>
      </c>
      <c r="E64" t="s">
        <v>56</v>
      </c>
      <c r="F64" s="1" t="s">
        <v>154</v>
      </c>
      <c r="G64" t="s">
        <v>155</v>
      </c>
      <c r="H64">
        <v>35134.36</v>
      </c>
      <c r="I64" s="2">
        <v>43780</v>
      </c>
      <c r="J64" s="2">
        <v>43810</v>
      </c>
      <c r="K64">
        <v>34900</v>
      </c>
    </row>
    <row r="65" spans="1:11" x14ac:dyDescent="0.25">
      <c r="A65" t="str">
        <f>"Z372AD04CC"</f>
        <v>Z372AD04CC</v>
      </c>
      <c r="B65" t="str">
        <f t="shared" si="1"/>
        <v>06363391001</v>
      </c>
      <c r="C65" t="s">
        <v>16</v>
      </c>
      <c r="D65" t="s">
        <v>156</v>
      </c>
      <c r="E65" t="s">
        <v>18</v>
      </c>
      <c r="F65" s="1" t="s">
        <v>157</v>
      </c>
      <c r="G65" t="s">
        <v>158</v>
      </c>
      <c r="H65">
        <v>360</v>
      </c>
      <c r="I65" s="2">
        <v>43794</v>
      </c>
      <c r="J65" s="2">
        <v>43823</v>
      </c>
      <c r="K65">
        <v>360</v>
      </c>
    </row>
    <row r="66" spans="1:11" x14ac:dyDescent="0.25">
      <c r="A66" t="str">
        <f>"Z4D29871C4"</f>
        <v>Z4D29871C4</v>
      </c>
      <c r="B66" t="str">
        <f t="shared" si="1"/>
        <v>06363391001</v>
      </c>
      <c r="C66" t="s">
        <v>16</v>
      </c>
      <c r="D66" t="s">
        <v>159</v>
      </c>
      <c r="E66" t="s">
        <v>18</v>
      </c>
      <c r="F66" s="1" t="s">
        <v>160</v>
      </c>
      <c r="G66" t="s">
        <v>161</v>
      </c>
      <c r="H66">
        <v>0</v>
      </c>
      <c r="I66" s="2">
        <v>43698</v>
      </c>
      <c r="J66" s="2">
        <v>43830</v>
      </c>
      <c r="K66">
        <v>346.73</v>
      </c>
    </row>
    <row r="67" spans="1:11" x14ac:dyDescent="0.25">
      <c r="A67" t="str">
        <f>"Z6522D634F"</f>
        <v>Z6522D634F</v>
      </c>
      <c r="B67" t="str">
        <f t="shared" ref="B67:B98" si="2">"06363391001"</f>
        <v>06363391001</v>
      </c>
      <c r="C67" t="s">
        <v>16</v>
      </c>
      <c r="D67" t="s">
        <v>162</v>
      </c>
      <c r="E67" t="s">
        <v>56</v>
      </c>
      <c r="F67" s="1" t="s">
        <v>163</v>
      </c>
      <c r="G67" t="s">
        <v>164</v>
      </c>
      <c r="H67">
        <v>38000</v>
      </c>
      <c r="I67" s="2">
        <v>43313</v>
      </c>
      <c r="J67" s="2">
        <v>44408</v>
      </c>
      <c r="K67">
        <v>36909.03</v>
      </c>
    </row>
    <row r="68" spans="1:11" x14ac:dyDescent="0.25">
      <c r="A68" t="str">
        <f>"7901693B55"</f>
        <v>7901693B55</v>
      </c>
      <c r="B68" t="str">
        <f t="shared" si="2"/>
        <v>06363391001</v>
      </c>
      <c r="C68" t="s">
        <v>16</v>
      </c>
      <c r="D68" t="s">
        <v>165</v>
      </c>
      <c r="E68" t="s">
        <v>56</v>
      </c>
      <c r="F68" s="1" t="s">
        <v>166</v>
      </c>
      <c r="G68" t="s">
        <v>95</v>
      </c>
      <c r="H68">
        <v>145000</v>
      </c>
      <c r="I68" s="2">
        <v>43661</v>
      </c>
      <c r="J68" s="2">
        <v>44026</v>
      </c>
      <c r="K68">
        <v>89501.61</v>
      </c>
    </row>
    <row r="69" spans="1:11" x14ac:dyDescent="0.25">
      <c r="A69" t="str">
        <f>"Z682932631"</f>
        <v>Z682932631</v>
      </c>
      <c r="B69" t="str">
        <f t="shared" si="2"/>
        <v>06363391001</v>
      </c>
      <c r="C69" t="s">
        <v>16</v>
      </c>
      <c r="D69" t="s">
        <v>167</v>
      </c>
      <c r="E69" t="s">
        <v>22</v>
      </c>
      <c r="F69" s="1" t="s">
        <v>26</v>
      </c>
      <c r="G69" t="s">
        <v>27</v>
      </c>
      <c r="H69">
        <v>6572.16</v>
      </c>
      <c r="I69" s="2">
        <v>43663</v>
      </c>
      <c r="J69" s="2">
        <v>45166</v>
      </c>
      <c r="K69">
        <v>1643.08</v>
      </c>
    </row>
    <row r="70" spans="1:11" x14ac:dyDescent="0.25">
      <c r="A70" t="str">
        <f>"Z8E296E77D"</f>
        <v>Z8E296E77D</v>
      </c>
      <c r="B70" t="str">
        <f t="shared" si="2"/>
        <v>06363391001</v>
      </c>
      <c r="C70" t="s">
        <v>16</v>
      </c>
      <c r="D70" t="s">
        <v>168</v>
      </c>
      <c r="E70" t="s">
        <v>22</v>
      </c>
      <c r="F70" s="1" t="s">
        <v>26</v>
      </c>
      <c r="G70" t="s">
        <v>27</v>
      </c>
      <c r="H70">
        <v>33000.480000000003</v>
      </c>
      <c r="I70" s="2">
        <v>43698</v>
      </c>
      <c r="J70" s="2">
        <v>45195</v>
      </c>
      <c r="K70">
        <v>8250.0400000000009</v>
      </c>
    </row>
    <row r="71" spans="1:11" x14ac:dyDescent="0.25">
      <c r="A71" t="str">
        <f>"8034411DB0"</f>
        <v>8034411DB0</v>
      </c>
      <c r="B71" t="str">
        <f t="shared" si="2"/>
        <v>06363391001</v>
      </c>
      <c r="C71" t="s">
        <v>16</v>
      </c>
      <c r="D71" t="s">
        <v>169</v>
      </c>
      <c r="E71" t="s">
        <v>56</v>
      </c>
      <c r="F71" s="1" t="s">
        <v>170</v>
      </c>
      <c r="G71" t="s">
        <v>171</v>
      </c>
      <c r="H71">
        <v>171681.9</v>
      </c>
      <c r="I71" s="2">
        <v>44153</v>
      </c>
      <c r="J71" s="2">
        <v>44210</v>
      </c>
      <c r="K71">
        <v>73763.960000000006</v>
      </c>
    </row>
    <row r="72" spans="1:11" x14ac:dyDescent="0.25">
      <c r="A72" t="str">
        <f>"ZD42B8D1C7"</f>
        <v>ZD42B8D1C7</v>
      </c>
      <c r="B72" t="str">
        <f t="shared" si="2"/>
        <v>06363391001</v>
      </c>
      <c r="C72" t="s">
        <v>16</v>
      </c>
      <c r="D72" t="s">
        <v>172</v>
      </c>
      <c r="E72" t="s">
        <v>18</v>
      </c>
      <c r="F72" s="1" t="s">
        <v>173</v>
      </c>
      <c r="G72" t="s">
        <v>174</v>
      </c>
      <c r="H72">
        <v>354</v>
      </c>
      <c r="I72" s="2">
        <v>43844</v>
      </c>
      <c r="J72" s="2">
        <v>43903</v>
      </c>
      <c r="K72">
        <v>354</v>
      </c>
    </row>
    <row r="73" spans="1:11" x14ac:dyDescent="0.25">
      <c r="A73" t="str">
        <f>"Z842AC71E4"</f>
        <v>Z842AC71E4</v>
      </c>
      <c r="B73" t="str">
        <f t="shared" si="2"/>
        <v>06363391001</v>
      </c>
      <c r="C73" t="s">
        <v>16</v>
      </c>
      <c r="D73" t="s">
        <v>175</v>
      </c>
      <c r="E73" t="s">
        <v>18</v>
      </c>
      <c r="F73" s="1" t="s">
        <v>176</v>
      </c>
      <c r="G73" t="s">
        <v>177</v>
      </c>
      <c r="H73">
        <v>360</v>
      </c>
      <c r="I73" s="2">
        <v>43843</v>
      </c>
      <c r="J73" s="2">
        <v>43902</v>
      </c>
      <c r="K73">
        <v>360</v>
      </c>
    </row>
    <row r="74" spans="1:11" x14ac:dyDescent="0.25">
      <c r="A74" t="str">
        <f>"Z7C2B9378F"</f>
        <v>Z7C2B9378F</v>
      </c>
      <c r="B74" t="str">
        <f t="shared" si="2"/>
        <v>06363391001</v>
      </c>
      <c r="C74" t="s">
        <v>16</v>
      </c>
      <c r="D74" t="s">
        <v>178</v>
      </c>
      <c r="E74" t="s">
        <v>18</v>
      </c>
      <c r="F74" s="1" t="s">
        <v>179</v>
      </c>
      <c r="G74" t="s">
        <v>180</v>
      </c>
      <c r="H74">
        <v>80</v>
      </c>
      <c r="I74" s="2">
        <v>43845</v>
      </c>
      <c r="J74" s="2">
        <v>43875</v>
      </c>
      <c r="K74">
        <v>80</v>
      </c>
    </row>
    <row r="75" spans="1:11" x14ac:dyDescent="0.25">
      <c r="A75" t="str">
        <f>"7846516DD4"</f>
        <v>7846516DD4</v>
      </c>
      <c r="B75" t="str">
        <f t="shared" si="2"/>
        <v>06363391001</v>
      </c>
      <c r="C75" t="s">
        <v>16</v>
      </c>
      <c r="D75" t="s">
        <v>181</v>
      </c>
      <c r="E75" t="s">
        <v>56</v>
      </c>
      <c r="F75" s="1" t="s">
        <v>182</v>
      </c>
      <c r="G75" t="s">
        <v>183</v>
      </c>
      <c r="H75">
        <v>200000</v>
      </c>
      <c r="I75" s="2">
        <v>43686</v>
      </c>
      <c r="J75" s="2">
        <v>44051</v>
      </c>
      <c r="K75">
        <v>112666.13</v>
      </c>
    </row>
    <row r="76" spans="1:11" x14ac:dyDescent="0.25">
      <c r="A76" t="str">
        <f>"793220242A"</f>
        <v>793220242A</v>
      </c>
      <c r="B76" t="str">
        <f t="shared" si="2"/>
        <v>06363391001</v>
      </c>
      <c r="C76" t="s">
        <v>16</v>
      </c>
      <c r="D76" t="s">
        <v>184</v>
      </c>
      <c r="E76" t="s">
        <v>56</v>
      </c>
      <c r="F76" s="1" t="s">
        <v>185</v>
      </c>
      <c r="G76" t="s">
        <v>186</v>
      </c>
      <c r="H76">
        <v>88198.49</v>
      </c>
      <c r="I76" s="2">
        <v>43769</v>
      </c>
      <c r="J76" s="2">
        <v>44500</v>
      </c>
      <c r="K76">
        <v>22048.41</v>
      </c>
    </row>
    <row r="77" spans="1:11" x14ac:dyDescent="0.25">
      <c r="A77" t="str">
        <f>"Z5C2BAD77A"</f>
        <v>Z5C2BAD77A</v>
      </c>
      <c r="B77" t="str">
        <f t="shared" si="2"/>
        <v>06363391001</v>
      </c>
      <c r="C77" t="s">
        <v>16</v>
      </c>
      <c r="D77" t="s">
        <v>187</v>
      </c>
      <c r="E77" t="s">
        <v>18</v>
      </c>
      <c r="F77" s="1" t="s">
        <v>188</v>
      </c>
      <c r="G77" t="s">
        <v>155</v>
      </c>
      <c r="H77">
        <v>11900</v>
      </c>
      <c r="I77" s="2">
        <v>43859</v>
      </c>
      <c r="J77" s="2">
        <v>43920</v>
      </c>
      <c r="K77">
        <v>11900</v>
      </c>
    </row>
    <row r="78" spans="1:11" x14ac:dyDescent="0.25">
      <c r="A78" t="str">
        <f>"Z2C2ADCDC5"</f>
        <v>Z2C2ADCDC5</v>
      </c>
      <c r="B78" t="str">
        <f t="shared" si="2"/>
        <v>06363391001</v>
      </c>
      <c r="C78" t="s">
        <v>16</v>
      </c>
      <c r="D78" t="s">
        <v>189</v>
      </c>
      <c r="E78" t="s">
        <v>18</v>
      </c>
      <c r="F78" s="1" t="s">
        <v>190</v>
      </c>
      <c r="G78" t="s">
        <v>191</v>
      </c>
      <c r="H78">
        <v>10504</v>
      </c>
      <c r="I78" s="2">
        <v>43802</v>
      </c>
      <c r="J78" s="2">
        <v>43861</v>
      </c>
      <c r="K78">
        <v>10504</v>
      </c>
    </row>
    <row r="79" spans="1:11" x14ac:dyDescent="0.25">
      <c r="A79" t="str">
        <f>"Z952A6E1EE"</f>
        <v>Z952A6E1EE</v>
      </c>
      <c r="B79" t="str">
        <f t="shared" si="2"/>
        <v>06363391001</v>
      </c>
      <c r="C79" t="s">
        <v>16</v>
      </c>
      <c r="D79" t="s">
        <v>192</v>
      </c>
      <c r="E79" t="s">
        <v>18</v>
      </c>
      <c r="F79" s="1" t="s">
        <v>193</v>
      </c>
      <c r="G79" t="s">
        <v>194</v>
      </c>
      <c r="H79">
        <v>200</v>
      </c>
      <c r="I79" s="2">
        <v>43776</v>
      </c>
      <c r="J79" s="2">
        <v>43830</v>
      </c>
      <c r="K79">
        <v>200</v>
      </c>
    </row>
    <row r="80" spans="1:11" x14ac:dyDescent="0.25">
      <c r="A80" t="str">
        <f>"ZD52A82AF8"</f>
        <v>ZD52A82AF8</v>
      </c>
      <c r="B80" t="str">
        <f t="shared" si="2"/>
        <v>06363391001</v>
      </c>
      <c r="C80" t="s">
        <v>16</v>
      </c>
      <c r="D80" t="s">
        <v>195</v>
      </c>
      <c r="E80" t="s">
        <v>18</v>
      </c>
      <c r="F80" s="1" t="s">
        <v>196</v>
      </c>
      <c r="G80" t="s">
        <v>197</v>
      </c>
      <c r="H80">
        <v>2085</v>
      </c>
      <c r="I80" s="2">
        <v>43787</v>
      </c>
      <c r="J80" s="2">
        <v>43829</v>
      </c>
      <c r="K80">
        <v>2085</v>
      </c>
    </row>
    <row r="81" spans="1:11" x14ac:dyDescent="0.25">
      <c r="A81" t="str">
        <f>"ZB82B28D0C"</f>
        <v>ZB82B28D0C</v>
      </c>
      <c r="B81" t="str">
        <f t="shared" si="2"/>
        <v>06363391001</v>
      </c>
      <c r="C81" t="s">
        <v>16</v>
      </c>
      <c r="D81" t="s">
        <v>198</v>
      </c>
      <c r="E81" t="s">
        <v>18</v>
      </c>
      <c r="F81" s="1" t="s">
        <v>199</v>
      </c>
      <c r="G81" t="s">
        <v>200</v>
      </c>
      <c r="H81">
        <v>390</v>
      </c>
      <c r="I81" s="2">
        <v>43811</v>
      </c>
      <c r="J81" s="2">
        <v>43875</v>
      </c>
      <c r="K81">
        <v>390</v>
      </c>
    </row>
    <row r="82" spans="1:11" x14ac:dyDescent="0.25">
      <c r="A82" t="str">
        <f>"Z542B34AC7"</f>
        <v>Z542B34AC7</v>
      </c>
      <c r="B82" t="str">
        <f t="shared" si="2"/>
        <v>06363391001</v>
      </c>
      <c r="C82" t="s">
        <v>16</v>
      </c>
      <c r="D82" t="s">
        <v>201</v>
      </c>
      <c r="E82" t="s">
        <v>22</v>
      </c>
      <c r="F82" s="1" t="s">
        <v>26</v>
      </c>
      <c r="G82" t="s">
        <v>27</v>
      </c>
      <c r="H82">
        <v>1663.36</v>
      </c>
      <c r="I82" s="2">
        <v>43818</v>
      </c>
      <c r="J82" s="2">
        <v>45323</v>
      </c>
      <c r="K82">
        <v>311.88</v>
      </c>
    </row>
    <row r="83" spans="1:11" x14ac:dyDescent="0.25">
      <c r="A83" t="str">
        <f>"Z2D2B24E17"</f>
        <v>Z2D2B24E17</v>
      </c>
      <c r="B83" t="str">
        <f t="shared" si="2"/>
        <v>06363391001</v>
      </c>
      <c r="C83" t="s">
        <v>16</v>
      </c>
      <c r="D83" t="s">
        <v>202</v>
      </c>
      <c r="E83" t="s">
        <v>18</v>
      </c>
      <c r="F83" s="1" t="s">
        <v>203</v>
      </c>
      <c r="G83" t="s">
        <v>204</v>
      </c>
      <c r="H83">
        <v>817</v>
      </c>
      <c r="I83" s="2">
        <v>43813</v>
      </c>
      <c r="J83" s="2">
        <v>43861</v>
      </c>
      <c r="K83">
        <v>816.02</v>
      </c>
    </row>
    <row r="84" spans="1:11" x14ac:dyDescent="0.25">
      <c r="A84" t="str">
        <f>"ZCB2A8B380"</f>
        <v>ZCB2A8B380</v>
      </c>
      <c r="B84" t="str">
        <f t="shared" si="2"/>
        <v>06363391001</v>
      </c>
      <c r="C84" t="s">
        <v>16</v>
      </c>
      <c r="D84" t="s">
        <v>205</v>
      </c>
      <c r="E84" t="s">
        <v>18</v>
      </c>
      <c r="F84" s="1" t="s">
        <v>206</v>
      </c>
      <c r="G84" t="s">
        <v>207</v>
      </c>
      <c r="H84">
        <v>24000</v>
      </c>
      <c r="I84" s="2">
        <v>43801</v>
      </c>
      <c r="J84" s="2">
        <v>45261</v>
      </c>
      <c r="K84">
        <v>0</v>
      </c>
    </row>
    <row r="85" spans="1:11" x14ac:dyDescent="0.25">
      <c r="A85" t="str">
        <f>"ZA32BB5095"</f>
        <v>ZA32BB5095</v>
      </c>
      <c r="B85" t="str">
        <f t="shared" si="2"/>
        <v>06363391001</v>
      </c>
      <c r="C85" t="s">
        <v>16</v>
      </c>
      <c r="D85" t="s">
        <v>208</v>
      </c>
      <c r="E85" t="s">
        <v>18</v>
      </c>
      <c r="F85" s="1" t="s">
        <v>209</v>
      </c>
      <c r="G85" t="s">
        <v>210</v>
      </c>
      <c r="H85">
        <v>60</v>
      </c>
      <c r="I85" s="2">
        <v>43866</v>
      </c>
      <c r="J85" s="2">
        <v>43885</v>
      </c>
      <c r="K85">
        <v>60</v>
      </c>
    </row>
    <row r="86" spans="1:11" x14ac:dyDescent="0.25">
      <c r="A86" t="str">
        <f>"ZEB2BE0A79"</f>
        <v>ZEB2BE0A79</v>
      </c>
      <c r="B86" t="str">
        <f t="shared" si="2"/>
        <v>06363391001</v>
      </c>
      <c r="C86" t="s">
        <v>16</v>
      </c>
      <c r="D86" t="s">
        <v>211</v>
      </c>
      <c r="E86" t="s">
        <v>18</v>
      </c>
      <c r="F86" s="1" t="s">
        <v>212</v>
      </c>
      <c r="G86" t="s">
        <v>213</v>
      </c>
      <c r="H86">
        <v>39898.870000000003</v>
      </c>
      <c r="I86" s="2">
        <v>43867</v>
      </c>
      <c r="J86" s="2">
        <v>44048</v>
      </c>
      <c r="K86">
        <v>21189.19</v>
      </c>
    </row>
    <row r="87" spans="1:11" x14ac:dyDescent="0.25">
      <c r="A87" t="str">
        <f>"ZCF2C001C0"</f>
        <v>ZCF2C001C0</v>
      </c>
      <c r="B87" t="str">
        <f t="shared" si="2"/>
        <v>06363391001</v>
      </c>
      <c r="C87" t="s">
        <v>16</v>
      </c>
      <c r="D87" t="s">
        <v>214</v>
      </c>
      <c r="E87" t="s">
        <v>18</v>
      </c>
      <c r="F87" s="1" t="s">
        <v>215</v>
      </c>
      <c r="G87" t="s">
        <v>216</v>
      </c>
      <c r="H87">
        <v>660</v>
      </c>
      <c r="I87" s="2">
        <v>43874</v>
      </c>
      <c r="J87" s="2">
        <v>44239</v>
      </c>
      <c r="K87">
        <v>660</v>
      </c>
    </row>
    <row r="88" spans="1:11" x14ac:dyDescent="0.25">
      <c r="A88" t="str">
        <f>"8219206F58"</f>
        <v>8219206F58</v>
      </c>
      <c r="B88" t="str">
        <f t="shared" si="2"/>
        <v>06363391001</v>
      </c>
      <c r="C88" t="s">
        <v>16</v>
      </c>
      <c r="D88" t="s">
        <v>217</v>
      </c>
      <c r="E88" t="s">
        <v>18</v>
      </c>
      <c r="F88" s="1" t="s">
        <v>218</v>
      </c>
      <c r="G88" t="s">
        <v>219</v>
      </c>
      <c r="H88">
        <v>50017</v>
      </c>
      <c r="I88" s="2">
        <v>43906</v>
      </c>
      <c r="J88" s="2">
        <v>43966</v>
      </c>
      <c r="K88">
        <v>38194.5</v>
      </c>
    </row>
    <row r="89" spans="1:11" x14ac:dyDescent="0.25">
      <c r="A89" t="str">
        <f>"Z782C22008"</f>
        <v>Z782C22008</v>
      </c>
      <c r="B89" t="str">
        <f t="shared" si="2"/>
        <v>06363391001</v>
      </c>
      <c r="C89" t="s">
        <v>16</v>
      </c>
      <c r="D89" t="s">
        <v>220</v>
      </c>
      <c r="E89" t="s">
        <v>18</v>
      </c>
      <c r="F89" s="1" t="s">
        <v>221</v>
      </c>
      <c r="G89" t="s">
        <v>222</v>
      </c>
      <c r="H89">
        <v>216</v>
      </c>
      <c r="I89" s="2">
        <v>43886</v>
      </c>
      <c r="J89" s="2">
        <v>43980</v>
      </c>
      <c r="K89">
        <v>216</v>
      </c>
    </row>
    <row r="90" spans="1:11" x14ac:dyDescent="0.25">
      <c r="A90" t="str">
        <f>"ZE92C489CA"</f>
        <v>ZE92C489CA</v>
      </c>
      <c r="B90" t="str">
        <f t="shared" si="2"/>
        <v>06363391001</v>
      </c>
      <c r="C90" t="s">
        <v>16</v>
      </c>
      <c r="D90" t="s">
        <v>223</v>
      </c>
      <c r="E90" t="s">
        <v>22</v>
      </c>
      <c r="F90" s="1" t="s">
        <v>26</v>
      </c>
      <c r="G90" t="s">
        <v>27</v>
      </c>
      <c r="H90">
        <v>1663.36</v>
      </c>
      <c r="I90" s="2">
        <v>43956</v>
      </c>
      <c r="J90" s="2">
        <v>45416</v>
      </c>
      <c r="K90">
        <v>207.92</v>
      </c>
    </row>
    <row r="91" spans="1:11" x14ac:dyDescent="0.25">
      <c r="A91" t="str">
        <f>"Z4A2C47B5E"</f>
        <v>Z4A2C47B5E</v>
      </c>
      <c r="B91" t="str">
        <f t="shared" si="2"/>
        <v>06363391001</v>
      </c>
      <c r="C91" t="s">
        <v>16</v>
      </c>
      <c r="D91" t="s">
        <v>224</v>
      </c>
      <c r="E91" t="s">
        <v>18</v>
      </c>
      <c r="F91" s="1" t="s">
        <v>225</v>
      </c>
      <c r="G91" t="s">
        <v>226</v>
      </c>
      <c r="H91">
        <v>4968</v>
      </c>
      <c r="I91" s="2">
        <v>43894</v>
      </c>
      <c r="J91" s="2">
        <v>43921</v>
      </c>
      <c r="K91">
        <v>4968</v>
      </c>
    </row>
    <row r="92" spans="1:11" x14ac:dyDescent="0.25">
      <c r="A92" t="str">
        <f>"Z0F2C58FA5"</f>
        <v>Z0F2C58FA5</v>
      </c>
      <c r="B92" t="str">
        <f t="shared" si="2"/>
        <v>06363391001</v>
      </c>
      <c r="C92" t="s">
        <v>16</v>
      </c>
      <c r="D92" t="s">
        <v>227</v>
      </c>
      <c r="E92" t="s">
        <v>18</v>
      </c>
      <c r="F92" s="1" t="s">
        <v>225</v>
      </c>
      <c r="G92" t="s">
        <v>226</v>
      </c>
      <c r="H92">
        <v>4560</v>
      </c>
      <c r="I92" s="2">
        <v>43896</v>
      </c>
      <c r="J92" s="2">
        <v>43903</v>
      </c>
      <c r="K92">
        <v>4560</v>
      </c>
    </row>
    <row r="93" spans="1:11" x14ac:dyDescent="0.25">
      <c r="A93" t="str">
        <f>"Z992C5006F"</f>
        <v>Z992C5006F</v>
      </c>
      <c r="B93" t="str">
        <f t="shared" si="2"/>
        <v>06363391001</v>
      </c>
      <c r="C93" t="s">
        <v>16</v>
      </c>
      <c r="D93" t="s">
        <v>228</v>
      </c>
      <c r="E93" t="s">
        <v>18</v>
      </c>
      <c r="F93" s="1" t="s">
        <v>126</v>
      </c>
      <c r="G93" t="s">
        <v>127</v>
      </c>
      <c r="H93">
        <v>3515</v>
      </c>
      <c r="I93" s="2">
        <v>43894</v>
      </c>
      <c r="J93" s="2">
        <v>43985</v>
      </c>
      <c r="K93">
        <v>3515</v>
      </c>
    </row>
    <row r="94" spans="1:11" x14ac:dyDescent="0.25">
      <c r="A94" t="str">
        <f>"8228959FC6"</f>
        <v>8228959FC6</v>
      </c>
      <c r="B94" t="str">
        <f t="shared" si="2"/>
        <v>06363391001</v>
      </c>
      <c r="C94" t="s">
        <v>16</v>
      </c>
      <c r="D94" t="s">
        <v>229</v>
      </c>
      <c r="E94" t="s">
        <v>22</v>
      </c>
      <c r="F94" s="1" t="s">
        <v>160</v>
      </c>
      <c r="G94" t="s">
        <v>161</v>
      </c>
      <c r="H94">
        <v>0</v>
      </c>
      <c r="I94" s="2">
        <v>43983</v>
      </c>
      <c r="J94" s="2">
        <v>44347</v>
      </c>
      <c r="K94">
        <v>324223.73</v>
      </c>
    </row>
    <row r="95" spans="1:11" x14ac:dyDescent="0.25">
      <c r="A95" t="str">
        <f>"8240586AAF"</f>
        <v>8240586AAF</v>
      </c>
      <c r="B95" t="str">
        <f t="shared" si="2"/>
        <v>06363391001</v>
      </c>
      <c r="C95" t="s">
        <v>16</v>
      </c>
      <c r="D95" t="s">
        <v>230</v>
      </c>
      <c r="E95" t="s">
        <v>22</v>
      </c>
      <c r="F95" s="1" t="s">
        <v>120</v>
      </c>
      <c r="G95" t="s">
        <v>121</v>
      </c>
      <c r="H95">
        <v>0</v>
      </c>
      <c r="I95" s="2">
        <v>43983</v>
      </c>
      <c r="J95" s="2">
        <v>44347</v>
      </c>
      <c r="K95">
        <v>28135.74</v>
      </c>
    </row>
    <row r="96" spans="1:11" x14ac:dyDescent="0.25">
      <c r="A96" t="str">
        <f>"ZB82CA4030"</f>
        <v>ZB82CA4030</v>
      </c>
      <c r="B96" t="str">
        <f t="shared" si="2"/>
        <v>06363391001</v>
      </c>
      <c r="C96" t="s">
        <v>16</v>
      </c>
      <c r="D96" t="s">
        <v>231</v>
      </c>
      <c r="E96" t="s">
        <v>18</v>
      </c>
      <c r="F96" s="1" t="s">
        <v>232</v>
      </c>
      <c r="G96" t="s">
        <v>233</v>
      </c>
      <c r="H96">
        <v>2021.25</v>
      </c>
      <c r="I96" s="2">
        <v>43929</v>
      </c>
      <c r="J96" s="2">
        <v>43959</v>
      </c>
      <c r="K96">
        <v>2021.22</v>
      </c>
    </row>
    <row r="97" spans="1:11" x14ac:dyDescent="0.25">
      <c r="A97" t="str">
        <f>"Z022C9B5E9"</f>
        <v>Z022C9B5E9</v>
      </c>
      <c r="B97" t="str">
        <f t="shared" si="2"/>
        <v>06363391001</v>
      </c>
      <c r="C97" t="s">
        <v>16</v>
      </c>
      <c r="D97" t="s">
        <v>234</v>
      </c>
      <c r="E97" t="s">
        <v>18</v>
      </c>
      <c r="F97" s="1" t="s">
        <v>235</v>
      </c>
      <c r="G97" t="s">
        <v>236</v>
      </c>
      <c r="H97">
        <v>39947.5</v>
      </c>
      <c r="I97" s="2">
        <v>43925</v>
      </c>
      <c r="J97" s="2">
        <v>43986</v>
      </c>
      <c r="K97">
        <v>39947.5</v>
      </c>
    </row>
    <row r="98" spans="1:11" x14ac:dyDescent="0.25">
      <c r="A98" t="str">
        <f>"ZB22C96001"</f>
        <v>ZB22C96001</v>
      </c>
      <c r="B98" t="str">
        <f t="shared" si="2"/>
        <v>06363391001</v>
      </c>
      <c r="C98" t="s">
        <v>16</v>
      </c>
      <c r="D98" t="s">
        <v>237</v>
      </c>
      <c r="E98" t="s">
        <v>22</v>
      </c>
      <c r="F98" s="1" t="s">
        <v>29</v>
      </c>
      <c r="G98" t="s">
        <v>30</v>
      </c>
      <c r="H98">
        <v>4320</v>
      </c>
      <c r="I98" s="2">
        <v>44026</v>
      </c>
      <c r="J98" s="2">
        <v>45486</v>
      </c>
      <c r="K98">
        <v>229.85</v>
      </c>
    </row>
    <row r="99" spans="1:11" x14ac:dyDescent="0.25">
      <c r="A99" t="str">
        <f>"ZE82CA989F"</f>
        <v>ZE82CA989F</v>
      </c>
      <c r="B99" t="str">
        <f t="shared" ref="B99:B130" si="3">"06363391001"</f>
        <v>06363391001</v>
      </c>
      <c r="C99" t="s">
        <v>16</v>
      </c>
      <c r="D99" t="s">
        <v>238</v>
      </c>
      <c r="E99" t="s">
        <v>18</v>
      </c>
      <c r="F99" s="1" t="s">
        <v>239</v>
      </c>
      <c r="G99" t="s">
        <v>240</v>
      </c>
      <c r="H99">
        <v>496.8</v>
      </c>
      <c r="I99" s="2">
        <v>43930</v>
      </c>
      <c r="J99" s="2">
        <v>43962</v>
      </c>
      <c r="K99">
        <v>496.8</v>
      </c>
    </row>
    <row r="100" spans="1:11" x14ac:dyDescent="0.25">
      <c r="A100" t="str">
        <f>"Z012CB6BE9"</f>
        <v>Z012CB6BE9</v>
      </c>
      <c r="B100" t="str">
        <f t="shared" si="3"/>
        <v>06363391001</v>
      </c>
      <c r="C100" t="s">
        <v>16</v>
      </c>
      <c r="D100" t="s">
        <v>241</v>
      </c>
      <c r="E100" t="s">
        <v>18</v>
      </c>
      <c r="F100" s="1" t="s">
        <v>242</v>
      </c>
      <c r="G100" t="s">
        <v>243</v>
      </c>
      <c r="H100">
        <v>4250</v>
      </c>
      <c r="I100" s="2">
        <v>43937</v>
      </c>
      <c r="J100" s="2">
        <v>43998</v>
      </c>
      <c r="K100">
        <v>4250</v>
      </c>
    </row>
    <row r="101" spans="1:11" x14ac:dyDescent="0.25">
      <c r="A101" t="str">
        <f>"ZB72CBE680"</f>
        <v>ZB72CBE680</v>
      </c>
      <c r="B101" t="str">
        <f t="shared" si="3"/>
        <v>06363391001</v>
      </c>
      <c r="C101" t="s">
        <v>16</v>
      </c>
      <c r="D101" t="s">
        <v>244</v>
      </c>
      <c r="E101" t="s">
        <v>18</v>
      </c>
      <c r="F101" s="1" t="s">
        <v>239</v>
      </c>
      <c r="G101" t="s">
        <v>240</v>
      </c>
      <c r="H101">
        <v>2360.8000000000002</v>
      </c>
      <c r="I101" s="2">
        <v>43942</v>
      </c>
      <c r="J101" s="2">
        <v>43951</v>
      </c>
      <c r="K101">
        <v>2359.8200000000002</v>
      </c>
    </row>
    <row r="102" spans="1:11" x14ac:dyDescent="0.25">
      <c r="A102" t="str">
        <f>"Z4A2CC6CDC"</f>
        <v>Z4A2CC6CDC</v>
      </c>
      <c r="B102" t="str">
        <f t="shared" si="3"/>
        <v>06363391001</v>
      </c>
      <c r="C102" t="s">
        <v>16</v>
      </c>
      <c r="D102" t="s">
        <v>245</v>
      </c>
      <c r="E102" t="s">
        <v>18</v>
      </c>
      <c r="F102" s="1" t="s">
        <v>225</v>
      </c>
      <c r="G102" t="s">
        <v>226</v>
      </c>
      <c r="H102">
        <v>3528</v>
      </c>
      <c r="I102" s="2">
        <v>43944</v>
      </c>
      <c r="J102" s="2">
        <v>43955</v>
      </c>
      <c r="K102">
        <v>3408</v>
      </c>
    </row>
    <row r="103" spans="1:11" x14ac:dyDescent="0.25">
      <c r="A103" t="str">
        <f>"ZD32CC8700"</f>
        <v>ZD32CC8700</v>
      </c>
      <c r="B103" t="str">
        <f t="shared" si="3"/>
        <v>06363391001</v>
      </c>
      <c r="C103" t="s">
        <v>16</v>
      </c>
      <c r="D103" t="s">
        <v>246</v>
      </c>
      <c r="E103" t="s">
        <v>18</v>
      </c>
      <c r="F103" s="1" t="s">
        <v>247</v>
      </c>
      <c r="G103" t="s">
        <v>248</v>
      </c>
      <c r="H103">
        <v>2035</v>
      </c>
      <c r="I103" s="2">
        <v>43944</v>
      </c>
      <c r="J103" s="2">
        <v>44004</v>
      </c>
      <c r="K103">
        <v>2034.9</v>
      </c>
    </row>
    <row r="104" spans="1:11" x14ac:dyDescent="0.25">
      <c r="A104" t="str">
        <f>"Z2B2CDF584"</f>
        <v>Z2B2CDF584</v>
      </c>
      <c r="B104" t="str">
        <f t="shared" si="3"/>
        <v>06363391001</v>
      </c>
      <c r="C104" t="s">
        <v>16</v>
      </c>
      <c r="D104" t="s">
        <v>249</v>
      </c>
      <c r="E104" t="s">
        <v>18</v>
      </c>
      <c r="F104" s="1" t="s">
        <v>239</v>
      </c>
      <c r="G104" t="s">
        <v>240</v>
      </c>
      <c r="H104">
        <v>3904</v>
      </c>
      <c r="I104" s="2">
        <v>43956</v>
      </c>
      <c r="J104" s="2">
        <v>43957</v>
      </c>
      <c r="K104">
        <v>3904</v>
      </c>
    </row>
    <row r="105" spans="1:11" x14ac:dyDescent="0.25">
      <c r="A105" t="str">
        <f>"8042200961"</f>
        <v>8042200961</v>
      </c>
      <c r="B105" t="str">
        <f t="shared" si="3"/>
        <v>06363391001</v>
      </c>
      <c r="C105" t="s">
        <v>16</v>
      </c>
      <c r="D105" t="s">
        <v>250</v>
      </c>
      <c r="E105" t="s">
        <v>56</v>
      </c>
      <c r="F105" s="1" t="s">
        <v>251</v>
      </c>
      <c r="G105" t="s">
        <v>252</v>
      </c>
      <c r="H105">
        <v>36750</v>
      </c>
      <c r="I105" s="2">
        <v>43962</v>
      </c>
      <c r="J105" s="2">
        <v>44691</v>
      </c>
      <c r="K105">
        <v>0</v>
      </c>
    </row>
    <row r="106" spans="1:11" x14ac:dyDescent="0.25">
      <c r="A106" t="str">
        <f>"8042647A41"</f>
        <v>8042647A41</v>
      </c>
      <c r="B106" t="str">
        <f t="shared" si="3"/>
        <v>06363391001</v>
      </c>
      <c r="C106" t="s">
        <v>16</v>
      </c>
      <c r="D106" t="s">
        <v>253</v>
      </c>
      <c r="E106" t="s">
        <v>56</v>
      </c>
      <c r="F106" s="1" t="s">
        <v>251</v>
      </c>
      <c r="G106" t="s">
        <v>252</v>
      </c>
      <c r="H106">
        <v>17050</v>
      </c>
      <c r="I106" s="2">
        <v>43962</v>
      </c>
      <c r="J106" s="2">
        <v>44691</v>
      </c>
      <c r="K106">
        <v>0</v>
      </c>
    </row>
    <row r="107" spans="1:11" x14ac:dyDescent="0.25">
      <c r="A107" t="str">
        <f>"8042657284"</f>
        <v>8042657284</v>
      </c>
      <c r="B107" t="str">
        <f t="shared" si="3"/>
        <v>06363391001</v>
      </c>
      <c r="C107" t="s">
        <v>16</v>
      </c>
      <c r="D107" t="s">
        <v>254</v>
      </c>
      <c r="E107" t="s">
        <v>56</v>
      </c>
      <c r="F107" s="1" t="s">
        <v>251</v>
      </c>
      <c r="G107" t="s">
        <v>252</v>
      </c>
      <c r="H107">
        <v>12500</v>
      </c>
      <c r="I107" s="2">
        <v>43962</v>
      </c>
      <c r="J107" s="2">
        <v>44691</v>
      </c>
      <c r="K107">
        <v>0</v>
      </c>
    </row>
    <row r="108" spans="1:11" x14ac:dyDescent="0.25">
      <c r="A108" t="str">
        <f>"8042672EE1"</f>
        <v>8042672EE1</v>
      </c>
      <c r="B108" t="str">
        <f t="shared" si="3"/>
        <v>06363391001</v>
      </c>
      <c r="C108" t="s">
        <v>16</v>
      </c>
      <c r="D108" t="s">
        <v>255</v>
      </c>
      <c r="E108" t="s">
        <v>56</v>
      </c>
      <c r="F108" s="1" t="s">
        <v>256</v>
      </c>
      <c r="G108" t="s">
        <v>252</v>
      </c>
      <c r="H108">
        <v>17050</v>
      </c>
      <c r="I108" s="2">
        <v>43962</v>
      </c>
      <c r="J108" s="2">
        <v>44691</v>
      </c>
      <c r="K108">
        <v>7959.37</v>
      </c>
    </row>
    <row r="109" spans="1:11" x14ac:dyDescent="0.25">
      <c r="A109" t="str">
        <f>"8042692F62"</f>
        <v>8042692F62</v>
      </c>
      <c r="B109" t="str">
        <f t="shared" si="3"/>
        <v>06363391001</v>
      </c>
      <c r="C109" t="s">
        <v>16</v>
      </c>
      <c r="D109" t="s">
        <v>257</v>
      </c>
      <c r="E109" t="s">
        <v>56</v>
      </c>
      <c r="F109" s="1" t="s">
        <v>251</v>
      </c>
      <c r="G109" t="s">
        <v>252</v>
      </c>
      <c r="H109">
        <v>7100</v>
      </c>
      <c r="I109" s="2">
        <v>43962</v>
      </c>
      <c r="J109" s="2">
        <v>44691</v>
      </c>
      <c r="K109">
        <v>0</v>
      </c>
    </row>
    <row r="110" spans="1:11" x14ac:dyDescent="0.25">
      <c r="A110" t="str">
        <f>"8042681651"</f>
        <v>8042681651</v>
      </c>
      <c r="B110" t="str">
        <f t="shared" si="3"/>
        <v>06363391001</v>
      </c>
      <c r="C110" t="s">
        <v>16</v>
      </c>
      <c r="D110" t="s">
        <v>258</v>
      </c>
      <c r="E110" t="s">
        <v>56</v>
      </c>
      <c r="F110" s="1" t="s">
        <v>251</v>
      </c>
      <c r="G110" t="s">
        <v>259</v>
      </c>
      <c r="H110">
        <v>8050</v>
      </c>
      <c r="I110" s="2">
        <v>43962</v>
      </c>
      <c r="J110" s="2">
        <v>44691</v>
      </c>
      <c r="K110">
        <v>0</v>
      </c>
    </row>
    <row r="111" spans="1:11" x14ac:dyDescent="0.25">
      <c r="A111" t="str">
        <f>"Z5F2CE25D9"</f>
        <v>Z5F2CE25D9</v>
      </c>
      <c r="B111" t="str">
        <f t="shared" si="3"/>
        <v>06363391001</v>
      </c>
      <c r="C111" t="s">
        <v>16</v>
      </c>
      <c r="D111" t="s">
        <v>260</v>
      </c>
      <c r="E111" t="s">
        <v>18</v>
      </c>
      <c r="F111" s="1" t="s">
        <v>239</v>
      </c>
      <c r="G111" t="s">
        <v>240</v>
      </c>
      <c r="H111">
        <v>1810.18</v>
      </c>
      <c r="I111" s="2">
        <v>43962</v>
      </c>
      <c r="J111" s="2">
        <v>43981</v>
      </c>
      <c r="K111">
        <v>1809.47</v>
      </c>
    </row>
    <row r="112" spans="1:11" x14ac:dyDescent="0.25">
      <c r="A112" t="str">
        <f>"Z9C2CDB6D4"</f>
        <v>Z9C2CDB6D4</v>
      </c>
      <c r="B112" t="str">
        <f t="shared" si="3"/>
        <v>06363391001</v>
      </c>
      <c r="C112" t="s">
        <v>16</v>
      </c>
      <c r="D112" t="s">
        <v>261</v>
      </c>
      <c r="E112" t="s">
        <v>18</v>
      </c>
      <c r="F112" s="1" t="s">
        <v>247</v>
      </c>
      <c r="G112" t="s">
        <v>248</v>
      </c>
      <c r="H112">
        <v>2035</v>
      </c>
      <c r="I112" s="2">
        <v>43951</v>
      </c>
      <c r="J112" s="2">
        <v>44011</v>
      </c>
      <c r="K112">
        <v>2034.9</v>
      </c>
    </row>
    <row r="113" spans="1:11" x14ac:dyDescent="0.25">
      <c r="A113" t="str">
        <f>"Z802CEE908"</f>
        <v>Z802CEE908</v>
      </c>
      <c r="B113" t="str">
        <f t="shared" si="3"/>
        <v>06363391001</v>
      </c>
      <c r="C113" t="s">
        <v>16</v>
      </c>
      <c r="D113" t="s">
        <v>262</v>
      </c>
      <c r="E113" t="s">
        <v>18</v>
      </c>
      <c r="F113" s="1" t="s">
        <v>239</v>
      </c>
      <c r="G113" t="s">
        <v>240</v>
      </c>
      <c r="H113">
        <v>30000</v>
      </c>
      <c r="I113" s="2">
        <v>43964</v>
      </c>
      <c r="J113" s="2">
        <v>43964</v>
      </c>
      <c r="K113">
        <v>20585.400000000001</v>
      </c>
    </row>
    <row r="114" spans="1:11" x14ac:dyDescent="0.25">
      <c r="A114" t="str">
        <f>"ZBD2CFD41E"</f>
        <v>ZBD2CFD41E</v>
      </c>
      <c r="B114" t="str">
        <f t="shared" si="3"/>
        <v>06363391001</v>
      </c>
      <c r="C114" t="s">
        <v>16</v>
      </c>
      <c r="D114" t="s">
        <v>263</v>
      </c>
      <c r="E114" t="s">
        <v>18</v>
      </c>
      <c r="F114" s="1" t="s">
        <v>242</v>
      </c>
      <c r="G114" t="s">
        <v>243</v>
      </c>
      <c r="H114">
        <v>7425</v>
      </c>
      <c r="I114" s="2">
        <v>43969</v>
      </c>
      <c r="J114" s="2">
        <v>43976</v>
      </c>
      <c r="K114">
        <v>875.01</v>
      </c>
    </row>
    <row r="115" spans="1:11" x14ac:dyDescent="0.25">
      <c r="A115" t="str">
        <f>"Z8B2D06675"</f>
        <v>Z8B2D06675</v>
      </c>
      <c r="B115" t="str">
        <f t="shared" si="3"/>
        <v>06363391001</v>
      </c>
      <c r="C115" t="s">
        <v>16</v>
      </c>
      <c r="D115" t="s">
        <v>264</v>
      </c>
      <c r="E115" t="s">
        <v>18</v>
      </c>
      <c r="F115" s="1" t="s">
        <v>265</v>
      </c>
      <c r="G115" t="s">
        <v>266</v>
      </c>
      <c r="H115">
        <v>4949.3500000000004</v>
      </c>
      <c r="I115" s="2">
        <v>43971</v>
      </c>
      <c r="J115" s="2">
        <v>44032</v>
      </c>
      <c r="K115">
        <v>4949.3500000000004</v>
      </c>
    </row>
    <row r="116" spans="1:11" x14ac:dyDescent="0.25">
      <c r="A116" t="str">
        <f>"Z362D2AA89"</f>
        <v>Z362D2AA89</v>
      </c>
      <c r="B116" t="str">
        <f t="shared" si="3"/>
        <v>06363391001</v>
      </c>
      <c r="C116" t="s">
        <v>16</v>
      </c>
      <c r="D116" t="s">
        <v>245</v>
      </c>
      <c r="E116" t="s">
        <v>18</v>
      </c>
      <c r="F116" s="1" t="s">
        <v>225</v>
      </c>
      <c r="G116" t="s">
        <v>226</v>
      </c>
      <c r="H116">
        <v>702</v>
      </c>
      <c r="I116" s="2">
        <v>43985</v>
      </c>
      <c r="J116" s="2">
        <v>44012</v>
      </c>
      <c r="K116">
        <v>702</v>
      </c>
    </row>
    <row r="117" spans="1:11" x14ac:dyDescent="0.25">
      <c r="A117" t="str">
        <f>"Z932D26966"</f>
        <v>Z932D26966</v>
      </c>
      <c r="B117" t="str">
        <f t="shared" si="3"/>
        <v>06363391001</v>
      </c>
      <c r="C117" t="s">
        <v>16</v>
      </c>
      <c r="D117" t="s">
        <v>267</v>
      </c>
      <c r="E117" t="s">
        <v>18</v>
      </c>
      <c r="F117" s="1" t="s">
        <v>268</v>
      </c>
      <c r="G117" t="s">
        <v>269</v>
      </c>
      <c r="H117">
        <v>23744</v>
      </c>
      <c r="I117" s="2">
        <v>43985</v>
      </c>
      <c r="J117" s="2">
        <v>44012</v>
      </c>
      <c r="K117">
        <v>23744</v>
      </c>
    </row>
    <row r="118" spans="1:11" x14ac:dyDescent="0.25">
      <c r="A118" t="str">
        <f>"Z302CF2DAC"</f>
        <v>Z302CF2DAC</v>
      </c>
      <c r="B118" t="str">
        <f t="shared" si="3"/>
        <v>06363391001</v>
      </c>
      <c r="C118" t="s">
        <v>16</v>
      </c>
      <c r="D118" t="s">
        <v>270</v>
      </c>
      <c r="E118" t="s">
        <v>18</v>
      </c>
      <c r="F118" s="1" t="s">
        <v>268</v>
      </c>
      <c r="G118" t="s">
        <v>269</v>
      </c>
      <c r="H118">
        <v>7466</v>
      </c>
      <c r="I118" s="2">
        <v>43964</v>
      </c>
      <c r="J118" s="2">
        <v>43981</v>
      </c>
      <c r="K118">
        <v>7466</v>
      </c>
    </row>
    <row r="119" spans="1:11" x14ac:dyDescent="0.25">
      <c r="A119" t="str">
        <f>"ZC52D2AAD7"</f>
        <v>ZC52D2AAD7</v>
      </c>
      <c r="B119" t="str">
        <f t="shared" si="3"/>
        <v>06363391001</v>
      </c>
      <c r="C119" t="s">
        <v>16</v>
      </c>
      <c r="D119" t="s">
        <v>271</v>
      </c>
      <c r="E119" t="s">
        <v>18</v>
      </c>
      <c r="F119" s="1" t="s">
        <v>265</v>
      </c>
      <c r="G119" t="s">
        <v>266</v>
      </c>
      <c r="H119">
        <v>10390.31</v>
      </c>
      <c r="I119" s="2">
        <v>43985</v>
      </c>
      <c r="J119" s="2">
        <v>44046</v>
      </c>
      <c r="K119">
        <v>10390.31</v>
      </c>
    </row>
    <row r="120" spans="1:11" x14ac:dyDescent="0.25">
      <c r="A120" t="str">
        <f>"Z742D360F2"</f>
        <v>Z742D360F2</v>
      </c>
      <c r="B120" t="str">
        <f t="shared" si="3"/>
        <v>06363391001</v>
      </c>
      <c r="C120" t="s">
        <v>16</v>
      </c>
      <c r="D120" t="s">
        <v>272</v>
      </c>
      <c r="E120" t="s">
        <v>22</v>
      </c>
      <c r="F120" s="1" t="s">
        <v>29</v>
      </c>
      <c r="G120" t="s">
        <v>30</v>
      </c>
      <c r="H120">
        <v>25920</v>
      </c>
      <c r="I120" s="2">
        <v>43990</v>
      </c>
      <c r="J120" s="2">
        <v>45504</v>
      </c>
      <c r="K120">
        <v>358.2</v>
      </c>
    </row>
    <row r="121" spans="1:11" x14ac:dyDescent="0.25">
      <c r="A121" t="str">
        <f>"Z902D361A1"</f>
        <v>Z902D361A1</v>
      </c>
      <c r="B121" t="str">
        <f t="shared" si="3"/>
        <v>06363391001</v>
      </c>
      <c r="C121" t="s">
        <v>16</v>
      </c>
      <c r="D121" t="s">
        <v>273</v>
      </c>
      <c r="E121" t="s">
        <v>22</v>
      </c>
      <c r="F121" s="1" t="s">
        <v>26</v>
      </c>
      <c r="G121" t="s">
        <v>27</v>
      </c>
      <c r="H121">
        <v>2680.64</v>
      </c>
      <c r="I121" s="2">
        <v>43990</v>
      </c>
      <c r="J121" s="2">
        <v>45504</v>
      </c>
      <c r="K121">
        <v>167.54</v>
      </c>
    </row>
    <row r="122" spans="1:11" x14ac:dyDescent="0.25">
      <c r="A122" t="str">
        <f>"Z732D23798"</f>
        <v>Z732D23798</v>
      </c>
      <c r="B122" t="str">
        <f t="shared" si="3"/>
        <v>06363391001</v>
      </c>
      <c r="C122" t="s">
        <v>16</v>
      </c>
      <c r="D122" t="s">
        <v>274</v>
      </c>
      <c r="E122" t="s">
        <v>18</v>
      </c>
      <c r="F122" s="1" t="s">
        <v>275</v>
      </c>
      <c r="G122" t="s">
        <v>276</v>
      </c>
      <c r="H122">
        <v>195</v>
      </c>
      <c r="I122" s="2">
        <v>43980</v>
      </c>
      <c r="J122" s="2">
        <v>44011</v>
      </c>
      <c r="K122">
        <v>195</v>
      </c>
    </row>
    <row r="123" spans="1:11" x14ac:dyDescent="0.25">
      <c r="A123" t="str">
        <f>"Z922D603C0"</f>
        <v>Z922D603C0</v>
      </c>
      <c r="B123" t="str">
        <f t="shared" si="3"/>
        <v>06363391001</v>
      </c>
      <c r="C123" t="s">
        <v>16</v>
      </c>
      <c r="D123" t="s">
        <v>277</v>
      </c>
      <c r="E123" t="s">
        <v>18</v>
      </c>
      <c r="F123" s="1" t="s">
        <v>278</v>
      </c>
      <c r="G123" t="s">
        <v>279</v>
      </c>
      <c r="H123">
        <v>1500</v>
      </c>
      <c r="I123" s="2">
        <v>44005</v>
      </c>
      <c r="J123" s="2">
        <v>44021</v>
      </c>
      <c r="K123">
        <v>1500</v>
      </c>
    </row>
    <row r="124" spans="1:11" x14ac:dyDescent="0.25">
      <c r="A124" t="str">
        <f>"Z722D55C4A"</f>
        <v>Z722D55C4A</v>
      </c>
      <c r="B124" t="str">
        <f t="shared" si="3"/>
        <v>06363391001</v>
      </c>
      <c r="C124" t="s">
        <v>16</v>
      </c>
      <c r="D124" t="s">
        <v>280</v>
      </c>
      <c r="E124" t="s">
        <v>18</v>
      </c>
      <c r="F124" s="1" t="s">
        <v>97</v>
      </c>
      <c r="G124" t="s">
        <v>98</v>
      </c>
      <c r="H124">
        <v>358</v>
      </c>
      <c r="I124" s="2">
        <v>44008</v>
      </c>
      <c r="J124" s="2">
        <v>44039</v>
      </c>
      <c r="K124">
        <v>358</v>
      </c>
    </row>
    <row r="125" spans="1:11" x14ac:dyDescent="0.25">
      <c r="A125" t="str">
        <f>"ZB42D647BE"</f>
        <v>ZB42D647BE</v>
      </c>
      <c r="B125" t="str">
        <f t="shared" si="3"/>
        <v>06363391001</v>
      </c>
      <c r="C125" t="s">
        <v>16</v>
      </c>
      <c r="D125" t="s">
        <v>281</v>
      </c>
      <c r="E125" t="s">
        <v>18</v>
      </c>
      <c r="F125" s="1" t="s">
        <v>282</v>
      </c>
      <c r="G125" t="s">
        <v>219</v>
      </c>
      <c r="H125">
        <v>1050</v>
      </c>
      <c r="I125" s="2">
        <v>44011</v>
      </c>
      <c r="J125" s="2">
        <v>44039</v>
      </c>
      <c r="K125">
        <v>1045</v>
      </c>
    </row>
    <row r="126" spans="1:11" x14ac:dyDescent="0.25">
      <c r="A126" t="str">
        <f>"Z392D816B5"</f>
        <v>Z392D816B5</v>
      </c>
      <c r="B126" t="str">
        <f t="shared" si="3"/>
        <v>06363391001</v>
      </c>
      <c r="C126" t="s">
        <v>16</v>
      </c>
      <c r="D126" t="s">
        <v>283</v>
      </c>
      <c r="E126" t="s">
        <v>18</v>
      </c>
      <c r="F126" s="1" t="s">
        <v>284</v>
      </c>
      <c r="G126" t="s">
        <v>285</v>
      </c>
      <c r="H126">
        <v>11022</v>
      </c>
      <c r="I126" s="2">
        <v>44018</v>
      </c>
      <c r="J126" s="2">
        <v>44076</v>
      </c>
      <c r="K126">
        <v>10084.799999999999</v>
      </c>
    </row>
    <row r="127" spans="1:11" x14ac:dyDescent="0.25">
      <c r="A127" t="str">
        <f>"Z052D9465D"</f>
        <v>Z052D9465D</v>
      </c>
      <c r="B127" t="str">
        <f t="shared" si="3"/>
        <v>06363391001</v>
      </c>
      <c r="C127" t="s">
        <v>16</v>
      </c>
      <c r="D127" t="s">
        <v>286</v>
      </c>
      <c r="E127" t="s">
        <v>18</v>
      </c>
      <c r="F127" s="1" t="s">
        <v>287</v>
      </c>
      <c r="G127" t="s">
        <v>288</v>
      </c>
      <c r="H127">
        <v>5654.25</v>
      </c>
      <c r="I127" s="2">
        <v>44019</v>
      </c>
      <c r="J127" s="2">
        <v>44028</v>
      </c>
      <c r="K127">
        <v>5654.24</v>
      </c>
    </row>
    <row r="128" spans="1:11" x14ac:dyDescent="0.25">
      <c r="A128" t="str">
        <f>"Z242D9E5B6"</f>
        <v>Z242D9E5B6</v>
      </c>
      <c r="B128" t="str">
        <f t="shared" si="3"/>
        <v>06363391001</v>
      </c>
      <c r="C128" t="s">
        <v>16</v>
      </c>
      <c r="D128" t="s">
        <v>289</v>
      </c>
      <c r="E128" t="s">
        <v>18</v>
      </c>
      <c r="F128" s="1" t="s">
        <v>126</v>
      </c>
      <c r="G128" t="s">
        <v>127</v>
      </c>
      <c r="H128">
        <v>2500</v>
      </c>
      <c r="I128" s="2">
        <v>44022</v>
      </c>
      <c r="J128" s="2">
        <v>44083</v>
      </c>
      <c r="K128">
        <v>2500</v>
      </c>
    </row>
    <row r="129" spans="1:11" x14ac:dyDescent="0.25">
      <c r="A129" t="str">
        <f>"Z3B2DA752D"</f>
        <v>Z3B2DA752D</v>
      </c>
      <c r="B129" t="str">
        <f t="shared" si="3"/>
        <v>06363391001</v>
      </c>
      <c r="C129" t="s">
        <v>16</v>
      </c>
      <c r="D129" t="s">
        <v>290</v>
      </c>
      <c r="E129" t="s">
        <v>18</v>
      </c>
      <c r="F129" s="1" t="s">
        <v>291</v>
      </c>
      <c r="G129" t="s">
        <v>292</v>
      </c>
      <c r="H129">
        <v>4727.38</v>
      </c>
      <c r="I129" s="2">
        <v>44032</v>
      </c>
      <c r="J129" s="2">
        <v>44123</v>
      </c>
      <c r="K129">
        <v>0</v>
      </c>
    </row>
    <row r="130" spans="1:11" x14ac:dyDescent="0.25">
      <c r="A130" t="str">
        <f>"Z402DB2AEE"</f>
        <v>Z402DB2AEE</v>
      </c>
      <c r="B130" t="str">
        <f t="shared" si="3"/>
        <v>06363391001</v>
      </c>
      <c r="C130" t="s">
        <v>16</v>
      </c>
      <c r="D130" t="s">
        <v>293</v>
      </c>
      <c r="E130" t="s">
        <v>18</v>
      </c>
      <c r="F130" s="1" t="s">
        <v>294</v>
      </c>
      <c r="G130" t="s">
        <v>295</v>
      </c>
      <c r="H130">
        <v>715</v>
      </c>
      <c r="I130" s="2">
        <v>44035</v>
      </c>
      <c r="J130" s="2">
        <v>44060</v>
      </c>
      <c r="K130">
        <v>715</v>
      </c>
    </row>
    <row r="131" spans="1:11" x14ac:dyDescent="0.25">
      <c r="A131" t="str">
        <f>"Z222D06D74"</f>
        <v>Z222D06D74</v>
      </c>
      <c r="B131" t="str">
        <f t="shared" ref="B131:B162" si="4">"06363391001"</f>
        <v>06363391001</v>
      </c>
      <c r="C131" t="s">
        <v>16</v>
      </c>
      <c r="D131" t="s">
        <v>296</v>
      </c>
      <c r="E131" t="s">
        <v>22</v>
      </c>
      <c r="F131" s="1" t="s">
        <v>123</v>
      </c>
      <c r="G131" t="s">
        <v>124</v>
      </c>
      <c r="H131">
        <v>0</v>
      </c>
      <c r="I131" s="2">
        <v>44044</v>
      </c>
      <c r="J131" s="2">
        <v>45138</v>
      </c>
      <c r="K131">
        <v>0</v>
      </c>
    </row>
    <row r="132" spans="1:11" x14ac:dyDescent="0.25">
      <c r="A132" t="str">
        <f>"8050716D00"</f>
        <v>8050716D00</v>
      </c>
      <c r="B132" t="str">
        <f t="shared" si="4"/>
        <v>06363391001</v>
      </c>
      <c r="C132" t="s">
        <v>16</v>
      </c>
      <c r="D132" t="s">
        <v>297</v>
      </c>
      <c r="E132" t="s">
        <v>56</v>
      </c>
      <c r="F132" s="1" t="s">
        <v>298</v>
      </c>
      <c r="G132" t="s">
        <v>299</v>
      </c>
      <c r="H132">
        <v>33000</v>
      </c>
      <c r="I132" s="2">
        <v>44032</v>
      </c>
      <c r="J132" s="2">
        <v>44761</v>
      </c>
      <c r="K132">
        <v>0</v>
      </c>
    </row>
    <row r="133" spans="1:11" x14ac:dyDescent="0.25">
      <c r="A133" t="str">
        <f>"805072439D"</f>
        <v>805072439D</v>
      </c>
      <c r="B133" t="str">
        <f t="shared" si="4"/>
        <v>06363391001</v>
      </c>
      <c r="C133" t="s">
        <v>16</v>
      </c>
      <c r="D133" t="s">
        <v>300</v>
      </c>
      <c r="E133" t="s">
        <v>56</v>
      </c>
      <c r="F133" s="1" t="s">
        <v>298</v>
      </c>
      <c r="G133" t="s">
        <v>299</v>
      </c>
      <c r="H133">
        <v>15000</v>
      </c>
      <c r="I133" s="2">
        <v>44032</v>
      </c>
      <c r="J133" s="2">
        <v>44761</v>
      </c>
      <c r="K133">
        <v>0</v>
      </c>
    </row>
    <row r="134" spans="1:11" x14ac:dyDescent="0.25">
      <c r="A134" t="str">
        <f>"8050731962"</f>
        <v>8050731962</v>
      </c>
      <c r="B134" t="str">
        <f t="shared" si="4"/>
        <v>06363391001</v>
      </c>
      <c r="C134" t="s">
        <v>16</v>
      </c>
      <c r="D134" t="s">
        <v>301</v>
      </c>
      <c r="E134" t="s">
        <v>56</v>
      </c>
      <c r="F134" s="1" t="s">
        <v>298</v>
      </c>
      <c r="G134" t="s">
        <v>302</v>
      </c>
      <c r="H134">
        <v>16000</v>
      </c>
      <c r="I134" s="2">
        <v>44032</v>
      </c>
      <c r="J134" s="2">
        <v>44761</v>
      </c>
      <c r="K134">
        <v>0</v>
      </c>
    </row>
    <row r="135" spans="1:11" x14ac:dyDescent="0.25">
      <c r="A135" t="str">
        <f>"8050736D81"</f>
        <v>8050736D81</v>
      </c>
      <c r="B135" t="str">
        <f t="shared" si="4"/>
        <v>06363391001</v>
      </c>
      <c r="C135" t="s">
        <v>16</v>
      </c>
      <c r="D135" t="s">
        <v>303</v>
      </c>
      <c r="E135" t="s">
        <v>56</v>
      </c>
      <c r="F135" s="1" t="s">
        <v>298</v>
      </c>
      <c r="G135" t="s">
        <v>304</v>
      </c>
      <c r="H135">
        <v>10000</v>
      </c>
      <c r="I135" s="2">
        <v>44032</v>
      </c>
      <c r="J135" s="2">
        <v>44761</v>
      </c>
      <c r="K135">
        <v>0</v>
      </c>
    </row>
    <row r="136" spans="1:11" x14ac:dyDescent="0.25">
      <c r="A136" t="str">
        <f>"Z702DDEB19"</f>
        <v>Z702DDEB19</v>
      </c>
      <c r="B136" t="str">
        <f t="shared" si="4"/>
        <v>06363391001</v>
      </c>
      <c r="C136" t="s">
        <v>16</v>
      </c>
      <c r="D136" t="s">
        <v>305</v>
      </c>
      <c r="E136" t="s">
        <v>18</v>
      </c>
      <c r="F136" s="1" t="s">
        <v>306</v>
      </c>
      <c r="G136" t="s">
        <v>307</v>
      </c>
      <c r="H136">
        <v>120</v>
      </c>
      <c r="I136" s="2">
        <v>44046</v>
      </c>
      <c r="J136" s="2">
        <v>44046</v>
      </c>
      <c r="K136">
        <v>120</v>
      </c>
    </row>
    <row r="137" spans="1:11" x14ac:dyDescent="0.25">
      <c r="A137" t="str">
        <f>"Z142DDEBCB"</f>
        <v>Z142DDEBCB</v>
      </c>
      <c r="B137" t="str">
        <f t="shared" si="4"/>
        <v>06363391001</v>
      </c>
      <c r="C137" t="s">
        <v>16</v>
      </c>
      <c r="D137" t="s">
        <v>308</v>
      </c>
      <c r="E137" t="s">
        <v>18</v>
      </c>
      <c r="F137" s="1" t="s">
        <v>306</v>
      </c>
      <c r="G137" t="s">
        <v>307</v>
      </c>
      <c r="H137">
        <v>2865</v>
      </c>
      <c r="I137" s="2">
        <v>44046</v>
      </c>
      <c r="J137" s="2">
        <v>44074</v>
      </c>
      <c r="K137">
        <v>2865</v>
      </c>
    </row>
    <row r="138" spans="1:11" x14ac:dyDescent="0.25">
      <c r="A138" t="str">
        <f>"8263016882"</f>
        <v>8263016882</v>
      </c>
      <c r="B138" t="str">
        <f t="shared" si="4"/>
        <v>06363391001</v>
      </c>
      <c r="C138" t="s">
        <v>16</v>
      </c>
      <c r="D138" t="s">
        <v>309</v>
      </c>
      <c r="E138" t="s">
        <v>56</v>
      </c>
      <c r="F138" s="1" t="s">
        <v>310</v>
      </c>
      <c r="G138" t="s">
        <v>311</v>
      </c>
      <c r="H138">
        <v>71785</v>
      </c>
      <c r="I138" s="2">
        <v>44046</v>
      </c>
      <c r="J138" s="2">
        <v>44104</v>
      </c>
      <c r="K138">
        <v>71785</v>
      </c>
    </row>
    <row r="139" spans="1:11" x14ac:dyDescent="0.25">
      <c r="A139" t="str">
        <f>"Z8E2DE262B"</f>
        <v>Z8E2DE262B</v>
      </c>
      <c r="B139" t="str">
        <f t="shared" si="4"/>
        <v>06363391001</v>
      </c>
      <c r="C139" t="s">
        <v>16</v>
      </c>
      <c r="D139" t="s">
        <v>312</v>
      </c>
      <c r="E139" t="s">
        <v>18</v>
      </c>
      <c r="F139" s="1" t="s">
        <v>306</v>
      </c>
      <c r="G139" t="s">
        <v>307</v>
      </c>
      <c r="H139">
        <v>3080</v>
      </c>
      <c r="I139" s="2">
        <v>44048</v>
      </c>
      <c r="J139" s="2">
        <v>44091</v>
      </c>
      <c r="K139">
        <v>3080</v>
      </c>
    </row>
    <row r="140" spans="1:11" x14ac:dyDescent="0.25">
      <c r="A140" t="str">
        <f>"Z332DEF40D"</f>
        <v>Z332DEF40D</v>
      </c>
      <c r="B140" t="str">
        <f t="shared" si="4"/>
        <v>06363391001</v>
      </c>
      <c r="C140" t="s">
        <v>16</v>
      </c>
      <c r="D140" t="s">
        <v>313</v>
      </c>
      <c r="E140" t="s">
        <v>18</v>
      </c>
      <c r="F140" s="1" t="s">
        <v>314</v>
      </c>
      <c r="G140" t="s">
        <v>315</v>
      </c>
      <c r="H140">
        <v>24200</v>
      </c>
      <c r="I140" s="2">
        <v>44050</v>
      </c>
      <c r="J140" s="2">
        <v>44110</v>
      </c>
      <c r="K140">
        <v>24200</v>
      </c>
    </row>
    <row r="141" spans="1:11" x14ac:dyDescent="0.25">
      <c r="A141" t="str">
        <f>"ZA52DF8097"</f>
        <v>ZA52DF8097</v>
      </c>
      <c r="B141" t="str">
        <f t="shared" si="4"/>
        <v>06363391001</v>
      </c>
      <c r="C141" t="s">
        <v>16</v>
      </c>
      <c r="D141" t="s">
        <v>316</v>
      </c>
      <c r="E141" t="s">
        <v>18</v>
      </c>
      <c r="F141" s="1" t="s">
        <v>317</v>
      </c>
      <c r="G141" t="s">
        <v>318</v>
      </c>
      <c r="H141">
        <v>28080</v>
      </c>
      <c r="I141" s="2">
        <v>44055</v>
      </c>
      <c r="J141" s="2">
        <v>44116</v>
      </c>
      <c r="K141">
        <v>28080</v>
      </c>
    </row>
    <row r="142" spans="1:11" x14ac:dyDescent="0.25">
      <c r="A142" t="str">
        <f>"Z2A2DF85AD"</f>
        <v>Z2A2DF85AD</v>
      </c>
      <c r="B142" t="str">
        <f t="shared" si="4"/>
        <v>06363391001</v>
      </c>
      <c r="C142" t="s">
        <v>16</v>
      </c>
      <c r="D142" t="s">
        <v>319</v>
      </c>
      <c r="E142" t="s">
        <v>18</v>
      </c>
      <c r="F142" s="1" t="s">
        <v>320</v>
      </c>
      <c r="G142" t="s">
        <v>321</v>
      </c>
      <c r="H142">
        <v>8487</v>
      </c>
      <c r="I142" s="2">
        <v>44056</v>
      </c>
      <c r="J142" s="2">
        <v>44181</v>
      </c>
      <c r="K142">
        <v>8487</v>
      </c>
    </row>
    <row r="143" spans="1:11" x14ac:dyDescent="0.25">
      <c r="A143" t="str">
        <f>"Z742E35499"</f>
        <v>Z742E35499</v>
      </c>
      <c r="B143" t="str">
        <f t="shared" si="4"/>
        <v>06363391001</v>
      </c>
      <c r="C143" t="s">
        <v>16</v>
      </c>
      <c r="D143" t="s">
        <v>322</v>
      </c>
      <c r="E143" t="s">
        <v>18</v>
      </c>
      <c r="F143" s="1" t="s">
        <v>323</v>
      </c>
      <c r="G143" t="s">
        <v>324</v>
      </c>
      <c r="H143">
        <v>160</v>
      </c>
      <c r="I143" s="2">
        <v>44039</v>
      </c>
      <c r="J143" s="2">
        <v>44113</v>
      </c>
      <c r="K143">
        <v>160</v>
      </c>
    </row>
    <row r="144" spans="1:11" x14ac:dyDescent="0.25">
      <c r="A144" t="str">
        <f>"Z412E3B79B"</f>
        <v>Z412E3B79B</v>
      </c>
      <c r="B144" t="str">
        <f t="shared" si="4"/>
        <v>06363391001</v>
      </c>
      <c r="C144" t="s">
        <v>16</v>
      </c>
      <c r="D144" t="s">
        <v>325</v>
      </c>
      <c r="E144" t="s">
        <v>22</v>
      </c>
      <c r="F144" s="1" t="s">
        <v>29</v>
      </c>
      <c r="G144" t="s">
        <v>30</v>
      </c>
      <c r="H144">
        <v>27264</v>
      </c>
      <c r="I144" s="2">
        <v>44162</v>
      </c>
      <c r="J144" s="2">
        <v>45623</v>
      </c>
      <c r="K144">
        <v>0</v>
      </c>
    </row>
    <row r="145" spans="1:11" x14ac:dyDescent="0.25">
      <c r="A145" t="str">
        <f>"8050727616"</f>
        <v>8050727616</v>
      </c>
      <c r="B145" t="str">
        <f t="shared" si="4"/>
        <v>06363391001</v>
      </c>
      <c r="C145" t="s">
        <v>16</v>
      </c>
      <c r="D145" t="s">
        <v>326</v>
      </c>
      <c r="E145" t="s">
        <v>56</v>
      </c>
      <c r="F145" s="1" t="s">
        <v>327</v>
      </c>
      <c r="G145" t="s">
        <v>304</v>
      </c>
      <c r="H145">
        <v>13650</v>
      </c>
      <c r="I145" s="2">
        <v>44095</v>
      </c>
      <c r="J145" s="2">
        <v>44824</v>
      </c>
      <c r="K145">
        <v>0</v>
      </c>
    </row>
    <row r="146" spans="1:11" x14ac:dyDescent="0.25">
      <c r="A146" t="str">
        <f>"8373846C50"</f>
        <v>8373846C50</v>
      </c>
      <c r="B146" t="str">
        <f t="shared" si="4"/>
        <v>06363391001</v>
      </c>
      <c r="C146" t="s">
        <v>16</v>
      </c>
      <c r="D146" t="s">
        <v>328</v>
      </c>
      <c r="E146" t="s">
        <v>22</v>
      </c>
      <c r="F146" s="1" t="s">
        <v>329</v>
      </c>
      <c r="G146" t="s">
        <v>330</v>
      </c>
      <c r="H146">
        <v>217034.96</v>
      </c>
      <c r="I146" s="2">
        <v>44039</v>
      </c>
      <c r="J146" s="2">
        <v>45100</v>
      </c>
      <c r="K146">
        <v>22722.58</v>
      </c>
    </row>
    <row r="147" spans="1:11" x14ac:dyDescent="0.25">
      <c r="A147" t="str">
        <f>"8306560628"</f>
        <v>8306560628</v>
      </c>
      <c r="B147" t="str">
        <f t="shared" si="4"/>
        <v>06363391001</v>
      </c>
      <c r="C147" t="s">
        <v>16</v>
      </c>
      <c r="D147" t="s">
        <v>331</v>
      </c>
      <c r="E147" t="s">
        <v>56</v>
      </c>
      <c r="F147" s="1" t="s">
        <v>332</v>
      </c>
      <c r="G147" t="s">
        <v>333</v>
      </c>
      <c r="H147">
        <v>100000</v>
      </c>
      <c r="I147" s="2">
        <v>44110</v>
      </c>
      <c r="J147" s="2">
        <v>44839</v>
      </c>
      <c r="K147">
        <v>13399.96</v>
      </c>
    </row>
    <row r="148" spans="1:11" x14ac:dyDescent="0.25">
      <c r="A148" t="str">
        <f>"Z132E92C24"</f>
        <v>Z132E92C24</v>
      </c>
      <c r="B148" t="str">
        <f t="shared" si="4"/>
        <v>06363391001</v>
      </c>
      <c r="C148" t="s">
        <v>16</v>
      </c>
      <c r="D148" t="s">
        <v>334</v>
      </c>
      <c r="E148" t="s">
        <v>18</v>
      </c>
      <c r="F148" s="1" t="s">
        <v>335</v>
      </c>
      <c r="G148" t="s">
        <v>336</v>
      </c>
      <c r="H148">
        <v>1574.3</v>
      </c>
      <c r="I148" s="2">
        <v>44109</v>
      </c>
      <c r="J148" s="2">
        <v>44200</v>
      </c>
      <c r="K148">
        <v>1574.3</v>
      </c>
    </row>
    <row r="149" spans="1:11" x14ac:dyDescent="0.25">
      <c r="A149" t="str">
        <f>"Z802EA36CB"</f>
        <v>Z802EA36CB</v>
      </c>
      <c r="B149" t="str">
        <f t="shared" si="4"/>
        <v>06363391001</v>
      </c>
      <c r="C149" t="s">
        <v>16</v>
      </c>
      <c r="D149" t="s">
        <v>337</v>
      </c>
      <c r="E149" t="s">
        <v>22</v>
      </c>
      <c r="F149" s="1" t="s">
        <v>29</v>
      </c>
      <c r="G149" t="s">
        <v>30</v>
      </c>
      <c r="H149">
        <v>6816</v>
      </c>
      <c r="I149" s="2">
        <v>44130</v>
      </c>
      <c r="J149" s="2">
        <v>45572</v>
      </c>
      <c r="K149">
        <v>0</v>
      </c>
    </row>
    <row r="150" spans="1:11" x14ac:dyDescent="0.25">
      <c r="A150" t="str">
        <f>"ZDB2EA0E9C"</f>
        <v>ZDB2EA0E9C</v>
      </c>
      <c r="B150" t="str">
        <f t="shared" si="4"/>
        <v>06363391001</v>
      </c>
      <c r="C150" t="s">
        <v>16</v>
      </c>
      <c r="D150" t="s">
        <v>338</v>
      </c>
      <c r="E150" t="s">
        <v>18</v>
      </c>
      <c r="F150" s="1" t="s">
        <v>339</v>
      </c>
      <c r="G150" t="s">
        <v>340</v>
      </c>
      <c r="H150">
        <v>5329</v>
      </c>
      <c r="I150" s="2">
        <v>44124</v>
      </c>
      <c r="J150" s="2">
        <v>44165</v>
      </c>
      <c r="K150">
        <v>0</v>
      </c>
    </row>
    <row r="151" spans="1:11" x14ac:dyDescent="0.25">
      <c r="A151" t="str">
        <f>"ZA92EECDA9"</f>
        <v>ZA92EECDA9</v>
      </c>
      <c r="B151" t="str">
        <f t="shared" si="4"/>
        <v>06363391001</v>
      </c>
      <c r="C151" t="s">
        <v>16</v>
      </c>
      <c r="D151" t="s">
        <v>341</v>
      </c>
      <c r="E151" t="s">
        <v>18</v>
      </c>
      <c r="F151" s="1" t="s">
        <v>306</v>
      </c>
      <c r="G151" t="s">
        <v>307</v>
      </c>
      <c r="H151">
        <v>712.6</v>
      </c>
      <c r="I151" s="2">
        <v>44127</v>
      </c>
      <c r="J151" s="2">
        <v>44127</v>
      </c>
      <c r="K151">
        <v>712.6</v>
      </c>
    </row>
    <row r="152" spans="1:11" x14ac:dyDescent="0.25">
      <c r="A152" t="str">
        <f>"84823711FD"</f>
        <v>84823711FD</v>
      </c>
      <c r="B152" t="str">
        <f t="shared" si="4"/>
        <v>06363391001</v>
      </c>
      <c r="C152" t="s">
        <v>16</v>
      </c>
      <c r="D152" t="s">
        <v>342</v>
      </c>
      <c r="E152" t="s">
        <v>18</v>
      </c>
      <c r="F152" s="1" t="s">
        <v>343</v>
      </c>
      <c r="G152" t="s">
        <v>171</v>
      </c>
      <c r="H152">
        <v>69747.5</v>
      </c>
      <c r="I152" s="2">
        <v>44126</v>
      </c>
      <c r="J152" s="2">
        <v>44165</v>
      </c>
      <c r="K152">
        <v>0</v>
      </c>
    </row>
    <row r="153" spans="1:11" x14ac:dyDescent="0.25">
      <c r="A153" t="str">
        <f>"825093247B"</f>
        <v>825093247B</v>
      </c>
      <c r="B153" t="str">
        <f t="shared" si="4"/>
        <v>06363391001</v>
      </c>
      <c r="C153" t="s">
        <v>16</v>
      </c>
      <c r="D153" t="s">
        <v>344</v>
      </c>
      <c r="E153" t="s">
        <v>22</v>
      </c>
      <c r="F153" s="1" t="s">
        <v>278</v>
      </c>
      <c r="G153" t="s">
        <v>279</v>
      </c>
      <c r="H153">
        <v>223587.36</v>
      </c>
      <c r="I153" s="2">
        <v>44044</v>
      </c>
      <c r="J153" s="2">
        <v>45138</v>
      </c>
      <c r="K153">
        <v>1224.8699999999999</v>
      </c>
    </row>
    <row r="154" spans="1:11" x14ac:dyDescent="0.25">
      <c r="A154" t="str">
        <f>"Z352EAB2B5"</f>
        <v>Z352EAB2B5</v>
      </c>
      <c r="B154" t="str">
        <f t="shared" si="4"/>
        <v>06363391001</v>
      </c>
      <c r="C154" t="s">
        <v>16</v>
      </c>
      <c r="D154" t="s">
        <v>345</v>
      </c>
      <c r="E154" t="s">
        <v>18</v>
      </c>
      <c r="F154" s="1" t="s">
        <v>346</v>
      </c>
      <c r="G154" t="s">
        <v>347</v>
      </c>
      <c r="H154">
        <v>9165.86</v>
      </c>
      <c r="I154" s="2">
        <v>44113</v>
      </c>
      <c r="J154" s="2">
        <v>44172</v>
      </c>
      <c r="K154">
        <v>9165.85</v>
      </c>
    </row>
    <row r="155" spans="1:11" x14ac:dyDescent="0.25">
      <c r="A155" t="str">
        <f>"Z192EC5B8C"</f>
        <v>Z192EC5B8C</v>
      </c>
      <c r="B155" t="str">
        <f t="shared" si="4"/>
        <v>06363391001</v>
      </c>
      <c r="C155" t="s">
        <v>16</v>
      </c>
      <c r="D155" t="s">
        <v>348</v>
      </c>
      <c r="E155" t="s">
        <v>18</v>
      </c>
      <c r="F155" s="1" t="s">
        <v>126</v>
      </c>
      <c r="G155" t="s">
        <v>127</v>
      </c>
      <c r="H155">
        <v>5235</v>
      </c>
      <c r="I155" s="2">
        <v>44119</v>
      </c>
      <c r="J155" s="2">
        <v>44179</v>
      </c>
      <c r="K155">
        <v>0</v>
      </c>
    </row>
    <row r="156" spans="1:11" x14ac:dyDescent="0.25">
      <c r="A156" t="str">
        <f>"Z3D2EF97F1"</f>
        <v>Z3D2EF97F1</v>
      </c>
      <c r="B156" t="str">
        <f t="shared" si="4"/>
        <v>06363391001</v>
      </c>
      <c r="C156" t="s">
        <v>16</v>
      </c>
      <c r="D156" t="s">
        <v>349</v>
      </c>
      <c r="E156" t="s">
        <v>18</v>
      </c>
      <c r="F156" s="1" t="s">
        <v>350</v>
      </c>
      <c r="G156" t="s">
        <v>351</v>
      </c>
      <c r="H156">
        <v>1500</v>
      </c>
      <c r="I156" s="2">
        <v>44133</v>
      </c>
      <c r="J156" s="2">
        <v>44133</v>
      </c>
      <c r="K156">
        <v>1500</v>
      </c>
    </row>
    <row r="157" spans="1:11" x14ac:dyDescent="0.25">
      <c r="A157" t="str">
        <f>"8462075532"</f>
        <v>8462075532</v>
      </c>
      <c r="B157" t="str">
        <f t="shared" si="4"/>
        <v>06363391001</v>
      </c>
      <c r="C157" t="s">
        <v>16</v>
      </c>
      <c r="D157" t="s">
        <v>352</v>
      </c>
      <c r="E157" t="s">
        <v>18</v>
      </c>
      <c r="F157" s="1" t="s">
        <v>353</v>
      </c>
      <c r="G157" t="s">
        <v>354</v>
      </c>
      <c r="H157">
        <v>65712.399999999994</v>
      </c>
      <c r="I157" s="2">
        <v>44146</v>
      </c>
      <c r="J157" s="2">
        <v>45596</v>
      </c>
      <c r="K157">
        <v>0</v>
      </c>
    </row>
    <row r="158" spans="1:11" x14ac:dyDescent="0.25">
      <c r="A158" t="str">
        <f>"Z3A2F03DD0"</f>
        <v>Z3A2F03DD0</v>
      </c>
      <c r="B158" t="str">
        <f t="shared" si="4"/>
        <v>06363391001</v>
      </c>
      <c r="C158" t="s">
        <v>16</v>
      </c>
      <c r="D158" t="s">
        <v>355</v>
      </c>
      <c r="E158" t="s">
        <v>18</v>
      </c>
      <c r="F158" s="1" t="s">
        <v>356</v>
      </c>
      <c r="G158" t="s">
        <v>357</v>
      </c>
      <c r="H158">
        <v>841.5</v>
      </c>
      <c r="I158" s="2">
        <v>44134</v>
      </c>
      <c r="J158" s="2">
        <v>44165</v>
      </c>
      <c r="K158">
        <v>841.5</v>
      </c>
    </row>
    <row r="159" spans="1:11" x14ac:dyDescent="0.25">
      <c r="A159" t="str">
        <f>"8346042BBA"</f>
        <v>8346042BBA</v>
      </c>
      <c r="B159" t="str">
        <f t="shared" si="4"/>
        <v>06363391001</v>
      </c>
      <c r="C159" t="s">
        <v>16</v>
      </c>
      <c r="D159" t="s">
        <v>358</v>
      </c>
      <c r="E159" t="s">
        <v>56</v>
      </c>
      <c r="F159" s="1" t="s">
        <v>359</v>
      </c>
      <c r="G159" t="s">
        <v>360</v>
      </c>
      <c r="H159">
        <v>140000</v>
      </c>
      <c r="I159" s="2">
        <v>44133</v>
      </c>
      <c r="J159" s="2">
        <v>44862</v>
      </c>
      <c r="K159">
        <v>0</v>
      </c>
    </row>
    <row r="160" spans="1:11" x14ac:dyDescent="0.25">
      <c r="A160" t="str">
        <f>"Z202F03EA6"</f>
        <v>Z202F03EA6</v>
      </c>
      <c r="B160" t="str">
        <f t="shared" si="4"/>
        <v>06363391001</v>
      </c>
      <c r="C160" t="s">
        <v>16</v>
      </c>
      <c r="D160" t="s">
        <v>361</v>
      </c>
      <c r="E160" t="s">
        <v>18</v>
      </c>
      <c r="F160" s="1" t="s">
        <v>239</v>
      </c>
      <c r="G160" t="s">
        <v>240</v>
      </c>
      <c r="H160">
        <v>36000</v>
      </c>
      <c r="I160" s="2">
        <v>44138</v>
      </c>
      <c r="J160" s="2">
        <v>44377</v>
      </c>
      <c r="K160">
        <v>0</v>
      </c>
    </row>
    <row r="161" spans="1:11" x14ac:dyDescent="0.25">
      <c r="A161" t="str">
        <f>"84614777B5"</f>
        <v>84614777B5</v>
      </c>
      <c r="B161" t="str">
        <f t="shared" si="4"/>
        <v>06363391001</v>
      </c>
      <c r="C161" t="s">
        <v>16</v>
      </c>
      <c r="D161" t="s">
        <v>362</v>
      </c>
      <c r="E161" t="s">
        <v>22</v>
      </c>
      <c r="F161" s="1" t="s">
        <v>363</v>
      </c>
      <c r="G161" t="s">
        <v>364</v>
      </c>
      <c r="H161">
        <v>128291.5</v>
      </c>
      <c r="I161" s="2">
        <v>44125</v>
      </c>
      <c r="J161" s="2">
        <v>44453</v>
      </c>
      <c r="K161">
        <v>508.29</v>
      </c>
    </row>
    <row r="162" spans="1:11" x14ac:dyDescent="0.25">
      <c r="A162" t="str">
        <f>"Z112EEED3F"</f>
        <v>Z112EEED3F</v>
      </c>
      <c r="B162" t="str">
        <f t="shared" si="4"/>
        <v>06363391001</v>
      </c>
      <c r="C162" t="s">
        <v>16</v>
      </c>
      <c r="D162" t="s">
        <v>365</v>
      </c>
      <c r="E162" t="s">
        <v>18</v>
      </c>
      <c r="F162" s="1" t="s">
        <v>366</v>
      </c>
      <c r="G162" t="s">
        <v>367</v>
      </c>
      <c r="H162">
        <v>700</v>
      </c>
      <c r="I162" s="2">
        <v>44132</v>
      </c>
      <c r="J162" s="2">
        <v>44132</v>
      </c>
      <c r="K162">
        <v>700</v>
      </c>
    </row>
    <row r="163" spans="1:11" x14ac:dyDescent="0.25">
      <c r="A163" t="str">
        <f>"ZB42F30D06"</f>
        <v>ZB42F30D06</v>
      </c>
      <c r="B163" t="str">
        <f t="shared" ref="B163:B186" si="5">"06363391001"</f>
        <v>06363391001</v>
      </c>
      <c r="C163" t="s">
        <v>16</v>
      </c>
      <c r="D163" t="s">
        <v>368</v>
      </c>
      <c r="E163" t="s">
        <v>18</v>
      </c>
      <c r="F163" s="1" t="s">
        <v>317</v>
      </c>
      <c r="G163" t="s">
        <v>318</v>
      </c>
      <c r="H163">
        <v>1400</v>
      </c>
      <c r="I163" s="2">
        <v>44147</v>
      </c>
      <c r="J163" s="2">
        <v>44207</v>
      </c>
      <c r="K163">
        <v>1400</v>
      </c>
    </row>
    <row r="164" spans="1:11" x14ac:dyDescent="0.25">
      <c r="A164" t="str">
        <f>"83322473BE"</f>
        <v>83322473BE</v>
      </c>
      <c r="B164" t="str">
        <f t="shared" si="5"/>
        <v>06363391001</v>
      </c>
      <c r="C164" t="s">
        <v>16</v>
      </c>
      <c r="D164" t="s">
        <v>369</v>
      </c>
      <c r="E164" t="s">
        <v>56</v>
      </c>
      <c r="F164" s="1" t="s">
        <v>370</v>
      </c>
      <c r="G164" t="s">
        <v>371</v>
      </c>
      <c r="H164">
        <v>96507</v>
      </c>
      <c r="I164" s="2">
        <v>44145</v>
      </c>
      <c r="J164" s="2">
        <v>44874</v>
      </c>
      <c r="K164">
        <v>0</v>
      </c>
    </row>
    <row r="165" spans="1:11" x14ac:dyDescent="0.25">
      <c r="A165" t="str">
        <f>"80547400D2"</f>
        <v>80547400D2</v>
      </c>
      <c r="B165" t="str">
        <f t="shared" si="5"/>
        <v>06363391001</v>
      </c>
      <c r="C165" t="s">
        <v>16</v>
      </c>
      <c r="D165" t="s">
        <v>372</v>
      </c>
      <c r="E165" t="s">
        <v>56</v>
      </c>
      <c r="F165" s="1" t="s">
        <v>373</v>
      </c>
      <c r="G165" t="s">
        <v>374</v>
      </c>
      <c r="H165">
        <v>8400</v>
      </c>
      <c r="I165" s="2">
        <v>44155</v>
      </c>
      <c r="J165" s="2">
        <v>44884</v>
      </c>
      <c r="K165">
        <v>0</v>
      </c>
    </row>
    <row r="166" spans="1:11" x14ac:dyDescent="0.25">
      <c r="A166" t="str">
        <f>"8518811938"</f>
        <v>8518811938</v>
      </c>
      <c r="B166" t="str">
        <f t="shared" si="5"/>
        <v>06363391001</v>
      </c>
      <c r="C166" t="s">
        <v>16</v>
      </c>
      <c r="D166" t="s">
        <v>375</v>
      </c>
      <c r="E166" t="s">
        <v>18</v>
      </c>
      <c r="F166" s="1" t="s">
        <v>376</v>
      </c>
      <c r="G166" t="s">
        <v>377</v>
      </c>
      <c r="H166">
        <v>61559</v>
      </c>
      <c r="I166" s="2">
        <v>44161</v>
      </c>
      <c r="J166" s="2">
        <v>44227</v>
      </c>
      <c r="K166">
        <v>0</v>
      </c>
    </row>
    <row r="167" spans="1:11" x14ac:dyDescent="0.25">
      <c r="A167" t="str">
        <f>"ZEF2E3575B"</f>
        <v>ZEF2E3575B</v>
      </c>
      <c r="B167" t="str">
        <f t="shared" si="5"/>
        <v>06363391001</v>
      </c>
      <c r="C167" t="s">
        <v>16</v>
      </c>
      <c r="D167" t="s">
        <v>378</v>
      </c>
      <c r="E167" t="s">
        <v>18</v>
      </c>
      <c r="F167" s="1" t="s">
        <v>379</v>
      </c>
      <c r="G167" t="s">
        <v>380</v>
      </c>
      <c r="H167">
        <v>201.5</v>
      </c>
      <c r="I167" s="2">
        <v>44083</v>
      </c>
      <c r="J167" s="2">
        <v>44204</v>
      </c>
      <c r="K167">
        <v>201.5</v>
      </c>
    </row>
    <row r="168" spans="1:11" x14ac:dyDescent="0.25">
      <c r="A168" t="str">
        <f>"Z8F2F78029"</f>
        <v>Z8F2F78029</v>
      </c>
      <c r="B168" t="str">
        <f t="shared" si="5"/>
        <v>06363391001</v>
      </c>
      <c r="C168" t="s">
        <v>16</v>
      </c>
      <c r="D168" t="s">
        <v>381</v>
      </c>
      <c r="E168" t="s">
        <v>18</v>
      </c>
      <c r="F168" s="1" t="s">
        <v>382</v>
      </c>
      <c r="G168" t="s">
        <v>383</v>
      </c>
      <c r="H168">
        <v>3020</v>
      </c>
      <c r="I168" s="2">
        <v>44166</v>
      </c>
      <c r="J168" s="2">
        <v>44227</v>
      </c>
      <c r="K168">
        <v>0</v>
      </c>
    </row>
    <row r="169" spans="1:11" x14ac:dyDescent="0.25">
      <c r="A169" t="str">
        <f>"Z382F62C05"</f>
        <v>Z382F62C05</v>
      </c>
      <c r="B169" t="str">
        <f t="shared" si="5"/>
        <v>06363391001</v>
      </c>
      <c r="C169" t="s">
        <v>16</v>
      </c>
      <c r="D169" t="s">
        <v>384</v>
      </c>
      <c r="E169" t="s">
        <v>18</v>
      </c>
      <c r="F169" s="1" t="s">
        <v>385</v>
      </c>
      <c r="G169" t="s">
        <v>386</v>
      </c>
      <c r="H169">
        <v>930</v>
      </c>
      <c r="I169" s="2">
        <v>44176</v>
      </c>
      <c r="J169" s="2">
        <v>44196</v>
      </c>
      <c r="K169">
        <v>0</v>
      </c>
    </row>
    <row r="170" spans="1:11" x14ac:dyDescent="0.25">
      <c r="A170" t="str">
        <f>"Z972F80D8B"</f>
        <v>Z972F80D8B</v>
      </c>
      <c r="B170" t="str">
        <f t="shared" si="5"/>
        <v>06363391001</v>
      </c>
      <c r="C170" t="s">
        <v>16</v>
      </c>
      <c r="D170" t="s">
        <v>387</v>
      </c>
      <c r="E170" t="s">
        <v>18</v>
      </c>
      <c r="F170" s="1" t="s">
        <v>388</v>
      </c>
      <c r="G170" t="s">
        <v>389</v>
      </c>
      <c r="H170">
        <v>1248.3800000000001</v>
      </c>
      <c r="I170" s="2">
        <v>44172</v>
      </c>
      <c r="J170" s="2">
        <v>44196</v>
      </c>
      <c r="K170">
        <v>0</v>
      </c>
    </row>
    <row r="171" spans="1:11" x14ac:dyDescent="0.25">
      <c r="A171" t="str">
        <f>"ZCB2F40C43"</f>
        <v>ZCB2F40C43</v>
      </c>
      <c r="B171" t="str">
        <f t="shared" si="5"/>
        <v>06363391001</v>
      </c>
      <c r="C171" t="s">
        <v>16</v>
      </c>
      <c r="D171" t="s">
        <v>390</v>
      </c>
      <c r="E171" t="s">
        <v>18</v>
      </c>
      <c r="F171" s="1" t="s">
        <v>391</v>
      </c>
      <c r="G171" t="s">
        <v>392</v>
      </c>
      <c r="H171">
        <v>39900</v>
      </c>
      <c r="I171" s="2">
        <v>44181</v>
      </c>
      <c r="J171" s="2">
        <v>45642</v>
      </c>
      <c r="K171">
        <v>0</v>
      </c>
    </row>
    <row r="172" spans="1:11" x14ac:dyDescent="0.25">
      <c r="A172" t="str">
        <f>"Z102F80E6A"</f>
        <v>Z102F80E6A</v>
      </c>
      <c r="B172" t="str">
        <f t="shared" si="5"/>
        <v>06363391001</v>
      </c>
      <c r="C172" t="s">
        <v>16</v>
      </c>
      <c r="D172" t="s">
        <v>393</v>
      </c>
      <c r="E172" t="s">
        <v>18</v>
      </c>
      <c r="F172" s="1" t="s">
        <v>394</v>
      </c>
      <c r="G172" t="s">
        <v>395</v>
      </c>
      <c r="H172">
        <v>1691.82</v>
      </c>
      <c r="I172" s="2">
        <v>44169</v>
      </c>
      <c r="J172" s="2">
        <v>44196</v>
      </c>
      <c r="K172">
        <v>0</v>
      </c>
    </row>
    <row r="173" spans="1:11" x14ac:dyDescent="0.25">
      <c r="A173" t="str">
        <f>"Z212F61236"</f>
        <v>Z212F61236</v>
      </c>
      <c r="B173" t="str">
        <f t="shared" si="5"/>
        <v>06363391001</v>
      </c>
      <c r="C173" t="s">
        <v>16</v>
      </c>
      <c r="D173" t="s">
        <v>396</v>
      </c>
      <c r="E173" t="s">
        <v>18</v>
      </c>
      <c r="F173" s="1" t="s">
        <v>397</v>
      </c>
      <c r="G173" t="s">
        <v>398</v>
      </c>
      <c r="H173">
        <v>841.5</v>
      </c>
      <c r="I173" s="2">
        <v>44169</v>
      </c>
      <c r="J173" s="2">
        <v>44196</v>
      </c>
      <c r="K173">
        <v>0</v>
      </c>
    </row>
    <row r="174" spans="1:11" x14ac:dyDescent="0.25">
      <c r="A174" t="str">
        <f>"Z602F13C31"</f>
        <v>Z602F13C31</v>
      </c>
      <c r="B174" t="str">
        <f t="shared" si="5"/>
        <v>06363391001</v>
      </c>
      <c r="C174" t="s">
        <v>16</v>
      </c>
      <c r="D174" t="s">
        <v>399</v>
      </c>
      <c r="E174" t="s">
        <v>18</v>
      </c>
      <c r="F174" s="1" t="s">
        <v>400</v>
      </c>
      <c r="G174" t="s">
        <v>401</v>
      </c>
      <c r="H174">
        <v>39500</v>
      </c>
      <c r="I174" s="2">
        <v>44155</v>
      </c>
      <c r="J174" s="2">
        <v>44885</v>
      </c>
      <c r="K174">
        <v>0</v>
      </c>
    </row>
    <row r="175" spans="1:11" x14ac:dyDescent="0.25">
      <c r="A175" t="str">
        <f>"Z9E2FC635C"</f>
        <v>Z9E2FC635C</v>
      </c>
      <c r="B175" t="str">
        <f t="shared" si="5"/>
        <v>06363391001</v>
      </c>
      <c r="C175" t="s">
        <v>16</v>
      </c>
      <c r="D175" t="s">
        <v>402</v>
      </c>
      <c r="E175" t="s">
        <v>22</v>
      </c>
      <c r="F175" s="1" t="s">
        <v>29</v>
      </c>
      <c r="G175" t="s">
        <v>30</v>
      </c>
      <c r="H175">
        <v>21960</v>
      </c>
      <c r="I175" s="2">
        <v>44215</v>
      </c>
      <c r="J175" s="2">
        <v>45675</v>
      </c>
      <c r="K175">
        <v>0</v>
      </c>
    </row>
    <row r="176" spans="1:11" x14ac:dyDescent="0.25">
      <c r="A176" t="str">
        <f>"ZBF2F51999"</f>
        <v>ZBF2F51999</v>
      </c>
      <c r="B176" t="str">
        <f t="shared" si="5"/>
        <v>06363391001</v>
      </c>
      <c r="C176" t="s">
        <v>16</v>
      </c>
      <c r="D176" t="s">
        <v>403</v>
      </c>
      <c r="E176" t="s">
        <v>18</v>
      </c>
      <c r="F176" s="1" t="s">
        <v>306</v>
      </c>
      <c r="G176" t="s">
        <v>307</v>
      </c>
      <c r="H176">
        <v>20000</v>
      </c>
      <c r="I176" s="2">
        <v>44193</v>
      </c>
      <c r="J176" s="2">
        <v>45291</v>
      </c>
      <c r="K176">
        <v>0</v>
      </c>
    </row>
    <row r="177" spans="1:11" x14ac:dyDescent="0.25">
      <c r="A177" t="str">
        <f>"Z242F849BB"</f>
        <v>Z242F849BB</v>
      </c>
      <c r="B177" t="str">
        <f t="shared" si="5"/>
        <v>06363391001</v>
      </c>
      <c r="C177" t="s">
        <v>16</v>
      </c>
      <c r="D177" t="s">
        <v>404</v>
      </c>
      <c r="E177" t="s">
        <v>18</v>
      </c>
      <c r="F177" s="1" t="s">
        <v>405</v>
      </c>
      <c r="G177" t="s">
        <v>406</v>
      </c>
      <c r="H177">
        <v>1294.1199999999999</v>
      </c>
      <c r="I177" s="2">
        <v>44175</v>
      </c>
      <c r="J177" s="2">
        <v>44196</v>
      </c>
      <c r="K177">
        <v>0</v>
      </c>
    </row>
    <row r="178" spans="1:11" x14ac:dyDescent="0.25">
      <c r="A178" t="str">
        <f>"8502024C25"</f>
        <v>8502024C25</v>
      </c>
      <c r="B178" t="str">
        <f t="shared" si="5"/>
        <v>06363391001</v>
      </c>
      <c r="C178" t="s">
        <v>16</v>
      </c>
      <c r="D178" t="s">
        <v>407</v>
      </c>
      <c r="E178" t="s">
        <v>56</v>
      </c>
      <c r="F178" s="1" t="s">
        <v>408</v>
      </c>
      <c r="H178">
        <v>0</v>
      </c>
      <c r="K178">
        <v>0</v>
      </c>
    </row>
    <row r="179" spans="1:11" x14ac:dyDescent="0.25">
      <c r="A179" t="str">
        <f>"8567346D90"</f>
        <v>8567346D90</v>
      </c>
      <c r="B179" t="str">
        <f t="shared" si="5"/>
        <v>06363391001</v>
      </c>
      <c r="C179" t="s">
        <v>16</v>
      </c>
      <c r="D179" t="s">
        <v>409</v>
      </c>
      <c r="E179" t="s">
        <v>56</v>
      </c>
      <c r="H179">
        <v>0</v>
      </c>
      <c r="K179">
        <v>0</v>
      </c>
    </row>
    <row r="180" spans="1:11" x14ac:dyDescent="0.25">
      <c r="A180" t="str">
        <f>"Z292CC6AD4"</f>
        <v>Z292CC6AD4</v>
      </c>
      <c r="B180" t="str">
        <f t="shared" si="5"/>
        <v>06363391001</v>
      </c>
      <c r="C180" t="s">
        <v>16</v>
      </c>
      <c r="D180" t="s">
        <v>410</v>
      </c>
      <c r="E180" t="s">
        <v>18</v>
      </c>
      <c r="F180" s="1" t="s">
        <v>411</v>
      </c>
      <c r="H180">
        <v>0</v>
      </c>
      <c r="K180">
        <v>0</v>
      </c>
    </row>
    <row r="181" spans="1:11" x14ac:dyDescent="0.25">
      <c r="A181" t="str">
        <f>"8346049184"</f>
        <v>8346049184</v>
      </c>
      <c r="B181" t="str">
        <f t="shared" si="5"/>
        <v>06363391001</v>
      </c>
      <c r="C181" t="s">
        <v>16</v>
      </c>
      <c r="D181" t="s">
        <v>412</v>
      </c>
      <c r="E181" t="s">
        <v>56</v>
      </c>
      <c r="H181">
        <v>0</v>
      </c>
      <c r="K181">
        <v>0</v>
      </c>
    </row>
    <row r="182" spans="1:11" x14ac:dyDescent="0.25">
      <c r="A182" t="str">
        <f>"8455962098"</f>
        <v>8455962098</v>
      </c>
      <c r="B182" t="str">
        <f t="shared" si="5"/>
        <v>06363391001</v>
      </c>
      <c r="C182" t="s">
        <v>16</v>
      </c>
      <c r="D182" t="s">
        <v>413</v>
      </c>
      <c r="E182" t="s">
        <v>56</v>
      </c>
      <c r="H182">
        <v>0</v>
      </c>
      <c r="K182">
        <v>0</v>
      </c>
    </row>
    <row r="183" spans="1:11" x14ac:dyDescent="0.25">
      <c r="A183" t="str">
        <f>"8223785212"</f>
        <v>8223785212</v>
      </c>
      <c r="B183" t="str">
        <f t="shared" si="5"/>
        <v>06363391001</v>
      </c>
      <c r="C183" t="s">
        <v>16</v>
      </c>
      <c r="D183" t="s">
        <v>414</v>
      </c>
      <c r="E183" t="s">
        <v>56</v>
      </c>
      <c r="H183">
        <v>0</v>
      </c>
      <c r="K183">
        <v>0</v>
      </c>
    </row>
    <row r="184" spans="1:11" x14ac:dyDescent="0.25">
      <c r="A184" t="str">
        <f>"8567076EC0"</f>
        <v>8567076EC0</v>
      </c>
      <c r="B184" t="str">
        <f t="shared" si="5"/>
        <v>06363391001</v>
      </c>
      <c r="C184" t="s">
        <v>16</v>
      </c>
      <c r="D184" t="s">
        <v>415</v>
      </c>
      <c r="E184" t="s">
        <v>56</v>
      </c>
      <c r="H184">
        <v>0</v>
      </c>
      <c r="K184">
        <v>0</v>
      </c>
    </row>
    <row r="185" spans="1:11" x14ac:dyDescent="0.25">
      <c r="A185" t="str">
        <f>"8568467AA5"</f>
        <v>8568467AA5</v>
      </c>
      <c r="B185" t="str">
        <f t="shared" si="5"/>
        <v>06363391001</v>
      </c>
      <c r="C185" t="s">
        <v>16</v>
      </c>
      <c r="D185" t="s">
        <v>416</v>
      </c>
      <c r="E185" t="s">
        <v>56</v>
      </c>
      <c r="H185">
        <v>0</v>
      </c>
      <c r="K185">
        <v>0</v>
      </c>
    </row>
    <row r="186" spans="1:11" x14ac:dyDescent="0.25">
      <c r="A186" t="str">
        <f>"8551303678"</f>
        <v>8551303678</v>
      </c>
      <c r="B186" t="str">
        <f t="shared" si="5"/>
        <v>06363391001</v>
      </c>
      <c r="C186" t="s">
        <v>16</v>
      </c>
      <c r="D186" t="s">
        <v>417</v>
      </c>
      <c r="E186" t="s">
        <v>22</v>
      </c>
      <c r="H186">
        <v>0</v>
      </c>
      <c r="K18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toscana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BALDASSARRI GIORGIA</dc:creator>
  <cp:lastModifiedBy>BALDASSARRI GIORGIA</cp:lastModifiedBy>
  <dcterms:created xsi:type="dcterms:W3CDTF">2021-03-18T11:22:13Z</dcterms:created>
  <dcterms:modified xsi:type="dcterms:W3CDTF">2021-03-18T11:22:14Z</dcterms:modified>
</cp:coreProperties>
</file>