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7995"/>
  </bookViews>
  <sheets>
    <sheet name="umbri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  <c r="A81" i="1"/>
  <c r="B81" i="1"/>
  <c r="A82" i="1"/>
  <c r="B82" i="1"/>
  <c r="A83" i="1"/>
  <c r="B83" i="1"/>
  <c r="A84" i="1"/>
  <c r="B84" i="1"/>
  <c r="A85" i="1"/>
  <c r="B85" i="1"/>
  <c r="A86" i="1"/>
  <c r="B86" i="1"/>
  <c r="A87" i="1"/>
  <c r="B87" i="1"/>
  <c r="A88" i="1"/>
  <c r="B88" i="1"/>
  <c r="A89" i="1"/>
  <c r="B89" i="1"/>
  <c r="A90" i="1"/>
  <c r="B90" i="1"/>
  <c r="A91" i="1"/>
  <c r="B91" i="1"/>
  <c r="A92" i="1"/>
  <c r="B92" i="1"/>
  <c r="A93" i="1"/>
  <c r="B93" i="1"/>
  <c r="A94" i="1"/>
  <c r="B94" i="1"/>
  <c r="A95" i="1"/>
  <c r="B95" i="1"/>
  <c r="A96" i="1"/>
  <c r="B96" i="1"/>
  <c r="A97" i="1"/>
  <c r="B97" i="1"/>
  <c r="A98" i="1"/>
  <c r="B98" i="1"/>
  <c r="A99" i="1"/>
  <c r="B99" i="1"/>
  <c r="A100" i="1"/>
  <c r="B100" i="1"/>
  <c r="A101" i="1"/>
  <c r="B101" i="1"/>
</calcChain>
</file>

<file path=xl/sharedStrings.xml><?xml version="1.0" encoding="utf-8"?>
<sst xmlns="http://schemas.openxmlformats.org/spreadsheetml/2006/main" count="509" uniqueCount="240">
  <si>
    <t>Agenzia delle Entrate</t>
  </si>
  <si>
    <t>CF 06363391001</t>
  </si>
  <si>
    <t>Contratti di forniture, beni e servizi</t>
  </si>
  <si>
    <t>Anno 2020</t>
  </si>
  <si>
    <t>Dati aggiornati al 18-03-2021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</si>
  <si>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</si>
  <si>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</si>
  <si>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</si>
  <si>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</si>
  <si>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</si>
  <si>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</si>
  <si>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</si>
  <si>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</si>
  <si>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</si>
  <si>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</si>
  <si>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</si>
  <si>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Umbria</t>
  </si>
  <si>
    <t>Energia Elettrica 12</t>
  </si>
  <si>
    <t>26-AFFIDAMENTO DIRETTO IN ADESIONE AD ACCORDO QUADRO/CONVENZIONE</t>
  </si>
  <si>
    <t xml:space="preserve">GALA SPA (CF: 06832931007)
</t>
  </si>
  <si>
    <t>GALA SPA (CF: 06832931007)</t>
  </si>
  <si>
    <t>Energia elettrica</t>
  </si>
  <si>
    <t>Noleggio apparecchiature multifunzione</t>
  </si>
  <si>
    <t xml:space="preserve">KYOCERA DOCUMENT SOLUTION ITALIA SPA (CF: 01788080156)
</t>
  </si>
  <si>
    <t>KYOCERA DOCUMENT SOLUTION ITALIA SPA (CF: 01788080156)</t>
  </si>
  <si>
    <t>Noleggio apparecchiature multifunzione - DP Terni</t>
  </si>
  <si>
    <t>Servizio di pulizia a ridotto impatto ambientale</t>
  </si>
  <si>
    <t xml:space="preserve">C.R. APPALTI SRL (CF: 04622851006)
</t>
  </si>
  <si>
    <t>C.R. APPALTI SRL (CF: 04622851006)</t>
  </si>
  <si>
    <t>Servizio di riscossione tributi con modalitÃ  elettroniche e ritiro valori</t>
  </si>
  <si>
    <t xml:space="preserve">BANCA NAZIONALE DEL LAVORO SPA (CF: 09339391006)
</t>
  </si>
  <si>
    <t>BANCA NAZIONALE DEL LAVORO SPA (CF: 09339391006)</t>
  </si>
  <si>
    <t>Fornitura di Energia Elettrica</t>
  </si>
  <si>
    <t xml:space="preserve">ENEL ENERGIA SPA (CF: 06655971007)
</t>
  </si>
  <si>
    <t>ENEL ENERGIA SPA (CF: 06655971007)</t>
  </si>
  <si>
    <t>Gestione integrata della salute e sicurezza sui luoghi di lavoro</t>
  </si>
  <si>
    <t xml:space="preserve">COM METODI SPA (CF: 10317360153)
</t>
  </si>
  <si>
    <t>COM METODI SPA (CF: 10317360153)</t>
  </si>
  <si>
    <t>Servizio di rilegatura, ripristino e restauro degli atti di pubblicitÃ  immobiliare</t>
  </si>
  <si>
    <t xml:space="preserve">PALLOTTO PAOLO (CF: PLLPLA73H07E783X)
</t>
  </si>
  <si>
    <t>PALLOTTO PAOLO (CF: PLLPLA73H07E783X)</t>
  </si>
  <si>
    <t>Servizio di vigilanza armata presso l'Immobile FIP di Perugia e l'UT di Perugia</t>
  </si>
  <si>
    <t>04-PROCEDURA NEGOZIATA SENZA PREVIA PUBBLICAZIONE</t>
  </si>
  <si>
    <t xml:space="preserve">CESAR GROUP SRL (CF: 00510170558)
CUSTOS SRL (CF: 02882630540)
S.S.D. SRL (CF: 04511310650)
SICUREZZA GLOBALE 1972 S.R.L. (CF: 13115671003)
VIGILANZA UMBRA MONDIALPOL SPA (CF: 00623720547)
</t>
  </si>
  <si>
    <t>CUSTOS SRL (CF: 02882630540)</t>
  </si>
  <si>
    <t>Buoni pasto elettronici</t>
  </si>
  <si>
    <t xml:space="preserve">SODEXO MOTIVATION SOLUTION ITALIA SRL (CF: 05892970152)
</t>
  </si>
  <si>
    <t>SODEXO MOTIVATION SOLUTION ITALIA SRL (CF: 05892970152)</t>
  </si>
  <si>
    <t>Servizio di manutenzione aree esterne</t>
  </si>
  <si>
    <t xml:space="preserve">BACCHIO SETTIMIO (CF: BCCSTM57H17A949W)
CUORE VERDE SOCIETÃ  COOPERATIVA (CF: 02914800541)
GARDENLAND DI BOCCI NOVELLO (CF: BCCNLL46P28I921B)
GREEN SERVICE S.R.L. (CF: 03045840547)
LUIGI CARLI SOC. COOP: SOCIALE (CF: 00688620558)
SERVIZI ASSOCIATI SOCIETÃ  COOPERATIVA (CF: 00311400543)
SOPRA IL MURO SOC. COOP. SOCIALE (CF: 01990920546)
TECNOSERVICE COSTRUZIONI GENERALI SRL (CF: 01896978242)
UMBRA SERVIZI SRL (CF: 02043590542)
</t>
  </si>
  <si>
    <t>SERVIZI ASSOCIATI SOCIETÃ  COOPERATIVA (CF: 00311400543)</t>
  </si>
  <si>
    <t>Fornitura di Energia Elettrica 15</t>
  </si>
  <si>
    <t>Noleggio apparecchiature multifunzione UPT Terni</t>
  </si>
  <si>
    <t>buoni pasto elettronici - personale centrale delocalizzato</t>
  </si>
  <si>
    <t>Servizio di manutenzione ordinaria degli impianti elevatori</t>
  </si>
  <si>
    <t xml:space="preserve">CASICCI &amp; ANGORI SRL (CF: 00086960515)
CIAM ASCENSORI E SERVIZI SRL (CF: 12216121009)
KOS ASCENSORI SNC (CF: 06177861009)
TECNO ASCENSORI (CF: 14185641009)
VITERBO ELEVATORI SRL (CF: 02030430561)
</t>
  </si>
  <si>
    <t>CIAM ASCENSORI E SERVIZI SRL (CF: 12216121009)</t>
  </si>
  <si>
    <t>Servizio di manutenzione ordinaria impianti antincendio</t>
  </si>
  <si>
    <t xml:space="preserve">AIR FIRE SPA (CF: 06305150580)
BLITZ ANTINCENDIO SRL (CF: 01750131003)
S.A.R.I. SERVIZIO ANTINCENDIO RAMIRO INFORTUNISTICA (CF: TMSRMR66L13D653X)
SEKURITALIA (CF: 02812080543)
TRASIMENO SISTEMI ANTINCENDIO SRL (CF: 03533490540)
</t>
  </si>
  <si>
    <t>S.A.R.I. SERVIZIO ANTINCENDIO RAMIRO INFORTUNISTICA (CF: TMSRMR66L13D653X)</t>
  </si>
  <si>
    <t>Servizio di manutenzione ordinaria impianti termoidraulici, di condizionamento e idrico sanitari</t>
  </si>
  <si>
    <t xml:space="preserve">ECOKLIMA SRL (CF: 01273940559)
EDILTERMICA DIVISIONE IMPIANTI SRL (CF: 02501580548)
GLOBAL SERVICE  SRL (CF: 03006540540)
S.A.R.I. SERVIZIO ANTINCENDIO RAMIRO INFORTUNISTICA (CF: TMSRMR66L13D653X)
TAMAGNINI IMPIANTI SRL (CF: 00499220549)
</t>
  </si>
  <si>
    <t>TAMAGNINI IMPIANTI SRL (CF: 00499220549)</t>
  </si>
  <si>
    <t>Servizio di manutenzione ordinaria impianti elettrici</t>
  </si>
  <si>
    <t xml:space="preserve">GORETTI TECHNOLOGICAL SYSTEMS SRL (CF: 03178850545)
GSA GLOBAL SERVICE SRL (CF: 02318420540)
OTTAVI SRL UNIPERSONALE (CF: 03122890548)
S.A.R.I. SERVIZIO ANTINCENDIO RAMIRO INFORTUNISTICA (CF: TMSRMR66L13D653X)
TAMAGNINI IMPIANTI SRL (CF: 00499220549)
</t>
  </si>
  <si>
    <t>GSA GLOBAL SERVICE SRL (CF: 02318420540)</t>
  </si>
  <si>
    <t>Servizio di prelievo, trasporto e consegna della corrispondenza</t>
  </si>
  <si>
    <t>23-AFFIDAMENTO DIRETTO</t>
  </si>
  <si>
    <t xml:space="preserve">SDA EXPRESS COURIER SPA (CF: 02335990541)
</t>
  </si>
  <si>
    <t>SDA EXPRESS COURIER SPA (CF: 02335990541)</t>
  </si>
  <si>
    <t>Manutenzione ordinaria della cabina di media tensione Immobile FIP Perugia</t>
  </si>
  <si>
    <t xml:space="preserve">OTTAVI SRL UNIPERSONALE (CF: 03122890548)
</t>
  </si>
  <si>
    <t>OTTAVI SRL UNIPERSONALE (CF: 03122890548)</t>
  </si>
  <si>
    <t>Servizio di vigilanza armata Immobile FIP Perugia e UT Perugia</t>
  </si>
  <si>
    <t xml:space="preserve">CUSTOS SRL (CF: 02882630540)
</t>
  </si>
  <si>
    <t>Manutenzione impianto antintrusione UT Foligno</t>
  </si>
  <si>
    <t xml:space="preserve">S.M.A.E. DI CIPPICIANI ANDREA (CF: CPPNDR71L03G478A)
</t>
  </si>
  <si>
    <t>S.M.A.E. DI CIPPICIANI ANDREA (CF: CPPNDR71L03G478A)</t>
  </si>
  <si>
    <t>Fornitura di gas naturale</t>
  </si>
  <si>
    <t xml:space="preserve">ESTRA ENERGIE SRL (CF: 01219980529)
</t>
  </si>
  <si>
    <t>ESTRA ENERGIE SRL (CF: 01219980529)</t>
  </si>
  <si>
    <t>Manutenzione finestre presso la DP Perugia</t>
  </si>
  <si>
    <t xml:space="preserve">IN.CA.ME SRL (CF: 00189180540)
</t>
  </si>
  <si>
    <t>IN.CA.ME SRL (CF: 00189180540)</t>
  </si>
  <si>
    <t>Fornitura di raccoglitori in cartone</t>
  </si>
  <si>
    <t xml:space="preserve">CM STUDIO SRL (CF: 01407100559)
</t>
  </si>
  <si>
    <t>CM STUDIO SRL (CF: 01407100559)</t>
  </si>
  <si>
    <t>Lavori di manutenzione e riparazione porte, finestre e arredi</t>
  </si>
  <si>
    <t xml:space="preserve">METAL EDILE ARTIGIANA SNC (CF: 01150150546)
</t>
  </si>
  <si>
    <t>METAL EDILE ARTIGIANA SNC (CF: 01150150546)</t>
  </si>
  <si>
    <t>Fornitura e posa in opera di segnaletica interna ed esterna</t>
  </si>
  <si>
    <t xml:space="preserve">TIMBRIFICIO GRIFO SNC (CF: 02133060547)
</t>
  </si>
  <si>
    <t>TIMBRIFICIO GRIFO SNC (CF: 02133060547)</t>
  </si>
  <si>
    <t>Fornitura e posa in opera di strisce antiscivolo</t>
  </si>
  <si>
    <t xml:space="preserve">NUOVA PARATI SRL (CF: 03514620545)
</t>
  </si>
  <si>
    <t>NUOVA PARATI SRL (CF: 03514620545)</t>
  </si>
  <si>
    <t>Fornitura di materiale di consumo per stampanti</t>
  </si>
  <si>
    <t xml:space="preserve">ALEX OFFICE &amp; BUSINESS SRL (CF: 01688970621)
CARTO COPY SERVICE (CF: 04864781002)
COMITALIA SRL (CF: 01525700546)
ECO LASER INFORMATICA SRL (CF: 04427081007)
ECOREFILL S.R.L. (CF: 02279000489)
ERREBIAN SPA (CF: 08397890586)
ERSANTECH SRLS (CF: 14069801000)
MYO S.R.L. (CF: 03222970406)
PROMO RIGENERA SRL (CF: 01431180551)
R.C.M. ITALIA S.R.L. (CF: 06736060630)
</t>
  </si>
  <si>
    <t>MYO S.R.L. (CF: 03222970406)</t>
  </si>
  <si>
    <t>Fornitura materiale di cancelleria</t>
  </si>
  <si>
    <t xml:space="preserve">BELLONE FORNITURE SRL (CF: 04824570750)
CARTA E CARTUCCE SRL (CF: 03677640611)
COMITALIA SRL (CF: 01525700546)
ICR - SOCIETA' PER AZIONI (CF: 05466391009)
LA PITAGORA DI MACRELLI GIANCARLO (CF: MCRGCR46H14Z130X)
MYO S.R.L. (CF: 03222970406)
PARTNER UNO SAS (CF: 04696421009)
</t>
  </si>
  <si>
    <t>ICR - SOCIETA' PER AZIONI (CF: 05466391009)</t>
  </si>
  <si>
    <t>Fornitura e posa in opera di componenti per impianti elevatori</t>
  </si>
  <si>
    <t xml:space="preserve">CIAM ASCENSORI E SERVIZI SRL (CF: 12216121009)
</t>
  </si>
  <si>
    <t>Servizio di vigilanza armata presso UT di Terni</t>
  </si>
  <si>
    <t xml:space="preserve">SECURPOOL SRL (CF: 01860390564)
</t>
  </si>
  <si>
    <t>SECURPOOL SRL (CF: 01860390564)</t>
  </si>
  <si>
    <t>Fornitura rotoli di carta termica per sistemi eliminacode</t>
  </si>
  <si>
    <t xml:space="preserve">SIGMA S.P.A. (CF: 01590580443)
</t>
  </si>
  <si>
    <t>SIGMA S.P.A. (CF: 01590580443)</t>
  </si>
  <si>
    <t>Verifica periodica degli impianti elevatori Immobile FIP Perugia</t>
  </si>
  <si>
    <t xml:space="preserve">EUROCERT SRL (CF: 01358390431)
</t>
  </si>
  <si>
    <t>EUROCERT SRL (CF: 01358390431)</t>
  </si>
  <si>
    <t>Fornitura di energia elettrica</t>
  </si>
  <si>
    <t xml:space="preserve">A2A ENERGIA (CF: 12883420155)
</t>
  </si>
  <si>
    <t>A2A ENERGIA (CF: 12883420155)</t>
  </si>
  <si>
    <t>Fornitura di soluzione disinfettante per mani</t>
  </si>
  <si>
    <t xml:space="preserve">MARCUCCI STEFANO (CF: MRCAFN46A02E230O)
</t>
  </si>
  <si>
    <t>MARCUCCI STEFANO (CF: MRCAFN46A02E230O)</t>
  </si>
  <si>
    <t>Fornitura e posa in opera di schermi protettivi</t>
  </si>
  <si>
    <t xml:space="preserve">MERICAT SRL (CF: 00163420540)
</t>
  </si>
  <si>
    <t>MERICAT SRL (CF: 00163420540)</t>
  </si>
  <si>
    <t>Servizio di disinfestastazione da insetti volanti e di derattizzazione</t>
  </si>
  <si>
    <t xml:space="preserve">BIOCONTROL DI MOCCIA PAOLO DAVIDE (CF: MCCPDV61M07F839L)
INFEST CONTROL SRL (CF: 02119750541)
ISOLA COOPERATIVA SOCIALE (CF: 02019900543)
LUPINI SRL (CF: 03143380545)
PULISAN (CF: 00652580549)
</t>
  </si>
  <si>
    <t>ISOLA COOPERATIVA SOCIALE (CF: 02019900543)</t>
  </si>
  <si>
    <t>Servizio di manutenzione ordinaria impianti di videosorveglianza</t>
  </si>
  <si>
    <t xml:space="preserve">SICUR VIDEO DI CONVERSINI MIRKO (CF: CNVMRK74M15D653L)
</t>
  </si>
  <si>
    <t>SICUR VIDEO DI CONVERSINI MIRKO (CF: CNVMRK74M15D653L)</t>
  </si>
  <si>
    <t>Fornitura e posa in opera di elettropompe</t>
  </si>
  <si>
    <t xml:space="preserve">TAMAGNINI IMPIANTI SRL (CF: 00499220549)
</t>
  </si>
  <si>
    <t xml:space="preserve">PERUGIA CHECK UP SRL (CF: 01604590545)
</t>
  </si>
  <si>
    <t>PERUGIA CHECK UP SRL (CF: 01604590545)</t>
  </si>
  <si>
    <t>Fornitura di mascherine chirurgiche</t>
  </si>
  <si>
    <t xml:space="preserve">T &amp; C SRL (CF: 02408800544)
</t>
  </si>
  <si>
    <t>T &amp; C SRL (CF: 02408800544)</t>
  </si>
  <si>
    <t>Fornitura e posa in opera di strisce adesive ingresso ascensori</t>
  </si>
  <si>
    <t>Fornitura di guanti monouso in nitrile</t>
  </si>
  <si>
    <t xml:space="preserve">B&amp;G INNOVATION SRL (CF: 03355510797)
</t>
  </si>
  <si>
    <t>B&amp;G INNOVATION SRL (CF: 03355510797)</t>
  </si>
  <si>
    <t>Fornitura e posa in opera lampade di emergenza</t>
  </si>
  <si>
    <t xml:space="preserve">GSA GLOBAL SERVICE SRL (CF: 02318420540)
</t>
  </si>
  <si>
    <t>Carta di credito</t>
  </si>
  <si>
    <t xml:space="preserve">NEXI PAYMENTS S.P.A. (GIÃ  CARTASI SPA) (CF: 04107060966)
</t>
  </si>
  <si>
    <t>NEXI PAYMENTS S.P.A. (GIÃ  CARTASI SPA) (CF: 04107060966)</t>
  </si>
  <si>
    <t>ENERGIA ELETTRICA - UTENZE TEMPORANEE</t>
  </si>
  <si>
    <t>Fornitura e posa in opera materiale elettrico cabina di Media Tensione</t>
  </si>
  <si>
    <t>Servizi relativi alla gestione integrata della salute e sicurezza sui luoghi di lavoro</t>
  </si>
  <si>
    <t xml:space="preserve">CONSILIA CFO SRL (IN RTI) (CF: 11435101008)
</t>
  </si>
  <si>
    <t>CONSILIA CFO SRL (IN RTI) (CF: 11435101008)</t>
  </si>
  <si>
    <t>Manutenzione finestra Ufficio Provinciale Territorio Perugia</t>
  </si>
  <si>
    <t>Fornitura e posa in opera serrature di sicurezza DP Terni</t>
  </si>
  <si>
    <t xml:space="preserve">LA CASA DELL'INFISSO SNC (CF: 01244240550)
</t>
  </si>
  <si>
    <t>LA CASA DELL'INFISSO SNC (CF: 01244240550)</t>
  </si>
  <si>
    <t>Servizio di pulizia dei filtri delle unitÃ  terminali degli impianti di termocondizionamento</t>
  </si>
  <si>
    <t>Servizio di vigilanza Ufficio Territoriale di Terni</t>
  </si>
  <si>
    <t>Fornitura e posa in opera di n. 3 schermi protettivi</t>
  </si>
  <si>
    <t xml:space="preserve">OLIVETTI SPA (CF: 02298700010)
</t>
  </si>
  <si>
    <t>OLIVETTI SPA (CF: 02298700010)</t>
  </si>
  <si>
    <t>Fornitura e posa in opera di antenna per impianto antintrusione UT Foligno</t>
  </si>
  <si>
    <t>Fornitura di cuffie con microfono e adattatori</t>
  </si>
  <si>
    <t xml:space="preserve">RIMEP S.P.A. (CF: 00412100547)
</t>
  </si>
  <si>
    <t>RIMEP S.P.A. (CF: 00412100547)</t>
  </si>
  <si>
    <t>Servizio di manutenzione delle aree esterne</t>
  </si>
  <si>
    <t xml:space="preserve">ALFA SERVIZI SRL (CF: 02184620546)
F.A.C. SRL (CF: 02381880547)
GEA SOCIETÃ  COOPERATIVA SOCIALE (CF: 00667850556)
SOPRA IL MURO SOC. COOP. SOCIALE (CF: 01990920546)
VERDE SERVIZI SRL (CF: 03666450543)
</t>
  </si>
  <si>
    <t>SOPRA IL MURO SOC. COOP. SOCIALE (CF: 01990920546)</t>
  </si>
  <si>
    <t>Termometri a infrarossi</t>
  </si>
  <si>
    <t xml:space="preserve">KIMAL SRL (CF: 00180340549)
</t>
  </si>
  <si>
    <t>KIMAL SRL (CF: 00180340549)</t>
  </si>
  <si>
    <t>Fornitura e posa in opera di condizionatore presso la DP Terni</t>
  </si>
  <si>
    <t xml:space="preserve">EUROLUX 2001 SAS (CF: 01251060552)
</t>
  </si>
  <si>
    <t>EUROLUX 2001 SAS (CF: 01251060552)</t>
  </si>
  <si>
    <t>Fornitura di termoscanner</t>
  </si>
  <si>
    <t xml:space="preserve">PA DIGITALE SPA (CF: 06628860964)
</t>
  </si>
  <si>
    <t>PA DIGITALE SPA (CF: 06628860964)</t>
  </si>
  <si>
    <t>Fornitura di carta</t>
  </si>
  <si>
    <t xml:space="preserve">COMITALIA SRL (CF: 01525700546)
ICR - SOCIETA' PER AZIONI (CF: 05466391009)
MYO S.R.L. (CF: 03222970406)
PEREGO CARTA (CF: 00775550486)
SI.EL.CO SRL (CF: 00614130128)
</t>
  </si>
  <si>
    <t>SI.EL.CO SRL (CF: 00614130128)</t>
  </si>
  <si>
    <t xml:space="preserve">POLONORD ADESTE (CF: 02052230394)
</t>
  </si>
  <si>
    <t>POLONORD ADESTE (CF: 02052230394)</t>
  </si>
  <si>
    <t>Fornitura di segnaletica adesiva e di biglietti da visita</t>
  </si>
  <si>
    <t xml:space="preserve">TIMBRIFICIO GRIFO DI SERVETTINI RICCARDO (CF: SRVRCR82P22G478U)
</t>
  </si>
  <si>
    <t>TIMBRIFICIO GRIFO DI SERVETTINI RICCARDO (CF: SRVRCR82P22G478U)</t>
  </si>
  <si>
    <t>Fornitura di pieghevoli e manifesti</t>
  </si>
  <si>
    <t xml:space="preserve">LA TIPOGRAFICA BEVAGNA SNC (CF: 02567900549)
UNIONE TIPOGRAFICA FOLIGNATE SNC (CF: 01159860541)
VIGNAROLI FABRIZIO (CF: VGNFRZ73A19G478C)
</t>
  </si>
  <si>
    <t>LA TIPOGRAFICA BEVAGNA SNC (CF: 02567900549)</t>
  </si>
  <si>
    <t>Manutenzione e riparazione sistema controllo accessi UPT Perugia</t>
  </si>
  <si>
    <t xml:space="preserve">SOLARI DI UDINE S.P.A. (CF: 01847860309)
</t>
  </si>
  <si>
    <t>SOLARI DI UDINE S.P.A. (CF: 01847860309)</t>
  </si>
  <si>
    <t>Fornitura di mascherine FFP2</t>
  </si>
  <si>
    <t xml:space="preserve">CAST BOLZONELLA SRL (CF: BLZDNS70R17G224K)
</t>
  </si>
  <si>
    <t>CAST BOLZONELLA SRL (CF: BLZDNS70R17G224K)</t>
  </si>
  <si>
    <t>Fornitura di visiere in PVC</t>
  </si>
  <si>
    <t xml:space="preserve">EXTREME SRL (CF: 03545270260)
</t>
  </si>
  <si>
    <t>EXTREME SRL (CF: 03545270260)</t>
  </si>
  <si>
    <t>Fornitura di toner per stampanti Kyocera Ecosys P3050dn</t>
  </si>
  <si>
    <t>Fornitura e posa in opera di elettromagneti e porte REI Immobile FIP Perugia</t>
  </si>
  <si>
    <t xml:space="preserve">S.A.R.I. SERVIZIO ANTINCENDIO RAMIRO INFORTUNISTICA (CF: TMSRMR66L13D653X)
</t>
  </si>
  <si>
    <t>Fornitura di arredi</t>
  </si>
  <si>
    <t xml:space="preserve">COMITALIA SRL (CF: 01525700546)
LORETI ARREDAMENTI SNC (CF: 03140210547)
SICOM SAS DI BATTISTELLI S. &amp; C. (CF: 02808440545)
STUDIUM SRL (CF: 03228420547)
TECNO OFFICE GLOBAL SRL (CF: 01641800550)
</t>
  </si>
  <si>
    <t>SICOM SAS DI BATTISTELLI S. &amp; C. (CF: 02808440545)</t>
  </si>
  <si>
    <t>Fornitura di gel disinfettante mani</t>
  </si>
  <si>
    <t xml:space="preserve">MEDIKRON SRL (CF: 04707001006)
</t>
  </si>
  <si>
    <t>MEDIKRON SRL (CF: 04707001006)</t>
  </si>
  <si>
    <t>Fornitura di zainetti in poliestere</t>
  </si>
  <si>
    <t xml:space="preserve">MODACOM S.R.L. (CF: 01606430369)
</t>
  </si>
  <si>
    <t>MODACOM S.R.L. (CF: 01606430369)</t>
  </si>
  <si>
    <t>Fornitura toner per stmpanti Lexmark MS610DN e MS621DN</t>
  </si>
  <si>
    <t xml:space="preserve">INFORDATA (CF: 00929440592)
</t>
  </si>
  <si>
    <t>INFORDATA (CF: 00929440592)</t>
  </si>
  <si>
    <t>Servizio di pulizia filtri impianti di termocondizionamento</t>
  </si>
  <si>
    <t>Fornitura unitÃ  immagine per stampanti Lexmark MS610DN e MS621DN</t>
  </si>
  <si>
    <t xml:space="preserve">PROMO RIGENERA SRL (CF: 01431180551)
</t>
  </si>
  <si>
    <t>PROMO RIGENERA SRL (CF: 01431180551)</t>
  </si>
  <si>
    <t>Fornitura toner per stampanti Kyocera Ecosys P7040cdn</t>
  </si>
  <si>
    <t>Servizio di manutenzione ordinaria degli impianti antincendio</t>
  </si>
  <si>
    <t xml:space="preserve">SEKURITALIA (CF: 02812080543)
</t>
  </si>
  <si>
    <t>SEKURITALIA (CF: 02812080543)</t>
  </si>
  <si>
    <t>Fornitura di millesimi per timbri finanziari a calendario</t>
  </si>
  <si>
    <t xml:space="preserve">ISTITUTO POLIGRAFICO E ZECCA DELLO STATO (CF: 00399810589)
</t>
  </si>
  <si>
    <t>ISTITUTO POLIGRAFICO E ZECCA DELLO STATO (CF: 00399810589)</t>
  </si>
  <si>
    <t>Servizio di vigilanza privata</t>
  </si>
  <si>
    <t xml:space="preserve">INTERNATIONAL SECURITY SERVICE VIGILANZA SPA (CF: 10169951000)
</t>
  </si>
  <si>
    <t>INTERNATIONAL SECURITY SERVICE VIGILANZA SPA (CF: 10169951000)</t>
  </si>
  <si>
    <t>Servizio di manutenzione ordinaria delle macchine bollatrici</t>
  </si>
  <si>
    <t xml:space="preserve">FATTORI SAFEST S.R.L. (CF: 10416260155)
</t>
  </si>
  <si>
    <t>FATTORI SAFEST S.R.L. (CF: 10416260155)</t>
  </si>
  <si>
    <t>Fornitura di cucitrici ad alto spessore</t>
  </si>
  <si>
    <t xml:space="preserve">DUBINI S.R.L. (CF: 06262520155)
</t>
  </si>
  <si>
    <t>DUBINI S.R.L. (CF: 06262520155)</t>
  </si>
  <si>
    <t>Fornitura e posa in opera di segnaletica</t>
  </si>
  <si>
    <t>Lavori di manutenzione edile e opere da fabbro</t>
  </si>
  <si>
    <t xml:space="preserve">DECO SERVICE DI FERRANTI MIRCO (CF: FRRMRC78A14G478H)
</t>
  </si>
  <si>
    <t>DECO SERVICE DI FERRANTI MIRCO (CF: FRRMRC78A14G478H)</t>
  </si>
  <si>
    <t>Servizio di facchinaggio interno ed esterno</t>
  </si>
  <si>
    <t xml:space="preserve">BERNARDI FRANCESCO SRL (CF: 01258660552)
</t>
  </si>
  <si>
    <t>BERNARDI FRANCESCO SRL (CF: 01258660552)</t>
  </si>
  <si>
    <t xml:space="preserve">REPAS LUNCH COUPON SRL (CF: 08122660585)
</t>
  </si>
  <si>
    <t>REPAS LUNCH COUPON SRL (CF: 08122660585)</t>
  </si>
  <si>
    <t>Buoni pasto elettronici personale centrale delocalizzato</t>
  </si>
  <si>
    <t>Servizio di manutenzione ordinaria impianti elevatori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</si>
</sst>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abSelected="1" workbookViewId="0"/>
  </sheetViews>
  <sheetFormatPr defaultRowHeight="15" x14ac:dyDescent="0.25"/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11" x14ac:dyDescent="0.25">
      <c r="A2" t="s">
        <v>5</v>
      </c>
      <c r="B2" t="s">
        <v>6</v>
      </c>
      <c r="C2" t="s">
        <v>7</v>
      </c>
      <c r="D2" t="s">
        <v>8</v>
      </c>
      <c r="E2" t="s">
        <v>9</v>
      </c>
      <c r="F2" t="s">
        <v>10</v>
      </c>
      <c r="G2" t="s">
        <v>11</v>
      </c>
      <c r="H2" t="s">
        <v>12</v>
      </c>
      <c r="I2" t="s">
        <v>13</v>
      </c>
      <c r="J2" t="s">
        <v>14</v>
      </c>
      <c r="K2" t="s">
        <v>15</v>
      </c>
    </row>
    <row r="3" spans="1:11" x14ac:dyDescent="0.25">
      <c r="A3" t="str">
        <f>"6053499168"</f>
        <v>6053499168</v>
      </c>
      <c r="B3" t="str">
        <f t="shared" ref="B3:B34" si="0">"06363391001"</f>
        <v>06363391001</v>
      </c>
      <c r="C3" t="s">
        <v>16</v>
      </c>
      <c r="D3" t="s">
        <v>17</v>
      </c>
      <c r="E3" t="s">
        <v>18</v>
      </c>
      <c r="F3" s="1" t="s">
        <v>19</v>
      </c>
      <c r="G3" t="s">
        <v>20</v>
      </c>
      <c r="H3">
        <v>0</v>
      </c>
      <c r="I3" s="2">
        <v>42064</v>
      </c>
      <c r="J3" s="2">
        <v>42429</v>
      </c>
      <c r="K3">
        <v>214954.18</v>
      </c>
    </row>
    <row r="4" spans="1:11" x14ac:dyDescent="0.25">
      <c r="A4" t="str">
        <f>"6533442EE2"</f>
        <v>6533442EE2</v>
      </c>
      <c r="B4" t="str">
        <f t="shared" si="0"/>
        <v>06363391001</v>
      </c>
      <c r="C4" t="s">
        <v>16</v>
      </c>
      <c r="D4" t="s">
        <v>21</v>
      </c>
      <c r="E4" t="s">
        <v>18</v>
      </c>
      <c r="F4" s="1" t="s">
        <v>19</v>
      </c>
      <c r="G4" t="s">
        <v>20</v>
      </c>
      <c r="H4">
        <v>0</v>
      </c>
      <c r="I4" s="2">
        <v>42430</v>
      </c>
      <c r="J4" s="2">
        <v>42794</v>
      </c>
      <c r="K4">
        <v>264738.53000000003</v>
      </c>
    </row>
    <row r="5" spans="1:11" x14ac:dyDescent="0.25">
      <c r="A5" t="str">
        <f>"646159333A"</f>
        <v>646159333A</v>
      </c>
      <c r="B5" t="str">
        <f t="shared" si="0"/>
        <v>06363391001</v>
      </c>
      <c r="C5" t="s">
        <v>16</v>
      </c>
      <c r="D5" t="s">
        <v>22</v>
      </c>
      <c r="E5" t="s">
        <v>18</v>
      </c>
      <c r="F5" s="1" t="s">
        <v>23</v>
      </c>
      <c r="G5" t="s">
        <v>24</v>
      </c>
      <c r="H5">
        <v>11606.4</v>
      </c>
      <c r="I5" s="2">
        <v>42361</v>
      </c>
      <c r="J5" s="2">
        <v>43830</v>
      </c>
      <c r="K5">
        <v>11606.4</v>
      </c>
    </row>
    <row r="6" spans="1:11" x14ac:dyDescent="0.25">
      <c r="A6" t="str">
        <f>"6467289FB3"</f>
        <v>6467289FB3</v>
      </c>
      <c r="B6" t="str">
        <f t="shared" si="0"/>
        <v>06363391001</v>
      </c>
      <c r="C6" t="s">
        <v>16</v>
      </c>
      <c r="D6" t="s">
        <v>25</v>
      </c>
      <c r="E6" t="s">
        <v>18</v>
      </c>
      <c r="F6" s="1" t="s">
        <v>23</v>
      </c>
      <c r="G6" t="s">
        <v>24</v>
      </c>
      <c r="H6">
        <v>1934.4</v>
      </c>
      <c r="I6" s="2">
        <v>42376</v>
      </c>
      <c r="J6" s="2">
        <v>43836</v>
      </c>
      <c r="K6">
        <v>1934.4</v>
      </c>
    </row>
    <row r="7" spans="1:11" x14ac:dyDescent="0.25">
      <c r="A7" t="str">
        <f>"6568718592"</f>
        <v>6568718592</v>
      </c>
      <c r="B7" t="str">
        <f t="shared" si="0"/>
        <v>06363391001</v>
      </c>
      <c r="C7" t="s">
        <v>16</v>
      </c>
      <c r="D7" t="s">
        <v>22</v>
      </c>
      <c r="E7" t="s">
        <v>18</v>
      </c>
      <c r="F7" s="1" t="s">
        <v>23</v>
      </c>
      <c r="G7" t="s">
        <v>24</v>
      </c>
      <c r="H7">
        <v>11217.6</v>
      </c>
      <c r="I7" s="2">
        <v>42475</v>
      </c>
      <c r="J7" s="2">
        <v>43937</v>
      </c>
      <c r="K7">
        <v>11217.6</v>
      </c>
    </row>
    <row r="8" spans="1:11" x14ac:dyDescent="0.25">
      <c r="A8" t="str">
        <f>"674547808B"</f>
        <v>674547808B</v>
      </c>
      <c r="B8" t="str">
        <f t="shared" si="0"/>
        <v>06363391001</v>
      </c>
      <c r="C8" t="s">
        <v>16</v>
      </c>
      <c r="D8" t="s">
        <v>26</v>
      </c>
      <c r="E8" t="s">
        <v>18</v>
      </c>
      <c r="F8" s="1" t="s">
        <v>27</v>
      </c>
      <c r="G8" t="s">
        <v>28</v>
      </c>
      <c r="H8">
        <v>1535883.38</v>
      </c>
      <c r="I8" s="2">
        <v>42492</v>
      </c>
      <c r="J8" s="2">
        <v>43852</v>
      </c>
      <c r="K8">
        <v>1105457.6200000001</v>
      </c>
    </row>
    <row r="9" spans="1:11" x14ac:dyDescent="0.25">
      <c r="A9" t="str">
        <f>"6689179522"</f>
        <v>6689179522</v>
      </c>
      <c r="B9" t="str">
        <f t="shared" si="0"/>
        <v>06363391001</v>
      </c>
      <c r="C9" t="s">
        <v>16</v>
      </c>
      <c r="D9" t="s">
        <v>29</v>
      </c>
      <c r="E9" t="s">
        <v>18</v>
      </c>
      <c r="F9" s="1" t="s">
        <v>30</v>
      </c>
      <c r="G9" t="s">
        <v>31</v>
      </c>
      <c r="H9">
        <v>255033.42</v>
      </c>
      <c r="I9" s="2">
        <v>42503</v>
      </c>
      <c r="J9" s="2">
        <v>43881</v>
      </c>
      <c r="K9">
        <v>116987.65</v>
      </c>
    </row>
    <row r="10" spans="1:11" x14ac:dyDescent="0.25">
      <c r="A10" t="str">
        <f>"693754968A"</f>
        <v>693754968A</v>
      </c>
      <c r="B10" t="str">
        <f t="shared" si="0"/>
        <v>06363391001</v>
      </c>
      <c r="C10" t="s">
        <v>16</v>
      </c>
      <c r="D10" t="s">
        <v>32</v>
      </c>
      <c r="E10" t="s">
        <v>18</v>
      </c>
      <c r="F10" s="1" t="s">
        <v>33</v>
      </c>
      <c r="G10" t="s">
        <v>34</v>
      </c>
      <c r="H10">
        <v>0</v>
      </c>
      <c r="I10" s="2">
        <v>42826</v>
      </c>
      <c r="J10" s="2">
        <v>43190</v>
      </c>
      <c r="K10">
        <v>206380</v>
      </c>
    </row>
    <row r="11" spans="1:11" x14ac:dyDescent="0.25">
      <c r="A11" t="str">
        <f>"6806021A32"</f>
        <v>6806021A32</v>
      </c>
      <c r="B11" t="str">
        <f t="shared" si="0"/>
        <v>06363391001</v>
      </c>
      <c r="C11" t="s">
        <v>16</v>
      </c>
      <c r="D11" t="s">
        <v>22</v>
      </c>
      <c r="E11" t="s">
        <v>18</v>
      </c>
      <c r="F11" s="1" t="s">
        <v>23</v>
      </c>
      <c r="G11" t="s">
        <v>24</v>
      </c>
      <c r="H11">
        <v>25265.279999999999</v>
      </c>
      <c r="I11" s="2">
        <v>42663</v>
      </c>
      <c r="J11" s="2">
        <v>44124</v>
      </c>
      <c r="K11">
        <v>25265.279999999999</v>
      </c>
    </row>
    <row r="12" spans="1:11" x14ac:dyDescent="0.25">
      <c r="A12" t="str">
        <f>"70209238F0"</f>
        <v>70209238F0</v>
      </c>
      <c r="B12" t="str">
        <f t="shared" si="0"/>
        <v>06363391001</v>
      </c>
      <c r="C12" t="s">
        <v>16</v>
      </c>
      <c r="D12" t="s">
        <v>35</v>
      </c>
      <c r="E12" t="s">
        <v>18</v>
      </c>
      <c r="F12" s="1" t="s">
        <v>36</v>
      </c>
      <c r="G12" t="s">
        <v>37</v>
      </c>
      <c r="H12">
        <v>68760</v>
      </c>
      <c r="I12" s="2">
        <v>42826</v>
      </c>
      <c r="J12" s="2">
        <v>43921</v>
      </c>
      <c r="K12">
        <v>64862</v>
      </c>
    </row>
    <row r="13" spans="1:11" x14ac:dyDescent="0.25">
      <c r="A13" t="str">
        <f>"6990275D67"</f>
        <v>6990275D67</v>
      </c>
      <c r="B13" t="str">
        <f t="shared" si="0"/>
        <v>06363391001</v>
      </c>
      <c r="C13" t="s">
        <v>16</v>
      </c>
      <c r="D13" t="s">
        <v>38</v>
      </c>
      <c r="E13" t="s">
        <v>18</v>
      </c>
      <c r="F13" s="1" t="s">
        <v>39</v>
      </c>
      <c r="G13" t="s">
        <v>40</v>
      </c>
      <c r="H13">
        <v>33789</v>
      </c>
      <c r="I13" s="2">
        <v>42790</v>
      </c>
      <c r="J13" s="2">
        <v>43820</v>
      </c>
      <c r="K13">
        <v>22922.26</v>
      </c>
    </row>
    <row r="14" spans="1:11" x14ac:dyDescent="0.25">
      <c r="A14" t="str">
        <f>"7255441352"</f>
        <v>7255441352</v>
      </c>
      <c r="B14" t="str">
        <f t="shared" si="0"/>
        <v>06363391001</v>
      </c>
      <c r="C14" t="s">
        <v>16</v>
      </c>
      <c r="D14" t="s">
        <v>41</v>
      </c>
      <c r="E14" t="s">
        <v>42</v>
      </c>
      <c r="F14" s="1" t="s">
        <v>43</v>
      </c>
      <c r="G14" t="s">
        <v>44</v>
      </c>
      <c r="H14">
        <v>114044.4</v>
      </c>
      <c r="I14" s="2">
        <v>43116</v>
      </c>
      <c r="J14" s="2">
        <v>43845</v>
      </c>
      <c r="K14">
        <v>110887.32</v>
      </c>
    </row>
    <row r="15" spans="1:11" x14ac:dyDescent="0.25">
      <c r="A15" t="str">
        <f>"7348076025"</f>
        <v>7348076025</v>
      </c>
      <c r="B15" t="str">
        <f t="shared" si="0"/>
        <v>06363391001</v>
      </c>
      <c r="C15" t="s">
        <v>16</v>
      </c>
      <c r="D15" t="s">
        <v>45</v>
      </c>
      <c r="E15" t="s">
        <v>18</v>
      </c>
      <c r="F15" s="1" t="s">
        <v>46</v>
      </c>
      <c r="G15" t="s">
        <v>47</v>
      </c>
      <c r="H15">
        <v>911241.72</v>
      </c>
      <c r="I15" s="2">
        <v>43111</v>
      </c>
      <c r="J15" s="2">
        <v>44206</v>
      </c>
      <c r="K15">
        <v>789479.42</v>
      </c>
    </row>
    <row r="16" spans="1:11" x14ac:dyDescent="0.25">
      <c r="A16" t="str">
        <f>"Z8423118EA"</f>
        <v>Z8423118EA</v>
      </c>
      <c r="B16" t="str">
        <f t="shared" si="0"/>
        <v>06363391001</v>
      </c>
      <c r="C16" t="s">
        <v>16</v>
      </c>
      <c r="D16" t="s">
        <v>48</v>
      </c>
      <c r="E16" t="s">
        <v>42</v>
      </c>
      <c r="F16" s="1" t="s">
        <v>49</v>
      </c>
      <c r="G16" t="s">
        <v>50</v>
      </c>
      <c r="H16">
        <v>16180</v>
      </c>
      <c r="I16" s="2">
        <v>43238</v>
      </c>
      <c r="J16" s="2">
        <v>44153</v>
      </c>
      <c r="K16">
        <v>16180</v>
      </c>
    </row>
    <row r="17" spans="1:11" x14ac:dyDescent="0.25">
      <c r="A17" t="str">
        <f>"7381515ADE"</f>
        <v>7381515ADE</v>
      </c>
      <c r="B17" t="str">
        <f t="shared" si="0"/>
        <v>06363391001</v>
      </c>
      <c r="C17" t="s">
        <v>16</v>
      </c>
      <c r="D17" t="s">
        <v>51</v>
      </c>
      <c r="E17" t="s">
        <v>18</v>
      </c>
      <c r="F17" s="1" t="s">
        <v>33</v>
      </c>
      <c r="G17" t="s">
        <v>34</v>
      </c>
      <c r="H17">
        <v>0</v>
      </c>
      <c r="I17" s="2">
        <v>43221</v>
      </c>
      <c r="J17" s="2">
        <v>43585</v>
      </c>
      <c r="K17">
        <v>225604.64</v>
      </c>
    </row>
    <row r="18" spans="1:11" x14ac:dyDescent="0.25">
      <c r="A18" t="str">
        <f>"7590713686"</f>
        <v>7590713686</v>
      </c>
      <c r="B18" t="str">
        <f t="shared" si="0"/>
        <v>06363391001</v>
      </c>
      <c r="C18" t="s">
        <v>16</v>
      </c>
      <c r="D18" t="s">
        <v>52</v>
      </c>
      <c r="E18" t="s">
        <v>18</v>
      </c>
      <c r="F18" s="1" t="s">
        <v>23</v>
      </c>
      <c r="G18" t="s">
        <v>24</v>
      </c>
      <c r="H18">
        <v>7212</v>
      </c>
      <c r="I18" s="2">
        <v>43398</v>
      </c>
      <c r="J18" s="2">
        <v>44858</v>
      </c>
      <c r="K18">
        <v>3525.02</v>
      </c>
    </row>
    <row r="19" spans="1:11" x14ac:dyDescent="0.25">
      <c r="A19" t="str">
        <f>"738950084D"</f>
        <v>738950084D</v>
      </c>
      <c r="B19" t="str">
        <f t="shared" si="0"/>
        <v>06363391001</v>
      </c>
      <c r="C19" t="s">
        <v>16</v>
      </c>
      <c r="D19" t="s">
        <v>53</v>
      </c>
      <c r="E19" t="s">
        <v>18</v>
      </c>
      <c r="F19" s="1" t="s">
        <v>46</v>
      </c>
      <c r="G19" t="s">
        <v>47</v>
      </c>
      <c r="H19">
        <v>3962</v>
      </c>
      <c r="I19" s="2">
        <v>43153</v>
      </c>
      <c r="J19" s="2">
        <v>44248</v>
      </c>
      <c r="K19">
        <v>1975.34</v>
      </c>
    </row>
    <row r="20" spans="1:11" x14ac:dyDescent="0.25">
      <c r="A20" t="str">
        <f>"Z47259C7AE"</f>
        <v>Z47259C7AE</v>
      </c>
      <c r="B20" t="str">
        <f t="shared" si="0"/>
        <v>06363391001</v>
      </c>
      <c r="C20" t="s">
        <v>16</v>
      </c>
      <c r="D20" t="s">
        <v>54</v>
      </c>
      <c r="E20" t="s">
        <v>42</v>
      </c>
      <c r="F20" s="1" t="s">
        <v>55</v>
      </c>
      <c r="G20" t="s">
        <v>56</v>
      </c>
      <c r="H20">
        <v>23337.41</v>
      </c>
      <c r="I20" s="2">
        <v>43531</v>
      </c>
      <c r="J20" s="2">
        <v>43896</v>
      </c>
      <c r="K20">
        <v>20419.400000000001</v>
      </c>
    </row>
    <row r="21" spans="1:11" x14ac:dyDescent="0.25">
      <c r="A21" t="str">
        <f>"Z5125BD206"</f>
        <v>Z5125BD206</v>
      </c>
      <c r="B21" t="str">
        <f t="shared" si="0"/>
        <v>06363391001</v>
      </c>
      <c r="C21" t="s">
        <v>16</v>
      </c>
      <c r="D21" t="s">
        <v>57</v>
      </c>
      <c r="E21" t="s">
        <v>42</v>
      </c>
      <c r="F21" s="1" t="s">
        <v>58</v>
      </c>
      <c r="G21" t="s">
        <v>59</v>
      </c>
      <c r="H21">
        <v>29649.87</v>
      </c>
      <c r="I21" s="2">
        <v>43556</v>
      </c>
      <c r="J21" s="2">
        <v>43921</v>
      </c>
      <c r="K21">
        <v>26784.58</v>
      </c>
    </row>
    <row r="22" spans="1:11" x14ac:dyDescent="0.25">
      <c r="A22" t="str">
        <f>"770793445B"</f>
        <v>770793445B</v>
      </c>
      <c r="B22" t="str">
        <f t="shared" si="0"/>
        <v>06363391001</v>
      </c>
      <c r="C22" t="s">
        <v>16</v>
      </c>
      <c r="D22" t="s">
        <v>60</v>
      </c>
      <c r="E22" t="s">
        <v>42</v>
      </c>
      <c r="F22" s="1" t="s">
        <v>61</v>
      </c>
      <c r="G22" t="s">
        <v>62</v>
      </c>
      <c r="H22">
        <v>60142.07</v>
      </c>
      <c r="I22" s="2">
        <v>43556</v>
      </c>
      <c r="J22" s="2">
        <v>44313</v>
      </c>
      <c r="K22">
        <v>60032.41</v>
      </c>
    </row>
    <row r="23" spans="1:11" x14ac:dyDescent="0.25">
      <c r="A23" t="str">
        <f>"7721979AA6"</f>
        <v>7721979AA6</v>
      </c>
      <c r="B23" t="str">
        <f t="shared" si="0"/>
        <v>06363391001</v>
      </c>
      <c r="C23" t="s">
        <v>16</v>
      </c>
      <c r="D23" t="s">
        <v>63</v>
      </c>
      <c r="E23" t="s">
        <v>42</v>
      </c>
      <c r="F23" s="1" t="s">
        <v>64</v>
      </c>
      <c r="G23" t="s">
        <v>65</v>
      </c>
      <c r="H23">
        <v>41645.1</v>
      </c>
      <c r="I23" s="2">
        <v>43556</v>
      </c>
      <c r="J23" s="2">
        <v>43921</v>
      </c>
      <c r="K23">
        <v>41163.769999999997</v>
      </c>
    </row>
    <row r="24" spans="1:11" x14ac:dyDescent="0.25">
      <c r="A24" t="str">
        <f>"Z0B28D7895"</f>
        <v>Z0B28D7895</v>
      </c>
      <c r="B24" t="str">
        <f t="shared" si="0"/>
        <v>06363391001</v>
      </c>
      <c r="C24" t="s">
        <v>16</v>
      </c>
      <c r="D24" t="s">
        <v>66</v>
      </c>
      <c r="E24" t="s">
        <v>67</v>
      </c>
      <c r="F24" s="1" t="s">
        <v>68</v>
      </c>
      <c r="G24" t="s">
        <v>69</v>
      </c>
      <c r="H24">
        <v>0</v>
      </c>
      <c r="I24" s="2">
        <v>43635</v>
      </c>
      <c r="J24" s="2">
        <v>44000</v>
      </c>
      <c r="K24">
        <v>2160</v>
      </c>
    </row>
    <row r="25" spans="1:11" x14ac:dyDescent="0.25">
      <c r="A25" t="str">
        <f>"Z642B63358"</f>
        <v>Z642B63358</v>
      </c>
      <c r="B25" t="str">
        <f t="shared" si="0"/>
        <v>06363391001</v>
      </c>
      <c r="C25" t="s">
        <v>16</v>
      </c>
      <c r="D25" t="s">
        <v>70</v>
      </c>
      <c r="E25" t="s">
        <v>67</v>
      </c>
      <c r="F25" s="1" t="s">
        <v>71</v>
      </c>
      <c r="G25" t="s">
        <v>72</v>
      </c>
      <c r="H25">
        <v>3280</v>
      </c>
      <c r="I25" s="2">
        <v>43841</v>
      </c>
      <c r="J25" s="2">
        <v>43841</v>
      </c>
      <c r="K25">
        <v>3280</v>
      </c>
    </row>
    <row r="26" spans="1:11" x14ac:dyDescent="0.25">
      <c r="A26" t="str">
        <f>"ZD52B50A53"</f>
        <v>ZD52B50A53</v>
      </c>
      <c r="B26" t="str">
        <f t="shared" si="0"/>
        <v>06363391001</v>
      </c>
      <c r="C26" t="s">
        <v>16</v>
      </c>
      <c r="D26" t="s">
        <v>73</v>
      </c>
      <c r="E26" t="s">
        <v>67</v>
      </c>
      <c r="F26" s="1" t="s">
        <v>74</v>
      </c>
      <c r="G26" t="s">
        <v>44</v>
      </c>
      <c r="H26">
        <v>31969.1</v>
      </c>
      <c r="I26" s="2">
        <v>43846</v>
      </c>
      <c r="J26" s="2">
        <v>44027</v>
      </c>
      <c r="K26">
        <v>29758.44</v>
      </c>
    </row>
    <row r="27" spans="1:11" x14ac:dyDescent="0.25">
      <c r="A27" t="str">
        <f>"ZCE2B9CD1F"</f>
        <v>ZCE2B9CD1F</v>
      </c>
      <c r="B27" t="str">
        <f t="shared" si="0"/>
        <v>06363391001</v>
      </c>
      <c r="C27" t="s">
        <v>16</v>
      </c>
      <c r="D27" t="s">
        <v>75</v>
      </c>
      <c r="E27" t="s">
        <v>67</v>
      </c>
      <c r="F27" s="1" t="s">
        <v>76</v>
      </c>
      <c r="G27" t="s">
        <v>77</v>
      </c>
      <c r="H27">
        <v>260</v>
      </c>
      <c r="I27" s="2">
        <v>43847</v>
      </c>
      <c r="J27" s="2">
        <v>43862</v>
      </c>
      <c r="K27">
        <v>260</v>
      </c>
    </row>
    <row r="28" spans="1:11" x14ac:dyDescent="0.25">
      <c r="A28" t="str">
        <f>"8005851D3B"</f>
        <v>8005851D3B</v>
      </c>
      <c r="B28" t="str">
        <f t="shared" si="0"/>
        <v>06363391001</v>
      </c>
      <c r="C28" t="s">
        <v>16</v>
      </c>
      <c r="D28" t="s">
        <v>78</v>
      </c>
      <c r="E28" t="s">
        <v>18</v>
      </c>
      <c r="F28" s="1" t="s">
        <v>79</v>
      </c>
      <c r="G28" t="s">
        <v>80</v>
      </c>
      <c r="H28">
        <v>0</v>
      </c>
      <c r="I28" s="2">
        <v>43647</v>
      </c>
      <c r="J28" s="2">
        <v>44012</v>
      </c>
      <c r="K28">
        <v>95112.11</v>
      </c>
    </row>
    <row r="29" spans="1:11" x14ac:dyDescent="0.25">
      <c r="A29" t="str">
        <f>"Z902BBCED8"</f>
        <v>Z902BBCED8</v>
      </c>
      <c r="B29" t="str">
        <f t="shared" si="0"/>
        <v>06363391001</v>
      </c>
      <c r="C29" t="s">
        <v>16</v>
      </c>
      <c r="D29" t="s">
        <v>81</v>
      </c>
      <c r="E29" t="s">
        <v>67</v>
      </c>
      <c r="F29" s="1" t="s">
        <v>82</v>
      </c>
      <c r="G29" t="s">
        <v>83</v>
      </c>
      <c r="H29">
        <v>560</v>
      </c>
      <c r="I29" s="2">
        <v>43857</v>
      </c>
      <c r="J29" s="2">
        <v>43872</v>
      </c>
      <c r="K29">
        <v>560</v>
      </c>
    </row>
    <row r="30" spans="1:11" x14ac:dyDescent="0.25">
      <c r="A30" t="str">
        <f>"Z3629B2E7C"</f>
        <v>Z3629B2E7C</v>
      </c>
      <c r="B30" t="str">
        <f t="shared" si="0"/>
        <v>06363391001</v>
      </c>
      <c r="C30" t="s">
        <v>16</v>
      </c>
      <c r="D30" t="s">
        <v>22</v>
      </c>
      <c r="E30" t="s">
        <v>18</v>
      </c>
      <c r="F30" s="1" t="s">
        <v>23</v>
      </c>
      <c r="G30" t="s">
        <v>24</v>
      </c>
      <c r="H30">
        <v>9054.24</v>
      </c>
      <c r="I30" s="2">
        <v>43769</v>
      </c>
      <c r="J30" s="2">
        <v>45233</v>
      </c>
      <c r="K30">
        <v>2263.58</v>
      </c>
    </row>
    <row r="31" spans="1:11" x14ac:dyDescent="0.25">
      <c r="A31" t="str">
        <f>"ZD72AC6DCA"</f>
        <v>ZD72AC6DCA</v>
      </c>
      <c r="B31" t="str">
        <f t="shared" si="0"/>
        <v>06363391001</v>
      </c>
      <c r="C31" t="s">
        <v>16</v>
      </c>
      <c r="D31" t="s">
        <v>84</v>
      </c>
      <c r="E31" t="s">
        <v>67</v>
      </c>
      <c r="F31" s="1" t="s">
        <v>85</v>
      </c>
      <c r="G31" t="s">
        <v>86</v>
      </c>
      <c r="H31">
        <v>950</v>
      </c>
      <c r="I31" s="2">
        <v>43794</v>
      </c>
      <c r="J31" s="2">
        <v>43814</v>
      </c>
      <c r="K31">
        <v>950</v>
      </c>
    </row>
    <row r="32" spans="1:11" x14ac:dyDescent="0.25">
      <c r="A32" t="str">
        <f>"Z932AFB94B"</f>
        <v>Z932AFB94B</v>
      </c>
      <c r="B32" t="str">
        <f t="shared" si="0"/>
        <v>06363391001</v>
      </c>
      <c r="C32" t="s">
        <v>16</v>
      </c>
      <c r="D32" t="s">
        <v>87</v>
      </c>
      <c r="E32" t="s">
        <v>67</v>
      </c>
      <c r="F32" s="1" t="s">
        <v>88</v>
      </c>
      <c r="G32" t="s">
        <v>89</v>
      </c>
      <c r="H32">
        <v>2495.35</v>
      </c>
      <c r="I32" s="2">
        <v>43804</v>
      </c>
      <c r="J32" s="2">
        <v>43824</v>
      </c>
      <c r="K32">
        <v>2495.35</v>
      </c>
    </row>
    <row r="33" spans="1:11" x14ac:dyDescent="0.25">
      <c r="A33" t="str">
        <f>"Z872B34FB3"</f>
        <v>Z872B34FB3</v>
      </c>
      <c r="B33" t="str">
        <f t="shared" si="0"/>
        <v>06363391001</v>
      </c>
      <c r="C33" t="s">
        <v>16</v>
      </c>
      <c r="D33" t="s">
        <v>90</v>
      </c>
      <c r="E33" t="s">
        <v>67</v>
      </c>
      <c r="F33" s="1" t="s">
        <v>91</v>
      </c>
      <c r="G33" t="s">
        <v>92</v>
      </c>
      <c r="H33">
        <v>4934</v>
      </c>
      <c r="I33" s="2">
        <v>43816</v>
      </c>
      <c r="J33" s="2">
        <v>43846</v>
      </c>
      <c r="K33">
        <v>4934</v>
      </c>
    </row>
    <row r="34" spans="1:11" x14ac:dyDescent="0.25">
      <c r="A34" t="str">
        <f>"ZDD2A7EF5B"</f>
        <v>ZDD2A7EF5B</v>
      </c>
      <c r="B34" t="str">
        <f t="shared" si="0"/>
        <v>06363391001</v>
      </c>
      <c r="C34" t="s">
        <v>16</v>
      </c>
      <c r="D34" t="s">
        <v>93</v>
      </c>
      <c r="E34" t="s">
        <v>67</v>
      </c>
      <c r="F34" s="1" t="s">
        <v>94</v>
      </c>
      <c r="G34" t="s">
        <v>95</v>
      </c>
      <c r="H34">
        <v>10057.5</v>
      </c>
      <c r="I34" s="2">
        <v>43803</v>
      </c>
      <c r="J34" s="2">
        <v>43834</v>
      </c>
      <c r="K34">
        <v>10057.5</v>
      </c>
    </row>
    <row r="35" spans="1:11" x14ac:dyDescent="0.25">
      <c r="A35" t="str">
        <f>"Z9529D5E72"</f>
        <v>Z9529D5E72</v>
      </c>
      <c r="B35" t="str">
        <f t="shared" ref="B35:B66" si="1">"06363391001"</f>
        <v>06363391001</v>
      </c>
      <c r="C35" t="s">
        <v>16</v>
      </c>
      <c r="D35" t="s">
        <v>96</v>
      </c>
      <c r="E35" t="s">
        <v>42</v>
      </c>
      <c r="F35" s="1" t="s">
        <v>97</v>
      </c>
      <c r="G35" t="s">
        <v>98</v>
      </c>
      <c r="H35">
        <v>12052.95</v>
      </c>
      <c r="I35" s="2">
        <v>43819</v>
      </c>
      <c r="J35" s="2">
        <v>43840</v>
      </c>
      <c r="K35">
        <v>12052.93</v>
      </c>
    </row>
    <row r="36" spans="1:11" x14ac:dyDescent="0.25">
      <c r="A36" t="str">
        <f>"ZE52A43B70"</f>
        <v>ZE52A43B70</v>
      </c>
      <c r="B36" t="str">
        <f t="shared" si="1"/>
        <v>06363391001</v>
      </c>
      <c r="C36" t="s">
        <v>16</v>
      </c>
      <c r="D36" t="s">
        <v>99</v>
      </c>
      <c r="E36" t="s">
        <v>42</v>
      </c>
      <c r="F36" s="1" t="s">
        <v>100</v>
      </c>
      <c r="G36" t="s">
        <v>101</v>
      </c>
      <c r="H36">
        <v>5644.17</v>
      </c>
      <c r="I36" s="2">
        <v>43822</v>
      </c>
      <c r="J36" s="2">
        <v>43843</v>
      </c>
      <c r="K36">
        <v>5644.17</v>
      </c>
    </row>
    <row r="37" spans="1:11" x14ac:dyDescent="0.25">
      <c r="A37" t="str">
        <f>"Z322AA5424"</f>
        <v>Z322AA5424</v>
      </c>
      <c r="B37" t="str">
        <f t="shared" si="1"/>
        <v>06363391001</v>
      </c>
      <c r="C37" t="s">
        <v>16</v>
      </c>
      <c r="D37" t="s">
        <v>102</v>
      </c>
      <c r="E37" t="s">
        <v>67</v>
      </c>
      <c r="F37" s="1" t="s">
        <v>103</v>
      </c>
      <c r="G37" t="s">
        <v>56</v>
      </c>
      <c r="H37">
        <v>18357.84</v>
      </c>
      <c r="I37" s="2">
        <v>43822</v>
      </c>
      <c r="J37" s="2">
        <v>43852</v>
      </c>
      <c r="K37">
        <v>18357.84</v>
      </c>
    </row>
    <row r="38" spans="1:11" x14ac:dyDescent="0.25">
      <c r="A38" t="str">
        <f>"ZAB2B1CE46"</f>
        <v>ZAB2B1CE46</v>
      </c>
      <c r="B38" t="str">
        <f t="shared" si="1"/>
        <v>06363391001</v>
      </c>
      <c r="C38" t="s">
        <v>16</v>
      </c>
      <c r="D38" t="s">
        <v>104</v>
      </c>
      <c r="E38" t="s">
        <v>67</v>
      </c>
      <c r="F38" s="1" t="s">
        <v>105</v>
      </c>
      <c r="G38" t="s">
        <v>106</v>
      </c>
      <c r="H38">
        <v>6770.4</v>
      </c>
      <c r="I38" s="2">
        <v>43831</v>
      </c>
      <c r="J38" s="2">
        <v>44012</v>
      </c>
      <c r="K38">
        <v>6770.4</v>
      </c>
    </row>
    <row r="39" spans="1:11" x14ac:dyDescent="0.25">
      <c r="A39" t="str">
        <f>"Z2A2C0B9BA"</f>
        <v>Z2A2C0B9BA</v>
      </c>
      <c r="B39" t="str">
        <f t="shared" si="1"/>
        <v>06363391001</v>
      </c>
      <c r="C39" t="s">
        <v>16</v>
      </c>
      <c r="D39" t="s">
        <v>107</v>
      </c>
      <c r="E39" t="s">
        <v>67</v>
      </c>
      <c r="F39" s="1" t="s">
        <v>108</v>
      </c>
      <c r="G39" t="s">
        <v>109</v>
      </c>
      <c r="H39">
        <v>595</v>
      </c>
      <c r="I39" s="2">
        <v>43874</v>
      </c>
      <c r="J39" s="2">
        <v>43896</v>
      </c>
      <c r="K39">
        <v>595</v>
      </c>
    </row>
    <row r="40" spans="1:11" x14ac:dyDescent="0.25">
      <c r="A40" t="str">
        <f>"Z282C0B930"</f>
        <v>Z282C0B930</v>
      </c>
      <c r="B40" t="str">
        <f t="shared" si="1"/>
        <v>06363391001</v>
      </c>
      <c r="C40" t="s">
        <v>16</v>
      </c>
      <c r="D40" t="s">
        <v>110</v>
      </c>
      <c r="E40" t="s">
        <v>67</v>
      </c>
      <c r="F40" s="1" t="s">
        <v>111</v>
      </c>
      <c r="G40" t="s">
        <v>112</v>
      </c>
      <c r="H40">
        <v>1176</v>
      </c>
      <c r="I40" s="2">
        <v>43875</v>
      </c>
      <c r="J40" s="2">
        <v>43920</v>
      </c>
      <c r="K40">
        <v>1176</v>
      </c>
    </row>
    <row r="41" spans="1:11" x14ac:dyDescent="0.25">
      <c r="A41" t="str">
        <f>"7809616AFD"</f>
        <v>7809616AFD</v>
      </c>
      <c r="B41" t="str">
        <f t="shared" si="1"/>
        <v>06363391001</v>
      </c>
      <c r="C41" t="s">
        <v>16</v>
      </c>
      <c r="D41" t="s">
        <v>113</v>
      </c>
      <c r="E41" t="s">
        <v>18</v>
      </c>
      <c r="F41" s="1" t="s">
        <v>114</v>
      </c>
      <c r="G41" t="s">
        <v>115</v>
      </c>
      <c r="H41">
        <v>0</v>
      </c>
      <c r="I41" s="2">
        <v>43586</v>
      </c>
      <c r="J41" s="2">
        <v>43951</v>
      </c>
      <c r="K41">
        <v>259182.31</v>
      </c>
    </row>
    <row r="42" spans="1:11" x14ac:dyDescent="0.25">
      <c r="A42" t="str">
        <f>"Z492C526AE"</f>
        <v>Z492C526AE</v>
      </c>
      <c r="B42" t="str">
        <f t="shared" si="1"/>
        <v>06363391001</v>
      </c>
      <c r="C42" t="s">
        <v>16</v>
      </c>
      <c r="D42" t="s">
        <v>116</v>
      </c>
      <c r="E42" t="s">
        <v>67</v>
      </c>
      <c r="F42" s="1" t="s">
        <v>117</v>
      </c>
      <c r="G42" t="s">
        <v>118</v>
      </c>
      <c r="H42">
        <v>2336.0700000000002</v>
      </c>
      <c r="I42" s="2">
        <v>43894</v>
      </c>
      <c r="J42" s="2">
        <v>43904</v>
      </c>
      <c r="K42">
        <v>2336.0700000000002</v>
      </c>
    </row>
    <row r="43" spans="1:11" x14ac:dyDescent="0.25">
      <c r="A43" t="str">
        <f>"ZDC2C72BCA"</f>
        <v>ZDC2C72BCA</v>
      </c>
      <c r="B43" t="str">
        <f t="shared" si="1"/>
        <v>06363391001</v>
      </c>
      <c r="C43" t="s">
        <v>16</v>
      </c>
      <c r="D43" t="s">
        <v>119</v>
      </c>
      <c r="E43" t="s">
        <v>67</v>
      </c>
      <c r="F43" s="1" t="s">
        <v>120</v>
      </c>
      <c r="G43" t="s">
        <v>121</v>
      </c>
      <c r="H43">
        <v>25760</v>
      </c>
      <c r="I43" s="2">
        <v>43906</v>
      </c>
      <c r="J43" s="2">
        <v>43920</v>
      </c>
      <c r="K43">
        <v>25760</v>
      </c>
    </row>
    <row r="44" spans="1:11" x14ac:dyDescent="0.25">
      <c r="A44" t="str">
        <f>"Z542BDAECA"</f>
        <v>Z542BDAECA</v>
      </c>
      <c r="B44" t="str">
        <f t="shared" si="1"/>
        <v>06363391001</v>
      </c>
      <c r="C44" t="s">
        <v>16</v>
      </c>
      <c r="D44" t="s">
        <v>122</v>
      </c>
      <c r="E44" t="s">
        <v>42</v>
      </c>
      <c r="F44" s="1" t="s">
        <v>123</v>
      </c>
      <c r="G44" t="s">
        <v>124</v>
      </c>
      <c r="H44">
        <v>3792</v>
      </c>
      <c r="I44" s="2">
        <v>43920</v>
      </c>
      <c r="J44" s="2">
        <v>44649</v>
      </c>
      <c r="K44">
        <v>1707</v>
      </c>
    </row>
    <row r="45" spans="1:11" x14ac:dyDescent="0.25">
      <c r="A45" t="str">
        <f>"Z722C401C9"</f>
        <v>Z722C401C9</v>
      </c>
      <c r="B45" t="str">
        <f t="shared" si="1"/>
        <v>06363391001</v>
      </c>
      <c r="C45" t="s">
        <v>16</v>
      </c>
      <c r="D45" t="s">
        <v>125</v>
      </c>
      <c r="E45" t="s">
        <v>67</v>
      </c>
      <c r="F45" s="1" t="s">
        <v>126</v>
      </c>
      <c r="G45" t="s">
        <v>127</v>
      </c>
      <c r="H45">
        <v>7430</v>
      </c>
      <c r="I45" s="2">
        <v>43920</v>
      </c>
      <c r="J45" s="2">
        <v>44649</v>
      </c>
      <c r="K45">
        <v>1797.49</v>
      </c>
    </row>
    <row r="46" spans="1:11" x14ac:dyDescent="0.25">
      <c r="A46" t="str">
        <f>"ZCD2C83D38"</f>
        <v>ZCD2C83D38</v>
      </c>
      <c r="B46" t="str">
        <f t="shared" si="1"/>
        <v>06363391001</v>
      </c>
      <c r="C46" t="s">
        <v>16</v>
      </c>
      <c r="D46" t="s">
        <v>128</v>
      </c>
      <c r="E46" t="s">
        <v>67</v>
      </c>
      <c r="F46" s="1" t="s">
        <v>129</v>
      </c>
      <c r="G46" t="s">
        <v>62</v>
      </c>
      <c r="H46">
        <v>9409.16</v>
      </c>
      <c r="I46" s="2">
        <v>43945</v>
      </c>
      <c r="J46" s="2">
        <v>43966</v>
      </c>
      <c r="K46">
        <v>9409.16</v>
      </c>
    </row>
    <row r="47" spans="1:11" x14ac:dyDescent="0.25">
      <c r="A47" t="str">
        <f>"Z592CE41A5"</f>
        <v>Z592CE41A5</v>
      </c>
      <c r="B47" t="str">
        <f t="shared" si="1"/>
        <v>06363391001</v>
      </c>
      <c r="C47" t="s">
        <v>16</v>
      </c>
      <c r="D47" t="s">
        <v>35</v>
      </c>
      <c r="E47" t="s">
        <v>67</v>
      </c>
      <c r="F47" s="1" t="s">
        <v>130</v>
      </c>
      <c r="G47" t="s">
        <v>131</v>
      </c>
      <c r="H47">
        <v>941</v>
      </c>
      <c r="I47" s="2">
        <v>43958</v>
      </c>
      <c r="J47" s="2">
        <v>43983</v>
      </c>
      <c r="K47">
        <v>0</v>
      </c>
    </row>
    <row r="48" spans="1:11" x14ac:dyDescent="0.25">
      <c r="A48" t="str">
        <f>"Z072CEB1DE"</f>
        <v>Z072CEB1DE</v>
      </c>
      <c r="B48" t="str">
        <f t="shared" si="1"/>
        <v>06363391001</v>
      </c>
      <c r="C48" t="s">
        <v>16</v>
      </c>
      <c r="D48" t="s">
        <v>132</v>
      </c>
      <c r="E48" t="s">
        <v>67</v>
      </c>
      <c r="F48" s="1" t="s">
        <v>133</v>
      </c>
      <c r="G48" t="s">
        <v>134</v>
      </c>
      <c r="H48">
        <v>3000</v>
      </c>
      <c r="I48" s="2">
        <v>43959</v>
      </c>
      <c r="J48" s="2">
        <v>43974</v>
      </c>
      <c r="K48">
        <v>3000</v>
      </c>
    </row>
    <row r="49" spans="1:11" x14ac:dyDescent="0.25">
      <c r="A49" t="str">
        <f>"ZE02CF825E"</f>
        <v>ZE02CF825E</v>
      </c>
      <c r="B49" t="str">
        <f t="shared" si="1"/>
        <v>06363391001</v>
      </c>
      <c r="C49" t="s">
        <v>16</v>
      </c>
      <c r="D49" t="s">
        <v>135</v>
      </c>
      <c r="E49" t="s">
        <v>67</v>
      </c>
      <c r="F49" s="1" t="s">
        <v>94</v>
      </c>
      <c r="G49" t="s">
        <v>95</v>
      </c>
      <c r="H49">
        <v>420</v>
      </c>
      <c r="I49" s="2">
        <v>43966</v>
      </c>
      <c r="J49" s="2">
        <v>43996</v>
      </c>
      <c r="K49">
        <v>420</v>
      </c>
    </row>
    <row r="50" spans="1:11" x14ac:dyDescent="0.25">
      <c r="A50" t="str">
        <f>"8299008E0A"</f>
        <v>8299008E0A</v>
      </c>
      <c r="B50" t="str">
        <f t="shared" si="1"/>
        <v>06363391001</v>
      </c>
      <c r="C50" t="s">
        <v>16</v>
      </c>
      <c r="D50" t="s">
        <v>78</v>
      </c>
      <c r="E50" t="s">
        <v>18</v>
      </c>
      <c r="F50" s="1" t="s">
        <v>79</v>
      </c>
      <c r="G50" t="s">
        <v>80</v>
      </c>
      <c r="H50">
        <v>0</v>
      </c>
      <c r="I50" s="2">
        <v>44013</v>
      </c>
      <c r="J50" s="2">
        <v>44377</v>
      </c>
      <c r="K50">
        <v>17880.29</v>
      </c>
    </row>
    <row r="51" spans="1:11" x14ac:dyDescent="0.25">
      <c r="A51" t="str">
        <f>"Z792D00B53"</f>
        <v>Z792D00B53</v>
      </c>
      <c r="B51" t="str">
        <f t="shared" si="1"/>
        <v>06363391001</v>
      </c>
      <c r="C51" t="s">
        <v>16</v>
      </c>
      <c r="D51" t="s">
        <v>136</v>
      </c>
      <c r="E51" t="s">
        <v>67</v>
      </c>
      <c r="F51" s="1" t="s">
        <v>137</v>
      </c>
      <c r="G51" t="s">
        <v>138</v>
      </c>
      <c r="H51">
        <v>2384</v>
      </c>
      <c r="I51" s="2">
        <v>43966</v>
      </c>
      <c r="J51" s="2">
        <v>43980</v>
      </c>
      <c r="K51">
        <v>2384</v>
      </c>
    </row>
    <row r="52" spans="1:11" x14ac:dyDescent="0.25">
      <c r="A52" t="str">
        <f>"Z172D04731"</f>
        <v>Z172D04731</v>
      </c>
      <c r="B52" t="str">
        <f t="shared" si="1"/>
        <v>06363391001</v>
      </c>
      <c r="C52" t="s">
        <v>16</v>
      </c>
      <c r="D52" t="s">
        <v>139</v>
      </c>
      <c r="E52" t="s">
        <v>67</v>
      </c>
      <c r="F52" s="1" t="s">
        <v>140</v>
      </c>
      <c r="G52" t="s">
        <v>65</v>
      </c>
      <c r="H52">
        <v>4288.8</v>
      </c>
      <c r="I52" s="2">
        <v>43973</v>
      </c>
      <c r="J52" s="2">
        <v>44003</v>
      </c>
      <c r="K52">
        <v>4288.8</v>
      </c>
    </row>
    <row r="53" spans="1:11" x14ac:dyDescent="0.25">
      <c r="A53" t="str">
        <f>"ZDC2D14258"</f>
        <v>ZDC2D14258</v>
      </c>
      <c r="B53" t="str">
        <f t="shared" si="1"/>
        <v>06363391001</v>
      </c>
      <c r="C53" t="s">
        <v>16</v>
      </c>
      <c r="D53" t="s">
        <v>141</v>
      </c>
      <c r="E53" t="s">
        <v>18</v>
      </c>
      <c r="F53" s="1" t="s">
        <v>142</v>
      </c>
      <c r="G53" t="s">
        <v>143</v>
      </c>
      <c r="H53">
        <v>0</v>
      </c>
      <c r="I53" s="2">
        <v>43992</v>
      </c>
      <c r="J53" s="2">
        <v>45086</v>
      </c>
      <c r="K53">
        <v>0</v>
      </c>
    </row>
    <row r="54" spans="1:11" x14ac:dyDescent="0.25">
      <c r="A54" t="str">
        <f>"8218929AC3"</f>
        <v>8218929AC3</v>
      </c>
      <c r="B54" t="str">
        <f t="shared" si="1"/>
        <v>06363391001</v>
      </c>
      <c r="C54" t="s">
        <v>16</v>
      </c>
      <c r="D54" t="s">
        <v>21</v>
      </c>
      <c r="E54" t="s">
        <v>18</v>
      </c>
      <c r="F54" s="1" t="s">
        <v>114</v>
      </c>
      <c r="G54" t="s">
        <v>115</v>
      </c>
      <c r="H54">
        <v>0</v>
      </c>
      <c r="I54" s="2">
        <v>43952</v>
      </c>
      <c r="J54" s="2">
        <v>44316</v>
      </c>
      <c r="K54">
        <v>95664.12</v>
      </c>
    </row>
    <row r="55" spans="1:11" x14ac:dyDescent="0.25">
      <c r="A55" t="str">
        <f>"Z8A2C2DE31"</f>
        <v>Z8A2C2DE31</v>
      </c>
      <c r="B55" t="str">
        <f t="shared" si="1"/>
        <v>06363391001</v>
      </c>
      <c r="C55" t="s">
        <v>16</v>
      </c>
      <c r="D55" t="s">
        <v>144</v>
      </c>
      <c r="E55" t="s">
        <v>18</v>
      </c>
      <c r="F55" s="1" t="s">
        <v>114</v>
      </c>
      <c r="G55" t="s">
        <v>115</v>
      </c>
      <c r="H55">
        <v>0</v>
      </c>
      <c r="I55" s="2">
        <v>43952</v>
      </c>
      <c r="J55" s="2">
        <v>44316</v>
      </c>
      <c r="K55">
        <v>27479.1</v>
      </c>
    </row>
    <row r="56" spans="1:11" x14ac:dyDescent="0.25">
      <c r="A56" t="str">
        <f>"Z442D1D98C"</f>
        <v>Z442D1D98C</v>
      </c>
      <c r="B56" t="str">
        <f t="shared" si="1"/>
        <v>06363391001</v>
      </c>
      <c r="C56" t="s">
        <v>16</v>
      </c>
      <c r="D56" t="s">
        <v>145</v>
      </c>
      <c r="E56" t="s">
        <v>67</v>
      </c>
      <c r="F56" s="1" t="s">
        <v>71</v>
      </c>
      <c r="G56" t="s">
        <v>72</v>
      </c>
      <c r="H56">
        <v>1235</v>
      </c>
      <c r="I56" s="2">
        <v>43988</v>
      </c>
      <c r="J56" s="2">
        <v>43988</v>
      </c>
      <c r="K56">
        <v>1235</v>
      </c>
    </row>
    <row r="57" spans="1:11" x14ac:dyDescent="0.25">
      <c r="A57" t="str">
        <f>"8322954EE7"</f>
        <v>8322954EE7</v>
      </c>
      <c r="B57" t="str">
        <f t="shared" si="1"/>
        <v>06363391001</v>
      </c>
      <c r="C57" t="s">
        <v>16</v>
      </c>
      <c r="D57" t="s">
        <v>146</v>
      </c>
      <c r="E57" t="s">
        <v>18</v>
      </c>
      <c r="F57" s="1" t="s">
        <v>147</v>
      </c>
      <c r="G57" t="s">
        <v>148</v>
      </c>
      <c r="H57">
        <v>72150.36</v>
      </c>
      <c r="I57" s="2">
        <v>43984</v>
      </c>
      <c r="J57" s="2">
        <v>45078</v>
      </c>
      <c r="K57">
        <v>3113.52</v>
      </c>
    </row>
    <row r="58" spans="1:11" x14ac:dyDescent="0.25">
      <c r="A58" t="str">
        <f>"ZAC2D060A5"</f>
        <v>ZAC2D060A5</v>
      </c>
      <c r="B58" t="str">
        <f t="shared" si="1"/>
        <v>06363391001</v>
      </c>
      <c r="C58" t="s">
        <v>16</v>
      </c>
      <c r="D58" t="s">
        <v>149</v>
      </c>
      <c r="E58" t="s">
        <v>67</v>
      </c>
      <c r="F58" s="1" t="s">
        <v>82</v>
      </c>
      <c r="G58" t="s">
        <v>83</v>
      </c>
      <c r="H58">
        <v>250</v>
      </c>
      <c r="I58" s="2">
        <v>43980</v>
      </c>
      <c r="J58" s="2">
        <v>43995</v>
      </c>
      <c r="K58">
        <v>250</v>
      </c>
    </row>
    <row r="59" spans="1:11" x14ac:dyDescent="0.25">
      <c r="A59" t="str">
        <f>"Z262D3DFF9"</f>
        <v>Z262D3DFF9</v>
      </c>
      <c r="B59" t="str">
        <f t="shared" si="1"/>
        <v>06363391001</v>
      </c>
      <c r="C59" t="s">
        <v>16</v>
      </c>
      <c r="D59" t="s">
        <v>150</v>
      </c>
      <c r="E59" t="s">
        <v>67</v>
      </c>
      <c r="F59" s="1" t="s">
        <v>151</v>
      </c>
      <c r="G59" t="s">
        <v>152</v>
      </c>
      <c r="H59">
        <v>1050</v>
      </c>
      <c r="I59" s="2">
        <v>43997</v>
      </c>
      <c r="J59" s="2">
        <v>44016</v>
      </c>
      <c r="K59">
        <v>1050</v>
      </c>
    </row>
    <row r="60" spans="1:11" x14ac:dyDescent="0.25">
      <c r="A60" t="str">
        <f>"Z092D3B3E1"</f>
        <v>Z092D3B3E1</v>
      </c>
      <c r="B60" t="str">
        <f t="shared" si="1"/>
        <v>06363391001</v>
      </c>
      <c r="C60" t="s">
        <v>16</v>
      </c>
      <c r="D60" t="s">
        <v>153</v>
      </c>
      <c r="E60" t="s">
        <v>67</v>
      </c>
      <c r="F60" s="1" t="s">
        <v>129</v>
      </c>
      <c r="G60" t="s">
        <v>62</v>
      </c>
      <c r="H60">
        <v>15545</v>
      </c>
      <c r="I60" s="2">
        <v>43997</v>
      </c>
      <c r="J60" s="2">
        <v>44104</v>
      </c>
      <c r="K60">
        <v>15545</v>
      </c>
    </row>
    <row r="61" spans="1:11" x14ac:dyDescent="0.25">
      <c r="A61" t="str">
        <f>"Z7D2D6F721"</f>
        <v>Z7D2D6F721</v>
      </c>
      <c r="B61" t="str">
        <f t="shared" si="1"/>
        <v>06363391001</v>
      </c>
      <c r="C61" t="s">
        <v>16</v>
      </c>
      <c r="D61" t="s">
        <v>154</v>
      </c>
      <c r="E61" t="s">
        <v>67</v>
      </c>
      <c r="F61" s="1" t="s">
        <v>105</v>
      </c>
      <c r="G61" t="s">
        <v>106</v>
      </c>
      <c r="H61">
        <v>2864.4</v>
      </c>
      <c r="I61" s="2">
        <v>44013</v>
      </c>
      <c r="J61" s="2">
        <v>44074</v>
      </c>
      <c r="K61">
        <v>2798.4</v>
      </c>
    </row>
    <row r="62" spans="1:11" x14ac:dyDescent="0.25">
      <c r="A62" t="str">
        <f>"Z072D71227"</f>
        <v>Z072D71227</v>
      </c>
      <c r="B62" t="str">
        <f t="shared" si="1"/>
        <v>06363391001</v>
      </c>
      <c r="C62" t="s">
        <v>16</v>
      </c>
      <c r="D62" t="s">
        <v>155</v>
      </c>
      <c r="E62" t="s">
        <v>67</v>
      </c>
      <c r="F62" s="1" t="s">
        <v>120</v>
      </c>
      <c r="G62" t="s">
        <v>121</v>
      </c>
      <c r="H62">
        <v>450</v>
      </c>
      <c r="I62" s="2">
        <v>44011</v>
      </c>
      <c r="J62" s="2">
        <v>44011</v>
      </c>
      <c r="K62">
        <v>450</v>
      </c>
    </row>
    <row r="63" spans="1:11" x14ac:dyDescent="0.25">
      <c r="A63" t="str">
        <f>"Z9E2B15DF0"</f>
        <v>Z9E2B15DF0</v>
      </c>
      <c r="B63" t="str">
        <f t="shared" si="1"/>
        <v>06363391001</v>
      </c>
      <c r="C63" t="s">
        <v>16</v>
      </c>
      <c r="D63" t="s">
        <v>22</v>
      </c>
      <c r="E63" t="s">
        <v>18</v>
      </c>
      <c r="F63" s="1" t="s">
        <v>23</v>
      </c>
      <c r="G63" t="s">
        <v>24</v>
      </c>
      <c r="H63">
        <v>11309.12</v>
      </c>
      <c r="I63" s="2">
        <v>43980</v>
      </c>
      <c r="J63" s="2">
        <v>45440</v>
      </c>
      <c r="K63">
        <v>1413.62</v>
      </c>
    </row>
    <row r="64" spans="1:11" x14ac:dyDescent="0.25">
      <c r="A64" t="str">
        <f>"Z122C8F912"</f>
        <v>Z122C8F912</v>
      </c>
      <c r="B64" t="str">
        <f t="shared" si="1"/>
        <v>06363391001</v>
      </c>
      <c r="C64" t="s">
        <v>16</v>
      </c>
      <c r="D64" t="s">
        <v>22</v>
      </c>
      <c r="E64" t="s">
        <v>18</v>
      </c>
      <c r="F64" s="1" t="s">
        <v>156</v>
      </c>
      <c r="G64" t="s">
        <v>157</v>
      </c>
      <c r="H64">
        <v>14272</v>
      </c>
      <c r="I64" s="2">
        <v>44013</v>
      </c>
      <c r="J64" s="2">
        <v>45473</v>
      </c>
      <c r="K64">
        <v>346.9</v>
      </c>
    </row>
    <row r="65" spans="1:11" x14ac:dyDescent="0.25">
      <c r="A65" t="str">
        <f>"Z0F2D734AA"</f>
        <v>Z0F2D734AA</v>
      </c>
      <c r="B65" t="str">
        <f t="shared" si="1"/>
        <v>06363391001</v>
      </c>
      <c r="C65" t="s">
        <v>16</v>
      </c>
      <c r="D65" t="s">
        <v>158</v>
      </c>
      <c r="E65" t="s">
        <v>67</v>
      </c>
      <c r="F65" s="1" t="s">
        <v>76</v>
      </c>
      <c r="G65" t="s">
        <v>77</v>
      </c>
      <c r="H65">
        <v>195</v>
      </c>
      <c r="I65" s="2">
        <v>44022</v>
      </c>
      <c r="J65" s="2">
        <v>44032</v>
      </c>
      <c r="K65">
        <v>195</v>
      </c>
    </row>
    <row r="66" spans="1:11" x14ac:dyDescent="0.25">
      <c r="A66" t="str">
        <f>"ZC22D6149C"</f>
        <v>ZC22D6149C</v>
      </c>
      <c r="B66" t="str">
        <f t="shared" si="1"/>
        <v>06363391001</v>
      </c>
      <c r="C66" t="s">
        <v>16</v>
      </c>
      <c r="D66" t="s">
        <v>102</v>
      </c>
      <c r="E66" t="s">
        <v>67</v>
      </c>
      <c r="F66" s="1" t="s">
        <v>103</v>
      </c>
      <c r="G66" t="s">
        <v>56</v>
      </c>
      <c r="H66">
        <v>4282.5600000000004</v>
      </c>
      <c r="I66" s="2">
        <v>44025</v>
      </c>
      <c r="J66" s="2">
        <v>44045</v>
      </c>
      <c r="K66">
        <v>4282.5600000000004</v>
      </c>
    </row>
    <row r="67" spans="1:11" x14ac:dyDescent="0.25">
      <c r="A67" t="str">
        <f>"Z392DA4B75"</f>
        <v>Z392DA4B75</v>
      </c>
      <c r="B67" t="str">
        <f t="shared" ref="B67:B101" si="2">"06363391001"</f>
        <v>06363391001</v>
      </c>
      <c r="C67" t="s">
        <v>16</v>
      </c>
      <c r="D67" t="s">
        <v>159</v>
      </c>
      <c r="E67" t="s">
        <v>67</v>
      </c>
      <c r="F67" s="1" t="s">
        <v>160</v>
      </c>
      <c r="G67" t="s">
        <v>161</v>
      </c>
      <c r="H67">
        <v>447.5</v>
      </c>
      <c r="I67" s="2">
        <v>44026</v>
      </c>
      <c r="J67" s="2">
        <v>44041</v>
      </c>
      <c r="K67">
        <v>447.5</v>
      </c>
    </row>
    <row r="68" spans="1:11" x14ac:dyDescent="0.25">
      <c r="A68" t="str">
        <f>"ZCC2D9BBBB"</f>
        <v>ZCC2D9BBBB</v>
      </c>
      <c r="B68" t="str">
        <f t="shared" si="2"/>
        <v>06363391001</v>
      </c>
      <c r="C68" t="s">
        <v>16</v>
      </c>
      <c r="D68" t="s">
        <v>66</v>
      </c>
      <c r="E68" t="s">
        <v>67</v>
      </c>
      <c r="F68" s="1" t="s">
        <v>68</v>
      </c>
      <c r="G68" t="s">
        <v>69</v>
      </c>
      <c r="H68">
        <v>0</v>
      </c>
      <c r="I68" s="2">
        <v>44001</v>
      </c>
      <c r="J68" s="2">
        <v>44365</v>
      </c>
      <c r="K68">
        <v>1125</v>
      </c>
    </row>
    <row r="69" spans="1:11" x14ac:dyDescent="0.25">
      <c r="A69" t="str">
        <f>"ZC82CAB541"</f>
        <v>ZC82CAB541</v>
      </c>
      <c r="B69" t="str">
        <f t="shared" si="2"/>
        <v>06363391001</v>
      </c>
      <c r="C69" t="s">
        <v>16</v>
      </c>
      <c r="D69" t="s">
        <v>162</v>
      </c>
      <c r="E69" t="s">
        <v>42</v>
      </c>
      <c r="F69" s="1" t="s">
        <v>163</v>
      </c>
      <c r="G69" t="s">
        <v>164</v>
      </c>
      <c r="H69">
        <v>15550</v>
      </c>
      <c r="I69" s="2">
        <v>44026</v>
      </c>
      <c r="J69" s="2">
        <v>44755</v>
      </c>
      <c r="K69">
        <v>3887.5</v>
      </c>
    </row>
    <row r="70" spans="1:11" x14ac:dyDescent="0.25">
      <c r="A70" t="str">
        <f>"ZC82D8F2A3"</f>
        <v>ZC82D8F2A3</v>
      </c>
      <c r="B70" t="str">
        <f t="shared" si="2"/>
        <v>06363391001</v>
      </c>
      <c r="C70" t="s">
        <v>16</v>
      </c>
      <c r="D70" t="s">
        <v>73</v>
      </c>
      <c r="E70" t="s">
        <v>67</v>
      </c>
      <c r="F70" s="1" t="s">
        <v>74</v>
      </c>
      <c r="G70" t="s">
        <v>44</v>
      </c>
      <c r="H70">
        <v>10323.9</v>
      </c>
      <c r="I70" s="2">
        <v>44028</v>
      </c>
      <c r="J70" s="2">
        <v>44074</v>
      </c>
      <c r="K70">
        <v>10323.9</v>
      </c>
    </row>
    <row r="71" spans="1:11" x14ac:dyDescent="0.25">
      <c r="A71" t="str">
        <f>"ZC82DD7F6F"</f>
        <v>ZC82DD7F6F</v>
      </c>
      <c r="B71" t="str">
        <f t="shared" si="2"/>
        <v>06363391001</v>
      </c>
      <c r="C71" t="s">
        <v>16</v>
      </c>
      <c r="D71" t="s">
        <v>165</v>
      </c>
      <c r="E71" t="s">
        <v>67</v>
      </c>
      <c r="F71" s="1" t="s">
        <v>166</v>
      </c>
      <c r="G71" t="s">
        <v>167</v>
      </c>
      <c r="H71">
        <v>1100</v>
      </c>
      <c r="I71" s="2">
        <v>44046</v>
      </c>
      <c r="J71" s="2">
        <v>44050</v>
      </c>
      <c r="K71">
        <v>1100</v>
      </c>
    </row>
    <row r="72" spans="1:11" x14ac:dyDescent="0.25">
      <c r="A72" t="str">
        <f>"Z272DBBD25"</f>
        <v>Z272DBBD25</v>
      </c>
      <c r="B72" t="str">
        <f t="shared" si="2"/>
        <v>06363391001</v>
      </c>
      <c r="C72" t="s">
        <v>16</v>
      </c>
      <c r="D72" t="s">
        <v>168</v>
      </c>
      <c r="E72" t="s">
        <v>67</v>
      </c>
      <c r="F72" s="1" t="s">
        <v>169</v>
      </c>
      <c r="G72" t="s">
        <v>170</v>
      </c>
      <c r="H72">
        <v>1500</v>
      </c>
      <c r="I72" s="2">
        <v>44042</v>
      </c>
      <c r="J72" s="2">
        <v>44057</v>
      </c>
      <c r="K72">
        <v>1500</v>
      </c>
    </row>
    <row r="73" spans="1:11" x14ac:dyDescent="0.25">
      <c r="A73" t="str">
        <f>"Z772E19B37"</f>
        <v>Z772E19B37</v>
      </c>
      <c r="B73" t="str">
        <f t="shared" si="2"/>
        <v>06363391001</v>
      </c>
      <c r="C73" t="s">
        <v>16</v>
      </c>
      <c r="D73" t="s">
        <v>171</v>
      </c>
      <c r="E73" t="s">
        <v>67</v>
      </c>
      <c r="F73" s="1" t="s">
        <v>172</v>
      </c>
      <c r="G73" t="s">
        <v>173</v>
      </c>
      <c r="H73">
        <v>13212.98</v>
      </c>
      <c r="I73" s="2">
        <v>44074</v>
      </c>
      <c r="J73" s="2">
        <v>44104</v>
      </c>
      <c r="K73">
        <v>13212.98</v>
      </c>
    </row>
    <row r="74" spans="1:11" x14ac:dyDescent="0.25">
      <c r="A74" t="str">
        <f>"ZBA2D567DA"</f>
        <v>ZBA2D567DA</v>
      </c>
      <c r="B74" t="str">
        <f t="shared" si="2"/>
        <v>06363391001</v>
      </c>
      <c r="C74" t="s">
        <v>16</v>
      </c>
      <c r="D74" t="s">
        <v>174</v>
      </c>
      <c r="E74" t="s">
        <v>42</v>
      </c>
      <c r="F74" s="1" t="s">
        <v>175</v>
      </c>
      <c r="G74" t="s">
        <v>176</v>
      </c>
      <c r="H74">
        <v>16572.8</v>
      </c>
      <c r="I74" s="2">
        <v>44082</v>
      </c>
      <c r="J74" s="2">
        <v>44097</v>
      </c>
      <c r="K74">
        <v>16572.8</v>
      </c>
    </row>
    <row r="75" spans="1:11" x14ac:dyDescent="0.25">
      <c r="A75" t="str">
        <f>"Z892E4600B"</f>
        <v>Z892E4600B</v>
      </c>
      <c r="B75" t="str">
        <f t="shared" si="2"/>
        <v>06363391001</v>
      </c>
      <c r="C75" t="s">
        <v>16</v>
      </c>
      <c r="D75" t="s">
        <v>132</v>
      </c>
      <c r="E75" t="s">
        <v>67</v>
      </c>
      <c r="F75" s="1" t="s">
        <v>177</v>
      </c>
      <c r="G75" t="s">
        <v>178</v>
      </c>
      <c r="H75">
        <v>4600</v>
      </c>
      <c r="I75" s="2">
        <v>44088</v>
      </c>
      <c r="J75" s="2">
        <v>44090</v>
      </c>
      <c r="K75">
        <v>4600</v>
      </c>
    </row>
    <row r="76" spans="1:11" x14ac:dyDescent="0.25">
      <c r="A76" t="str">
        <f>"Z972E45FE5"</f>
        <v>Z972E45FE5</v>
      </c>
      <c r="B76" t="str">
        <f t="shared" si="2"/>
        <v>06363391001</v>
      </c>
      <c r="C76" t="s">
        <v>16</v>
      </c>
      <c r="D76" t="s">
        <v>179</v>
      </c>
      <c r="E76" t="s">
        <v>67</v>
      </c>
      <c r="F76" s="1" t="s">
        <v>180</v>
      </c>
      <c r="G76" t="s">
        <v>181</v>
      </c>
      <c r="H76">
        <v>220</v>
      </c>
      <c r="I76" s="2">
        <v>44088</v>
      </c>
      <c r="J76" s="2">
        <v>44098</v>
      </c>
      <c r="K76">
        <v>220</v>
      </c>
    </row>
    <row r="77" spans="1:11" x14ac:dyDescent="0.25">
      <c r="A77" t="str">
        <f>"ZC02E5B753"</f>
        <v>ZC02E5B753</v>
      </c>
      <c r="B77" t="str">
        <f t="shared" si="2"/>
        <v>06363391001</v>
      </c>
      <c r="C77" t="s">
        <v>16</v>
      </c>
      <c r="D77" t="s">
        <v>182</v>
      </c>
      <c r="E77" t="s">
        <v>67</v>
      </c>
      <c r="F77" s="1" t="s">
        <v>183</v>
      </c>
      <c r="G77" t="s">
        <v>184</v>
      </c>
      <c r="H77">
        <v>330</v>
      </c>
      <c r="I77" s="2">
        <v>44092</v>
      </c>
      <c r="J77" s="2">
        <v>44107</v>
      </c>
      <c r="K77">
        <v>329.6</v>
      </c>
    </row>
    <row r="78" spans="1:11" x14ac:dyDescent="0.25">
      <c r="A78" t="str">
        <f>"Z5C2E69E3C"</f>
        <v>Z5C2E69E3C</v>
      </c>
      <c r="B78" t="str">
        <f t="shared" si="2"/>
        <v>06363391001</v>
      </c>
      <c r="C78" t="s">
        <v>16</v>
      </c>
      <c r="D78" t="s">
        <v>185</v>
      </c>
      <c r="E78" t="s">
        <v>67</v>
      </c>
      <c r="F78" s="1" t="s">
        <v>186</v>
      </c>
      <c r="G78" t="s">
        <v>187</v>
      </c>
      <c r="H78">
        <v>545</v>
      </c>
      <c r="I78" s="2">
        <v>44097</v>
      </c>
      <c r="J78" s="2">
        <v>44112</v>
      </c>
      <c r="K78">
        <v>545</v>
      </c>
    </row>
    <row r="79" spans="1:11" x14ac:dyDescent="0.25">
      <c r="A79" t="str">
        <f>"Z992E77E89"</f>
        <v>Z992E77E89</v>
      </c>
      <c r="B79" t="str">
        <f t="shared" si="2"/>
        <v>06363391001</v>
      </c>
      <c r="C79" t="s">
        <v>16</v>
      </c>
      <c r="D79" t="s">
        <v>188</v>
      </c>
      <c r="E79" t="s">
        <v>67</v>
      </c>
      <c r="F79" s="1" t="s">
        <v>189</v>
      </c>
      <c r="G79" t="s">
        <v>190</v>
      </c>
      <c r="H79">
        <v>2700</v>
      </c>
      <c r="I79" s="2">
        <v>44102</v>
      </c>
      <c r="J79" s="2">
        <v>44109</v>
      </c>
      <c r="K79">
        <v>2700</v>
      </c>
    </row>
    <row r="80" spans="1:11" x14ac:dyDescent="0.25">
      <c r="A80" t="str">
        <f>"ZA12E7BF71"</f>
        <v>ZA12E7BF71</v>
      </c>
      <c r="B80" t="str">
        <f t="shared" si="2"/>
        <v>06363391001</v>
      </c>
      <c r="C80" t="s">
        <v>16</v>
      </c>
      <c r="D80" t="s">
        <v>191</v>
      </c>
      <c r="E80" t="s">
        <v>67</v>
      </c>
      <c r="F80" s="1" t="s">
        <v>192</v>
      </c>
      <c r="G80" t="s">
        <v>193</v>
      </c>
      <c r="H80">
        <v>300</v>
      </c>
      <c r="I80" s="2">
        <v>44102</v>
      </c>
      <c r="J80" s="2">
        <v>44105</v>
      </c>
      <c r="K80">
        <v>300</v>
      </c>
    </row>
    <row r="81" spans="1:11" x14ac:dyDescent="0.25">
      <c r="A81" t="str">
        <f>"ZD12E628BD"</f>
        <v>ZD12E628BD</v>
      </c>
      <c r="B81" t="str">
        <f t="shared" si="2"/>
        <v>06363391001</v>
      </c>
      <c r="C81" t="s">
        <v>16</v>
      </c>
      <c r="D81" t="s">
        <v>22</v>
      </c>
      <c r="E81" t="s">
        <v>18</v>
      </c>
      <c r="F81" s="1" t="s">
        <v>156</v>
      </c>
      <c r="G81" t="s">
        <v>157</v>
      </c>
      <c r="H81">
        <v>28544</v>
      </c>
      <c r="I81" s="2">
        <v>44154</v>
      </c>
      <c r="J81" s="2">
        <v>45614</v>
      </c>
      <c r="K81">
        <v>0</v>
      </c>
    </row>
    <row r="82" spans="1:11" x14ac:dyDescent="0.25">
      <c r="A82" t="str">
        <f>"Z462E92F1A"</f>
        <v>Z462E92F1A</v>
      </c>
      <c r="B82" t="str">
        <f t="shared" si="2"/>
        <v>06363391001</v>
      </c>
      <c r="C82" t="s">
        <v>16</v>
      </c>
      <c r="D82" t="s">
        <v>194</v>
      </c>
      <c r="E82" t="s">
        <v>18</v>
      </c>
      <c r="F82" s="1" t="s">
        <v>23</v>
      </c>
      <c r="G82" t="s">
        <v>24</v>
      </c>
      <c r="H82">
        <v>6629.04</v>
      </c>
      <c r="I82" s="2">
        <v>44109</v>
      </c>
      <c r="J82" s="2">
        <v>44165</v>
      </c>
      <c r="K82">
        <v>6629.03</v>
      </c>
    </row>
    <row r="83" spans="1:11" x14ac:dyDescent="0.25">
      <c r="A83" t="str">
        <f>"Z8B2E91C71"</f>
        <v>Z8B2E91C71</v>
      </c>
      <c r="B83" t="str">
        <f t="shared" si="2"/>
        <v>06363391001</v>
      </c>
      <c r="C83" t="s">
        <v>16</v>
      </c>
      <c r="D83" t="s">
        <v>195</v>
      </c>
      <c r="E83" t="s">
        <v>67</v>
      </c>
      <c r="F83" s="1" t="s">
        <v>196</v>
      </c>
      <c r="G83" t="s">
        <v>59</v>
      </c>
      <c r="H83">
        <v>4357.3599999999997</v>
      </c>
      <c r="I83" s="2">
        <v>44110</v>
      </c>
      <c r="J83" s="2">
        <v>44129</v>
      </c>
      <c r="K83">
        <v>0</v>
      </c>
    </row>
    <row r="84" spans="1:11" x14ac:dyDescent="0.25">
      <c r="A84" t="str">
        <f>"82273629E5"</f>
        <v>82273629E5</v>
      </c>
      <c r="B84" t="str">
        <f t="shared" si="2"/>
        <v>06363391001</v>
      </c>
      <c r="C84" t="s">
        <v>16</v>
      </c>
      <c r="D84" t="s">
        <v>197</v>
      </c>
      <c r="E84" t="s">
        <v>42</v>
      </c>
      <c r="F84" s="1" t="s">
        <v>198</v>
      </c>
      <c r="G84" t="s">
        <v>199</v>
      </c>
      <c r="H84">
        <v>39734.32</v>
      </c>
      <c r="I84" s="2">
        <v>44111</v>
      </c>
      <c r="J84" s="2">
        <v>44141</v>
      </c>
      <c r="K84">
        <v>0</v>
      </c>
    </row>
    <row r="85" spans="1:11" x14ac:dyDescent="0.25">
      <c r="A85" t="str">
        <f>"ZC72EB7BD6"</f>
        <v>ZC72EB7BD6</v>
      </c>
      <c r="B85" t="str">
        <f t="shared" si="2"/>
        <v>06363391001</v>
      </c>
      <c r="C85" t="s">
        <v>16</v>
      </c>
      <c r="D85" t="s">
        <v>200</v>
      </c>
      <c r="E85" t="s">
        <v>67</v>
      </c>
      <c r="F85" s="1" t="s">
        <v>201</v>
      </c>
      <c r="G85" t="s">
        <v>202</v>
      </c>
      <c r="H85">
        <v>824.8</v>
      </c>
      <c r="I85" s="2">
        <v>44117</v>
      </c>
      <c r="J85" s="2">
        <v>44147</v>
      </c>
      <c r="K85">
        <v>824.8</v>
      </c>
    </row>
    <row r="86" spans="1:11" x14ac:dyDescent="0.25">
      <c r="A86" t="str">
        <f>"ZA62EC06FE"</f>
        <v>ZA62EC06FE</v>
      </c>
      <c r="B86" t="str">
        <f t="shared" si="2"/>
        <v>06363391001</v>
      </c>
      <c r="C86" t="s">
        <v>16</v>
      </c>
      <c r="D86" t="s">
        <v>203</v>
      </c>
      <c r="E86" t="s">
        <v>67</v>
      </c>
      <c r="F86" s="1" t="s">
        <v>204</v>
      </c>
      <c r="G86" t="s">
        <v>205</v>
      </c>
      <c r="H86">
        <v>205</v>
      </c>
      <c r="I86" s="2">
        <v>44118</v>
      </c>
      <c r="J86" s="2">
        <v>44138</v>
      </c>
      <c r="K86">
        <v>205</v>
      </c>
    </row>
    <row r="87" spans="1:11" x14ac:dyDescent="0.25">
      <c r="A87" t="str">
        <f>"Z842EE959B"</f>
        <v>Z842EE959B</v>
      </c>
      <c r="B87" t="str">
        <f t="shared" si="2"/>
        <v>06363391001</v>
      </c>
      <c r="C87" t="s">
        <v>16</v>
      </c>
      <c r="D87" t="s">
        <v>206</v>
      </c>
      <c r="E87" t="s">
        <v>18</v>
      </c>
      <c r="F87" s="1" t="s">
        <v>207</v>
      </c>
      <c r="G87" t="s">
        <v>208</v>
      </c>
      <c r="H87">
        <v>13581</v>
      </c>
      <c r="I87" s="2">
        <v>44130</v>
      </c>
      <c r="J87" s="2">
        <v>44165</v>
      </c>
      <c r="K87">
        <v>13581</v>
      </c>
    </row>
    <row r="88" spans="1:11" x14ac:dyDescent="0.25">
      <c r="A88" t="str">
        <f>"Z4A2EC37BB"</f>
        <v>Z4A2EC37BB</v>
      </c>
      <c r="B88" t="str">
        <f t="shared" si="2"/>
        <v>06363391001</v>
      </c>
      <c r="C88" t="s">
        <v>16</v>
      </c>
      <c r="D88" t="s">
        <v>209</v>
      </c>
      <c r="E88" t="s">
        <v>67</v>
      </c>
      <c r="F88" s="1" t="s">
        <v>129</v>
      </c>
      <c r="G88" t="s">
        <v>62</v>
      </c>
      <c r="H88">
        <v>6350</v>
      </c>
      <c r="I88" s="2">
        <v>44130</v>
      </c>
      <c r="J88" s="2">
        <v>44196</v>
      </c>
      <c r="K88">
        <v>0</v>
      </c>
    </row>
    <row r="89" spans="1:11" x14ac:dyDescent="0.25">
      <c r="A89" t="str">
        <f>"ZB62F142B4"</f>
        <v>ZB62F142B4</v>
      </c>
      <c r="B89" t="str">
        <f t="shared" si="2"/>
        <v>06363391001</v>
      </c>
      <c r="C89" t="s">
        <v>16</v>
      </c>
      <c r="D89" t="s">
        <v>210</v>
      </c>
      <c r="E89" t="s">
        <v>67</v>
      </c>
      <c r="F89" s="1" t="s">
        <v>211</v>
      </c>
      <c r="G89" t="s">
        <v>212</v>
      </c>
      <c r="H89">
        <v>3359.8</v>
      </c>
      <c r="I89" s="2">
        <v>44140</v>
      </c>
      <c r="J89" s="2">
        <v>44147</v>
      </c>
      <c r="K89">
        <v>3359.8</v>
      </c>
    </row>
    <row r="90" spans="1:11" x14ac:dyDescent="0.25">
      <c r="A90" t="str">
        <f>"Z5D2F1978C"</f>
        <v>Z5D2F1978C</v>
      </c>
      <c r="B90" t="str">
        <f t="shared" si="2"/>
        <v>06363391001</v>
      </c>
      <c r="C90" t="s">
        <v>16</v>
      </c>
      <c r="D90" t="s">
        <v>213</v>
      </c>
      <c r="E90" t="s">
        <v>18</v>
      </c>
      <c r="F90" s="1" t="s">
        <v>23</v>
      </c>
      <c r="G90" t="s">
        <v>24</v>
      </c>
      <c r="H90">
        <v>2606</v>
      </c>
      <c r="I90" s="2">
        <v>44144</v>
      </c>
      <c r="J90" s="2">
        <v>44196</v>
      </c>
      <c r="K90">
        <v>2606</v>
      </c>
    </row>
    <row r="91" spans="1:11" x14ac:dyDescent="0.25">
      <c r="A91" t="str">
        <f>"Z672E8C73E"</f>
        <v>Z672E8C73E</v>
      </c>
      <c r="B91" t="str">
        <f t="shared" si="2"/>
        <v>06363391001</v>
      </c>
      <c r="C91" t="s">
        <v>16</v>
      </c>
      <c r="D91" t="s">
        <v>214</v>
      </c>
      <c r="E91" t="s">
        <v>67</v>
      </c>
      <c r="F91" s="1" t="s">
        <v>215</v>
      </c>
      <c r="G91" t="s">
        <v>216</v>
      </c>
      <c r="H91">
        <v>24420.92</v>
      </c>
      <c r="I91" s="2">
        <v>44144</v>
      </c>
      <c r="J91" s="2">
        <v>44508</v>
      </c>
      <c r="K91">
        <v>0</v>
      </c>
    </row>
    <row r="92" spans="1:11" x14ac:dyDescent="0.25">
      <c r="A92" t="str">
        <f>"0000000000"</f>
        <v>0000000000</v>
      </c>
      <c r="B92" t="str">
        <f t="shared" si="2"/>
        <v>06363391001</v>
      </c>
      <c r="C92" t="s">
        <v>16</v>
      </c>
      <c r="D92" t="s">
        <v>217</v>
      </c>
      <c r="E92" t="s">
        <v>67</v>
      </c>
      <c r="F92" s="1" t="s">
        <v>218</v>
      </c>
      <c r="G92" t="s">
        <v>219</v>
      </c>
      <c r="H92">
        <v>376.9</v>
      </c>
      <c r="I92" s="2">
        <v>44147</v>
      </c>
      <c r="J92" s="2">
        <v>44196</v>
      </c>
      <c r="K92">
        <v>376.9</v>
      </c>
    </row>
    <row r="93" spans="1:11" x14ac:dyDescent="0.25">
      <c r="A93" t="str">
        <f>"8416480B01"</f>
        <v>8416480B01</v>
      </c>
      <c r="B93" t="str">
        <f t="shared" si="2"/>
        <v>06363391001</v>
      </c>
      <c r="C93" t="s">
        <v>16</v>
      </c>
      <c r="D93" t="s">
        <v>220</v>
      </c>
      <c r="E93" t="s">
        <v>18</v>
      </c>
      <c r="F93" s="1" t="s">
        <v>221</v>
      </c>
      <c r="G93" t="s">
        <v>222</v>
      </c>
      <c r="H93">
        <v>240959.01</v>
      </c>
      <c r="I93" s="2">
        <v>44075</v>
      </c>
      <c r="J93" s="2">
        <v>45169</v>
      </c>
      <c r="K93">
        <v>21366.75</v>
      </c>
    </row>
    <row r="94" spans="1:11" x14ac:dyDescent="0.25">
      <c r="A94" t="str">
        <f>"ZEE2F73F90"</f>
        <v>ZEE2F73F90</v>
      </c>
      <c r="B94" t="str">
        <f t="shared" si="2"/>
        <v>06363391001</v>
      </c>
      <c r="C94" t="s">
        <v>16</v>
      </c>
      <c r="D94" t="s">
        <v>223</v>
      </c>
      <c r="E94" t="s">
        <v>67</v>
      </c>
      <c r="F94" s="1" t="s">
        <v>224</v>
      </c>
      <c r="G94" t="s">
        <v>225</v>
      </c>
      <c r="H94">
        <v>1814</v>
      </c>
      <c r="I94" s="2">
        <v>44165</v>
      </c>
      <c r="J94" s="2">
        <v>44194</v>
      </c>
      <c r="K94">
        <v>0</v>
      </c>
    </row>
    <row r="95" spans="1:11" x14ac:dyDescent="0.25">
      <c r="A95" t="str">
        <f>"Z682F38C97"</f>
        <v>Z682F38C97</v>
      </c>
      <c r="B95" t="str">
        <f t="shared" si="2"/>
        <v>06363391001</v>
      </c>
      <c r="C95" t="s">
        <v>16</v>
      </c>
      <c r="D95" t="s">
        <v>226</v>
      </c>
      <c r="E95" t="s">
        <v>67</v>
      </c>
      <c r="F95" s="1" t="s">
        <v>227</v>
      </c>
      <c r="G95" t="s">
        <v>228</v>
      </c>
      <c r="H95">
        <v>395.88</v>
      </c>
      <c r="I95" s="2">
        <v>44165</v>
      </c>
      <c r="J95" s="2">
        <v>44180</v>
      </c>
      <c r="K95">
        <v>395.88</v>
      </c>
    </row>
    <row r="96" spans="1:11" x14ac:dyDescent="0.25">
      <c r="A96" t="str">
        <f>"Z872F20FB3"</f>
        <v>Z872F20FB3</v>
      </c>
      <c r="B96" t="str">
        <f t="shared" si="2"/>
        <v>06363391001</v>
      </c>
      <c r="C96" t="s">
        <v>16</v>
      </c>
      <c r="D96" t="s">
        <v>229</v>
      </c>
      <c r="E96" t="s">
        <v>67</v>
      </c>
      <c r="F96" s="1" t="s">
        <v>180</v>
      </c>
      <c r="G96" t="s">
        <v>181</v>
      </c>
      <c r="H96">
        <v>8427</v>
      </c>
      <c r="I96" s="2">
        <v>44167</v>
      </c>
      <c r="J96" s="2">
        <v>44197</v>
      </c>
      <c r="K96">
        <v>0</v>
      </c>
    </row>
    <row r="97" spans="1:11" x14ac:dyDescent="0.25">
      <c r="A97" t="str">
        <f>"Z4C2F99B02"</f>
        <v>Z4C2F99B02</v>
      </c>
      <c r="B97" t="str">
        <f t="shared" si="2"/>
        <v>06363391001</v>
      </c>
      <c r="C97" t="s">
        <v>16</v>
      </c>
      <c r="D97" t="s">
        <v>230</v>
      </c>
      <c r="E97" t="s">
        <v>67</v>
      </c>
      <c r="F97" s="1" t="s">
        <v>231</v>
      </c>
      <c r="G97" t="s">
        <v>232</v>
      </c>
      <c r="H97">
        <v>4960.5</v>
      </c>
      <c r="I97" s="2">
        <v>44169</v>
      </c>
      <c r="J97" s="2">
        <v>44199</v>
      </c>
      <c r="K97">
        <v>4960.5</v>
      </c>
    </row>
    <row r="98" spans="1:11" x14ac:dyDescent="0.25">
      <c r="A98" t="str">
        <f>"Z4C2F99BFD"</f>
        <v>Z4C2F99BFD</v>
      </c>
      <c r="B98" t="str">
        <f t="shared" si="2"/>
        <v>06363391001</v>
      </c>
      <c r="C98" t="s">
        <v>16</v>
      </c>
      <c r="D98" t="s">
        <v>233</v>
      </c>
      <c r="E98" t="s">
        <v>67</v>
      </c>
      <c r="F98" s="1" t="s">
        <v>234</v>
      </c>
      <c r="G98" t="s">
        <v>235</v>
      </c>
      <c r="H98">
        <v>4900</v>
      </c>
      <c r="I98" s="2">
        <v>44179</v>
      </c>
      <c r="J98" s="2">
        <v>44196</v>
      </c>
      <c r="K98">
        <v>0</v>
      </c>
    </row>
    <row r="99" spans="1:11" x14ac:dyDescent="0.25">
      <c r="A99" t="str">
        <f>"8543088B3B"</f>
        <v>8543088B3B</v>
      </c>
      <c r="B99" t="str">
        <f t="shared" si="2"/>
        <v>06363391001</v>
      </c>
      <c r="C99" t="s">
        <v>16</v>
      </c>
      <c r="D99" t="s">
        <v>45</v>
      </c>
      <c r="E99" t="s">
        <v>18</v>
      </c>
      <c r="F99" s="1" t="s">
        <v>236</v>
      </c>
      <c r="G99" t="s">
        <v>237</v>
      </c>
      <c r="H99">
        <v>432588</v>
      </c>
      <c r="I99" s="2">
        <v>44168</v>
      </c>
      <c r="J99" s="2">
        <v>44897</v>
      </c>
      <c r="K99">
        <v>0</v>
      </c>
    </row>
    <row r="100" spans="1:11" x14ac:dyDescent="0.25">
      <c r="A100" t="str">
        <f>"Z7E2FB52FD"</f>
        <v>Z7E2FB52FD</v>
      </c>
      <c r="B100" t="str">
        <f t="shared" si="2"/>
        <v>06363391001</v>
      </c>
      <c r="C100" t="s">
        <v>16</v>
      </c>
      <c r="D100" t="s">
        <v>238</v>
      </c>
      <c r="E100" t="s">
        <v>18</v>
      </c>
      <c r="F100" s="1" t="s">
        <v>236</v>
      </c>
      <c r="G100" t="s">
        <v>237</v>
      </c>
      <c r="H100">
        <v>1974</v>
      </c>
      <c r="I100" s="2">
        <v>44175</v>
      </c>
      <c r="J100" s="2">
        <v>44904</v>
      </c>
      <c r="K100">
        <v>0</v>
      </c>
    </row>
    <row r="101" spans="1:11" x14ac:dyDescent="0.25">
      <c r="A101" t="str">
        <f>"Z7B2FC7B43"</f>
        <v>Z7B2FC7B43</v>
      </c>
      <c r="B101" t="str">
        <f t="shared" si="2"/>
        <v>06363391001</v>
      </c>
      <c r="C101" t="s">
        <v>16</v>
      </c>
      <c r="D101" t="s">
        <v>239</v>
      </c>
      <c r="E101" t="s">
        <v>67</v>
      </c>
      <c r="H101">
        <v>0</v>
      </c>
      <c r="K10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umbria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BALDASSARRI GIORGIA</dc:creator>
  <cp:lastModifiedBy>BALDASSARRI GIORGIA</cp:lastModifiedBy>
  <dcterms:created xsi:type="dcterms:W3CDTF">2021-03-18T11:22:55Z</dcterms:created>
  <dcterms:modified xsi:type="dcterms:W3CDTF">2021-03-18T11:22:56Z</dcterms:modified>
</cp:coreProperties>
</file>