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friuliveneziagiuli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</calcChain>
</file>

<file path=xl/sharedStrings.xml><?xml version="1.0" encoding="utf-8"?>
<sst xmlns="http://schemas.openxmlformats.org/spreadsheetml/2006/main" count="636" uniqueCount="344">
  <si>
    <t>Agenzia delle Entrate</t>
  </si>
  <si>
    <t>CF 06363391001</t>
  </si>
  <si>
    <t>Contratti di forniture, beni e servizi</t>
  </si>
  <si>
    <t>Anno 2016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</si>
  <si>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</si>
  <si>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</si>
  <si>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</si>
  <si>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</si>
  <si>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</si>
  <si>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</si>
  <si>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</si>
  <si>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</si>
  <si>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</si>
  <si>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</si>
  <si>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</si>
  <si>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Friuli Venezia Giulia</t>
  </si>
  <si>
    <t>MANUTENZIONE DEI SERRAMENTI ESTERNI PRESSO LA DR</t>
  </si>
  <si>
    <t>23-AFFIDAMENTO IN ECONOMIA - AFFIDAMENTO DIRETTO</t>
  </si>
  <si>
    <t xml:space="preserve">KLIMA (CF: 00072880325)
NSD SRL (CF: 01117300325)
OFFICINA FABBRO MECCANICA MICHELE LUSSETTI (CF: LSSMHL71T31L424K)
</t>
  </si>
  <si>
    <t>OFFICINA FABBRO MECCANICA MICHELE LUSSETTI (CF: LSSMHL71T31L424K)</t>
  </si>
  <si>
    <t>FORNITURA DI 5 FOTOUNITA' SAMSUNG R307</t>
  </si>
  <si>
    <t>22-PROCEDURA NEGOZIATA DERIVANTE DA AVVISI CON CUI SI INDICE LA GARA</t>
  </si>
  <si>
    <t xml:space="preserve">Brambati (CF: 08267180159)
BREVIGLIERI SRL (CF: 00595540295)
DPS INFORMATICA S.N.C. DI PRESELLO GIANNI &amp; C. (CF: 01486330309)
MEMORY INFORMATICA SRL (CF: 01327190938)
SOLUZIONE UFFICIO S.R.L.  (CF: 02778750246)
</t>
  </si>
  <si>
    <t>BREVIGLIERI SRL (CF: 00595540295)</t>
  </si>
  <si>
    <t>ripristino parete stabile ex Catasto a Monfalcone</t>
  </si>
  <si>
    <t xml:space="preserve">AEMME SOFFITTATURE DI METERC ALBERTO (CF: 00416510311)
ARCA di Pallicani Giovanni (CF: PLLGNN65T25F356I)
EDILI BEDIN STEFANO E PAOLO SNC (CF: 00512110313)
IMPRESA EDILE ROMAGNOLI (CF: 01004640312)
SAVECO S.C.A.R.L. (CF: 01149140319)
</t>
  </si>
  <si>
    <t>SAVECO S.C.A.R.L. (CF: 01149140319)</t>
  </si>
  <si>
    <t>INCISORIA PASTORMERLO SRL - fornitura timbri vari</t>
  </si>
  <si>
    <t xml:space="preserve">FRACAU SRL (CF: 00703070326)
Incisoria  Pastormerlo  SRL (CF: 13388910153)
pelizzon luigi (CF: 01492100274)
SMOLARS SRL (CF: 00048440325)
ZAMPIERI SNC (CF: 03522170244)
</t>
  </si>
  <si>
    <t>Incisoria  Pastormerlo  SRL (CF: 13388910153)</t>
  </si>
  <si>
    <t>LAVORI EDILI PER L'ATTREZZAMENTO DI UN'AULA INFORMATICA IN DR</t>
  </si>
  <si>
    <t xml:space="preserve">B.S.ATELETA S.A.S. (CF: 01808680662)
ba.vi.la costruzioni s.r.l. (CF: 01095470322)
GIOVANNI CRAMER E S.N.C. (CF: 00104180328)
IMPRESA COSTRUZIONI BENUSSI E TOMASETTI SRL (CF: 00130300320)
TORO COSTRUZIONI SRL (CF: 01196570327)
</t>
  </si>
  <si>
    <t>IMPRESA COSTRUZIONI BENUSSI E TOMASETTI SRL (CF: 00130300320)</t>
  </si>
  <si>
    <t>BIGLIETTI BUS PER LA DP TRIESTE</t>
  </si>
  <si>
    <t xml:space="preserve">TRIESTE TRASPORTI SPA (CF: 00977240324)
</t>
  </si>
  <si>
    <t>TRIESTE TRASPORTI SPA (CF: 00977240324)</t>
  </si>
  <si>
    <t>Q8 QUASER SRL - fornitura gasolio per riscaldamentopalazzo Corso Cavour 6 Trieste</t>
  </si>
  <si>
    <t>26-AFFIDAMENTO DIRETTO IN ADESIONE AD ACCORDO QUADRO/CONVENZIONE</t>
  </si>
  <si>
    <t xml:space="preserve">Q8 Quaser srl (CF: 06543251000)
</t>
  </si>
  <si>
    <t>Q8 Quaser srl (CF: 06543251000)</t>
  </si>
  <si>
    <t>ARTGROUP GRAPHICS SRL UNIPERSONALE - fornitura e sostituzione stampa su vinile totem DR</t>
  </si>
  <si>
    <t xml:space="preserve">ARTGROUP GRAPHICS SRL UNIPERSONALE (CF: 01237610322)
</t>
  </si>
  <si>
    <t>ARTGROUP GRAPHICS SRL UNIPERSONALE (CF: 01237610322)</t>
  </si>
  <si>
    <t>ATTIVITA' SERRAMENTISTICHE VARIE IN QUARTO PIANO DR</t>
  </si>
  <si>
    <t xml:space="preserve">NSD SRL (CF: 01117300325)
paulin (CF: 00558130316)
PERISSINOTTO GIANSILVIO SNC DI PERISSINOTTO GIANSILVIO &amp; C. (CF: 02711670279)
VETRERIA ADRIANO (CF: 01232040327)
VETRERIA PIETRO PASINATI (CF: 00878250323)
</t>
  </si>
  <si>
    <t>NSD SRL (CF: 01117300325)</t>
  </si>
  <si>
    <t>IMPIANTO CONDIZIONAMENTO CON MULTISPLIT SECONDO LOTTO DP GORIZIA</t>
  </si>
  <si>
    <t xml:space="preserve">2R IMPIANTI SRL UNIPERSONALE (CF: 01414430932)
BLU SERVICE SRL (CF: 01466980933)
GIEMME Antincendio e Sicurezza di Grimolizzi M. (CF: GRMMRA61R09A666V)
IDEALTERMO DI QUARGNALI EMILIANO &amp; C. SNC (CF: 02413030301)
TIED IMPIANTI SRL (CF: 02318150303)
</t>
  </si>
  <si>
    <t>BLU SERVICE SRL (CF: 01466980933)</t>
  </si>
  <si>
    <t>BIGLIETTI BUS PER LA DIREZIONE REGIONALE FVG</t>
  </si>
  <si>
    <t>spurgo pozzi neri palazzo uffici finanziari di Udine</t>
  </si>
  <si>
    <t xml:space="preserve">EDILAND DI PERESSIN FABRIZIO (CF: PRSFRZ69E15G284P)
ISPEF SERVIZI ECOLOGICI SRL (CF: 01477630931)
ITALSPURGHI ECOLOGIA SRL (CF: 00310550322)
LA IGIENICA SRL (CF: 00667370308)
SPURGO SERVICE SRL (CF: 02390920300)
</t>
  </si>
  <si>
    <t>ISPEF SERVIZI ECOLOGICI SRL (CF: 01477630931)</t>
  </si>
  <si>
    <t>CARTA PER FOTOCOPIE UFFICI FVG</t>
  </si>
  <si>
    <t xml:space="preserve">centro ufficio srl (CF: 01222040931)
Cigaina S.R.L. (CF: 02576260307)
MOSETTI TECNICHE GRAFICHE (CF: 00132300328)
pelizzon luigi (CF: 01492100274)
PROSDOCIMI G.M. S.p.A. (CF: 00207000282)
</t>
  </si>
  <si>
    <t>Cigaina S.R.L. (CF: 02576260307)</t>
  </si>
  <si>
    <t>Q8 QUASER SRL - fornitura gasolio per riscaldamento palazzo Corso Cavour 6 Trieste</t>
  </si>
  <si>
    <t>DERATTIZZAZIONE UFFICIO PRO.LE DI GORIZIA-TERRITORIO</t>
  </si>
  <si>
    <t xml:space="preserve">LA SUPER 2000 DI FLORIDDIA (CF: 00619520323)
PULISAN SRL (CF: 02597770300)
S.I.L.S. - SocietÃ  Industriale Lavori Sauris (CF: 00256780305)
TOSONE DORINO SAS (CF: 00490730306)
TRE DI DI SGUBIN F &amp; C SNC (CF: 00421790312)
</t>
  </si>
  <si>
    <t>TRE DI DI SGUBIN F &amp; C SNC (CF: 00421790312)</t>
  </si>
  <si>
    <t>ABBONAMENTO A IL LAVORO NELLE PUBBLICHE AMMINISTRAZIONI</t>
  </si>
  <si>
    <t xml:space="preserve">GiuffrÃ¨ Francis Lefebvre S.p.A (CF: 00829840156)
</t>
  </si>
  <si>
    <t>GiuffrÃ¨ Francis Lefebvre S.p.A (CF: 00829840156)</t>
  </si>
  <si>
    <t>INSTALLAZIONE DI UNA PRESA INTERBLOCCATA 16A</t>
  </si>
  <si>
    <t xml:space="preserve">GEICO LENDER SPA (CF: 11205571000)
</t>
  </si>
  <si>
    <t>GEICO LENDER SPA (CF: 11205571000)</t>
  </si>
  <si>
    <t>Servizio di consegna e ritiro della corrispondenza tramite pick up per la DP TS</t>
  </si>
  <si>
    <t xml:space="preserve">POSTE ITALIANE SPA (CF: 97103880585)
</t>
  </si>
  <si>
    <t>POSTE ITALIANE SPA (CF: 97103880585)</t>
  </si>
  <si>
    <t>DRUM PER STAMPANTI SAMSUNG ML5010</t>
  </si>
  <si>
    <t xml:space="preserve">DPS INFORMATICA S.N.C. DI PRESELLO GIANNI &amp; C. (CF: 01486330309)
GBR ROSSETTO SPA (CF: 00304720287)
MIDA SRL (CF: 01513020238)
pelizzon luigi (CF: 01492100274)
SOLUZIONE UFFICIO S.R.L.  (CF: 02778750246)
</t>
  </si>
  <si>
    <t>MIDA SRL (CF: 01513020238)</t>
  </si>
  <si>
    <t>Fornitura servizio pubblicazione su quotidiani bandi di ricerca immobiliare</t>
  </si>
  <si>
    <t xml:space="preserve">A. MANZONI &amp; C. S.p.a. (CF: 04705810150)
</t>
  </si>
  <si>
    <t>A. MANZONI &amp; C. S.p.a. (CF: 04705810150)</t>
  </si>
  <si>
    <t>Servizio pubblicazione quotidiano nazionale bandi ricerca immobiliare</t>
  </si>
  <si>
    <t xml:space="preserve">RCS Mediagroup S.p.A. (CF: 12086540155)
</t>
  </si>
  <si>
    <t>RCS Mediagroup S.p.A. (CF: 12086540155)</t>
  </si>
  <si>
    <t>acquisto verificatore di banconote - UpT Gorizia</t>
  </si>
  <si>
    <t xml:space="preserve">ALDO BULFONE (CF: 02393680307)
ANGELELLA SRL (CF: 01747870937)
FRACAU SRL (CF: 00703070326)
LIBRERIA LEONARDO SRL (CF: 02571770300)
TIPOGRAFIA SARTOR SRL (CF: 00074800939)
</t>
  </si>
  <si>
    <t>ALDO BULFONE (CF: 02393680307)</t>
  </si>
  <si>
    <t>PORTIERATO DR FVG</t>
  </si>
  <si>
    <t xml:space="preserve">GECOM S.p.A. (CF: 04574750966)
METROSERVICE SRL  (CF: 06748221006)
SERVIZI NORD EST SRL (CF: 02481940308)
SNAB SICUREZZA SRL (CF: 00233860329)
WMC Service Net S.r.l (CF: 12133101001)
</t>
  </si>
  <si>
    <t>WMC Service Net S.r.l (CF: 12133101001)</t>
  </si>
  <si>
    <t>Agraria Isontina - Manutenzione area verde UT Monfalcone 2016</t>
  </si>
  <si>
    <t xml:space="preserve">Agraria Isontina di Giorgi G. (CF: 01036070314)
del gallo fabio (CF: DLGFBA72R24A757L)
SCIORTINO GIACOMO (CF: SCRGCM92D28L424X)
TOSONE DORINO SAS (CF: 00490730306)
vivai busa' s.r.l. (CF: 00834640328)
</t>
  </si>
  <si>
    <t>Agraria Isontina di Giorgi G. (CF: 01036070314)</t>
  </si>
  <si>
    <t>ITALWARE - TONER PER STAMPANTI -</t>
  </si>
  <si>
    <t xml:space="preserve">ITALWARE  SRL  (CF: 08619670584)
</t>
  </si>
  <si>
    <t>ITALWARE  SRL  (CF: 08619670584)</t>
  </si>
  <si>
    <t>BRAMBATI S.R.L. - CANCELLERIA UFFICI REGIONE FVG</t>
  </si>
  <si>
    <t xml:space="preserve">Brambati (CF: 08267180159)
FCE UDINE (CF: 02407840301)
LYRECO ITALIA S.P.A. (CF: 11582010150)
PROSDOCIMI G.M. S.p.A. (CF: 00207000282)
TROST SPA (CF: 01348470301)
</t>
  </si>
  <si>
    <t>Brambati (CF: 08267180159)</t>
  </si>
  <si>
    <t>CASSETTA PER ESTERNI IN DR PER GIORNALI E PUBBLICITA'</t>
  </si>
  <si>
    <t xml:space="preserve">LA ZEBRETTA DI RECCHIA MICHELE (CF: RCCMHL79T20L483D)
SAPIENZA (CF: 00083880328)
</t>
  </si>
  <si>
    <t>LA ZEBRETTA DI RECCHIA MICHELE (CF: RCCMHL79T20L483D)</t>
  </si>
  <si>
    <t>STAMPA DI PIEGHEVOLI E POSTER PER LA MANIFESTAZIONE IL FISCO METTE LE RUOTE 2016</t>
  </si>
  <si>
    <t xml:space="preserve">ELIOFOSSOLO S.R.L. (CF: 04099880371)
GASPARI E. GASPARI SRL (CF: 00089070403)
GRAFICA ZIPAZ SNC (CF: 01252790934)
TECNOCOPY  &amp; CO. SRL (CF: 01446870295)
TIPOGRAFIA MEDICI DI MEDICI GIULIANO &amp; C. (CF: 00771260296)
</t>
  </si>
  <si>
    <t>TIPOGRAFIA MEDICI DI MEDICI GIULIANO &amp; C. (CF: 00771260296)</t>
  </si>
  <si>
    <t>CITOFONO PER DISABILI UT CERVIGNANO</t>
  </si>
  <si>
    <t xml:space="preserve">B! SocietÃ  per Azioni (CF: 07787120588)
BUTTO' FRANCESCO IMPIANTI ELETTRICI (CF: 00631600301)
TECNITES di Enrico Grando (CF: GRNNRC62H11L424L)
TECNO IMPIANTI di Tauro Giovanni Francesco sas (CF: 01904410303)
TECNOLIGHT SRL (CF: 01466780309)
</t>
  </si>
  <si>
    <t>TECNITES di Enrico Grando (CF: GRNNRC62H11L424L)</t>
  </si>
  <si>
    <t>PARCHEGGIO ANNUALE AUTOVETTURA DI SERVIZIO</t>
  </si>
  <si>
    <t xml:space="preserve">SABA ITALIA S.p.A. (CF: 08593300588)
</t>
  </si>
  <si>
    <t>SABA ITALIA S.p.A. (CF: 08593300588)</t>
  </si>
  <si>
    <t>BRAMBATI SRL - CANCELLERIA UPTERRITORIO TRIESTE</t>
  </si>
  <si>
    <t xml:space="preserve">Brambati (CF: 08267180159)
centro ufficio srl (CF: 01222040931)
GBR ROSSETTO SPA (CF: 00304720287)
kit ufficio snc (CF: 02529780278)
pelizzon luigi (CF: 01492100274)
</t>
  </si>
  <si>
    <t>GREENTAPE S.A.S. DI LUONGO S. E C. - TONER PER UP TERRITORIO - UDINE</t>
  </si>
  <si>
    <t xml:space="preserve">centro ufficio srl (CF: 01222040931)
GBR ROSSETTO SPA (CF: 00304720287)
GREENTAPE SAS DI LUONGO S. E C.  (CF: 01913480982)
MIDA SRL (CF: 01513020238)
XEROX spa (CF: 00747880151)
</t>
  </si>
  <si>
    <t>GREENTAPE SAS DI LUONGO S. E C.  (CF: 01913480982)</t>
  </si>
  <si>
    <t>BENUSSI &amp; TOMASETTI SRL Impresa di costruzione - ripristino intonaco corso Cavour 6 -TS</t>
  </si>
  <si>
    <t xml:space="preserve">GIOVANNI CRAMER E S.N.C. (CF: 00104180328)
IMPRESA COSTRUZIONI BENUSSI E TOMASETTI SRL (CF: 00130300320)
omnia costruzioni srl (CF: 00876070327)
</t>
  </si>
  <si>
    <t>FIBRE OTTICHE DP UDINE</t>
  </si>
  <si>
    <t xml:space="preserve">DOME SECURITY TEHNOLOGIES SRL (CF: 02752430302)
FRACAU SRL (CF: 00703070326)
MISA SRL (CF: 01577180308)
SIAV SPA (CF: 02334550288)
TELETRONICA S.p.a. (CF: 00490900305)
</t>
  </si>
  <si>
    <t>TELETRONICA S.p.a. (CF: 00490900305)</t>
  </si>
  <si>
    <t xml:space="preserve">COMPU-NET SRL (CF: 02947910234)
MONTICOLO SERGIO SRL (CF: 01098910324)
TC IMPIANTI SRL (CF: 00437170939)
TELEVITA SpA (CF: 00566630323)
TEST SpA (CF: 00817910284)
</t>
  </si>
  <si>
    <t>TEST SpA (CF: 00817910284)</t>
  </si>
  <si>
    <t xml:space="preserve">ADESIONE CONVENZIONE CONSIP ENERGIA ELETTRICA 13 - LOTTO 4 </t>
  </si>
  <si>
    <t xml:space="preserve">Dolomiti Energia Spa  (CF: 01812630224)
</t>
  </si>
  <si>
    <t>Dolomiti Energia Spa  (CF: 01812630224)</t>
  </si>
  <si>
    <t>verifica, con relazione scritta, dellâ€™autoprotezione dal rischio di fulminazione, ai sensi della norma CEI EN 62305, dellâ€™edificio sede della Direzione Provinciale di Gorizia dellâ€™Agenzia delle Entrate sita a Gorizia in Via Roma n.6</t>
  </si>
  <si>
    <t xml:space="preserve">C.I.E.L. IMPIANTI SRL (CF: 02536720309)
ORZAN BRUNO IMPRESA INDIVID. (CF: RZNBRN47B03E952D)
S.T.G. &amp; C. SAS di Buonomo Ing. Roberto (CF: 06239210013)
TELETRONICA S.p.a. (CF: 00490900305)
VIDEOTECNICA IMPIANTI SRL (CF: 01166810315)
</t>
  </si>
  <si>
    <t>ORZAN BRUNO IMPRESA INDIVID. (CF: RZNBRN47B03E952D)</t>
  </si>
  <si>
    <t>CARTA FOTOCOPIE UFFICI FVG</t>
  </si>
  <si>
    <t xml:space="preserve">ALDO BULFONE (CF: 02393680307)
centro ufficio srl (CF: 01222040931)
Cigaina S.R.L. (CF: 02576260307)
SMOLARS SRL (CF: 00048440325)
VALSECCHI GIOVANNI SRL (CF: 07997560151)
</t>
  </si>
  <si>
    <t>TENDE ALLA VENEZIANA PER DP GORIZIA</t>
  </si>
  <si>
    <t xml:space="preserve">A.S.A. RAPPRESENTANZE S.R.L. (CF: 00764520631)
ALLEGRI TENDE (CF: 01171730508)
AREA INTERNI S.R.L. (CF: 01879020285)
DE SIA E IDEATENDA SRL (CF: 07008131216)
PORTEND SNC DI BRIVIO UGO, ROBERTO &amp; C. (CF: 03798630152)
</t>
  </si>
  <si>
    <t>A.S.A. RAPPRESENTANZE S.R.L. (CF: 00764520631)</t>
  </si>
  <si>
    <t>MANUTENZIONE IMPIANTO IDRICO III PIANO DP TS</t>
  </si>
  <si>
    <t xml:space="preserve">COSPER SNC (CF: 00171390313)
ISPEF SERVIZI ECOLOGICI SRL (CF: 01477630931)
RIPA DISINFESTAZIONI S.R.L. (CF: 04665000289)
SANITECNICA SRL (CF: 02387660307)
TERAGNOLI MARIELLA (CF: TRRMLL54R60L781E)
</t>
  </si>
  <si>
    <t>COSPER SNC (CF: 00171390313)</t>
  </si>
  <si>
    <t>ADESIONE A CONVENZIONE CONSIP GAS NATURALE 8</t>
  </si>
  <si>
    <t xml:space="preserve">SOENERGY SRL (CF: 01565370382)
</t>
  </si>
  <si>
    <t>SOENERGY SRL (CF: 01565370382)</t>
  </si>
  <si>
    <t>DP Pordenone - sistemazione 2 porte con maniglioni antipanico</t>
  </si>
  <si>
    <t xml:space="preserve">AZETA IMPIANTI SRL (CF: 02885510244)
CHIURLO srl a socio unico (CF: 01274390309)
EUROGROUP S.P.A. (CF: 00030280267)
M.G.GROUP SRL (CF: 04375480284)
TECNO IMPIANTI di Tauro Giovanni Francesco sas (CF: 01904410303)
</t>
  </si>
  <si>
    <t>M.G.GROUP SRL (CF: 04375480284)</t>
  </si>
  <si>
    <t>DP PORDENONE</t>
  </si>
  <si>
    <t xml:space="preserve">ALL.IN SAS (CF: 01059490316)
AUTOMATION SYSTEM SRL (CF: 00922410246)
GBR ROSSETTO SPA (CF: 00304720287)
NUOVA TRIESTEUFFICIO SRL (CF: 01150840328)
SOLUZIONE UFFICIO S.R.L.  (CF: 02778750246)
</t>
  </si>
  <si>
    <t>AUTOMATION SYSTEM SRL (CF: 00922410246)</t>
  </si>
  <si>
    <t>DAY RISTOSERVICE SPA - BUONI PASTO PERSONALE DECENTRATO UFFICIO ANTIFRODE</t>
  </si>
  <si>
    <t xml:space="preserve">DAY RISTOSERVICE S.P.A. (CF: 03543000370)
</t>
  </si>
  <si>
    <t>DAY RISTOSERVICE S.P.A. (CF: 03543000370)</t>
  </si>
  <si>
    <t>DAY RISTOSERVICE SPA - FORNITURA BUONI PASTO UFFICI REGIONE FVG</t>
  </si>
  <si>
    <t>installazione sistema controllo accessi a 2 testine</t>
  </si>
  <si>
    <t xml:space="preserve">SOLARI DI UDINE S.P.A. (CF: 01847860309)
</t>
  </si>
  <si>
    <t>SOLARI DI UDINE S.P.A. (CF: 01847860309)</t>
  </si>
  <si>
    <t>fornitura e posa elettroserrature a circuito normalmente aperto</t>
  </si>
  <si>
    <t xml:space="preserve">A.D.S.ASSEMBLY DATA SYSTEM SPA (CF: 07947670589)
C.I.E.L. IMPIANTI SRL (CF: 02536720309)
DE SUMMA SRL (CF: 03348890785)
G.T. IMPIANTI SRLS (CF: 03243190836)
MICROMEC Soc. Coop. sociale (CF: 01705330403)
SECUR POINT SRL (CF: 01809990854)
</t>
  </si>
  <si>
    <t>C.I.E.L. IMPIANTI SRL (CF: 02536720309)</t>
  </si>
  <si>
    <t>riprogrammazione centralina impianto di climatizzazione Dp Udine</t>
  </si>
  <si>
    <t xml:space="preserve">CLIMART di Adrian Omar (CF: NDRMRO76R03G274B)
</t>
  </si>
  <si>
    <t>CLIMART di Adrian Omar (CF: NDRMRO76R03G274B)</t>
  </si>
  <si>
    <t>TONER PER LA DR E LA DP TRIESTE</t>
  </si>
  <si>
    <t xml:space="preserve">ECOREFILL S.R.L.  (CF: 02279000489)
LA CONTABILITA' (CF: 01283500401)
MYO S.r.l. (CF: 03222970406)
PRINK SRL (CF: 02061220394)
WIN COMPUTER SRL (CF: 01910311209)
</t>
  </si>
  <si>
    <t>ECOREFILL S.R.L.  (CF: 02279000489)</t>
  </si>
  <si>
    <t>ACQUISTO E MONTAGGIO DI SCAFFALATURE PER ARCHIVIO IN DR FRIULI V.G. A TRIESTE</t>
  </si>
  <si>
    <t xml:space="preserve">CASTELARREDO S.A.S. (CF: 03597610264)
DESCO ENGINEERING SRL (CF: 03743630281)
ERMAN MIO SNC (CF: 02235530306)
mobilufficio (CF: 01347920488)
SACER (CF: 01630610309)
</t>
  </si>
  <si>
    <t>CASTELARREDO S.A.S. (CF: 03597610264)</t>
  </si>
  <si>
    <t>TINTEGGIATURA INTERNA DP UDINE</t>
  </si>
  <si>
    <t xml:space="preserve">BEZZEGATO ANTONIO SRL (CF: 04066350283)
CTG DIPINTURE SRL (CF: 03161930270)
EDILPITTURE SRL (CF: 01376990303)
FRATELLI PEROSA SRL (CF: 02268840309)
FRIULANA COSTRUZIONI SRL (CF: 02101950307)
</t>
  </si>
  <si>
    <t>BEZZEGATO ANTONIO SRL (CF: 04066350283)</t>
  </si>
  <si>
    <t>LIBRI PER LA DIREZIONE REGIONALE</t>
  </si>
  <si>
    <t xml:space="preserve">WOLTERS KLUWER ITALIA SRL (CF: 10209790152)
</t>
  </si>
  <si>
    <t>WOLTERS KLUWER ITALIA SRL (CF: 10209790152)</t>
  </si>
  <si>
    <t>ACQUISTO TESTI PER LA DR FVG</t>
  </si>
  <si>
    <t xml:space="preserve">LIBRERIA NERO SU BIANCO (CF: 00918260324)
</t>
  </si>
  <si>
    <t>LIBRERIA NERO SU BIANCO (CF: 00918260324)</t>
  </si>
  <si>
    <t>TESTI PER LA DR</t>
  </si>
  <si>
    <t>PARTECIPAZIONE ALLA FIERA "CASA MODERNA 2016"</t>
  </si>
  <si>
    <t xml:space="preserve">UDINE E GORIZIA FIERE SPA (CF: 01185490305)
</t>
  </si>
  <si>
    <t>UDINE E GORIZIA FIERE SPA (CF: 01185490305)</t>
  </si>
  <si>
    <t>TONER PER DP UD, UT CERV, UT MONF, SPORT.LAT</t>
  </si>
  <si>
    <t xml:space="preserve">centro ufficio srl (CF: 01222040931)
MIDA SRL (CF: 01513020238)
NUOVA TRIESTEUFFICIO SRL (CF: 01150840328)
PROSDOCIMI G.M. S.p.A. (CF: 00207000282)
SMOLARS SRL (CF: 00048440325)
</t>
  </si>
  <si>
    <t xml:space="preserve">Cigaina S.R.L. (CF: 02576260307)
FP SRL (CF: 04145040236)
pelizzon luigi (CF: 01492100274)
PROSDOCIMI G.M. S.p.A. (CF: 00207000282)
SMOLARS SRL (CF: 00048440325)
</t>
  </si>
  <si>
    <t>Fornitura tipi mobili per timbri metallici</t>
  </si>
  <si>
    <t xml:space="preserve">Istituto Poligrafico e Zecca dello Stato  (CF: 00399810589)
</t>
  </si>
  <si>
    <t>Istituto Poligrafico e Zecca dello Stato  (CF: 00399810589)</t>
  </si>
  <si>
    <t>Fornitura toner e drum DP PN e UPT PN</t>
  </si>
  <si>
    <t xml:space="preserve">ENTER SRL  (CF: 04232600371)
FCE UDINE (CF: 02407840301)
LA CONTABILITA' (CF: 01283500401)
MIDA SRL (CF: 01513020238)
MYO S.r.l. (CF: 03222970406)
</t>
  </si>
  <si>
    <t>ENTER SRL  (CF: 04232600371)</t>
  </si>
  <si>
    <t>BUONI PASTO PERSONALE DECENTRATO ANTIFRODE</t>
  </si>
  <si>
    <t>BUONI PASTO UFFICI FRIULI VENEZIA GIULIA</t>
  </si>
  <si>
    <t>AVVISATORI ACUSTICI PER LA DR</t>
  </si>
  <si>
    <t xml:space="preserve">C.I.E.L. IMPIANTI SRL (CF: 02536720309)
I.S.I. SNC DI VENIER MARIO E C. (CF: 00435300306)
LA SUPER 2000 DI FLORIDDIA (CF: 00619520323)
</t>
  </si>
  <si>
    <t>LA SUPER 2000 DI FLORIDDIA (CF: 00619520323)</t>
  </si>
  <si>
    <t>portierato Palazzo Uffici Finanziari di Udine anno 2017</t>
  </si>
  <si>
    <t xml:space="preserve">G.F. SERVICES SRL (CF: 06239840967)
italpol group spa  (CF: 02750060309)
Metro Services S.r.l. (CF: 02404240711)
PROFESSIONAL SECURITY (CF: GRSGRL58C24L781M)
SINTESINET SRL (CF: 03229580984)
</t>
  </si>
  <si>
    <t>Metro Services S.r.l. (CF: 02404240711)</t>
  </si>
  <si>
    <t>FORNITURA TONER PER STAMPANTI</t>
  </si>
  <si>
    <t xml:space="preserve">R.C.M. ITALIA s.r.l. (CF: 06736060630)
</t>
  </si>
  <si>
    <t>R.C.M. ITALIA s.r.l. (CF: 06736060630)</t>
  </si>
  <si>
    <t>SMONTAGGIO, TRASFERIMENTO, POSA IN OPERA ED INSTALLAZIONE DEL SISTEMA DI VIDEOCONFERENZA IN DOTAZIONE ALLA DP GORIZIA</t>
  </si>
  <si>
    <t xml:space="preserve">2R IMPIANTI SRL UNIPERSONALE (CF: 01414430932)
3P TECHNOLOGIES (CF: 04672050285)
ABACUS SISTEMI INFORMATICI SRL (CF: 02518470287)
ACS DATA SYSTEMS (CF: 00701430217)
DIGIT SRL (CF: 01009290311)
</t>
  </si>
  <si>
    <t>DIGIT SRL (CF: 01009290311)</t>
  </si>
  <si>
    <t>STRISCE ANTISCIVOLO</t>
  </si>
  <si>
    <t xml:space="preserve">BAGGIO SRL (CF: 01735230243)
DE.CO SRL (CF: 01838300224)
EDILIZIA OLIVOTTO (CF: 02436810267)
NUOVA EDILCOLOR (CF: 00974670325)
SEIDUESEI SRL (CF: 02048810309)
</t>
  </si>
  <si>
    <t>SEIDUESEI SRL (CF: 02048810309)</t>
  </si>
  <si>
    <t>FORNITURA E POSA IN OPERA DI 15 PANNELLI IN LEGNO UT CERVIGNANO</t>
  </si>
  <si>
    <t xml:space="preserve">FRIULARREDI - DEL BEN SILVANO (CF: DLBSVN65E08G888D)
GBR ROSSETTO SPA (CF: 00304720287)
PROSDOCIMI G.M. S.p.A. (CF: 00207000282)
TECNODELTA SAS (CF: 00598710325)
TROST SPA (CF: 01348470301)
</t>
  </si>
  <si>
    <t>FRIULARREDI - DEL BEN SILVANO (CF: DLBSVN65E08G888D)</t>
  </si>
  <si>
    <t xml:space="preserve">Servizio di pulizia degli uffici dell'A.E. Friuli Venezia Giulia- Lotto 3 - </t>
  </si>
  <si>
    <t xml:space="preserve">C.R. APPALTI SRL (CF: 04622851006)
</t>
  </si>
  <si>
    <t>C.R. APPALTI SRL (CF: 04622851006)</t>
  </si>
  <si>
    <t>ACQUISTO TESTI PER GLI UFFICI DELLA REGIONE</t>
  </si>
  <si>
    <t>Fornitura Bandiere per UPT TS</t>
  </si>
  <si>
    <t xml:space="preserve">centro ufficio srl (CF: 01222040931)
DUE UFFICIO SRL (CF: 00881090252)
FCE UDINE (CF: 02407840301)
LA ZEBRETTA DI RECCHIA MICHELE (CF: RCCMHL79T20L483D)
pelizzon luigi (CF: 01492100274)
</t>
  </si>
  <si>
    <t>pelizzon luigi (CF: 01492100274)</t>
  </si>
  <si>
    <t>TONER DPT TRIESTE</t>
  </si>
  <si>
    <t xml:space="preserve">ALL.IN SAS (CF: 01059490316)
CARTO COPY SERVICE (CF: 04864781002)
GBR ROSSETTO SPA (CF: 00304720287)
MIDA SRL (CF: 01513020238)
PROCED SRL (CF: 01952150264)
</t>
  </si>
  <si>
    <t>VIGILANZA UFFICI FVG</t>
  </si>
  <si>
    <t xml:space="preserve">italpol group spa  (CF: 02750060309)
</t>
  </si>
  <si>
    <t>italpol group spa  (CF: 02750060309)</t>
  </si>
  <si>
    <t>TRADUZIONE ITALIANO/TEDESCO</t>
  </si>
  <si>
    <t xml:space="preserve">INTERMEDIATE SRL (CF: 09229211009)
</t>
  </si>
  <si>
    <t>INTERMEDIATE SRL (CF: 09229211009)</t>
  </si>
  <si>
    <t>NOLEGGIO FOTOCOPIATRICI 25 - LOTTO 1 - DP TS, GO, PN</t>
  </si>
  <si>
    <t xml:space="preserve">OLIVETTI SPA (CF: 02298700010)
</t>
  </si>
  <si>
    <t>OLIVETTI SPA (CF: 02298700010)</t>
  </si>
  <si>
    <t>CARTA ELIMINACODE PER LA DP SRIESTE</t>
  </si>
  <si>
    <t xml:space="preserve">CERACARTA S.P.A (CF: 00136740404)
</t>
  </si>
  <si>
    <t>CERACARTA S.P.A (CF: 00136740404)</t>
  </si>
  <si>
    <t>Noleggio fotocopiatrici - lotto 1</t>
  </si>
  <si>
    <t>Fornitura e posa in opera punzoni per bollatrici sportelli Latisana e Maniago</t>
  </si>
  <si>
    <t xml:space="preserve">6 ITALIA (CF: 06677580968)
ABS COMPUTERS S.R.L. (CF: 01644110239)
ACTIVE SOLUTION &amp; SYSTEMS (CF: 03414530968)
FATTORI SAFEST S.R.L. (CF: 10416260155)
GREGORIS F.LLI DI GREGORIS IGOR &amp; C. (CF: 01430080935)
</t>
  </si>
  <si>
    <t>FATTORI SAFEST S.R.L. (CF: 10416260155)</t>
  </si>
  <si>
    <t>Dispositivi di protezione individuale per UpT Gorizia</t>
  </si>
  <si>
    <t xml:space="preserve">FANTUZ SRL (CF: 01749280937)
Mercoledisanto Resque &amp; Adventure Srl (CF: 06645730729)
Prodoc Srl (CF: 02744680303)
sangiusto srl (CF: 00639420322)
satcom srl (CF: 01084800315)
</t>
  </si>
  <si>
    <t>satcom srl (CF: 01084800315)</t>
  </si>
  <si>
    <t>Manutenzione e controllo serramenti</t>
  </si>
  <si>
    <t xml:space="preserve">MULTISERVIZI (CF: 01717130211)
</t>
  </si>
  <si>
    <t>MULTISERVIZI (CF: 01717130211)</t>
  </si>
  <si>
    <t>Manutenzione condizionatori portatili</t>
  </si>
  <si>
    <t xml:space="preserve">ARIA SPA (CF: 01426550933)
C.I.E.L. IMPIANTI SRL (CF: 02536720309)
FRIGOTECNICA DI MALUSA MAURO imp.ind.le (CF: MLSMRA66E20L424V)
SAMIT GROUP SRL (CF: 03579810247)
SPECTRA ELETTROSYSTEM SNC (CF: 01327070932)
</t>
  </si>
  <si>
    <t>FRIGOTECNICA DI MALUSA MAURO imp.ind.le (CF: MLSMRA66E20L424V)</t>
  </si>
  <si>
    <t>Fornitura materiale antinfortunistico</t>
  </si>
  <si>
    <t xml:space="preserve">F3 SRL (CF: 04131360960)
NUOVA EDILCOLOR (CF: 00974670325)
RS COMPONENTS SRL (CF: 10578740150)
satcom srl (CF: 01084800315)
TECNOEDILE DI A. DAPRETTO E C. SAS (CF: 00129680328)
</t>
  </si>
  <si>
    <t>F3 SRL (CF: 04131360960)</t>
  </si>
  <si>
    <t>INSTALLAZIONE PARETE ATTREZZATA A DIVISIONE DI UNA STANZA AL PIANO TERRA DP GORIZIA</t>
  </si>
  <si>
    <t xml:space="preserve">ABACO (CF: 02391510266)
ACQUAMARINA SRL (CF: 02031570233)
AMBIENTE UFFICIO s.r.l. (CF: 01978610283)
ARTUFFICIO (CF: 04056590260)
FRIULARREDI - DEL BEN SILVANO (CF: DLBSVN65E08G888D)
</t>
  </si>
  <si>
    <t>Cancelleria - Uffici Regione FVG - II Sem.</t>
  </si>
  <si>
    <t xml:space="preserve">Brambati (CF: 08267180159)
DUBINI S.R.L. (CF: 06262520155)
LA CONTABILITA' (CF: 01283500401)
PROCED SRL (CF: 01952150264)
PROSDOCIMI G.M. S.p.A. (CF: 00207000282)
</t>
  </si>
  <si>
    <t xml:space="preserve">Manutenzione gradino e pavimento in parquet </t>
  </si>
  <si>
    <t xml:space="preserve">GIOVANNI CRAMER E S.N.C. (CF: 00104180328)
IMPRESA COSTRUZIONI BENUSSI E TOMASETTI SRL (CF: 00130300320)
INNOCENTE &amp; STIPANOVICH (CF: 00052740321)
omnia costruzioni srl (CF: 00876070327)
PITTINI IMPRESA EDILE (CF: 00663160323)
</t>
  </si>
  <si>
    <t>GIOVANNI CRAMER E S.N.C. (CF: 00104180328)</t>
  </si>
  <si>
    <t>Fornitura sistema controllo accessi DP TS</t>
  </si>
  <si>
    <t>Servizio ritiro valori Uffici Provinciali Territorio FVG</t>
  </si>
  <si>
    <t xml:space="preserve">BANCA NAZIONALE DEL LAVORO SPA (CF: 09339391006)
</t>
  </si>
  <si>
    <t>BANCA NAZIONALE DEL LAVORO SPA (CF: 09339391006)</t>
  </si>
  <si>
    <t xml:space="preserve">Fornitura CHIAVI E SERRATURE DP UDINE  </t>
  </si>
  <si>
    <t xml:space="preserve">BLUBLOCK SRL (CF: 02218760300)
CASA DELLA CHIAVE di E.Babetti (CF: BRBNRC69H02L483R)
G.B.A. di G. Commisso (CF: CMMGLN52C22L483Q)
MAFER srl (CF: 01582170302)
USONI sas (CF: 02345640300)
</t>
  </si>
  <si>
    <t>CASA DELLA CHIAVE di E.Babetti (CF: BRBNRC69H02L483R)</t>
  </si>
  <si>
    <t>Fornitura cartelline stampate DP Pordenone</t>
  </si>
  <si>
    <t xml:space="preserve">FCE UDINE (CF: 02407840301)
GASPARI E. GASPARI SRL (CF: 00089070403)
INIZIATIVE Srl (CF: 01322100304)
MOSETTI TECNICHE GRAFICHE (CF: 00132300328)
TIPOGRRAFIA MENINI SNC (CF: 00078770930)
</t>
  </si>
  <si>
    <t>MOSETTI TECNICHE GRAFICHE (CF: 00132300328)</t>
  </si>
  <si>
    <t>GASOLIO PER RISCALDAMENTO</t>
  </si>
  <si>
    <t xml:space="preserve">CHIURLO srl a socio unico (CF: 01274390309)
</t>
  </si>
  <si>
    <t>CHIURLO srl a socio unico (CF: 01274390309)</t>
  </si>
  <si>
    <t>Scala per archivio UPT TS</t>
  </si>
  <si>
    <t xml:space="preserve">FEPP SRL (CF: 01508030291)
FRINZI SRL (CF: 01802930238)
NUOVA TRIESTEUFFICIO SRL (CF: 01150840328)
SEIDUESEI SRL (CF: 02048810309)
TUTO CHIMICA SNC DI GUGLIELMINI VITTORIO &amp; C. (CF: 02109050241)
</t>
  </si>
  <si>
    <t>FEPP SRL (CF: 01508030291)</t>
  </si>
  <si>
    <t>ACQUISTO DI ETICHETTE AVERY PER INVENTARIO</t>
  </si>
  <si>
    <t xml:space="preserve">F.LLI BIAGINI SRL (CF: 00960900371)
FCE UDINE (CF: 02407840301)
MYO S.r.l. (CF: 03222970406)
PROSDOCIMI G.M. S.p.A. (CF: 00207000282)
SISTERS SRL (CF: 02316361209)
</t>
  </si>
  <si>
    <t>SISTERS SRL (CF: 02316361209)</t>
  </si>
  <si>
    <t>fornitura e posa in opera di 2 maniglioni antipanico Dp Gorizia</t>
  </si>
  <si>
    <t xml:space="preserve">ELETTRICITA' DIEGO DESCO (CF: 01239930322)
ELETTRONOVA SRL (CF: 00951990308)
FE FRIULI ESTINTORI SRL (CF: 02357730304)
OPTIMA SISTEMI (CF: 02525310302)
TECNO ADVANCE SRL (CF: 01158190312)
</t>
  </si>
  <si>
    <t>FE FRIULI ESTINTORI SRL (CF: 02357730304)</t>
  </si>
  <si>
    <t>FORNITURA 5 DRUM PER UPT UDINE</t>
  </si>
  <si>
    <t xml:space="preserve">DPS INFORMATICA S.N.C. DI PRESELLO GIANNI &amp; C. (CF: 01486330309)
IS COPY srl (CF: 00637000324)
MIDA SRL (CF: 01513020238)
PROSDOCIMI G.M. S.p.A. (CF: 00207000282)
VERD'UFFICIO SRL (CF: 01008530311)
</t>
  </si>
  <si>
    <t>realizzazione impianto multisplit per UpT Gorizia</t>
  </si>
  <si>
    <t xml:space="preserve">ARIA SPA (CF: 01426550933)
C.I.E.L. IMPIANTI SRL (CF: 02536720309)
FANTUZ SRL (CF: 01749280937)
QUAGLIAIMPIANTI di Quaglia Enrico (CF: QGLNRC76E27C967G)
ZULIANI IDEAL DOMUS SRL (CF: 00282180306)
</t>
  </si>
  <si>
    <t>Intervento manutenzione serramenti DP Udine area Territorio</t>
  </si>
  <si>
    <t xml:space="preserve">GEICO LENDER SPA (CF: 11205571000)
KONE SPA (CF: 05069070158)
M.G.GROUP SRL (CF: 04375480284)
MULTISERVIZI (CF: 01717130211)
SEVEN ITALIA srl (CF: 01767850306)
</t>
  </si>
  <si>
    <t>Manutenzione biennale serramenti DP Udine area Territorio</t>
  </si>
  <si>
    <t xml:space="preserve">EUROGROUP S.P.A. (CF: 00030280267)
GEICO LENDER SPA (CF: 11205571000)
KONE SPA (CF: 05069070158)
MULTISERVIZI SPA (CF: 02191980420)
TECNO IMPIANTI di Tauro Giovanni Francesco sas (CF: 01904410303)
</t>
  </si>
  <si>
    <t>MULTISERVIZI SPA (CF: 02191980420)</t>
  </si>
  <si>
    <t>Tracciatura stalli del parcheggio interno al PUF di Udine</t>
  </si>
  <si>
    <t xml:space="preserve">C.I.E.L. IMPIANTI SRL (CF: 02536720309)
CP COSTRUZIONI SRL (CF: 01214830323)
Impresa edile e scavi BERTONI MARIO (CF: BRTMRA36M22H206M)
omnia costruzioni srl (CF: 00876070327)
TOSONE DORINO SAS (CF: 00490730306)
</t>
  </si>
  <si>
    <t>certificazione protezione scariche atmosferiche PUF di Udine</t>
  </si>
  <si>
    <t xml:space="preserve">ELLE ELLE Impianti di Andrian Luca &amp; C. Snc (CF: 02222590305)
EURO ESCO SRL (CF: 09201290013)
LA SUPER 2000 di F. Floriddia (CF: FLRFNC65H02G284Z)
RAVEL POWER SRL (CF: 02764200305)
S.T.G. &amp; C. SAS di Buonomo Ing. Roberto (CF: 06239210013)
</t>
  </si>
  <si>
    <t>ELLE ELLE Impianti di Andrian Luca &amp; C. Snc (CF: 02222590305)</t>
  </si>
  <si>
    <t>manutenzione climatizzatori portatili Up Gorizia Territorio</t>
  </si>
  <si>
    <t xml:space="preserve">ARIA SPA (CF: 01426550933)
BLU SERVICE SRL (CF: 01466980933)
CLIMATEC SRL (CF: 02369730300)
LA BLUECLIMA SRL (CF: 02663460307)
TECNOCALOR SNC di Dimasi A. e R. (CF: 02844130308)
</t>
  </si>
  <si>
    <t>LA BLUECLIMA SRL (CF: 02663460307)</t>
  </si>
  <si>
    <t>MEMENTO ON LINE</t>
  </si>
  <si>
    <t>ACQUISTO DI N.4 SFIGMOMANOMETRI</t>
  </si>
  <si>
    <t xml:space="preserve">BMEDICAL DI BONNAL JEAN JAQUES PIERRE (CF: BNNJJC79L21E507B)
INTERMED ATTREZZATURE E STRUMENTI MEDICALI SRL (CF: 11703230158)
MEGAPHARMA OSPEDALIERA S.R.L (CF: 02032400265)
SANITARIA TRIESTINA SAS (CF: 00664620325)
TECNO SYSTEM SRL (CF: 01880180169)
</t>
  </si>
  <si>
    <t>TECNO SYSTEM SRL (CF: 01880180169)</t>
  </si>
  <si>
    <t>TONER PER LA DP TRIESTE</t>
  </si>
  <si>
    <t xml:space="preserve">ENTER SRL  (CF: 04232600371)
F.LLI BIAGINI SRL (CF: 00960900371)
LA CONTABILITA' (CF: 01283500401)
MYO S.r.l. (CF: 03222970406)
SOLUZIONE UFFICIO S.R.L.  (CF: 02778750246)
</t>
  </si>
  <si>
    <t>MYO S.r.l. (CF: 03222970406)</t>
  </si>
  <si>
    <t>PULIZIA VETRI ESTERNI DRE FVG</t>
  </si>
  <si>
    <t xml:space="preserve">LA.SE. SOC COOPERATIVA SOCIALE (CF: 01155390329)
</t>
  </si>
  <si>
    <t>LA.SE. SOC COOPERATIVA SOCIALE (CF: 01155390329)</t>
  </si>
  <si>
    <t>TIMBRI PER LA DIREZIONE REGIONALE</t>
  </si>
  <si>
    <t xml:space="preserve">LA ZEBRETTA DI RECCHIA MICHELE (CF: RCCMHL79T20L483D)
PROCED SRL (CF: 01952150264)
timbrificio Grifo snc (CF: 02133060547)
TIMBRIFICIO INCISORIA TALOTTI DI TALOTTI MAURO E C. SAS (CF: 01876030303)
ZAMPIERI SNC (CF: 03522170244)
</t>
  </si>
  <si>
    <t>timbrificio Grifo snc (CF: 02133060547)</t>
  </si>
  <si>
    <t>FORNITURA E POSA IN OPERA DI UN CLIMATIZZATORE PER DR</t>
  </si>
  <si>
    <t xml:space="preserve">ARIA SPA (CF: 01426550933)
LA SUPER 2000 di F. Floriddia (CF: FLRFNC65H02G284Z)
</t>
  </si>
  <si>
    <t>ARIA SPA (CF: 01426550933)</t>
  </si>
  <si>
    <t>RIPRISTINO SERRATURE PRESSO DP TRIESTE</t>
  </si>
  <si>
    <t xml:space="preserve">B&amp;B SERRATURE di Benet Alessandro &amp; C. (CF: 01154530321)
IL POSTO DELLE CHIAVI (CF: 01252240328)
</t>
  </si>
  <si>
    <t>B&amp;B SERRATURE di Benet Alessandro &amp; C. (CF: 01154530321)</t>
  </si>
  <si>
    <t>MANUTENZIONE ORDINARIA CLASSIFICATORI COMPATTATI ICAM</t>
  </si>
  <si>
    <t xml:space="preserve">ABRAMO IMPIANTI SRL (CF: 02363360302)
ELETTRICITA' DIEGO DESCO (CF: 01239930322)
LA SUPER 2000 DI FLORIDDIA (CF: 00619520323)
SIRIO SRL (CF: 01533170930)
TECNITES di Enrico Grando (CF: GRNNRC62H11L424L)
</t>
  </si>
  <si>
    <t>ATTIVITA' IMPIANTISTICHE VARIE IN IV PIANO DR</t>
  </si>
  <si>
    <t xml:space="preserve">BUTTO' FRANCESCO IMPIANTI ELETTRICI (CF: 00631600301)
F.Z. IMPIANTI E SICUREZZA DI FABIO ZAMPIERI D.I. (CF: ZMPFBA87S18C758O)
MONTICOLO SERGIO SRL (CF: 01098910324)
SIRIO SRL (CF: 01533170930)
TECNITES di Enrico Grando (CF: GRNNRC62H11L424L)
</t>
  </si>
  <si>
    <t xml:space="preserve">N.2 CASSETTE DI PRONTO SOCCORSO </t>
  </si>
  <si>
    <t xml:space="preserve">CHIURLO srl a socio unico (CF: 01274390309)
CPB ITALIA SRL (CF: 08076890154)
MEGAPHARMA OSPEDALIERA S.R.L (CF: 02032400265)
s.a.t.i. srl (CF: 00985110303)
SEIDUESEI SRL (CF: 02048810309)
</t>
  </si>
  <si>
    <t xml:space="preserve">acquisto arredi a norma sede DP GORIZIA </t>
  </si>
  <si>
    <t xml:space="preserve">ARES LINE SPA (CF: 03161590249)
</t>
  </si>
  <si>
    <t>ARES LINE SPA (CF: 03161590249)</t>
  </si>
  <si>
    <t>ACQUISTO ARREDI A NORMA - CONVENZIONE CONSIP</t>
  </si>
  <si>
    <t>FORNITURA TONER PER DP GO, UT MONFALCONE, UPT UD, UT TOLMEZZO</t>
  </si>
  <si>
    <t xml:space="preserve">GBR ROSSETTO SPA (CF: 00304720287)
IS COPY srl (CF: 00637000324)
PROCED SRL (CF: 01952150264)
PROSDOCIMI G.M. S.p.A. (CF: 00207000282)
SOLUZIONE UFFICIO S.R.L.  (CF: 02778750246)
</t>
  </si>
  <si>
    <t>SOLUZIONE UFFICIO S.R.L.  (CF: 02778750246)</t>
  </si>
  <si>
    <t>manutenzione serramento ligneo c/o Up Territorio di Gorizia</t>
  </si>
  <si>
    <t xml:space="preserve">APRILE ALESSANDRO SRL (CF: 01831880305)
CANDOLINI COSTRUZIONI SRL (CF: 02227120306)
F.LLI MENON SNC (CF: 00648820306)
FRIULANA COSTRUZIONI SRL (CF: 02101950307)
omnia costruzioni srl (CF: 00876070327)
VALERIO SABINOT SRL (CF: 01952740304)
</t>
  </si>
  <si>
    <t>CANDOLINI COSTRUZIONI SRL (CF: 02227120306)</t>
  </si>
  <si>
    <t>ENERGIA ELETTRICA 13 - LOTTO 4</t>
  </si>
  <si>
    <t>SERVIZIO DI MENSA IN CONCESSIONE PER IL PERSONALE DELLA DR</t>
  </si>
  <si>
    <t xml:space="preserve">DUSSMANN SERVICE S.R.L. (CF: 00124140211)
</t>
  </si>
  <si>
    <t>DUSSMANN SERVICE S.R.L. (CF: 00124140211)</t>
  </si>
  <si>
    <t>ACQUISTO MATERIALE DI CANCELLERIA</t>
  </si>
  <si>
    <t xml:space="preserve">ATTIVITA' SOCIETA' COOPERATIVA (CF: 03879220246)
EASY NETWORK (CF: 02703110920)
IMPRESA TEST UNO (CF: 01256588755)
IS COPY srl (CF: 00637000324)
PRAXI S.P.A. (CF: 01132750017)
</t>
  </si>
  <si>
    <t>ATTIVITA' SOCIETA' COOPERATIVA (CF: 03879220246)</t>
  </si>
  <si>
    <t>Sistemazione quadro elettrico UPT - UDINE</t>
  </si>
  <si>
    <t xml:space="preserve">BUTTO' FRANCESCO IMPIANTI ELETTRICI (CF: 00631600301)
FERIGO PAOLO DITTA IND.LE (CF: FRGPLA46D09G381Y)
I.S.I. SNC DI VENIER MARIO E C. (CF: 00435300306)
LA SUPER 2000 DI FLORIDDIA (CF: 00619520323)
ORZAN BRUNO IMPRESA INDIVID. (CF: RZNBRN47B03E952D)
</t>
  </si>
  <si>
    <t>FERIGO PAOLO DITTA IND.LE (CF: FRGPLA46D09G381Y)</t>
  </si>
  <si>
    <t>Strisce antiscivolo per UPT TS</t>
  </si>
  <si>
    <t xml:space="preserve">NUOVA EDILCOLOR (CF: 00974670325)
SEIDUESEI SRL (CF: 02048810309)
TECNODELTA SAS (CF: 00598710325)
TROST SPA (CF: 01348470301)
TUTO CHIMICA SNC DI GUGLIELMINI VITTORIO &amp; C. (CF: 02109050241)
</t>
  </si>
  <si>
    <t>TINTEGGIATURA LOCALI C/O UPT GORIZIA</t>
  </si>
  <si>
    <t xml:space="preserve">3DM ECOLOGICA (CF: 01146890387)
MIGLIORATI GIAN LUCA (CF: MGLGLC74A21C800I)
NASCENTE Soc. Coop. Sociale a r.l. (CF: 01534390305)
TORRENUVOLA Soc. Coop. Sociale (CF: 01148610320)
TOSONE DORINO SAS (CF: 00490730306)
</t>
  </si>
  <si>
    <t>MIGLIORATI GIAN LUCA (CF: MGLGLC74A21C800I)</t>
  </si>
  <si>
    <t>Fornitura armadi compattabili per la DP Pordenone</t>
  </si>
  <si>
    <t xml:space="preserve">ALEA DI DADONE SILVIO E C. SAS (CF: 05067060011)
ECO LASER INFORMATICA SRL  (CF: 04427081007)
MONTEPAONE S.R.L. (CF: 04980350013)
STARLAB (CF: 13023610150)
TAGLIARIOL DI TAGLIARIOL PIETRO &amp; C. SNC (CF: 01248860932)
</t>
  </si>
  <si>
    <t>TAGLIARIOL DI TAGLIARIOL PIETRO &amp; C. SNC (CF: 01248860932)</t>
  </si>
  <si>
    <t>RIPARAZIONE TENDE VENEZIANE</t>
  </si>
  <si>
    <t xml:space="preserve">BREVIGLIERI SRL (CF: 00595540295)
NUOVA TRIESTEUFFICIO SRL (CF: 01150840328)
PROSDOCIMI G.M. S.p.A. (CF: 00207000282)
SANDIX SRL (CF: 00285480307)
SMOLARS SRL (CF: 00048440325)
</t>
  </si>
  <si>
    <t>SANDIX SRL (CF: 00285480307)</t>
  </si>
  <si>
    <t>SERVIZIO PICK UP E CONSEGNA A DOMICILIO CORRISPONDENZA DP GORIZIA</t>
  </si>
  <si>
    <t>buoni pasto fvg 6 mesi</t>
  </si>
  <si>
    <t>FORNITURA TONER IN CONVENZIONE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</si>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</sst>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6"/>
  <sheetViews>
    <sheetView tabSelected="1" workbookViewId="0">
      <selection activeCell="F109" sqref="F109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343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"68209401C1"</f>
        <v>68209401C1</v>
      </c>
      <c r="B3" t="str">
        <f t="shared" ref="B3:B34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850</v>
      </c>
      <c r="I3" s="2">
        <v>42688</v>
      </c>
      <c r="J3" s="2">
        <v>42704</v>
      </c>
      <c r="K3">
        <v>850</v>
      </c>
    </row>
    <row r="4" spans="1:11" x14ac:dyDescent="0.25">
      <c r="A4" t="str">
        <f>"65226358AC"</f>
        <v>65226358AC</v>
      </c>
      <c r="B4" t="str">
        <f t="shared" si="0"/>
        <v>06363391001</v>
      </c>
      <c r="C4" t="s">
        <v>15</v>
      </c>
      <c r="D4" t="s">
        <v>20</v>
      </c>
      <c r="E4" t="s">
        <v>21</v>
      </c>
      <c r="F4" s="1" t="s">
        <v>22</v>
      </c>
      <c r="G4" t="s">
        <v>23</v>
      </c>
      <c r="H4">
        <v>389.5</v>
      </c>
      <c r="I4" s="2">
        <v>42384</v>
      </c>
      <c r="J4" s="2">
        <v>42394</v>
      </c>
      <c r="K4">
        <v>389.5</v>
      </c>
    </row>
    <row r="5" spans="1:11" x14ac:dyDescent="0.25">
      <c r="A5" t="str">
        <f>"65459386EB"</f>
        <v>65459386EB</v>
      </c>
      <c r="B5" t="str">
        <f t="shared" si="0"/>
        <v>06363391001</v>
      </c>
      <c r="C5" t="s">
        <v>15</v>
      </c>
      <c r="D5" t="s">
        <v>24</v>
      </c>
      <c r="E5" t="s">
        <v>17</v>
      </c>
      <c r="F5" s="1" t="s">
        <v>25</v>
      </c>
      <c r="G5" t="s">
        <v>26</v>
      </c>
      <c r="H5">
        <v>250</v>
      </c>
      <c r="I5" s="2">
        <v>42383</v>
      </c>
      <c r="J5" s="2">
        <v>42383</v>
      </c>
      <c r="K5">
        <v>250</v>
      </c>
    </row>
    <row r="6" spans="1:11" x14ac:dyDescent="0.25">
      <c r="A6" t="str">
        <f>"65587557D7"</f>
        <v>65587557D7</v>
      </c>
      <c r="B6" t="str">
        <f t="shared" si="0"/>
        <v>06363391001</v>
      </c>
      <c r="C6" t="s">
        <v>15</v>
      </c>
      <c r="D6" t="s">
        <v>27</v>
      </c>
      <c r="E6" t="s">
        <v>21</v>
      </c>
      <c r="F6" s="1" t="s">
        <v>28</v>
      </c>
      <c r="G6" t="s">
        <v>29</v>
      </c>
      <c r="H6">
        <v>110.1</v>
      </c>
      <c r="I6" s="2">
        <v>42397</v>
      </c>
      <c r="J6" s="2">
        <v>42428</v>
      </c>
      <c r="K6">
        <v>110.1</v>
      </c>
    </row>
    <row r="7" spans="1:11" x14ac:dyDescent="0.25">
      <c r="A7" t="str">
        <f>"6510659DC2"</f>
        <v>6510659DC2</v>
      </c>
      <c r="B7" t="str">
        <f t="shared" si="0"/>
        <v>06363391001</v>
      </c>
      <c r="C7" t="s">
        <v>15</v>
      </c>
      <c r="D7" t="s">
        <v>30</v>
      </c>
      <c r="E7" t="s">
        <v>17</v>
      </c>
      <c r="F7" s="1" t="s">
        <v>31</v>
      </c>
      <c r="G7" t="s">
        <v>32</v>
      </c>
      <c r="H7">
        <v>13450</v>
      </c>
      <c r="I7" s="2">
        <v>42411</v>
      </c>
      <c r="J7" s="2">
        <v>42439</v>
      </c>
      <c r="K7">
        <v>13450</v>
      </c>
    </row>
    <row r="8" spans="1:11" x14ac:dyDescent="0.25">
      <c r="A8" t="str">
        <f>"656451377E"</f>
        <v>656451377E</v>
      </c>
      <c r="B8" t="str">
        <f t="shared" si="0"/>
        <v>06363391001</v>
      </c>
      <c r="C8" t="s">
        <v>15</v>
      </c>
      <c r="D8" t="s">
        <v>33</v>
      </c>
      <c r="E8" t="s">
        <v>17</v>
      </c>
      <c r="F8" s="1" t="s">
        <v>34</v>
      </c>
      <c r="G8" t="s">
        <v>35</v>
      </c>
      <c r="H8">
        <v>711.82</v>
      </c>
      <c r="I8" s="2">
        <v>42428</v>
      </c>
      <c r="J8" s="2">
        <v>42428</v>
      </c>
      <c r="K8">
        <v>711.82</v>
      </c>
    </row>
    <row r="9" spans="1:11" x14ac:dyDescent="0.25">
      <c r="A9" t="str">
        <f>"6589315ABF"</f>
        <v>6589315ABF</v>
      </c>
      <c r="B9" t="str">
        <f t="shared" si="0"/>
        <v>06363391001</v>
      </c>
      <c r="C9" t="s">
        <v>15</v>
      </c>
      <c r="D9" t="s">
        <v>36</v>
      </c>
      <c r="E9" t="s">
        <v>37</v>
      </c>
      <c r="F9" s="1" t="s">
        <v>38</v>
      </c>
      <c r="G9" t="s">
        <v>39</v>
      </c>
      <c r="H9">
        <v>0</v>
      </c>
      <c r="I9" s="2">
        <v>42419</v>
      </c>
      <c r="J9" s="2">
        <v>42419</v>
      </c>
      <c r="K9">
        <v>4310.82</v>
      </c>
    </row>
    <row r="10" spans="1:11" x14ac:dyDescent="0.25">
      <c r="A10" t="str">
        <f>"6581773AE4"</f>
        <v>6581773AE4</v>
      </c>
      <c r="B10" t="str">
        <f t="shared" si="0"/>
        <v>06363391001</v>
      </c>
      <c r="C10" t="s">
        <v>15</v>
      </c>
      <c r="D10" t="s">
        <v>40</v>
      </c>
      <c r="E10" t="s">
        <v>21</v>
      </c>
      <c r="F10" s="1" t="s">
        <v>41</v>
      </c>
      <c r="G10" t="s">
        <v>42</v>
      </c>
      <c r="H10">
        <v>295</v>
      </c>
      <c r="I10" s="2">
        <v>42424</v>
      </c>
      <c r="J10" s="2">
        <v>42439</v>
      </c>
      <c r="K10">
        <v>295</v>
      </c>
    </row>
    <row r="11" spans="1:11" x14ac:dyDescent="0.25">
      <c r="A11" t="str">
        <f>"65107221C3"</f>
        <v>65107221C3</v>
      </c>
      <c r="B11" t="str">
        <f t="shared" si="0"/>
        <v>06363391001</v>
      </c>
      <c r="C11" t="s">
        <v>15</v>
      </c>
      <c r="D11" t="s">
        <v>43</v>
      </c>
      <c r="E11" t="s">
        <v>17</v>
      </c>
      <c r="F11" s="1" t="s">
        <v>44</v>
      </c>
      <c r="G11" t="s">
        <v>45</v>
      </c>
      <c r="H11">
        <v>1247.5</v>
      </c>
      <c r="I11" s="2">
        <v>42404</v>
      </c>
      <c r="J11" s="2">
        <v>42433</v>
      </c>
      <c r="K11">
        <v>1247</v>
      </c>
    </row>
    <row r="12" spans="1:11" x14ac:dyDescent="0.25">
      <c r="A12" t="str">
        <f>"63703578E4"</f>
        <v>63703578E4</v>
      </c>
      <c r="B12" t="str">
        <f t="shared" si="0"/>
        <v>06363391001</v>
      </c>
      <c r="C12" t="s">
        <v>15</v>
      </c>
      <c r="D12" t="s">
        <v>46</v>
      </c>
      <c r="E12" t="s">
        <v>21</v>
      </c>
      <c r="F12" s="1" t="s">
        <v>47</v>
      </c>
      <c r="G12" t="s">
        <v>48</v>
      </c>
      <c r="H12">
        <v>7000</v>
      </c>
      <c r="I12" s="2">
        <v>42461</v>
      </c>
      <c r="K12">
        <v>7000</v>
      </c>
    </row>
    <row r="13" spans="1:11" x14ac:dyDescent="0.25">
      <c r="A13" t="str">
        <f>"65645294B3"</f>
        <v>65645294B3</v>
      </c>
      <c r="B13" t="str">
        <f t="shared" si="0"/>
        <v>06363391001</v>
      </c>
      <c r="C13" t="s">
        <v>15</v>
      </c>
      <c r="D13" t="s">
        <v>49</v>
      </c>
      <c r="E13" t="s">
        <v>17</v>
      </c>
      <c r="F13" s="1" t="s">
        <v>34</v>
      </c>
      <c r="G13" t="s">
        <v>35</v>
      </c>
      <c r="H13">
        <v>822.27</v>
      </c>
      <c r="I13" s="2">
        <v>42397</v>
      </c>
      <c r="J13" s="2">
        <v>42428</v>
      </c>
      <c r="K13">
        <v>822.27</v>
      </c>
    </row>
    <row r="14" spans="1:11" x14ac:dyDescent="0.25">
      <c r="A14" t="str">
        <f>"6610067FD5"</f>
        <v>6610067FD5</v>
      </c>
      <c r="B14" t="str">
        <f t="shared" si="0"/>
        <v>06363391001</v>
      </c>
      <c r="C14" t="s">
        <v>15</v>
      </c>
      <c r="D14" t="s">
        <v>50</v>
      </c>
      <c r="E14" t="s">
        <v>21</v>
      </c>
      <c r="F14" s="1" t="s">
        <v>51</v>
      </c>
      <c r="G14" t="s">
        <v>52</v>
      </c>
      <c r="H14">
        <v>3238</v>
      </c>
      <c r="I14" s="2">
        <v>42436</v>
      </c>
      <c r="J14" s="2">
        <v>43165</v>
      </c>
      <c r="K14">
        <v>3238</v>
      </c>
    </row>
    <row r="15" spans="1:11" x14ac:dyDescent="0.25">
      <c r="A15" t="str">
        <f>"65869646A5"</f>
        <v>65869646A5</v>
      </c>
      <c r="B15" t="str">
        <f t="shared" si="0"/>
        <v>06363391001</v>
      </c>
      <c r="C15" t="s">
        <v>15</v>
      </c>
      <c r="D15" t="s">
        <v>53</v>
      </c>
      <c r="E15" t="s">
        <v>21</v>
      </c>
      <c r="F15" s="1" t="s">
        <v>54</v>
      </c>
      <c r="G15" t="s">
        <v>55</v>
      </c>
      <c r="H15">
        <v>13249</v>
      </c>
      <c r="I15" s="2">
        <v>42422</v>
      </c>
      <c r="J15" s="2">
        <v>42440</v>
      </c>
      <c r="K15">
        <v>13249</v>
      </c>
    </row>
    <row r="16" spans="1:11" x14ac:dyDescent="0.25">
      <c r="A16" t="str">
        <f>"65448694C1"</f>
        <v>65448694C1</v>
      </c>
      <c r="B16" t="str">
        <f t="shared" si="0"/>
        <v>06363391001</v>
      </c>
      <c r="C16" t="s">
        <v>15</v>
      </c>
      <c r="D16" t="s">
        <v>56</v>
      </c>
      <c r="E16" t="s">
        <v>37</v>
      </c>
      <c r="F16" s="1" t="s">
        <v>38</v>
      </c>
      <c r="G16" t="s">
        <v>39</v>
      </c>
      <c r="H16">
        <v>0</v>
      </c>
      <c r="I16" s="2">
        <v>42376</v>
      </c>
      <c r="J16" s="2">
        <v>42380</v>
      </c>
      <c r="K16">
        <v>4366.3999999999996</v>
      </c>
    </row>
    <row r="17" spans="1:11" x14ac:dyDescent="0.25">
      <c r="A17" t="str">
        <f>"6531631868"</f>
        <v>6531631868</v>
      </c>
      <c r="B17" t="str">
        <f t="shared" si="0"/>
        <v>06363391001</v>
      </c>
      <c r="C17" t="s">
        <v>15</v>
      </c>
      <c r="D17" t="s">
        <v>57</v>
      </c>
      <c r="E17" t="s">
        <v>21</v>
      </c>
      <c r="F17" s="1" t="s">
        <v>58</v>
      </c>
      <c r="G17" t="s">
        <v>59</v>
      </c>
      <c r="H17">
        <v>69</v>
      </c>
      <c r="I17" s="2">
        <v>42402</v>
      </c>
      <c r="J17" s="2">
        <v>42402</v>
      </c>
      <c r="K17">
        <v>65</v>
      </c>
    </row>
    <row r="18" spans="1:11" x14ac:dyDescent="0.25">
      <c r="A18" t="str">
        <f>"6631466ADA"</f>
        <v>6631466ADA</v>
      </c>
      <c r="B18" t="str">
        <f t="shared" si="0"/>
        <v>06363391001</v>
      </c>
      <c r="C18" t="s">
        <v>15</v>
      </c>
      <c r="D18" t="s">
        <v>60</v>
      </c>
      <c r="E18" t="s">
        <v>17</v>
      </c>
      <c r="F18" s="1" t="s">
        <v>61</v>
      </c>
      <c r="G18" t="s">
        <v>62</v>
      </c>
      <c r="H18">
        <v>140</v>
      </c>
      <c r="I18" s="2">
        <v>42450</v>
      </c>
      <c r="J18" s="2">
        <v>42815</v>
      </c>
      <c r="K18">
        <v>140</v>
      </c>
    </row>
    <row r="19" spans="1:11" x14ac:dyDescent="0.25">
      <c r="A19" t="str">
        <f>"661383661F"</f>
        <v>661383661F</v>
      </c>
      <c r="B19" t="str">
        <f t="shared" si="0"/>
        <v>06363391001</v>
      </c>
      <c r="C19" t="s">
        <v>15</v>
      </c>
      <c r="D19" t="s">
        <v>63</v>
      </c>
      <c r="E19" t="s">
        <v>17</v>
      </c>
      <c r="F19" s="1" t="s">
        <v>64</v>
      </c>
      <c r="G19" t="s">
        <v>65</v>
      </c>
      <c r="H19">
        <v>350</v>
      </c>
      <c r="I19" s="2">
        <v>42434</v>
      </c>
      <c r="J19" s="2">
        <v>42444</v>
      </c>
      <c r="K19">
        <v>350</v>
      </c>
    </row>
    <row r="20" spans="1:11" x14ac:dyDescent="0.25">
      <c r="A20" t="str">
        <f>"6621713A6C"</f>
        <v>6621713A6C</v>
      </c>
      <c r="B20" t="str">
        <f t="shared" si="0"/>
        <v>06363391001</v>
      </c>
      <c r="C20" t="s">
        <v>15</v>
      </c>
      <c r="D20" t="s">
        <v>66</v>
      </c>
      <c r="E20" t="s">
        <v>17</v>
      </c>
      <c r="F20" s="1" t="s">
        <v>67</v>
      </c>
      <c r="G20" t="s">
        <v>68</v>
      </c>
      <c r="H20">
        <v>2860</v>
      </c>
      <c r="I20" s="2">
        <v>42447</v>
      </c>
      <c r="J20" s="2">
        <v>42812</v>
      </c>
      <c r="K20">
        <v>720</v>
      </c>
    </row>
    <row r="21" spans="1:11" x14ac:dyDescent="0.25">
      <c r="A21" t="str">
        <f>"6589912769"</f>
        <v>6589912769</v>
      </c>
      <c r="B21" t="str">
        <f t="shared" si="0"/>
        <v>06363391001</v>
      </c>
      <c r="C21" t="s">
        <v>15</v>
      </c>
      <c r="D21" t="s">
        <v>69</v>
      </c>
      <c r="E21" t="s">
        <v>21</v>
      </c>
      <c r="F21" s="1" t="s">
        <v>70</v>
      </c>
      <c r="G21" t="s">
        <v>71</v>
      </c>
      <c r="H21">
        <v>846.23</v>
      </c>
      <c r="I21" s="2">
        <v>42426</v>
      </c>
      <c r="J21" s="2">
        <v>42455</v>
      </c>
      <c r="K21">
        <v>845.9</v>
      </c>
    </row>
    <row r="22" spans="1:11" x14ac:dyDescent="0.25">
      <c r="A22" t="str">
        <f>"66483800BD"</f>
        <v>66483800BD</v>
      </c>
      <c r="B22" t="str">
        <f t="shared" si="0"/>
        <v>06363391001</v>
      </c>
      <c r="C22" t="s">
        <v>15</v>
      </c>
      <c r="D22" t="s">
        <v>72</v>
      </c>
      <c r="E22" t="s">
        <v>17</v>
      </c>
      <c r="F22" s="1" t="s">
        <v>73</v>
      </c>
      <c r="G22" t="s">
        <v>74</v>
      </c>
      <c r="H22">
        <v>1300</v>
      </c>
      <c r="I22" s="2">
        <v>42466</v>
      </c>
      <c r="J22" s="2">
        <v>42472</v>
      </c>
      <c r="K22">
        <v>1300</v>
      </c>
    </row>
    <row r="23" spans="1:11" x14ac:dyDescent="0.25">
      <c r="A23" t="str">
        <f>"6648164E79"</f>
        <v>6648164E79</v>
      </c>
      <c r="B23" t="str">
        <f t="shared" si="0"/>
        <v>06363391001</v>
      </c>
      <c r="C23" t="s">
        <v>15</v>
      </c>
      <c r="D23" t="s">
        <v>75</v>
      </c>
      <c r="E23" t="s">
        <v>17</v>
      </c>
      <c r="F23" s="1" t="s">
        <v>76</v>
      </c>
      <c r="G23" t="s">
        <v>77</v>
      </c>
      <c r="H23">
        <v>1760</v>
      </c>
      <c r="I23" s="2">
        <v>42466</v>
      </c>
      <c r="J23" s="2">
        <v>42472</v>
      </c>
      <c r="K23">
        <v>1760</v>
      </c>
    </row>
    <row r="24" spans="1:11" x14ac:dyDescent="0.25">
      <c r="A24" t="str">
        <f>"6605956F54"</f>
        <v>6605956F54</v>
      </c>
      <c r="B24" t="str">
        <f t="shared" si="0"/>
        <v>06363391001</v>
      </c>
      <c r="C24" t="s">
        <v>15</v>
      </c>
      <c r="D24" t="s">
        <v>78</v>
      </c>
      <c r="E24" t="s">
        <v>21</v>
      </c>
      <c r="F24" s="1" t="s">
        <v>79</v>
      </c>
      <c r="G24" t="s">
        <v>80</v>
      </c>
      <c r="H24">
        <v>102.5</v>
      </c>
      <c r="I24" s="2">
        <v>42436</v>
      </c>
      <c r="J24" s="2">
        <v>42436</v>
      </c>
      <c r="K24">
        <v>102.5</v>
      </c>
    </row>
    <row r="25" spans="1:11" x14ac:dyDescent="0.25">
      <c r="A25" t="str">
        <f>"66428415CE"</f>
        <v>66428415CE</v>
      </c>
      <c r="B25" t="str">
        <f t="shared" si="0"/>
        <v>06363391001</v>
      </c>
      <c r="C25" t="s">
        <v>15</v>
      </c>
      <c r="D25" t="s">
        <v>81</v>
      </c>
      <c r="E25" t="s">
        <v>17</v>
      </c>
      <c r="F25" s="1" t="s">
        <v>82</v>
      </c>
      <c r="G25" t="s">
        <v>83</v>
      </c>
      <c r="H25">
        <v>28312.799999999999</v>
      </c>
      <c r="I25" s="2">
        <v>42492</v>
      </c>
      <c r="J25" s="2">
        <v>43220</v>
      </c>
      <c r="K25">
        <v>28312.799999999999</v>
      </c>
    </row>
    <row r="26" spans="1:11" x14ac:dyDescent="0.25">
      <c r="A26" t="str">
        <f>"6621026380"</f>
        <v>6621026380</v>
      </c>
      <c r="B26" t="str">
        <f t="shared" si="0"/>
        <v>06363391001</v>
      </c>
      <c r="C26" t="s">
        <v>15</v>
      </c>
      <c r="D26" t="s">
        <v>84</v>
      </c>
      <c r="E26" t="s">
        <v>21</v>
      </c>
      <c r="F26" s="1" t="s">
        <v>85</v>
      </c>
      <c r="G26" t="s">
        <v>86</v>
      </c>
      <c r="H26">
        <v>650</v>
      </c>
      <c r="I26" s="2">
        <v>42461</v>
      </c>
      <c r="J26" s="2">
        <v>42643</v>
      </c>
      <c r="K26">
        <v>650</v>
      </c>
    </row>
    <row r="27" spans="1:11" x14ac:dyDescent="0.25">
      <c r="A27" t="str">
        <f>"65885134EC"</f>
        <v>65885134EC</v>
      </c>
      <c r="B27" t="str">
        <f t="shared" si="0"/>
        <v>06363391001</v>
      </c>
      <c r="C27" t="s">
        <v>15</v>
      </c>
      <c r="D27" t="s">
        <v>87</v>
      </c>
      <c r="E27" t="s">
        <v>17</v>
      </c>
      <c r="F27" s="1" t="s">
        <v>88</v>
      </c>
      <c r="G27" t="s">
        <v>89</v>
      </c>
      <c r="H27">
        <v>1137.8499999999999</v>
      </c>
      <c r="I27" s="2">
        <v>42415</v>
      </c>
      <c r="J27" s="2">
        <v>42475</v>
      </c>
      <c r="K27">
        <v>1137.8499999999999</v>
      </c>
    </row>
    <row r="28" spans="1:11" x14ac:dyDescent="0.25">
      <c r="A28" t="str">
        <f>"665312084D"</f>
        <v>665312084D</v>
      </c>
      <c r="B28" t="str">
        <f t="shared" si="0"/>
        <v>06363391001</v>
      </c>
      <c r="C28" t="s">
        <v>15</v>
      </c>
      <c r="D28" t="s">
        <v>90</v>
      </c>
      <c r="E28" t="s">
        <v>21</v>
      </c>
      <c r="F28" s="1" t="s">
        <v>91</v>
      </c>
      <c r="G28" t="s">
        <v>92</v>
      </c>
      <c r="H28">
        <v>4167</v>
      </c>
      <c r="I28" s="2">
        <v>42472</v>
      </c>
      <c r="J28" s="2">
        <v>42486</v>
      </c>
      <c r="K28">
        <v>4166.3100000000004</v>
      </c>
    </row>
    <row r="29" spans="1:11" x14ac:dyDescent="0.25">
      <c r="A29" t="str">
        <f>"66373090A9"</f>
        <v>66373090A9</v>
      </c>
      <c r="B29" t="str">
        <f t="shared" si="0"/>
        <v>06363391001</v>
      </c>
      <c r="C29" t="s">
        <v>15</v>
      </c>
      <c r="D29" t="s">
        <v>93</v>
      </c>
      <c r="E29" t="s">
        <v>21</v>
      </c>
      <c r="F29" s="1" t="s">
        <v>94</v>
      </c>
      <c r="G29" t="s">
        <v>95</v>
      </c>
      <c r="H29">
        <v>150</v>
      </c>
      <c r="I29" s="2">
        <v>42472</v>
      </c>
      <c r="J29" s="2">
        <v>42472</v>
      </c>
      <c r="K29">
        <v>150</v>
      </c>
    </row>
    <row r="30" spans="1:11" x14ac:dyDescent="0.25">
      <c r="A30" t="str">
        <f>"6694040090"</f>
        <v>6694040090</v>
      </c>
      <c r="B30" t="str">
        <f t="shared" si="0"/>
        <v>06363391001</v>
      </c>
      <c r="C30" t="s">
        <v>15</v>
      </c>
      <c r="D30" t="s">
        <v>96</v>
      </c>
      <c r="E30" t="s">
        <v>21</v>
      </c>
      <c r="F30" s="1" t="s">
        <v>97</v>
      </c>
      <c r="G30" t="s">
        <v>98</v>
      </c>
      <c r="H30">
        <v>99</v>
      </c>
      <c r="I30" s="2">
        <v>42515</v>
      </c>
      <c r="J30" s="2">
        <v>42520</v>
      </c>
      <c r="K30">
        <v>99</v>
      </c>
    </row>
    <row r="31" spans="1:11" x14ac:dyDescent="0.25">
      <c r="A31" t="str">
        <f>"6634480218"</f>
        <v>6634480218</v>
      </c>
      <c r="B31" t="str">
        <f t="shared" si="0"/>
        <v>06363391001</v>
      </c>
      <c r="C31" t="s">
        <v>15</v>
      </c>
      <c r="D31" t="s">
        <v>99</v>
      </c>
      <c r="E31" t="s">
        <v>21</v>
      </c>
      <c r="F31" s="1" t="s">
        <v>100</v>
      </c>
      <c r="G31" t="s">
        <v>101</v>
      </c>
      <c r="H31">
        <v>296.54000000000002</v>
      </c>
      <c r="I31" s="2">
        <v>42522</v>
      </c>
      <c r="J31" s="2">
        <v>42531</v>
      </c>
      <c r="K31">
        <v>296.54000000000002</v>
      </c>
    </row>
    <row r="32" spans="1:11" x14ac:dyDescent="0.25">
      <c r="A32" t="str">
        <f>"6687633954"</f>
        <v>6687633954</v>
      </c>
      <c r="B32" t="str">
        <f t="shared" si="0"/>
        <v>06363391001</v>
      </c>
      <c r="C32" t="s">
        <v>15</v>
      </c>
      <c r="D32" t="s">
        <v>102</v>
      </c>
      <c r="E32" t="s">
        <v>17</v>
      </c>
      <c r="F32" s="1" t="s">
        <v>103</v>
      </c>
      <c r="G32" t="s">
        <v>104</v>
      </c>
      <c r="H32">
        <v>614.75</v>
      </c>
      <c r="I32" s="2">
        <v>42524</v>
      </c>
      <c r="J32" s="2">
        <v>42888</v>
      </c>
      <c r="K32">
        <v>614.75</v>
      </c>
    </row>
    <row r="33" spans="1:11" x14ac:dyDescent="0.25">
      <c r="A33" t="str">
        <f>"66583303BC"</f>
        <v>66583303BC</v>
      </c>
      <c r="B33" t="str">
        <f t="shared" si="0"/>
        <v>06363391001</v>
      </c>
      <c r="C33" t="s">
        <v>15</v>
      </c>
      <c r="D33" t="s">
        <v>105</v>
      </c>
      <c r="E33" t="s">
        <v>21</v>
      </c>
      <c r="F33" s="1" t="s">
        <v>106</v>
      </c>
      <c r="G33" t="s">
        <v>92</v>
      </c>
      <c r="H33">
        <v>212.9</v>
      </c>
      <c r="I33" s="2">
        <v>42507</v>
      </c>
      <c r="J33" s="2">
        <v>42507</v>
      </c>
      <c r="K33">
        <v>212.9</v>
      </c>
    </row>
    <row r="34" spans="1:11" x14ac:dyDescent="0.25">
      <c r="A34" t="str">
        <f>"6660495E56"</f>
        <v>6660495E56</v>
      </c>
      <c r="B34" t="str">
        <f t="shared" si="0"/>
        <v>06363391001</v>
      </c>
      <c r="C34" t="s">
        <v>15</v>
      </c>
      <c r="D34" t="s">
        <v>107</v>
      </c>
      <c r="E34" t="s">
        <v>21</v>
      </c>
      <c r="F34" s="1" t="s">
        <v>108</v>
      </c>
      <c r="G34" t="s">
        <v>109</v>
      </c>
      <c r="H34">
        <v>10055</v>
      </c>
      <c r="I34" s="2">
        <v>42514</v>
      </c>
      <c r="J34" s="2">
        <v>42514</v>
      </c>
      <c r="K34">
        <v>10055</v>
      </c>
    </row>
    <row r="35" spans="1:11" x14ac:dyDescent="0.25">
      <c r="A35" t="str">
        <f>"6678587058"</f>
        <v>6678587058</v>
      </c>
      <c r="B35" t="str">
        <f t="shared" ref="B35:B66" si="1">"06363391001"</f>
        <v>06363391001</v>
      </c>
      <c r="C35" t="s">
        <v>15</v>
      </c>
      <c r="D35" t="s">
        <v>110</v>
      </c>
      <c r="E35" t="s">
        <v>17</v>
      </c>
      <c r="F35" s="1" t="s">
        <v>111</v>
      </c>
      <c r="G35" t="s">
        <v>32</v>
      </c>
      <c r="H35">
        <v>450</v>
      </c>
      <c r="I35" s="2">
        <v>42496</v>
      </c>
      <c r="J35" s="2">
        <v>42502</v>
      </c>
      <c r="K35">
        <v>450</v>
      </c>
    </row>
    <row r="36" spans="1:11" x14ac:dyDescent="0.25">
      <c r="A36" t="str">
        <f>"6510570453"</f>
        <v>6510570453</v>
      </c>
      <c r="B36" t="str">
        <f t="shared" si="1"/>
        <v>06363391001</v>
      </c>
      <c r="C36" t="s">
        <v>15</v>
      </c>
      <c r="D36" t="s">
        <v>112</v>
      </c>
      <c r="E36" t="s">
        <v>21</v>
      </c>
      <c r="F36" s="1" t="s">
        <v>113</v>
      </c>
      <c r="G36" t="s">
        <v>114</v>
      </c>
      <c r="H36">
        <v>1190</v>
      </c>
      <c r="I36" s="2">
        <v>42447</v>
      </c>
      <c r="J36" s="2">
        <v>42515</v>
      </c>
      <c r="K36">
        <v>1160</v>
      </c>
    </row>
    <row r="37" spans="1:11" x14ac:dyDescent="0.25">
      <c r="A37" t="str">
        <f>"6691784AD7"</f>
        <v>6691784AD7</v>
      </c>
      <c r="B37" t="str">
        <f t="shared" si="1"/>
        <v>06363391001</v>
      </c>
      <c r="C37" t="s">
        <v>15</v>
      </c>
      <c r="D37" t="s">
        <v>112</v>
      </c>
      <c r="E37" t="s">
        <v>21</v>
      </c>
      <c r="F37" s="1" t="s">
        <v>115</v>
      </c>
      <c r="G37" t="s">
        <v>116</v>
      </c>
      <c r="H37">
        <v>997</v>
      </c>
      <c r="I37" s="2">
        <v>42555</v>
      </c>
      <c r="J37" s="2">
        <v>42582</v>
      </c>
      <c r="K37">
        <v>997</v>
      </c>
    </row>
    <row r="38" spans="1:11" x14ac:dyDescent="0.25">
      <c r="A38" t="str">
        <f>"662439822A"</f>
        <v>662439822A</v>
      </c>
      <c r="B38" t="str">
        <f t="shared" si="1"/>
        <v>06363391001</v>
      </c>
      <c r="C38" t="s">
        <v>15</v>
      </c>
      <c r="D38" t="s">
        <v>117</v>
      </c>
      <c r="E38" t="s">
        <v>37</v>
      </c>
      <c r="F38" s="1" t="s">
        <v>118</v>
      </c>
      <c r="G38" t="s">
        <v>119</v>
      </c>
      <c r="H38">
        <v>0</v>
      </c>
      <c r="I38" s="2">
        <v>42522</v>
      </c>
      <c r="J38" s="2">
        <v>42886</v>
      </c>
      <c r="K38">
        <v>252737.48</v>
      </c>
    </row>
    <row r="39" spans="1:11" x14ac:dyDescent="0.25">
      <c r="A39" t="str">
        <f>"6672579262"</f>
        <v>6672579262</v>
      </c>
      <c r="B39" t="str">
        <f t="shared" si="1"/>
        <v>06363391001</v>
      </c>
      <c r="C39" t="s">
        <v>15</v>
      </c>
      <c r="D39" t="s">
        <v>120</v>
      </c>
      <c r="E39" t="s">
        <v>21</v>
      </c>
      <c r="F39" s="1" t="s">
        <v>121</v>
      </c>
      <c r="G39" t="s">
        <v>122</v>
      </c>
      <c r="H39">
        <v>550</v>
      </c>
      <c r="I39" s="2">
        <v>42510</v>
      </c>
      <c r="J39" s="2">
        <v>42555</v>
      </c>
      <c r="K39">
        <v>550</v>
      </c>
    </row>
    <row r="40" spans="1:11" x14ac:dyDescent="0.25">
      <c r="A40" t="str">
        <f>"6717767CB0"</f>
        <v>6717767CB0</v>
      </c>
      <c r="B40" t="str">
        <f t="shared" si="1"/>
        <v>06363391001</v>
      </c>
      <c r="C40" t="s">
        <v>15</v>
      </c>
      <c r="D40" t="s">
        <v>123</v>
      </c>
      <c r="E40" t="s">
        <v>21</v>
      </c>
      <c r="F40" s="1" t="s">
        <v>124</v>
      </c>
      <c r="G40" t="s">
        <v>55</v>
      </c>
      <c r="H40">
        <v>12881.93</v>
      </c>
      <c r="I40" s="2">
        <v>42544</v>
      </c>
      <c r="J40" s="2">
        <v>42567</v>
      </c>
      <c r="K40">
        <v>12881.93</v>
      </c>
    </row>
    <row r="41" spans="1:11" x14ac:dyDescent="0.25">
      <c r="A41" t="str">
        <f>"6643857C3A"</f>
        <v>6643857C3A</v>
      </c>
      <c r="B41" t="str">
        <f t="shared" si="1"/>
        <v>06363391001</v>
      </c>
      <c r="C41" t="s">
        <v>15</v>
      </c>
      <c r="D41" t="s">
        <v>125</v>
      </c>
      <c r="E41" t="s">
        <v>21</v>
      </c>
      <c r="F41" s="1" t="s">
        <v>126</v>
      </c>
      <c r="G41" t="s">
        <v>127</v>
      </c>
      <c r="H41">
        <v>1432.8</v>
      </c>
      <c r="I41" s="2">
        <v>42556</v>
      </c>
      <c r="J41" s="2">
        <v>42587</v>
      </c>
      <c r="K41">
        <v>1432.8</v>
      </c>
    </row>
    <row r="42" spans="1:11" x14ac:dyDescent="0.25">
      <c r="A42" t="str">
        <f>"65581547E1"</f>
        <v>65581547E1</v>
      </c>
      <c r="B42" t="str">
        <f t="shared" si="1"/>
        <v>06363391001</v>
      </c>
      <c r="C42" t="s">
        <v>15</v>
      </c>
      <c r="D42" t="s">
        <v>128</v>
      </c>
      <c r="E42" t="s">
        <v>21</v>
      </c>
      <c r="F42" s="1" t="s">
        <v>129</v>
      </c>
      <c r="G42" t="s">
        <v>130</v>
      </c>
      <c r="H42">
        <v>275</v>
      </c>
      <c r="I42" s="2">
        <v>42398</v>
      </c>
      <c r="J42" s="2">
        <v>42401</v>
      </c>
      <c r="K42">
        <v>275</v>
      </c>
    </row>
    <row r="43" spans="1:11" x14ac:dyDescent="0.25">
      <c r="A43" t="str">
        <f>"6558032335"</f>
        <v>6558032335</v>
      </c>
      <c r="B43" t="str">
        <f t="shared" si="1"/>
        <v>06363391001</v>
      </c>
      <c r="C43" t="s">
        <v>15</v>
      </c>
      <c r="D43" t="s">
        <v>131</v>
      </c>
      <c r="E43" t="s">
        <v>37</v>
      </c>
      <c r="F43" s="1" t="s">
        <v>132</v>
      </c>
      <c r="G43" t="s">
        <v>133</v>
      </c>
      <c r="H43">
        <v>0</v>
      </c>
      <c r="I43" s="2">
        <v>42461</v>
      </c>
      <c r="J43" s="2">
        <v>42825</v>
      </c>
      <c r="K43">
        <v>33297.089999999997</v>
      </c>
    </row>
    <row r="44" spans="1:11" x14ac:dyDescent="0.25">
      <c r="A44" t="str">
        <f>"669130820B"</f>
        <v>669130820B</v>
      </c>
      <c r="B44" t="str">
        <f t="shared" si="1"/>
        <v>06363391001</v>
      </c>
      <c r="C44" t="s">
        <v>15</v>
      </c>
      <c r="D44" t="s">
        <v>134</v>
      </c>
      <c r="E44" t="s">
        <v>17</v>
      </c>
      <c r="F44" s="1" t="s">
        <v>135</v>
      </c>
      <c r="G44" t="s">
        <v>136</v>
      </c>
      <c r="H44">
        <v>200</v>
      </c>
      <c r="I44" s="2">
        <v>42541</v>
      </c>
      <c r="J44" s="2">
        <v>42541</v>
      </c>
      <c r="K44">
        <v>200</v>
      </c>
    </row>
    <row r="45" spans="1:11" x14ac:dyDescent="0.25">
      <c r="A45" t="str">
        <f>"6676838D02"</f>
        <v>6676838D02</v>
      </c>
      <c r="B45" t="str">
        <f t="shared" si="1"/>
        <v>06363391001</v>
      </c>
      <c r="C45" t="s">
        <v>15</v>
      </c>
      <c r="D45" t="s">
        <v>137</v>
      </c>
      <c r="E45" t="s">
        <v>21</v>
      </c>
      <c r="F45" s="1" t="s">
        <v>138</v>
      </c>
      <c r="G45" t="s">
        <v>139</v>
      </c>
      <c r="H45">
        <v>3245.65</v>
      </c>
      <c r="I45" s="2">
        <v>42537</v>
      </c>
      <c r="J45" s="2">
        <v>42541</v>
      </c>
      <c r="K45">
        <v>3245.65</v>
      </c>
    </row>
    <row r="46" spans="1:11" x14ac:dyDescent="0.25">
      <c r="A46" t="str">
        <f>"6720573847"</f>
        <v>6720573847</v>
      </c>
      <c r="B46" t="str">
        <f t="shared" si="1"/>
        <v>06363391001</v>
      </c>
      <c r="C46" t="s">
        <v>15</v>
      </c>
      <c r="D46" t="s">
        <v>140</v>
      </c>
      <c r="E46" t="s">
        <v>37</v>
      </c>
      <c r="F46" s="1" t="s">
        <v>141</v>
      </c>
      <c r="G46" t="s">
        <v>142</v>
      </c>
      <c r="H46">
        <v>1740</v>
      </c>
      <c r="I46" s="2">
        <v>42534</v>
      </c>
      <c r="J46" s="2">
        <v>42899</v>
      </c>
      <c r="K46">
        <v>815.56</v>
      </c>
    </row>
    <row r="47" spans="1:11" x14ac:dyDescent="0.25">
      <c r="A47" t="str">
        <f>"67205938C8"</f>
        <v>67205938C8</v>
      </c>
      <c r="B47" t="str">
        <f t="shared" si="1"/>
        <v>06363391001</v>
      </c>
      <c r="C47" t="s">
        <v>15</v>
      </c>
      <c r="D47" t="s">
        <v>143</v>
      </c>
      <c r="E47" t="s">
        <v>37</v>
      </c>
      <c r="F47" s="1" t="s">
        <v>141</v>
      </c>
      <c r="G47" t="s">
        <v>142</v>
      </c>
      <c r="H47">
        <v>336533.4</v>
      </c>
      <c r="I47" s="2">
        <v>42534</v>
      </c>
      <c r="J47" s="2">
        <v>42899</v>
      </c>
      <c r="K47">
        <v>335645.12</v>
      </c>
    </row>
    <row r="48" spans="1:11" x14ac:dyDescent="0.25">
      <c r="A48" t="str">
        <f>"6743732FAE"</f>
        <v>6743732FAE</v>
      </c>
      <c r="B48" t="str">
        <f t="shared" si="1"/>
        <v>06363391001</v>
      </c>
      <c r="C48" t="s">
        <v>15</v>
      </c>
      <c r="D48" t="s">
        <v>144</v>
      </c>
      <c r="E48" t="s">
        <v>17</v>
      </c>
      <c r="F48" s="1" t="s">
        <v>145</v>
      </c>
      <c r="G48" t="s">
        <v>146</v>
      </c>
      <c r="H48">
        <v>1090</v>
      </c>
      <c r="I48" s="2">
        <v>42573</v>
      </c>
      <c r="J48" s="2">
        <v>42573</v>
      </c>
      <c r="K48">
        <v>1090</v>
      </c>
    </row>
    <row r="49" spans="1:11" x14ac:dyDescent="0.25">
      <c r="A49" t="str">
        <f>"674139899C"</f>
        <v>674139899C</v>
      </c>
      <c r="B49" t="str">
        <f t="shared" si="1"/>
        <v>06363391001</v>
      </c>
      <c r="C49" t="s">
        <v>15</v>
      </c>
      <c r="D49" t="s">
        <v>147</v>
      </c>
      <c r="E49" t="s">
        <v>21</v>
      </c>
      <c r="F49" s="1" t="s">
        <v>148</v>
      </c>
      <c r="G49" t="s">
        <v>149</v>
      </c>
      <c r="H49">
        <v>1200</v>
      </c>
      <c r="I49" s="2">
        <v>42573</v>
      </c>
      <c r="J49" s="2">
        <v>42573</v>
      </c>
      <c r="K49">
        <v>1200</v>
      </c>
    </row>
    <row r="50" spans="1:11" x14ac:dyDescent="0.25">
      <c r="A50" t="str">
        <f>"6766328680"</f>
        <v>6766328680</v>
      </c>
      <c r="B50" t="str">
        <f t="shared" si="1"/>
        <v>06363391001</v>
      </c>
      <c r="C50" t="s">
        <v>15</v>
      </c>
      <c r="D50" t="s">
        <v>150</v>
      </c>
      <c r="E50" t="s">
        <v>17</v>
      </c>
      <c r="F50" s="1" t="s">
        <v>151</v>
      </c>
      <c r="G50" t="s">
        <v>152</v>
      </c>
      <c r="H50">
        <v>319.7</v>
      </c>
      <c r="I50" s="2">
        <v>42564</v>
      </c>
      <c r="J50" s="2">
        <v>42570</v>
      </c>
      <c r="K50">
        <v>319.7</v>
      </c>
    </row>
    <row r="51" spans="1:11" x14ac:dyDescent="0.25">
      <c r="A51" t="str">
        <f>"67179156D4"</f>
        <v>67179156D4</v>
      </c>
      <c r="B51" t="str">
        <f t="shared" si="1"/>
        <v>06363391001</v>
      </c>
      <c r="C51" t="s">
        <v>15</v>
      </c>
      <c r="D51" t="s">
        <v>153</v>
      </c>
      <c r="E51" t="s">
        <v>21</v>
      </c>
      <c r="F51" s="1" t="s">
        <v>154</v>
      </c>
      <c r="G51" t="s">
        <v>155</v>
      </c>
      <c r="H51">
        <v>2346</v>
      </c>
      <c r="I51" s="2">
        <v>42550</v>
      </c>
      <c r="J51" s="2">
        <v>42590</v>
      </c>
      <c r="K51">
        <v>2346</v>
      </c>
    </row>
    <row r="52" spans="1:11" x14ac:dyDescent="0.25">
      <c r="A52" t="str">
        <f>"6717884D3D"</f>
        <v>6717884D3D</v>
      </c>
      <c r="B52" t="str">
        <f t="shared" si="1"/>
        <v>06363391001</v>
      </c>
      <c r="C52" t="s">
        <v>15</v>
      </c>
      <c r="D52" t="s">
        <v>156</v>
      </c>
      <c r="E52" t="s">
        <v>21</v>
      </c>
      <c r="F52" s="1" t="s">
        <v>157</v>
      </c>
      <c r="G52" t="s">
        <v>158</v>
      </c>
      <c r="H52">
        <v>2127.5</v>
      </c>
      <c r="I52" s="2">
        <v>42612</v>
      </c>
      <c r="J52" s="2">
        <v>42613</v>
      </c>
      <c r="K52">
        <v>2127.5</v>
      </c>
    </row>
    <row r="53" spans="1:11" x14ac:dyDescent="0.25">
      <c r="A53" t="str">
        <f>"6477395373"</f>
        <v>6477395373</v>
      </c>
      <c r="B53" t="str">
        <f t="shared" si="1"/>
        <v>06363391001</v>
      </c>
      <c r="C53" t="s">
        <v>15</v>
      </c>
      <c r="D53" t="s">
        <v>159</v>
      </c>
      <c r="E53" t="s">
        <v>17</v>
      </c>
      <c r="F53" s="1" t="s">
        <v>160</v>
      </c>
      <c r="G53" t="s">
        <v>161</v>
      </c>
      <c r="H53">
        <v>17229.669999999998</v>
      </c>
      <c r="I53" s="2">
        <v>42422</v>
      </c>
      <c r="J53" s="2">
        <v>42437</v>
      </c>
      <c r="K53">
        <v>17229.669999999998</v>
      </c>
    </row>
    <row r="54" spans="1:11" x14ac:dyDescent="0.25">
      <c r="A54" t="str">
        <f>"6788431679"</f>
        <v>6788431679</v>
      </c>
      <c r="B54" t="str">
        <f t="shared" si="1"/>
        <v>06363391001</v>
      </c>
      <c r="C54" t="s">
        <v>15</v>
      </c>
      <c r="D54" t="s">
        <v>162</v>
      </c>
      <c r="E54" t="s">
        <v>17</v>
      </c>
      <c r="F54" s="1" t="s">
        <v>163</v>
      </c>
      <c r="G54" t="s">
        <v>164</v>
      </c>
      <c r="H54">
        <v>1102</v>
      </c>
      <c r="I54" s="2">
        <v>42614</v>
      </c>
      <c r="J54" s="2">
        <v>42628</v>
      </c>
      <c r="K54">
        <v>1102</v>
      </c>
    </row>
    <row r="55" spans="1:11" x14ac:dyDescent="0.25">
      <c r="A55" t="str">
        <f>"6790861BC4"</f>
        <v>6790861BC4</v>
      </c>
      <c r="B55" t="str">
        <f t="shared" si="1"/>
        <v>06363391001</v>
      </c>
      <c r="C55" t="s">
        <v>15</v>
      </c>
      <c r="D55" t="s">
        <v>165</v>
      </c>
      <c r="E55" t="s">
        <v>17</v>
      </c>
      <c r="F55" s="1" t="s">
        <v>166</v>
      </c>
      <c r="G55" t="s">
        <v>167</v>
      </c>
      <c r="H55">
        <v>307.5</v>
      </c>
      <c r="I55" s="2">
        <v>42626</v>
      </c>
      <c r="J55" s="2">
        <v>42636</v>
      </c>
      <c r="K55">
        <v>307.5</v>
      </c>
    </row>
    <row r="56" spans="1:11" x14ac:dyDescent="0.25">
      <c r="A56" t="str">
        <f>"6790865F10"</f>
        <v>6790865F10</v>
      </c>
      <c r="B56" t="str">
        <f t="shared" si="1"/>
        <v>06363391001</v>
      </c>
      <c r="C56" t="s">
        <v>15</v>
      </c>
      <c r="D56" t="s">
        <v>168</v>
      </c>
      <c r="E56" t="s">
        <v>17</v>
      </c>
      <c r="F56" s="1" t="s">
        <v>61</v>
      </c>
      <c r="G56" t="s">
        <v>62</v>
      </c>
      <c r="H56">
        <v>238</v>
      </c>
      <c r="I56" s="2">
        <v>42618</v>
      </c>
      <c r="J56" s="2">
        <v>42646</v>
      </c>
      <c r="K56">
        <v>238</v>
      </c>
    </row>
    <row r="57" spans="1:11" x14ac:dyDescent="0.25">
      <c r="A57" t="str">
        <f>"6801898FC8"</f>
        <v>6801898FC8</v>
      </c>
      <c r="B57" t="str">
        <f t="shared" si="1"/>
        <v>06363391001</v>
      </c>
      <c r="C57" t="s">
        <v>15</v>
      </c>
      <c r="D57" t="s">
        <v>169</v>
      </c>
      <c r="E57" t="s">
        <v>17</v>
      </c>
      <c r="F57" s="1" t="s">
        <v>170</v>
      </c>
      <c r="G57" t="s">
        <v>171</v>
      </c>
      <c r="H57">
        <v>379.9</v>
      </c>
      <c r="I57" s="2">
        <v>42643</v>
      </c>
      <c r="J57" s="2">
        <v>42653</v>
      </c>
      <c r="K57">
        <v>376.9</v>
      </c>
    </row>
    <row r="58" spans="1:11" x14ac:dyDescent="0.25">
      <c r="A58" t="str">
        <f>"68186163ED"</f>
        <v>68186163ED</v>
      </c>
      <c r="B58" t="str">
        <f t="shared" si="1"/>
        <v>06363391001</v>
      </c>
      <c r="C58" t="s">
        <v>15</v>
      </c>
      <c r="D58" t="s">
        <v>172</v>
      </c>
      <c r="E58" t="s">
        <v>21</v>
      </c>
      <c r="F58" s="1" t="s">
        <v>173</v>
      </c>
      <c r="G58" t="s">
        <v>71</v>
      </c>
      <c r="H58">
        <v>6468.99</v>
      </c>
      <c r="I58" s="2">
        <v>42660</v>
      </c>
      <c r="J58" s="2">
        <v>42689</v>
      </c>
      <c r="K58">
        <v>6468.99</v>
      </c>
    </row>
    <row r="59" spans="1:11" x14ac:dyDescent="0.25">
      <c r="A59" t="str">
        <f>"682778526D"</f>
        <v>682778526D</v>
      </c>
      <c r="B59" t="str">
        <f t="shared" si="1"/>
        <v>06363391001</v>
      </c>
      <c r="C59" t="s">
        <v>15</v>
      </c>
      <c r="D59" t="s">
        <v>53</v>
      </c>
      <c r="E59" t="s">
        <v>21</v>
      </c>
      <c r="F59" s="1" t="s">
        <v>174</v>
      </c>
      <c r="G59" t="s">
        <v>55</v>
      </c>
      <c r="H59">
        <v>11345.32</v>
      </c>
      <c r="I59" s="2">
        <v>42661</v>
      </c>
      <c r="J59" s="2">
        <v>42689</v>
      </c>
      <c r="K59">
        <v>11345.32</v>
      </c>
    </row>
    <row r="60" spans="1:11" x14ac:dyDescent="0.25">
      <c r="A60" t="str">
        <f>"68022702C8"</f>
        <v>68022702C8</v>
      </c>
      <c r="B60" t="str">
        <f t="shared" si="1"/>
        <v>06363391001</v>
      </c>
      <c r="C60" t="s">
        <v>15</v>
      </c>
      <c r="D60" t="s">
        <v>175</v>
      </c>
      <c r="E60" t="s">
        <v>17</v>
      </c>
      <c r="F60" s="1" t="s">
        <v>176</v>
      </c>
      <c r="G60" t="s">
        <v>177</v>
      </c>
      <c r="H60">
        <v>152</v>
      </c>
      <c r="I60" s="2">
        <v>42629</v>
      </c>
      <c r="J60" s="2">
        <v>42735</v>
      </c>
      <c r="K60">
        <v>152</v>
      </c>
    </row>
    <row r="61" spans="1:11" x14ac:dyDescent="0.25">
      <c r="A61" t="str">
        <f>"6784214E7C"</f>
        <v>6784214E7C</v>
      </c>
      <c r="B61" t="str">
        <f t="shared" si="1"/>
        <v>06363391001</v>
      </c>
      <c r="C61" t="s">
        <v>15</v>
      </c>
      <c r="D61" t="s">
        <v>178</v>
      </c>
      <c r="E61" t="s">
        <v>21</v>
      </c>
      <c r="F61" s="1" t="s">
        <v>179</v>
      </c>
      <c r="G61" t="s">
        <v>180</v>
      </c>
      <c r="H61">
        <v>2641</v>
      </c>
      <c r="I61" s="2">
        <v>42627</v>
      </c>
      <c r="J61" s="2">
        <v>42639</v>
      </c>
      <c r="K61">
        <v>2641</v>
      </c>
    </row>
    <row r="62" spans="1:11" x14ac:dyDescent="0.25">
      <c r="A62" t="str">
        <f>"6871517B34"</f>
        <v>6871517B34</v>
      </c>
      <c r="B62" t="str">
        <f t="shared" si="1"/>
        <v>06363391001</v>
      </c>
      <c r="C62" t="s">
        <v>15</v>
      </c>
      <c r="D62" t="s">
        <v>181</v>
      </c>
      <c r="E62" t="s">
        <v>37</v>
      </c>
      <c r="F62" s="1" t="s">
        <v>141</v>
      </c>
      <c r="G62" t="s">
        <v>142</v>
      </c>
      <c r="H62">
        <v>3000</v>
      </c>
      <c r="I62" s="2">
        <v>42692</v>
      </c>
      <c r="J62" s="2">
        <v>43056</v>
      </c>
      <c r="K62">
        <v>2685.4</v>
      </c>
    </row>
    <row r="63" spans="1:11" x14ac:dyDescent="0.25">
      <c r="A63" t="str">
        <f>"68617249C4"</f>
        <v>68617249C4</v>
      </c>
      <c r="B63" t="str">
        <f t="shared" si="1"/>
        <v>06363391001</v>
      </c>
      <c r="C63" t="s">
        <v>15</v>
      </c>
      <c r="D63" t="s">
        <v>182</v>
      </c>
      <c r="E63" t="s">
        <v>37</v>
      </c>
      <c r="F63" s="1" t="s">
        <v>141</v>
      </c>
      <c r="G63" t="s">
        <v>142</v>
      </c>
      <c r="H63">
        <v>466667</v>
      </c>
      <c r="I63" s="2">
        <v>42689</v>
      </c>
      <c r="J63" s="2">
        <v>43053</v>
      </c>
      <c r="K63">
        <v>449971.82</v>
      </c>
    </row>
    <row r="64" spans="1:11" x14ac:dyDescent="0.25">
      <c r="A64" t="str">
        <f>"6840768C53"</f>
        <v>6840768C53</v>
      </c>
      <c r="B64" t="str">
        <f t="shared" si="1"/>
        <v>06363391001</v>
      </c>
      <c r="C64" t="s">
        <v>15</v>
      </c>
      <c r="D64" t="s">
        <v>183</v>
      </c>
      <c r="E64" t="s">
        <v>21</v>
      </c>
      <c r="F64" s="1" t="s">
        <v>184</v>
      </c>
      <c r="G64" t="s">
        <v>185</v>
      </c>
      <c r="H64">
        <v>1900</v>
      </c>
      <c r="I64" s="2">
        <v>42690</v>
      </c>
      <c r="J64" s="2">
        <v>42719</v>
      </c>
      <c r="K64">
        <v>1900</v>
      </c>
    </row>
    <row r="65" spans="1:11" x14ac:dyDescent="0.25">
      <c r="A65" t="str">
        <f>"6905467BA1"</f>
        <v>6905467BA1</v>
      </c>
      <c r="B65" t="str">
        <f t="shared" si="1"/>
        <v>06363391001</v>
      </c>
      <c r="C65" t="s">
        <v>15</v>
      </c>
      <c r="D65" t="s">
        <v>186</v>
      </c>
      <c r="E65" t="s">
        <v>17</v>
      </c>
      <c r="F65" s="1" t="s">
        <v>187</v>
      </c>
      <c r="G65" t="s">
        <v>188</v>
      </c>
      <c r="H65">
        <v>29326.5</v>
      </c>
      <c r="I65" s="2">
        <v>42737</v>
      </c>
      <c r="J65" s="2">
        <v>43100</v>
      </c>
      <c r="K65">
        <v>29326.44</v>
      </c>
    </row>
    <row r="66" spans="1:11" x14ac:dyDescent="0.25">
      <c r="A66" t="str">
        <f>"688366540F"</f>
        <v>688366540F</v>
      </c>
      <c r="B66" t="str">
        <f t="shared" si="1"/>
        <v>06363391001</v>
      </c>
      <c r="C66" t="s">
        <v>15</v>
      </c>
      <c r="D66" t="s">
        <v>189</v>
      </c>
      <c r="E66" t="s">
        <v>37</v>
      </c>
      <c r="F66" s="1" t="s">
        <v>190</v>
      </c>
      <c r="G66" t="s">
        <v>191</v>
      </c>
      <c r="H66">
        <v>88000</v>
      </c>
      <c r="I66" s="2">
        <v>42710</v>
      </c>
      <c r="J66" s="2">
        <v>43368</v>
      </c>
      <c r="K66">
        <v>62057.23</v>
      </c>
    </row>
    <row r="67" spans="1:11" x14ac:dyDescent="0.25">
      <c r="A67" t="str">
        <f>"690041743F"</f>
        <v>690041743F</v>
      </c>
      <c r="B67" t="str">
        <f t="shared" ref="B67:B98" si="2">"06363391001"</f>
        <v>06363391001</v>
      </c>
      <c r="C67" t="s">
        <v>15</v>
      </c>
      <c r="D67" t="s">
        <v>192</v>
      </c>
      <c r="E67" t="s">
        <v>21</v>
      </c>
      <c r="F67" s="1" t="s">
        <v>193</v>
      </c>
      <c r="G67" t="s">
        <v>194</v>
      </c>
      <c r="H67">
        <v>416</v>
      </c>
      <c r="I67" s="2">
        <v>42725</v>
      </c>
      <c r="J67" s="2">
        <v>42755</v>
      </c>
      <c r="K67">
        <v>0</v>
      </c>
    </row>
    <row r="68" spans="1:11" x14ac:dyDescent="0.25">
      <c r="A68" t="str">
        <f>"68290820BF"</f>
        <v>68290820BF</v>
      </c>
      <c r="B68" t="str">
        <f t="shared" si="2"/>
        <v>06363391001</v>
      </c>
      <c r="C68" t="s">
        <v>15</v>
      </c>
      <c r="D68" t="s">
        <v>195</v>
      </c>
      <c r="E68" t="s">
        <v>21</v>
      </c>
      <c r="F68" s="1" t="s">
        <v>196</v>
      </c>
      <c r="G68" t="s">
        <v>197</v>
      </c>
      <c r="H68">
        <v>560</v>
      </c>
      <c r="I68" s="2">
        <v>42669</v>
      </c>
      <c r="J68" s="2">
        <v>42684</v>
      </c>
      <c r="K68">
        <v>560</v>
      </c>
    </row>
    <row r="69" spans="1:11" x14ac:dyDescent="0.25">
      <c r="A69" t="str">
        <f>"6849281D79"</f>
        <v>6849281D79</v>
      </c>
      <c r="B69" t="str">
        <f t="shared" si="2"/>
        <v>06363391001</v>
      </c>
      <c r="C69" t="s">
        <v>15</v>
      </c>
      <c r="D69" t="s">
        <v>198</v>
      </c>
      <c r="E69" t="s">
        <v>21</v>
      </c>
      <c r="F69" s="1" t="s">
        <v>199</v>
      </c>
      <c r="G69" t="s">
        <v>200</v>
      </c>
      <c r="H69">
        <v>750</v>
      </c>
      <c r="I69" s="2">
        <v>42704</v>
      </c>
      <c r="J69" s="2">
        <v>42704</v>
      </c>
      <c r="K69">
        <v>750</v>
      </c>
    </row>
    <row r="70" spans="1:11" x14ac:dyDescent="0.25">
      <c r="A70" t="str">
        <f>"67773248AF"</f>
        <v>67773248AF</v>
      </c>
      <c r="B70" t="str">
        <f t="shared" si="2"/>
        <v>06363391001</v>
      </c>
      <c r="C70" t="s">
        <v>15</v>
      </c>
      <c r="D70" t="s">
        <v>201</v>
      </c>
      <c r="E70" t="s">
        <v>37</v>
      </c>
      <c r="F70" s="1" t="s">
        <v>202</v>
      </c>
      <c r="G70" t="s">
        <v>203</v>
      </c>
      <c r="H70">
        <v>2260998.35</v>
      </c>
      <c r="I70" s="2">
        <v>42522</v>
      </c>
      <c r="J70" s="2">
        <v>43852</v>
      </c>
      <c r="K70">
        <v>665103.64</v>
      </c>
    </row>
    <row r="71" spans="1:11" x14ac:dyDescent="0.25">
      <c r="A71" t="str">
        <f>"675178011E"</f>
        <v>675178011E</v>
      </c>
      <c r="B71" t="str">
        <f t="shared" si="2"/>
        <v>06363391001</v>
      </c>
      <c r="C71" t="s">
        <v>15</v>
      </c>
      <c r="D71" t="s">
        <v>204</v>
      </c>
      <c r="E71" t="s">
        <v>17</v>
      </c>
      <c r="F71" s="1" t="s">
        <v>163</v>
      </c>
      <c r="G71" t="s">
        <v>164</v>
      </c>
      <c r="H71">
        <v>4362.5</v>
      </c>
      <c r="I71" s="2">
        <v>42569</v>
      </c>
      <c r="J71" s="2">
        <v>42590</v>
      </c>
      <c r="K71">
        <v>4362.5</v>
      </c>
    </row>
    <row r="72" spans="1:11" x14ac:dyDescent="0.25">
      <c r="A72" t="str">
        <f>"6654966BAA"</f>
        <v>6654966BAA</v>
      </c>
      <c r="B72" t="str">
        <f t="shared" si="2"/>
        <v>06363391001</v>
      </c>
      <c r="C72" t="s">
        <v>15</v>
      </c>
      <c r="D72" t="s">
        <v>205</v>
      </c>
      <c r="E72" t="s">
        <v>21</v>
      </c>
      <c r="F72" s="1" t="s">
        <v>206</v>
      </c>
      <c r="G72" t="s">
        <v>207</v>
      </c>
      <c r="H72">
        <v>210</v>
      </c>
      <c r="I72" s="2">
        <v>42478</v>
      </c>
      <c r="J72" s="2">
        <v>42500</v>
      </c>
      <c r="K72">
        <v>210</v>
      </c>
    </row>
    <row r="73" spans="1:11" x14ac:dyDescent="0.25">
      <c r="A73" t="str">
        <f>"66903603BA"</f>
        <v>66903603BA</v>
      </c>
      <c r="B73" t="str">
        <f t="shared" si="2"/>
        <v>06363391001</v>
      </c>
      <c r="C73" t="s">
        <v>15</v>
      </c>
      <c r="D73" t="s">
        <v>208</v>
      </c>
      <c r="E73" t="s">
        <v>21</v>
      </c>
      <c r="F73" s="1" t="s">
        <v>209</v>
      </c>
      <c r="G73" t="s">
        <v>71</v>
      </c>
      <c r="H73">
        <v>1375.14</v>
      </c>
      <c r="I73" s="2">
        <v>42528</v>
      </c>
      <c r="J73" s="2">
        <v>42543</v>
      </c>
      <c r="K73">
        <v>1375.14</v>
      </c>
    </row>
    <row r="74" spans="1:11" x14ac:dyDescent="0.25">
      <c r="A74" t="str">
        <f>"6918167C00"</f>
        <v>6918167C00</v>
      </c>
      <c r="B74" t="str">
        <f t="shared" si="2"/>
        <v>06363391001</v>
      </c>
      <c r="C74" t="s">
        <v>15</v>
      </c>
      <c r="D74" t="s">
        <v>210</v>
      </c>
      <c r="E74" t="s">
        <v>17</v>
      </c>
      <c r="F74" s="1" t="s">
        <v>211</v>
      </c>
      <c r="G74" t="s">
        <v>212</v>
      </c>
      <c r="H74">
        <v>5016</v>
      </c>
      <c r="I74" s="2">
        <v>42736</v>
      </c>
      <c r="J74" s="2">
        <v>43100</v>
      </c>
      <c r="K74">
        <v>4985.21</v>
      </c>
    </row>
    <row r="75" spans="1:11" x14ac:dyDescent="0.25">
      <c r="A75" t="str">
        <f>"6923381ABB"</f>
        <v>6923381ABB</v>
      </c>
      <c r="B75" t="str">
        <f t="shared" si="2"/>
        <v>06363391001</v>
      </c>
      <c r="C75" t="s">
        <v>15</v>
      </c>
      <c r="D75" t="s">
        <v>213</v>
      </c>
      <c r="E75" t="s">
        <v>37</v>
      </c>
      <c r="F75" s="1" t="s">
        <v>214</v>
      </c>
      <c r="G75" t="s">
        <v>215</v>
      </c>
      <c r="H75">
        <v>138.5</v>
      </c>
      <c r="I75" s="2">
        <v>42727</v>
      </c>
      <c r="J75" s="2">
        <v>42732</v>
      </c>
      <c r="K75">
        <v>138.5</v>
      </c>
    </row>
    <row r="76" spans="1:11" x14ac:dyDescent="0.25">
      <c r="A76" t="str">
        <f>"6798435609"</f>
        <v>6798435609</v>
      </c>
      <c r="B76" t="str">
        <f t="shared" si="2"/>
        <v>06363391001</v>
      </c>
      <c r="C76" t="s">
        <v>15</v>
      </c>
      <c r="D76" t="s">
        <v>216</v>
      </c>
      <c r="E76" t="s">
        <v>37</v>
      </c>
      <c r="F76" s="1" t="s">
        <v>217</v>
      </c>
      <c r="G76" t="s">
        <v>218</v>
      </c>
      <c r="H76">
        <v>10689.6</v>
      </c>
      <c r="I76" s="2">
        <v>42661</v>
      </c>
      <c r="J76" s="2">
        <v>44121</v>
      </c>
      <c r="K76">
        <v>5861.55</v>
      </c>
    </row>
    <row r="77" spans="1:11" x14ac:dyDescent="0.25">
      <c r="A77" t="str">
        <f>"6888371F8F"</f>
        <v>6888371F8F</v>
      </c>
      <c r="B77" t="str">
        <f t="shared" si="2"/>
        <v>06363391001</v>
      </c>
      <c r="C77" t="s">
        <v>15</v>
      </c>
      <c r="D77" t="s">
        <v>219</v>
      </c>
      <c r="E77" t="s">
        <v>21</v>
      </c>
      <c r="F77" s="1" t="s">
        <v>220</v>
      </c>
      <c r="G77" t="s">
        <v>221</v>
      </c>
      <c r="H77">
        <v>144</v>
      </c>
      <c r="I77" s="2">
        <v>42695</v>
      </c>
      <c r="J77" s="2">
        <v>42734</v>
      </c>
      <c r="K77">
        <v>144</v>
      </c>
    </row>
    <row r="78" spans="1:11" x14ac:dyDescent="0.25">
      <c r="A78" t="str">
        <f>"6838200527"</f>
        <v>6838200527</v>
      </c>
      <c r="B78" t="str">
        <f t="shared" si="2"/>
        <v>06363391001</v>
      </c>
      <c r="C78" t="s">
        <v>15</v>
      </c>
      <c r="D78" t="s">
        <v>222</v>
      </c>
      <c r="E78" t="s">
        <v>37</v>
      </c>
      <c r="F78" s="1" t="s">
        <v>217</v>
      </c>
      <c r="G78" t="s">
        <v>218</v>
      </c>
      <c r="H78">
        <v>10689.6</v>
      </c>
      <c r="I78" s="2">
        <v>42684</v>
      </c>
      <c r="J78" s="2">
        <v>44144</v>
      </c>
      <c r="K78">
        <v>5698.97</v>
      </c>
    </row>
    <row r="79" spans="1:11" x14ac:dyDescent="0.25">
      <c r="A79" t="str">
        <f>"6838231EB9"</f>
        <v>6838231EB9</v>
      </c>
      <c r="B79" t="str">
        <f t="shared" si="2"/>
        <v>06363391001</v>
      </c>
      <c r="C79" t="s">
        <v>15</v>
      </c>
      <c r="D79" t="s">
        <v>223</v>
      </c>
      <c r="E79" t="s">
        <v>21</v>
      </c>
      <c r="F79" s="1" t="s">
        <v>224</v>
      </c>
      <c r="G79" t="s">
        <v>225</v>
      </c>
      <c r="H79">
        <v>1866.4</v>
      </c>
      <c r="I79" s="2">
        <v>42723</v>
      </c>
      <c r="J79" s="2">
        <v>42724</v>
      </c>
      <c r="K79">
        <v>1866.4</v>
      </c>
    </row>
    <row r="80" spans="1:11" x14ac:dyDescent="0.25">
      <c r="A80" t="str">
        <f>"6832083D3C"</f>
        <v>6832083D3C</v>
      </c>
      <c r="B80" t="str">
        <f t="shared" si="2"/>
        <v>06363391001</v>
      </c>
      <c r="C80" t="s">
        <v>15</v>
      </c>
      <c r="D80" t="s">
        <v>226</v>
      </c>
      <c r="E80" t="s">
        <v>21</v>
      </c>
      <c r="F80" s="1" t="s">
        <v>227</v>
      </c>
      <c r="G80" t="s">
        <v>228</v>
      </c>
      <c r="H80">
        <v>198.2</v>
      </c>
      <c r="I80" s="2">
        <v>42671</v>
      </c>
      <c r="J80" s="2">
        <v>42699</v>
      </c>
      <c r="K80">
        <v>198.2</v>
      </c>
    </row>
    <row r="81" spans="1:11" x14ac:dyDescent="0.25">
      <c r="A81" t="str">
        <f>"68291519AD"</f>
        <v>68291519AD</v>
      </c>
      <c r="B81" t="str">
        <f t="shared" si="2"/>
        <v>06363391001</v>
      </c>
      <c r="C81" t="s">
        <v>15</v>
      </c>
      <c r="D81" t="s">
        <v>229</v>
      </c>
      <c r="E81" t="s">
        <v>21</v>
      </c>
      <c r="F81" s="1" t="s">
        <v>230</v>
      </c>
      <c r="G81" t="s">
        <v>231</v>
      </c>
      <c r="H81">
        <v>2500</v>
      </c>
      <c r="I81" s="2">
        <v>42669</v>
      </c>
      <c r="J81" s="2">
        <v>42683</v>
      </c>
      <c r="K81">
        <v>2500</v>
      </c>
    </row>
    <row r="82" spans="1:11" x14ac:dyDescent="0.25">
      <c r="A82" t="str">
        <f>"68272275F2"</f>
        <v>68272275F2</v>
      </c>
      <c r="B82" t="str">
        <f t="shared" si="2"/>
        <v>06363391001</v>
      </c>
      <c r="C82" t="s">
        <v>15</v>
      </c>
      <c r="D82" t="s">
        <v>232</v>
      </c>
      <c r="E82" t="s">
        <v>21</v>
      </c>
      <c r="F82" s="1" t="s">
        <v>233</v>
      </c>
      <c r="G82" t="s">
        <v>234</v>
      </c>
      <c r="H82">
        <v>1250</v>
      </c>
      <c r="I82" s="2">
        <v>42669</v>
      </c>
      <c r="J82" s="2">
        <v>42702</v>
      </c>
      <c r="K82">
        <v>1250</v>
      </c>
    </row>
    <row r="83" spans="1:11" x14ac:dyDescent="0.25">
      <c r="A83" t="str">
        <f>"6839858D5E"</f>
        <v>6839858D5E</v>
      </c>
      <c r="B83" t="str">
        <f t="shared" si="2"/>
        <v>06363391001</v>
      </c>
      <c r="C83" t="s">
        <v>15</v>
      </c>
      <c r="D83" t="s">
        <v>235</v>
      </c>
      <c r="E83" t="s">
        <v>21</v>
      </c>
      <c r="F83" s="1" t="s">
        <v>236</v>
      </c>
      <c r="G83" t="s">
        <v>237</v>
      </c>
      <c r="H83">
        <v>300</v>
      </c>
      <c r="I83" s="2">
        <v>42670</v>
      </c>
      <c r="J83" s="2">
        <v>42688</v>
      </c>
      <c r="K83">
        <v>300</v>
      </c>
    </row>
    <row r="84" spans="1:11" x14ac:dyDescent="0.25">
      <c r="A84" t="str">
        <f>"6900450F77"</f>
        <v>6900450F77</v>
      </c>
      <c r="B84" t="str">
        <f t="shared" si="2"/>
        <v>06363391001</v>
      </c>
      <c r="C84" t="s">
        <v>15</v>
      </c>
      <c r="D84" t="s">
        <v>238</v>
      </c>
      <c r="E84" t="s">
        <v>21</v>
      </c>
      <c r="F84" s="1" t="s">
        <v>239</v>
      </c>
      <c r="G84" t="s">
        <v>200</v>
      </c>
      <c r="H84">
        <v>800</v>
      </c>
      <c r="I84" s="2">
        <v>42725</v>
      </c>
      <c r="J84" s="2">
        <v>42745</v>
      </c>
      <c r="K84">
        <v>800</v>
      </c>
    </row>
    <row r="85" spans="1:11" x14ac:dyDescent="0.25">
      <c r="A85" t="str">
        <f>"6783076364"</f>
        <v>6783076364</v>
      </c>
      <c r="B85" t="str">
        <f t="shared" si="2"/>
        <v>06363391001</v>
      </c>
      <c r="C85" t="s">
        <v>15</v>
      </c>
      <c r="D85" t="s">
        <v>240</v>
      </c>
      <c r="E85" t="s">
        <v>21</v>
      </c>
      <c r="F85" s="1" t="s">
        <v>241</v>
      </c>
      <c r="G85" t="s">
        <v>92</v>
      </c>
      <c r="H85">
        <v>7331.05</v>
      </c>
      <c r="I85" s="2">
        <v>42626</v>
      </c>
      <c r="J85" s="2">
        <v>42660</v>
      </c>
      <c r="K85">
        <v>7318.46</v>
      </c>
    </row>
    <row r="86" spans="1:11" x14ac:dyDescent="0.25">
      <c r="A86" t="str">
        <f>"6698500112"</f>
        <v>6698500112</v>
      </c>
      <c r="B86" t="str">
        <f t="shared" si="2"/>
        <v>06363391001</v>
      </c>
      <c r="C86" t="s">
        <v>15</v>
      </c>
      <c r="D86" t="s">
        <v>242</v>
      </c>
      <c r="E86" t="s">
        <v>17</v>
      </c>
      <c r="F86" s="1" t="s">
        <v>243</v>
      </c>
      <c r="G86" t="s">
        <v>244</v>
      </c>
      <c r="H86">
        <v>400</v>
      </c>
      <c r="I86" s="2">
        <v>42551</v>
      </c>
      <c r="J86" s="2">
        <v>42591</v>
      </c>
      <c r="K86">
        <v>400</v>
      </c>
    </row>
    <row r="87" spans="1:11" x14ac:dyDescent="0.25">
      <c r="A87" t="str">
        <f>"6771764C6C"</f>
        <v>6771764C6C</v>
      </c>
      <c r="B87" t="str">
        <f t="shared" si="2"/>
        <v>06363391001</v>
      </c>
      <c r="C87" t="s">
        <v>15</v>
      </c>
      <c r="D87" t="s">
        <v>245</v>
      </c>
      <c r="E87" t="s">
        <v>17</v>
      </c>
      <c r="F87" s="1" t="s">
        <v>145</v>
      </c>
      <c r="G87" t="s">
        <v>146</v>
      </c>
      <c r="H87">
        <v>780</v>
      </c>
      <c r="I87" s="2">
        <v>42584</v>
      </c>
      <c r="J87" s="2">
        <v>42643</v>
      </c>
      <c r="K87">
        <v>0</v>
      </c>
    </row>
    <row r="88" spans="1:11" x14ac:dyDescent="0.25">
      <c r="A88" t="str">
        <f>"6690613482"</f>
        <v>6690613482</v>
      </c>
      <c r="B88" t="str">
        <f t="shared" si="2"/>
        <v>06363391001</v>
      </c>
      <c r="C88" t="s">
        <v>15</v>
      </c>
      <c r="D88" t="s">
        <v>246</v>
      </c>
      <c r="E88" t="s">
        <v>37</v>
      </c>
      <c r="F88" s="1" t="s">
        <v>247</v>
      </c>
      <c r="G88" t="s">
        <v>248</v>
      </c>
      <c r="H88">
        <v>463163.96</v>
      </c>
      <c r="I88" s="2">
        <v>42522</v>
      </c>
      <c r="J88" s="2">
        <v>43863</v>
      </c>
      <c r="K88">
        <v>135694.42000000001</v>
      </c>
    </row>
    <row r="89" spans="1:11" x14ac:dyDescent="0.25">
      <c r="A89" t="str">
        <f>"6838502E5C"</f>
        <v>6838502E5C</v>
      </c>
      <c r="B89" t="str">
        <f t="shared" si="2"/>
        <v>06363391001</v>
      </c>
      <c r="C89" t="s">
        <v>15</v>
      </c>
      <c r="D89" t="s">
        <v>249</v>
      </c>
      <c r="E89" t="s">
        <v>17</v>
      </c>
      <c r="F89" s="1" t="s">
        <v>250</v>
      </c>
      <c r="G89" t="s">
        <v>251</v>
      </c>
      <c r="H89">
        <v>622.5</v>
      </c>
      <c r="I89" s="2">
        <v>42710</v>
      </c>
      <c r="J89" s="2">
        <v>42734</v>
      </c>
      <c r="K89">
        <v>622.5</v>
      </c>
    </row>
    <row r="90" spans="1:11" x14ac:dyDescent="0.25">
      <c r="A90" t="str">
        <f>"67842170FA"</f>
        <v>67842170FA</v>
      </c>
      <c r="B90" t="str">
        <f t="shared" si="2"/>
        <v>06363391001</v>
      </c>
      <c r="C90" t="s">
        <v>15</v>
      </c>
      <c r="D90" t="s">
        <v>252</v>
      </c>
      <c r="E90" t="s">
        <v>21</v>
      </c>
      <c r="F90" s="1" t="s">
        <v>253</v>
      </c>
      <c r="G90" t="s">
        <v>254</v>
      </c>
      <c r="H90">
        <v>280</v>
      </c>
      <c r="I90" s="2">
        <v>42628</v>
      </c>
      <c r="J90" s="2">
        <v>42661</v>
      </c>
      <c r="K90">
        <v>280</v>
      </c>
    </row>
    <row r="91" spans="1:11" x14ac:dyDescent="0.25">
      <c r="A91" t="str">
        <f>"6836790994"</f>
        <v>6836790994</v>
      </c>
      <c r="B91" t="str">
        <f t="shared" si="2"/>
        <v>06363391001</v>
      </c>
      <c r="C91" t="s">
        <v>15</v>
      </c>
      <c r="D91" t="s">
        <v>255</v>
      </c>
      <c r="E91" t="s">
        <v>37</v>
      </c>
      <c r="F91" s="1" t="s">
        <v>256</v>
      </c>
      <c r="G91" t="s">
        <v>257</v>
      </c>
      <c r="H91">
        <v>0</v>
      </c>
      <c r="I91" s="2">
        <v>42661</v>
      </c>
      <c r="J91" s="2">
        <v>42668</v>
      </c>
      <c r="K91">
        <v>4934.22</v>
      </c>
    </row>
    <row r="92" spans="1:11" x14ac:dyDescent="0.25">
      <c r="A92" t="str">
        <f>"682646946D"</f>
        <v>682646946D</v>
      </c>
      <c r="B92" t="str">
        <f t="shared" si="2"/>
        <v>06363391001</v>
      </c>
      <c r="C92" t="s">
        <v>15</v>
      </c>
      <c r="D92" t="s">
        <v>258</v>
      </c>
      <c r="E92" t="s">
        <v>21</v>
      </c>
      <c r="F92" s="1" t="s">
        <v>259</v>
      </c>
      <c r="G92" t="s">
        <v>260</v>
      </c>
      <c r="H92">
        <v>279</v>
      </c>
      <c r="I92" s="2">
        <v>42657</v>
      </c>
      <c r="J92" s="2">
        <v>42670</v>
      </c>
      <c r="K92">
        <v>279</v>
      </c>
    </row>
    <row r="93" spans="1:11" x14ac:dyDescent="0.25">
      <c r="A93" t="str">
        <f>"6865668078"</f>
        <v>6865668078</v>
      </c>
      <c r="B93" t="str">
        <f t="shared" si="2"/>
        <v>06363391001</v>
      </c>
      <c r="C93" t="s">
        <v>15</v>
      </c>
      <c r="D93" t="s">
        <v>261</v>
      </c>
      <c r="E93" t="s">
        <v>21</v>
      </c>
      <c r="F93" s="1" t="s">
        <v>262</v>
      </c>
      <c r="G93" t="s">
        <v>263</v>
      </c>
      <c r="H93">
        <v>1098</v>
      </c>
      <c r="I93" s="2">
        <v>42720</v>
      </c>
      <c r="J93" s="2">
        <v>42762</v>
      </c>
      <c r="K93">
        <v>1089</v>
      </c>
    </row>
    <row r="94" spans="1:11" x14ac:dyDescent="0.25">
      <c r="A94" t="str">
        <f>"684024196F"</f>
        <v>684024196F</v>
      </c>
      <c r="B94" t="str">
        <f t="shared" si="2"/>
        <v>06363391001</v>
      </c>
      <c r="C94" t="s">
        <v>15</v>
      </c>
      <c r="D94" t="s">
        <v>264</v>
      </c>
      <c r="E94" t="s">
        <v>21</v>
      </c>
      <c r="F94" s="1" t="s">
        <v>265</v>
      </c>
      <c r="G94" t="s">
        <v>266</v>
      </c>
      <c r="H94">
        <v>350</v>
      </c>
      <c r="I94" s="2">
        <v>42725</v>
      </c>
      <c r="J94" s="2">
        <v>42725</v>
      </c>
      <c r="K94">
        <v>0</v>
      </c>
    </row>
    <row r="95" spans="1:11" x14ac:dyDescent="0.25">
      <c r="A95" t="str">
        <f>"689901601C"</f>
        <v>689901601C</v>
      </c>
      <c r="B95" t="str">
        <f t="shared" si="2"/>
        <v>06363391001</v>
      </c>
      <c r="C95" t="s">
        <v>15</v>
      </c>
      <c r="D95" t="s">
        <v>267</v>
      </c>
      <c r="E95" t="s">
        <v>21</v>
      </c>
      <c r="F95" s="1" t="s">
        <v>268</v>
      </c>
      <c r="G95" t="s">
        <v>71</v>
      </c>
      <c r="H95">
        <v>305</v>
      </c>
      <c r="I95" s="2">
        <v>42716</v>
      </c>
      <c r="J95" s="2">
        <v>42723</v>
      </c>
      <c r="K95">
        <v>305</v>
      </c>
    </row>
    <row r="96" spans="1:11" x14ac:dyDescent="0.25">
      <c r="A96" t="str">
        <f>"6888525EA5"</f>
        <v>6888525EA5</v>
      </c>
      <c r="B96" t="str">
        <f t="shared" si="2"/>
        <v>06363391001</v>
      </c>
      <c r="C96" t="s">
        <v>15</v>
      </c>
      <c r="D96" t="s">
        <v>269</v>
      </c>
      <c r="E96" t="s">
        <v>21</v>
      </c>
      <c r="F96" s="1" t="s">
        <v>270</v>
      </c>
      <c r="G96" t="s">
        <v>149</v>
      </c>
      <c r="H96">
        <v>7000</v>
      </c>
      <c r="I96" s="2">
        <v>42720</v>
      </c>
      <c r="J96" s="2">
        <v>42765</v>
      </c>
      <c r="K96">
        <v>7000</v>
      </c>
    </row>
    <row r="97" spans="1:11" x14ac:dyDescent="0.25">
      <c r="A97" t="str">
        <f>"6850990FC8"</f>
        <v>6850990FC8</v>
      </c>
      <c r="B97" t="str">
        <f t="shared" si="2"/>
        <v>06363391001</v>
      </c>
      <c r="C97" t="s">
        <v>15</v>
      </c>
      <c r="D97" t="s">
        <v>271</v>
      </c>
      <c r="E97" t="s">
        <v>21</v>
      </c>
      <c r="F97" s="1" t="s">
        <v>272</v>
      </c>
      <c r="G97" t="s">
        <v>231</v>
      </c>
      <c r="H97">
        <v>18770</v>
      </c>
      <c r="I97" s="2">
        <v>42713</v>
      </c>
      <c r="J97" s="2">
        <v>42758</v>
      </c>
      <c r="K97">
        <v>18770</v>
      </c>
    </row>
    <row r="98" spans="1:11" x14ac:dyDescent="0.25">
      <c r="A98" t="str">
        <f>"68533879DB"</f>
        <v>68533879DB</v>
      </c>
      <c r="B98" t="str">
        <f t="shared" si="2"/>
        <v>06363391001</v>
      </c>
      <c r="C98" t="s">
        <v>15</v>
      </c>
      <c r="D98" t="s">
        <v>273</v>
      </c>
      <c r="E98" t="s">
        <v>21</v>
      </c>
      <c r="F98" s="1" t="s">
        <v>274</v>
      </c>
      <c r="G98" t="s">
        <v>275</v>
      </c>
      <c r="H98">
        <v>7800</v>
      </c>
      <c r="I98" s="2">
        <v>42736</v>
      </c>
      <c r="J98" s="2">
        <v>43465</v>
      </c>
      <c r="K98">
        <v>5850</v>
      </c>
    </row>
    <row r="99" spans="1:11" x14ac:dyDescent="0.25">
      <c r="A99" t="str">
        <f>"683659048A"</f>
        <v>683659048A</v>
      </c>
      <c r="B99" t="str">
        <f t="shared" ref="B99:B126" si="3">"06363391001"</f>
        <v>06363391001</v>
      </c>
      <c r="C99" t="s">
        <v>15</v>
      </c>
      <c r="D99" t="s">
        <v>276</v>
      </c>
      <c r="E99" t="s">
        <v>21</v>
      </c>
      <c r="F99" s="1" t="s">
        <v>277</v>
      </c>
      <c r="G99" t="s">
        <v>149</v>
      </c>
      <c r="H99">
        <v>1000</v>
      </c>
      <c r="I99" s="2">
        <v>42716</v>
      </c>
      <c r="J99" s="2">
        <v>42720</v>
      </c>
      <c r="K99">
        <v>1000</v>
      </c>
    </row>
    <row r="100" spans="1:11" x14ac:dyDescent="0.25">
      <c r="A100" t="str">
        <f>"6815982647"</f>
        <v>6815982647</v>
      </c>
      <c r="B100" t="str">
        <f t="shared" si="3"/>
        <v>06363391001</v>
      </c>
      <c r="C100" t="s">
        <v>15</v>
      </c>
      <c r="D100" t="s">
        <v>278</v>
      </c>
      <c r="E100" t="s">
        <v>21</v>
      </c>
      <c r="F100" s="1" t="s">
        <v>279</v>
      </c>
      <c r="G100" t="s">
        <v>280</v>
      </c>
      <c r="H100">
        <v>600</v>
      </c>
      <c r="I100" s="2">
        <v>42671</v>
      </c>
      <c r="J100" s="2">
        <v>42681</v>
      </c>
      <c r="K100">
        <v>600</v>
      </c>
    </row>
    <row r="101" spans="1:11" x14ac:dyDescent="0.25">
      <c r="A101" t="str">
        <f>"68316285C4"</f>
        <v>68316285C4</v>
      </c>
      <c r="B101" t="str">
        <f t="shared" si="3"/>
        <v>06363391001</v>
      </c>
      <c r="C101" t="s">
        <v>15</v>
      </c>
      <c r="D101" t="s">
        <v>281</v>
      </c>
      <c r="E101" t="s">
        <v>21</v>
      </c>
      <c r="F101" s="1" t="s">
        <v>282</v>
      </c>
      <c r="G101" t="s">
        <v>283</v>
      </c>
      <c r="H101">
        <v>300</v>
      </c>
      <c r="I101" s="2">
        <v>42671</v>
      </c>
      <c r="J101" s="2">
        <v>42681</v>
      </c>
      <c r="K101">
        <v>0</v>
      </c>
    </row>
    <row r="102" spans="1:11" x14ac:dyDescent="0.25">
      <c r="A102" t="str">
        <f>"6843152BAA"</f>
        <v>6843152BAA</v>
      </c>
      <c r="B102" t="str">
        <f t="shared" si="3"/>
        <v>06363391001</v>
      </c>
      <c r="C102" t="s">
        <v>15</v>
      </c>
      <c r="D102" t="s">
        <v>284</v>
      </c>
      <c r="E102" t="s">
        <v>17</v>
      </c>
      <c r="F102" s="1" t="s">
        <v>163</v>
      </c>
      <c r="G102" t="s">
        <v>164</v>
      </c>
      <c r="H102">
        <v>1869</v>
      </c>
      <c r="I102" s="2">
        <v>42670</v>
      </c>
      <c r="J102" s="2">
        <v>42692</v>
      </c>
      <c r="K102">
        <v>1869</v>
      </c>
    </row>
    <row r="103" spans="1:11" x14ac:dyDescent="0.25">
      <c r="A103" t="str">
        <f>"68291676E2"</f>
        <v>68291676E2</v>
      </c>
      <c r="B103" t="str">
        <f t="shared" si="3"/>
        <v>06363391001</v>
      </c>
      <c r="C103" t="s">
        <v>15</v>
      </c>
      <c r="D103" t="s">
        <v>285</v>
      </c>
      <c r="E103" t="s">
        <v>21</v>
      </c>
      <c r="F103" s="1" t="s">
        <v>286</v>
      </c>
      <c r="G103" t="s">
        <v>287</v>
      </c>
      <c r="H103">
        <v>48</v>
      </c>
      <c r="I103" s="2">
        <v>42670</v>
      </c>
      <c r="J103" s="2">
        <v>42709</v>
      </c>
      <c r="K103">
        <v>48</v>
      </c>
    </row>
    <row r="104" spans="1:11" x14ac:dyDescent="0.25">
      <c r="A104" t="str">
        <f>"67837829FE"</f>
        <v>67837829FE</v>
      </c>
      <c r="B104" t="str">
        <f t="shared" si="3"/>
        <v>06363391001</v>
      </c>
      <c r="C104" t="s">
        <v>15</v>
      </c>
      <c r="D104" t="s">
        <v>288</v>
      </c>
      <c r="E104" t="s">
        <v>21</v>
      </c>
      <c r="F104" s="1" t="s">
        <v>289</v>
      </c>
      <c r="G104" t="s">
        <v>290</v>
      </c>
      <c r="H104">
        <v>1225.75</v>
      </c>
      <c r="I104" s="2">
        <v>42626</v>
      </c>
      <c r="J104" s="2">
        <v>42753</v>
      </c>
      <c r="K104">
        <v>268.75</v>
      </c>
    </row>
    <row r="105" spans="1:11" x14ac:dyDescent="0.25">
      <c r="A105" t="str">
        <f>"6813865347"</f>
        <v>6813865347</v>
      </c>
      <c r="B105" t="str">
        <f t="shared" si="3"/>
        <v>06363391001</v>
      </c>
      <c r="C105" t="s">
        <v>15</v>
      </c>
      <c r="D105" t="s">
        <v>291</v>
      </c>
      <c r="E105" t="s">
        <v>21</v>
      </c>
      <c r="F105" s="1" t="s">
        <v>292</v>
      </c>
      <c r="G105" t="s">
        <v>293</v>
      </c>
      <c r="H105">
        <v>3500</v>
      </c>
      <c r="I105" s="2">
        <v>42681</v>
      </c>
      <c r="J105" s="2">
        <v>37611</v>
      </c>
      <c r="K105">
        <v>3500</v>
      </c>
    </row>
    <row r="106" spans="1:11" x14ac:dyDescent="0.25">
      <c r="A106" t="str">
        <f>"6800828CCB"</f>
        <v>6800828CCB</v>
      </c>
      <c r="B106" t="str">
        <f t="shared" si="3"/>
        <v>06363391001</v>
      </c>
      <c r="C106" t="s">
        <v>15</v>
      </c>
      <c r="D106" t="s">
        <v>294</v>
      </c>
      <c r="E106" t="s">
        <v>21</v>
      </c>
      <c r="F106" s="1" t="s">
        <v>295</v>
      </c>
      <c r="G106" t="s">
        <v>296</v>
      </c>
      <c r="H106">
        <v>68.849999999999994</v>
      </c>
      <c r="I106" s="2">
        <v>42640</v>
      </c>
      <c r="J106" s="2">
        <v>42668</v>
      </c>
      <c r="K106">
        <v>68.849999999999994</v>
      </c>
    </row>
    <row r="107" spans="1:11" x14ac:dyDescent="0.25">
      <c r="A107" t="str">
        <f>"68364576C8"</f>
        <v>68364576C8</v>
      </c>
      <c r="B107" t="str">
        <f t="shared" si="3"/>
        <v>06363391001</v>
      </c>
      <c r="C107" t="s">
        <v>15</v>
      </c>
      <c r="D107" t="s">
        <v>297</v>
      </c>
      <c r="E107" t="s">
        <v>21</v>
      </c>
      <c r="F107" s="1" t="s">
        <v>298</v>
      </c>
      <c r="G107" t="s">
        <v>299</v>
      </c>
      <c r="H107">
        <v>1860</v>
      </c>
      <c r="I107" s="2">
        <v>42684</v>
      </c>
      <c r="J107" s="2">
        <v>42713</v>
      </c>
      <c r="K107">
        <v>1783</v>
      </c>
    </row>
    <row r="108" spans="1:11" x14ac:dyDescent="0.25">
      <c r="A108" t="str">
        <f>"67860834D8"</f>
        <v>67860834D8</v>
      </c>
      <c r="B108" t="str">
        <f t="shared" si="3"/>
        <v>06363391001</v>
      </c>
      <c r="C108" t="s">
        <v>15</v>
      </c>
      <c r="D108" t="s">
        <v>300</v>
      </c>
      <c r="E108" t="s">
        <v>17</v>
      </c>
      <c r="F108" s="1" t="s">
        <v>301</v>
      </c>
      <c r="G108" t="s">
        <v>302</v>
      </c>
      <c r="H108">
        <v>390</v>
      </c>
      <c r="I108" s="2">
        <v>42632</v>
      </c>
      <c r="J108" s="2">
        <v>42664</v>
      </c>
      <c r="K108">
        <v>390</v>
      </c>
    </row>
    <row r="109" spans="1:11" x14ac:dyDescent="0.25">
      <c r="A109" t="str">
        <f>"6873148D25"</f>
        <v>6873148D25</v>
      </c>
      <c r="B109" t="str">
        <f t="shared" si="3"/>
        <v>06363391001</v>
      </c>
      <c r="C109" t="s">
        <v>15</v>
      </c>
      <c r="D109" t="s">
        <v>303</v>
      </c>
      <c r="E109" t="s">
        <v>21</v>
      </c>
      <c r="F109" s="1" t="s">
        <v>304</v>
      </c>
      <c r="G109" t="s">
        <v>101</v>
      </c>
      <c r="H109">
        <v>1038</v>
      </c>
      <c r="I109" s="2">
        <v>42711</v>
      </c>
      <c r="J109" s="2">
        <v>42734</v>
      </c>
      <c r="K109">
        <v>0</v>
      </c>
    </row>
    <row r="110" spans="1:11" x14ac:dyDescent="0.25">
      <c r="A110" t="str">
        <f>"6510680F16"</f>
        <v>6510680F16</v>
      </c>
      <c r="B110" t="str">
        <f t="shared" si="3"/>
        <v>06363391001</v>
      </c>
      <c r="C110" t="s">
        <v>15</v>
      </c>
      <c r="D110" t="s">
        <v>305</v>
      </c>
      <c r="E110" t="s">
        <v>21</v>
      </c>
      <c r="F110" s="1" t="s">
        <v>306</v>
      </c>
      <c r="G110" t="s">
        <v>101</v>
      </c>
      <c r="H110">
        <v>2552.5</v>
      </c>
      <c r="I110" s="2">
        <v>42383</v>
      </c>
      <c r="J110" s="2">
        <v>42592</v>
      </c>
      <c r="K110">
        <v>2352.5</v>
      </c>
    </row>
    <row r="111" spans="1:11" x14ac:dyDescent="0.25">
      <c r="A111" t="str">
        <f>"67875374B9"</f>
        <v>67875374B9</v>
      </c>
      <c r="B111" t="str">
        <f t="shared" si="3"/>
        <v>06363391001</v>
      </c>
      <c r="C111" t="s">
        <v>15</v>
      </c>
      <c r="D111" t="s">
        <v>307</v>
      </c>
      <c r="E111" t="s">
        <v>21</v>
      </c>
      <c r="F111" s="1" t="s">
        <v>308</v>
      </c>
      <c r="G111" t="s">
        <v>197</v>
      </c>
      <c r="H111">
        <v>106</v>
      </c>
      <c r="I111" s="2">
        <v>42629</v>
      </c>
      <c r="J111" s="2">
        <v>42643</v>
      </c>
      <c r="K111">
        <v>106</v>
      </c>
    </row>
    <row r="112" spans="1:11" x14ac:dyDescent="0.25">
      <c r="A112" t="str">
        <f>"6717793228"</f>
        <v>6717793228</v>
      </c>
      <c r="B112" t="str">
        <f t="shared" si="3"/>
        <v>06363391001</v>
      </c>
      <c r="C112" t="s">
        <v>15</v>
      </c>
      <c r="D112" t="s">
        <v>309</v>
      </c>
      <c r="E112" t="s">
        <v>37</v>
      </c>
      <c r="F112" s="1" t="s">
        <v>310</v>
      </c>
      <c r="G112" t="s">
        <v>311</v>
      </c>
      <c r="H112">
        <v>24099.34</v>
      </c>
      <c r="I112" s="2">
        <v>42571</v>
      </c>
      <c r="J112" s="2">
        <v>42572</v>
      </c>
      <c r="K112">
        <v>24099.34</v>
      </c>
    </row>
    <row r="113" spans="1:11" x14ac:dyDescent="0.25">
      <c r="A113" t="str">
        <f>"6880569927"</f>
        <v>6880569927</v>
      </c>
      <c r="B113" t="str">
        <f t="shared" si="3"/>
        <v>06363391001</v>
      </c>
      <c r="C113" t="s">
        <v>15</v>
      </c>
      <c r="D113" t="s">
        <v>312</v>
      </c>
      <c r="E113" t="s">
        <v>37</v>
      </c>
      <c r="F113" s="1" t="s">
        <v>310</v>
      </c>
      <c r="G113" t="s">
        <v>311</v>
      </c>
      <c r="H113">
        <v>61173.64</v>
      </c>
      <c r="I113" s="2">
        <v>42704</v>
      </c>
      <c r="J113" s="2">
        <v>42766</v>
      </c>
      <c r="K113">
        <v>61173.64</v>
      </c>
    </row>
    <row r="114" spans="1:11" x14ac:dyDescent="0.25">
      <c r="A114" t="str">
        <f>"67804761CE"</f>
        <v>67804761CE</v>
      </c>
      <c r="B114" t="str">
        <f t="shared" si="3"/>
        <v>06363391001</v>
      </c>
      <c r="C114" t="s">
        <v>15</v>
      </c>
      <c r="D114" t="s">
        <v>313</v>
      </c>
      <c r="E114" t="s">
        <v>21</v>
      </c>
      <c r="F114" s="1" t="s">
        <v>314</v>
      </c>
      <c r="G114" t="s">
        <v>315</v>
      </c>
      <c r="H114">
        <v>3190.6</v>
      </c>
      <c r="I114" s="2">
        <v>42626</v>
      </c>
      <c r="J114" s="2">
        <v>42654</v>
      </c>
      <c r="K114">
        <v>0</v>
      </c>
    </row>
    <row r="115" spans="1:11" x14ac:dyDescent="0.25">
      <c r="A115" t="str">
        <f>"6801905592"</f>
        <v>6801905592</v>
      </c>
      <c r="B115" t="str">
        <f t="shared" si="3"/>
        <v>06363391001</v>
      </c>
      <c r="C115" t="s">
        <v>15</v>
      </c>
      <c r="D115" t="s">
        <v>316</v>
      </c>
      <c r="E115" t="s">
        <v>17</v>
      </c>
      <c r="F115" s="1" t="s">
        <v>317</v>
      </c>
      <c r="G115" t="s">
        <v>318</v>
      </c>
      <c r="H115">
        <v>950</v>
      </c>
      <c r="I115" s="2">
        <v>42758</v>
      </c>
      <c r="J115" s="2">
        <v>42761</v>
      </c>
      <c r="K115">
        <v>950</v>
      </c>
    </row>
    <row r="116" spans="1:11" x14ac:dyDescent="0.25">
      <c r="A116" t="str">
        <f>"662439822A"</f>
        <v>662439822A</v>
      </c>
      <c r="B116" t="str">
        <f t="shared" si="3"/>
        <v>06363391001</v>
      </c>
      <c r="C116" t="s">
        <v>15</v>
      </c>
      <c r="D116" t="s">
        <v>319</v>
      </c>
      <c r="E116" t="s">
        <v>37</v>
      </c>
      <c r="F116" s="1" t="s">
        <v>118</v>
      </c>
      <c r="G116" t="s">
        <v>119</v>
      </c>
      <c r="H116">
        <v>0</v>
      </c>
      <c r="I116" s="2">
        <v>42705</v>
      </c>
      <c r="J116" s="2">
        <v>43069</v>
      </c>
      <c r="K116">
        <v>54217.03</v>
      </c>
    </row>
    <row r="117" spans="1:11" x14ac:dyDescent="0.25">
      <c r="A117" t="str">
        <f>"66042932FE"</f>
        <v>66042932FE</v>
      </c>
      <c r="B117" t="str">
        <f t="shared" si="3"/>
        <v>06363391001</v>
      </c>
      <c r="C117" t="s">
        <v>15</v>
      </c>
      <c r="D117" t="s">
        <v>320</v>
      </c>
      <c r="E117" t="s">
        <v>17</v>
      </c>
      <c r="F117" s="1" t="s">
        <v>321</v>
      </c>
      <c r="G117" t="s">
        <v>322</v>
      </c>
      <c r="H117">
        <v>39000</v>
      </c>
      <c r="I117" s="2">
        <v>42433</v>
      </c>
      <c r="K117">
        <v>12305.47</v>
      </c>
    </row>
    <row r="118" spans="1:11" x14ac:dyDescent="0.25">
      <c r="A118" t="str">
        <f>"673570605F"</f>
        <v>673570605F</v>
      </c>
      <c r="B118" t="str">
        <f t="shared" si="3"/>
        <v>06363391001</v>
      </c>
      <c r="C118" t="s">
        <v>15</v>
      </c>
      <c r="D118" t="s">
        <v>323</v>
      </c>
      <c r="E118" t="s">
        <v>21</v>
      </c>
      <c r="F118" s="1" t="s">
        <v>324</v>
      </c>
      <c r="G118" t="s">
        <v>325</v>
      </c>
      <c r="H118">
        <v>365</v>
      </c>
      <c r="I118" s="2">
        <v>42576</v>
      </c>
      <c r="J118" s="2">
        <v>42587</v>
      </c>
      <c r="K118">
        <v>365</v>
      </c>
    </row>
    <row r="119" spans="1:11" x14ac:dyDescent="0.25">
      <c r="A119" t="str">
        <f>"68668911B8"</f>
        <v>68668911B8</v>
      </c>
      <c r="B119" t="str">
        <f t="shared" si="3"/>
        <v>06363391001</v>
      </c>
      <c r="C119" t="s">
        <v>15</v>
      </c>
      <c r="D119" t="s">
        <v>326</v>
      </c>
      <c r="E119" t="s">
        <v>21</v>
      </c>
      <c r="F119" s="1" t="s">
        <v>327</v>
      </c>
      <c r="G119" t="s">
        <v>328</v>
      </c>
      <c r="H119">
        <v>1507</v>
      </c>
      <c r="I119" s="2">
        <v>42726</v>
      </c>
      <c r="J119" s="2">
        <v>42730</v>
      </c>
      <c r="K119">
        <v>1507</v>
      </c>
    </row>
    <row r="120" spans="1:11" x14ac:dyDescent="0.25">
      <c r="A120" t="str">
        <f>"6826496AB3"</f>
        <v>6826496AB3</v>
      </c>
      <c r="B120" t="str">
        <f t="shared" si="3"/>
        <v>06363391001</v>
      </c>
      <c r="C120" t="s">
        <v>15</v>
      </c>
      <c r="D120" t="s">
        <v>329</v>
      </c>
      <c r="E120" t="s">
        <v>21</v>
      </c>
      <c r="F120" s="1" t="s">
        <v>330</v>
      </c>
      <c r="G120" t="s">
        <v>197</v>
      </c>
      <c r="H120">
        <v>1850</v>
      </c>
      <c r="I120" s="2">
        <v>42660</v>
      </c>
      <c r="J120" s="2">
        <v>42710</v>
      </c>
      <c r="K120">
        <v>1850</v>
      </c>
    </row>
    <row r="121" spans="1:11" x14ac:dyDescent="0.25">
      <c r="A121" t="str">
        <f>"6801915DD0"</f>
        <v>6801915DD0</v>
      </c>
      <c r="B121" t="str">
        <f t="shared" si="3"/>
        <v>06363391001</v>
      </c>
      <c r="C121" t="s">
        <v>15</v>
      </c>
      <c r="D121" t="s">
        <v>331</v>
      </c>
      <c r="E121" t="s">
        <v>21</v>
      </c>
      <c r="F121" s="1" t="s">
        <v>332</v>
      </c>
      <c r="G121" t="s">
        <v>333</v>
      </c>
      <c r="H121">
        <v>4834</v>
      </c>
      <c r="I121" s="2">
        <v>42690</v>
      </c>
      <c r="J121" s="2">
        <v>42912</v>
      </c>
      <c r="K121">
        <v>4834</v>
      </c>
    </row>
    <row r="122" spans="1:11" x14ac:dyDescent="0.25">
      <c r="A122" t="str">
        <f>"6909522DEB"</f>
        <v>6909522DEB</v>
      </c>
      <c r="B122" t="str">
        <f t="shared" si="3"/>
        <v>06363391001</v>
      </c>
      <c r="C122" t="s">
        <v>15</v>
      </c>
      <c r="D122" t="s">
        <v>334</v>
      </c>
      <c r="E122" t="s">
        <v>21</v>
      </c>
      <c r="F122" s="1" t="s">
        <v>335</v>
      </c>
      <c r="G122" t="s">
        <v>336</v>
      </c>
      <c r="H122">
        <v>59790</v>
      </c>
      <c r="I122" s="2">
        <v>42734</v>
      </c>
      <c r="J122" s="2">
        <v>42755</v>
      </c>
      <c r="K122">
        <v>59790</v>
      </c>
    </row>
    <row r="123" spans="1:11" x14ac:dyDescent="0.25">
      <c r="A123" t="str">
        <f>"6722150DA7"</f>
        <v>6722150DA7</v>
      </c>
      <c r="B123" t="str">
        <f t="shared" si="3"/>
        <v>06363391001</v>
      </c>
      <c r="C123" t="s">
        <v>15</v>
      </c>
      <c r="D123" t="s">
        <v>337</v>
      </c>
      <c r="E123" t="s">
        <v>21</v>
      </c>
      <c r="F123" s="1" t="s">
        <v>338</v>
      </c>
      <c r="G123" t="s">
        <v>339</v>
      </c>
      <c r="H123">
        <v>2020</v>
      </c>
      <c r="I123" s="2">
        <v>42576</v>
      </c>
      <c r="J123" s="2">
        <v>42580</v>
      </c>
      <c r="K123">
        <v>2020</v>
      </c>
    </row>
    <row r="124" spans="1:11" x14ac:dyDescent="0.25">
      <c r="A124" t="str">
        <f>"6621694ABE"</f>
        <v>6621694ABE</v>
      </c>
      <c r="B124" t="str">
        <f t="shared" si="3"/>
        <v>06363391001</v>
      </c>
      <c r="C124" t="s">
        <v>15</v>
      </c>
      <c r="D124" t="s">
        <v>340</v>
      </c>
      <c r="E124" t="s">
        <v>17</v>
      </c>
      <c r="F124" s="1" t="s">
        <v>67</v>
      </c>
      <c r="G124" t="s">
        <v>68</v>
      </c>
      <c r="H124">
        <v>2200</v>
      </c>
      <c r="I124" s="2">
        <v>42426</v>
      </c>
      <c r="J124" s="2">
        <v>42791</v>
      </c>
      <c r="K124">
        <v>747</v>
      </c>
    </row>
    <row r="125" spans="1:11" x14ac:dyDescent="0.25">
      <c r="A125" t="str">
        <f>"7125359043"</f>
        <v>7125359043</v>
      </c>
      <c r="B125" t="str">
        <f t="shared" si="3"/>
        <v>06363391001</v>
      </c>
      <c r="C125" t="s">
        <v>15</v>
      </c>
      <c r="D125" t="s">
        <v>341</v>
      </c>
      <c r="E125" t="s">
        <v>37</v>
      </c>
      <c r="F125" s="1" t="s">
        <v>141</v>
      </c>
      <c r="G125" t="s">
        <v>142</v>
      </c>
      <c r="H125">
        <v>321473.71000000002</v>
      </c>
      <c r="I125" s="2">
        <v>42905</v>
      </c>
      <c r="J125" s="2">
        <v>43087</v>
      </c>
      <c r="K125">
        <v>319678.23</v>
      </c>
    </row>
    <row r="126" spans="1:11" x14ac:dyDescent="0.25">
      <c r="A126" t="str">
        <f>"688366540F"</f>
        <v>688366540F</v>
      </c>
      <c r="B126" t="str">
        <f t="shared" si="3"/>
        <v>06363391001</v>
      </c>
      <c r="C126" t="s">
        <v>15</v>
      </c>
      <c r="D126" t="s">
        <v>342</v>
      </c>
      <c r="E126" t="s">
        <v>37</v>
      </c>
      <c r="F126" s="1" t="s">
        <v>190</v>
      </c>
      <c r="G126" t="s">
        <v>191</v>
      </c>
      <c r="H126">
        <v>3067.36</v>
      </c>
      <c r="I126" s="2">
        <v>43139</v>
      </c>
      <c r="J126" s="2">
        <v>43201</v>
      </c>
      <c r="K126">
        <v>3067.36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friuliveneziagiulia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2019-01-29T16:12:35Z</dcterms:created>
  <dcterms:modified xsi:type="dcterms:W3CDTF">2019-01-29T16:12:35Z</dcterms:modified>
</cp:coreProperties>
</file>