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ombard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</calcChain>
</file>

<file path=xl/sharedStrings.xml><?xml version="1.0" encoding="utf-8"?>
<sst xmlns="http://schemas.openxmlformats.org/spreadsheetml/2006/main" count="1786" uniqueCount="844">
  <si>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</si>
  <si>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</si>
  <si>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</si>
  <si>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</si>
  <si>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</si>
  <si>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</si>
  <si>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</si>
  <si>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</si>
  <si>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</si>
  <si>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</si>
  <si>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</si>
  <si>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</si>
  <si>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</si>
  <si>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</si>
  <si>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</si>
  <si>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Lombardia</t>
  </si>
  <si>
    <t>RIPARAZIONE SCHEDA ASCENSORE PRESSO LA DIREZIONE PROVINCIALE DI CREMONA</t>
  </si>
  <si>
    <t>23-AFFIDAMENTO IN ECONOMIA - AFFIDAMENTO DIRETTO</t>
  </si>
  <si>
    <t xml:space="preserve">TECHNE S.P.A. (CF: 03066160163)
</t>
  </si>
  <si>
    <t>TECHNE S.P.A. (CF: 03066160163)</t>
  </si>
  <si>
    <t>BENESTARE FATTURAZIONE MANUTENZIONE ARMADI COMPATTATI</t>
  </si>
  <si>
    <t xml:space="preserve">EDA SYSTEM (CF: 10735840018)
</t>
  </si>
  <si>
    <t>EDA SYSTEM (CF: 10735840018)</t>
  </si>
  <si>
    <t>Badge per dispositivi apriporta_D.R.LOMBARDIA</t>
  </si>
  <si>
    <t xml:space="preserve">MICRONTEL S.p.A. (CF: 05095330014)
</t>
  </si>
  <si>
    <t>MICRONTEL S.p.A. (CF: 05095330014)</t>
  </si>
  <si>
    <t>Installazione cancelletto e corrimano su rampa scale accesso locale caldaie presso Direzione provinciale di Sondrio</t>
  </si>
  <si>
    <t xml:space="preserve">B.B.G. SAS DI GATTI CLAUDIO &amp; C. (CF: 00413870148)
BERTALLI DI BERTALLI VALERIO &amp; C. SNC (CF: 00042980144)
DETTO FATTO DI TAMBARO SALVATORE (CF: TMBSVT65R24I829G)
</t>
  </si>
  <si>
    <t>BERTALLI DI BERTALLI VALERIO &amp; C. SNC (CF: 00042980144)</t>
  </si>
  <si>
    <t>Riparazione serratura e maniglia presso la Direzione provinciale di Mantova</t>
  </si>
  <si>
    <t xml:space="preserve">FRANCIA DI PAOLO FRANCIA E C. SNC (CF: 02162610204)
I FALEGNAMI DI SACCOMAN STEFANO E C. S.N.C. (CF: 01745670206)
MONTU' ERCOLE DI MONTU' MARCO E ANDREA SNC  (CF: 00040720203)
</t>
  </si>
  <si>
    <t>FRANCIA DI PAOLO FRANCIA E C. SNC (CF: 02162610204)</t>
  </si>
  <si>
    <t>Rich. abb. anno 2016 a "Rivista trimestrale degli appalti"</t>
  </si>
  <si>
    <t xml:space="preserve">MAGGIOLI S.P.A. (CF: 06188330150)
</t>
  </si>
  <si>
    <t>MAGGIOLI S.P.A. (CF: 06188330150)</t>
  </si>
  <si>
    <t>Abb. anno 2016 alla rivista "LEGISLAZIONE TECNICA" per D.R. LOMBARDIA Uff. Ris. mat.</t>
  </si>
  <si>
    <t xml:space="preserve">Legislazione Tecnica S.r.l. (CF: 05383391009)
</t>
  </si>
  <si>
    <t>Legislazione Tecnica S.r.l. (CF: 05383391009)</t>
  </si>
  <si>
    <t>Abb. riviste "PERSONE E CONOSCENZE" e "SVILUPPO&amp;ORGANIZZAZIONE" per DRL Uff. Ris. mat.</t>
  </si>
  <si>
    <t xml:space="preserve">ESTE SRL (CF: 00729910158)
</t>
  </si>
  <si>
    <t>ESTE SRL (CF: 00729910158)</t>
  </si>
  <si>
    <t>RIPARAZIONE MANIGLIA UT STRADELLA</t>
  </si>
  <si>
    <t xml:space="preserve">EDICASA di Nalio Stefano (CF: NLISFN59D17G388H)
</t>
  </si>
  <si>
    <t>EDICASA di Nalio Stefano (CF: NLISFN59D17G388H)</t>
  </si>
  <si>
    <t>RIPARAZIONE ELETTROARCHIVI UP PAVIA</t>
  </si>
  <si>
    <t>FORNITURA DI TONER IN CONVENZIONE CONSIP</t>
  </si>
  <si>
    <t>26-AFFIDAMENTO DIRETTO IN ADESIONE AD ACCORDO QUADRO/CONVENZIONE</t>
  </si>
  <si>
    <t xml:space="preserve">ITALWARE  SRL  (CF: 08619670584)
</t>
  </si>
  <si>
    <t>ITALWARE  SRL  (CF: 08619670584)</t>
  </si>
  <si>
    <t>MANUTENZIONE VIDEOSORVEGLIANZA UT VOGHERA</t>
  </si>
  <si>
    <t xml:space="preserve">G.A. MULTISYSTEM DI GHEZZI ALESSANDRO (CF: GHZLSN78C23B201W)
</t>
  </si>
  <si>
    <t>G.A. MULTISYSTEM DI GHEZZI ALESSANDRO (CF: GHZLSN78C23B201W)</t>
  </si>
  <si>
    <t>Sostituzione centrale impianto antincedio presso Ufficio provinciale di Mantova - Territorio</t>
  </si>
  <si>
    <t xml:space="preserve">BARIANI RENATO (CF: BRNRNT39R27H883V)
I.D.M. SNC DI BASSANI ANNA E C. (CF: 01564120200)
SEDIP SRL (CF: 01716230204)
TECHNE S.P.A. (CF: 03066160163)
</t>
  </si>
  <si>
    <t>Riparazione porta scorrevole automatica presso l'Ufficio territoriale di Brescia 2</t>
  </si>
  <si>
    <t xml:space="preserve">APOSTOLI DANIELE SRL (CF: 02171370170)
BS IMPIANTI SNC DI BATTISTELLO G. E SINGIA P. (CF: 03313480174)
TECHNE S.P.A. (CF: 03066160163)
VERZELETTI S.R.L. (CF: 02929390983)
</t>
  </si>
  <si>
    <t>RIPARAZIONE CALDAIA UT CINISELLO BALSAMO</t>
  </si>
  <si>
    <t xml:space="preserve">SIRAM SPA (CF: 05941710963)
TECHNE S.P.A. (CF: 03066160163)
TECVA SRL (CF: 10345940158)
</t>
  </si>
  <si>
    <t>MONTAGGIO VIDEOPROIETTORE DP I MILANO</t>
  </si>
  <si>
    <t xml:space="preserve">F.G.S. S.r.l. (CF: 01557310164)
</t>
  </si>
  <si>
    <t>F.G.S. S.r.l. (CF: 01557310164)</t>
  </si>
  <si>
    <t>Sostituzione boiler acqua calda sanitaria presso Dp Como, Up Como - Territorio e Ut Saronno</t>
  </si>
  <si>
    <t xml:space="preserve">RICAM SRL (CF: 01432510137)
SARTORELLI ARDUINO SNC DI ENRICO E ARIBERTO SARTORELLI   (CF: 01520520139)
TECHNE S.P.A. (CF: 03066160163)
</t>
  </si>
  <si>
    <t>SOSTITUZIONE VETRO SU PORTA UP PAVIA</t>
  </si>
  <si>
    <t xml:space="preserve">EDA SYSTEM (CF: 10735840018)
EDICASA di Nalio Stefano (CF: NLISFN59D17G388H)
GDL SERVICE (CF: CMUGPP55P45C129Q)
</t>
  </si>
  <si>
    <t>Sostituzione serratura porta ingresso presso la Direzione provinciale di Brescia</t>
  </si>
  <si>
    <t xml:space="preserve">GHIDELLI DANIELE (CF: GHDDNL75P13D150B)
</t>
  </si>
  <si>
    <t>GHIDELLI DANIELE (CF: GHDDNL75P13D150B)</t>
  </si>
  <si>
    <t>Livellamento sede carrabile dei parcheggi interni presso l'Ufficio provinciale di Mantova - Territorio</t>
  </si>
  <si>
    <t xml:space="preserve">CAPILUPPI LORENZO SNC DI CAPILUPPI CLAUDIO &amp; C. (CF: 00570220202)
LUPI REMO (CF: LPURME54P25E089N)
PAVITECK SRL (CF: 04163080239)
</t>
  </si>
  <si>
    <t>PAVITECK SRL (CF: 04163080239)</t>
  </si>
  <si>
    <t>MANUTENZIONE DI FALEGNAMERIA MILANO DRL</t>
  </si>
  <si>
    <t xml:space="preserve">  CORRAO FELICE ROBERTO (CF: 01898390818)
CESARE CAVALLERONI SNC DI COSTANTE E FRANCESCO CAVALLERONI (CF: 00236330155)
FALEGNAMERIA CARLO COZZI SNC DI GIANNI E ALESSANDRO COZZI (CF: 12628170156)
</t>
  </si>
  <si>
    <t>FALEGNAMERIA CARLO COZZI SNC DI GIANNI E ALESSANDRO COZZI (CF: 12628170156)</t>
  </si>
  <si>
    <t>RIPARAZIONE PORTE SCORREVOLI UP PAVIA</t>
  </si>
  <si>
    <t xml:space="preserve">CIET IMPIANTI SRL (CF: 06908270967)
ELETTRICA PAVESE SNC (CF: 00665140182)
LA SERRATURA S.N.C. (CF: 01473610184)
TECHNE S.P.A. (CF: 03066160163)
</t>
  </si>
  <si>
    <t>Abbonamento triennale (2016-17-18) rivista "L'UFFICIO TECNICO"- D.R.L. Uff. Risorse materiali</t>
  </si>
  <si>
    <t>RIPARAZIONI TAPPARELLE DP PAVIA</t>
  </si>
  <si>
    <t>D.P. SO - Salita Schenardi - Fornitura gasolio per combustibili</t>
  </si>
  <si>
    <t xml:space="preserve">EUROPAM S.P.A. (CF: 03076310105)
</t>
  </si>
  <si>
    <t>EUROPAM S.P.A. (CF: 03076310105)</t>
  </si>
  <si>
    <t xml:space="preserve">RIPARAZIONE MANIGLIONE ANTIPANICO PORTA USCITA SICUREZZA DP II MILANO </t>
  </si>
  <si>
    <t xml:space="preserve">CESARE CAVALLERONI SNC DI COSTANTE E FRANCESCO CAVALLERONI (CF: 00236330155)
FALEGNAMERIA CARLO COZZI SNC DI GIANNI E ALESSANDRO COZZI (CF: 12628170156)
LOCATELLI ML SRL (CF: 09486370159)
</t>
  </si>
  <si>
    <t>LOCATELLI ML SRL (CF: 09486370159)</t>
  </si>
  <si>
    <t>fornitura di una lampada compatibile per proiettore sanyo LMP111</t>
  </si>
  <si>
    <t xml:space="preserve">EUROTECNO SRL (CF: 04585871009)
</t>
  </si>
  <si>
    <t>EUROTECNO SRL (CF: 04585871009)</t>
  </si>
  <si>
    <t>Fornitura di lampade per videoproiettore Acer</t>
  </si>
  <si>
    <t xml:space="preserve">FOX SERVIZI ALLE IMPRESE (CF: VLPFBA68D30D643O)
</t>
  </si>
  <si>
    <t>FOX SERVIZI ALLE IMPRESE (CF: VLPFBA68D30D643O)</t>
  </si>
  <si>
    <t>Tinteggiatura di due locali presso la Direzione provinciale di Brescia</t>
  </si>
  <si>
    <t xml:space="preserve">APOSTOLI FABIO (CF: PSTFBA65M20B157A)
Gieffe snc di Girelli Omar e Farina Ermanno (CF: 02098780980)
TIBIEFFE COLOR SNC DI FERRETTI - TRECCANI - BASSINI (CF: 02843570173)
</t>
  </si>
  <si>
    <t>TIBIEFFE COLOR SNC DI FERRETTI - TRECCANI - BASSINI (CF: 02843570173)</t>
  </si>
  <si>
    <t>Sostituzione pompa circolazione gemellare presso Ufficio territoriale di Chiari</t>
  </si>
  <si>
    <t xml:space="preserve">Bresciani Fiorenzo (CF: BRSFNZ54R21E667S)
C.A.T. FRANCIACORTA DI PIVA GIUSEPPE  (CF: PVIGPP63R07B157D)
Idrosanitaria L. M. di Lazzaroni Dario &amp; C. snc (CF: 01145470173)
TECHNE S.P.A. (CF: 03066160163)
</t>
  </si>
  <si>
    <t>Sostituzione boiler presso Direzione provinciale di Bergamo - Ufficio Controlli</t>
  </si>
  <si>
    <t xml:space="preserve">H2O IMPIANTI SRL  (CF: 03445110160)
IDROTERMOIMPIANTI 2007 DI CRISTINI DAVIDE (CF: CRSDVD76H17A794N)
TECHNE S.P.A. (CF: 03066160163)
</t>
  </si>
  <si>
    <t>RIPRISTINO ASCENSORE UT GORGONZOLA</t>
  </si>
  <si>
    <t xml:space="preserve">COLOMBO &amp; C. ASCENSORI S.R.L. (CF: 00724230156)
DALLAGIOVANNA SRL (CF: 05507050960)
TECHNE S.P.A. (CF: 03066160163)
</t>
  </si>
  <si>
    <t>rifacimento impianto antincendio ut Rho</t>
  </si>
  <si>
    <t xml:space="preserve">SSA SRL (CF: 06822800964)
STEA SPA (CF: 02210730988)
TECHNE S.P.A. (CF: 03066160163)
</t>
  </si>
  <si>
    <t>Riparazione sistema aspertura porta tramite badge presso la Direzione provinciale di Lodi</t>
  </si>
  <si>
    <t xml:space="preserve">F.G. Tecnology srl (CF: 08690030963)
</t>
  </si>
  <si>
    <t>F.G. Tecnology srl (CF: 08690030963)</t>
  </si>
  <si>
    <t>Smontaggio e spostamento videoproiettori UT Milano 6</t>
  </si>
  <si>
    <t xml:space="preserve">F.G. Tecnology srl (CF: 08690030963)
F.G.S. S.r.l. (CF: 01557310164)
TONANI ORIANO (CF: TNNRNO60E22E591Z)
</t>
  </si>
  <si>
    <t>Riparazione caldaia presso l'Ufficio territoriale di Clusone</t>
  </si>
  <si>
    <t xml:space="preserve">ATOR SRL (CF: 02552280162)
TECHNE S.P.A. (CF: 03066160163)
</t>
  </si>
  <si>
    <t>ATOR SRL (CF: 02552280162)</t>
  </si>
  <si>
    <t>Manutenzione antintrusione UT Desio</t>
  </si>
  <si>
    <t xml:space="preserve">SALA GROUP SAS DI SALA M. &amp; C. (CF: 06676130963)
</t>
  </si>
  <si>
    <t>SALA GROUP SAS DI SALA M. &amp; C. (CF: 06676130963)</t>
  </si>
  <si>
    <t>CREAZIONE 4 NUOVI PUNTI RETE MILANO DRL</t>
  </si>
  <si>
    <t xml:space="preserve">DOMO Service di Pititto Gianpiero (CF: 06831860967)
F.G. Tecnology srl (CF: 08690030963)
STEA SPA (CF: 02210730988)
</t>
  </si>
  <si>
    <t>Creazione parete in cartongesso Milano DRL</t>
  </si>
  <si>
    <t xml:space="preserve">CASTIGLIONE FRANCO IMPRESA EDILE SRL  (CF: 04807340155)
EDIL BRA DITTA EDILE MILANO SRL (CF: 06880010969)
Impresa edile Demarco Michele (CF: DMRMHL80E02E041F)
</t>
  </si>
  <si>
    <t>CASTIGLIONE FRANCO IMPRESA EDILE SRL  (CF: 04807340155)</t>
  </si>
  <si>
    <t xml:space="preserve">CR Ponchielli - 2016/2017 - apertura/chiusura cancelli </t>
  </si>
  <si>
    <t xml:space="preserve">Istituto di Vigilanza Corpo Vigili dell'ordine srl (CF: 12640410150)
</t>
  </si>
  <si>
    <t>Istituto di Vigilanza Corpo Vigili dell'ordine srl (CF: 12640410150)</t>
  </si>
  <si>
    <t>SANIFICAZIONE VOLUMI DANNEGGIATI - UPT PAVIA</t>
  </si>
  <si>
    <t xml:space="preserve">FRATI E LIVI SRL (CF: 00772920377)
</t>
  </si>
  <si>
    <t>FRATI E LIVI SRL (CF: 00772920377)</t>
  </si>
  <si>
    <t>Sostituzione rilevatori fumo presso Ufficio provinciale di Mantova Territorio</t>
  </si>
  <si>
    <t xml:space="preserve">2C IMPIANTI ELETTRICI DI CERCHIARI STEFANO E MATTEO SNC (CF: 01907840209)
I.D.M. SNC DI BASSANI ANNA E C. (CF: 01564120200)
SEDIP SRL (CF: 01716230204)
TECHNE S.P.A. (CF: 03066160163)
</t>
  </si>
  <si>
    <t>Ripristino impianto diffusione sonoro Milano DRL</t>
  </si>
  <si>
    <t xml:space="preserve">SSA SRL (CF: 06822800964)
</t>
  </si>
  <si>
    <t>SSA SRL (CF: 06822800964)</t>
  </si>
  <si>
    <t>Riparazione cassonetto tapparella presso Ufficio provinciale di Cremona - Territorio</t>
  </si>
  <si>
    <t xml:space="preserve">La Bottega di Toninelli Franco (CF: TNNFNC54E03D150M)
</t>
  </si>
  <si>
    <t>La Bottega di Toninelli Franco (CF: TNNFNC54E03D150M)</t>
  </si>
  <si>
    <t>Manutenzione antifurto su combinatore telefonico UP Milano</t>
  </si>
  <si>
    <t xml:space="preserve">LKSECURITY S.R.L. (CF: 03845360167)
</t>
  </si>
  <si>
    <t>LKSECURITY S.R.L. (CF: 03845360167)</t>
  </si>
  <si>
    <t>Sostituzione cavo rete presso la Direzione provinciale di Como</t>
  </si>
  <si>
    <t xml:space="preserve">DITECO S.R.L. (CF: 02080770130)
</t>
  </si>
  <si>
    <t>DITECO S.R.L. (CF: 02080770130)</t>
  </si>
  <si>
    <t>D.P. SO - Salita Schenardi, 1 - Fornitura gasolio per riscaldamento</t>
  </si>
  <si>
    <t>D.P. BS - Servizio di apertura e chiusura ingressi presso il Palazzo degli Uffici Finanziari di Brescia</t>
  </si>
  <si>
    <t xml:space="preserve">SINTESINET SRL (CF: 03229580984)
VIGILANZA CITTA' DI BRESCIA SOC. COOP. (CF: 00868700170)
VIGILANZA GROUP SOC. COOP. A R.L. (CF: 00884000175)
</t>
  </si>
  <si>
    <t>VIGILANZA GROUP SOC. COOP. A R.L. (CF: 00884000175)</t>
  </si>
  <si>
    <t>VERIFICA BIENNALE ASCENSORI UFF. PROV. VARESE</t>
  </si>
  <si>
    <t xml:space="preserve">CENPI SCRL (CF: 05817621005)
CSDM Srl (CF: 12822160151)
SVI CERTIFICAZIONI SRL (CF: 03641990985)
</t>
  </si>
  <si>
    <t>CSDM Srl (CF: 12822160151)</t>
  </si>
  <si>
    <t>Riposizionamento sensore e verifica corretto funzionamento impianto antintrusione presso la Direzione provinciale di Como</t>
  </si>
  <si>
    <t xml:space="preserve">SICOM SNC DI CATTANEO &amp; C.  (CF: 00786490136)
</t>
  </si>
  <si>
    <t>SICOM SNC DI CATTANEO &amp; C.  (CF: 00786490136)</t>
  </si>
  <si>
    <t>Riparazione ascensore presso la Direzione procvinciale di Cremona</t>
  </si>
  <si>
    <t xml:space="preserve">ANGELO ROSSI ASCENSORI SRL (CF: 01164740191)
BALZAROTTI ASCENSORI SRL (CF: 01057960963)
TECHNE S.P.A. (CF: 03066160163)
</t>
  </si>
  <si>
    <t>ANGELO ROSSI ASCENSORI SRL (CF: 01164740191)</t>
  </si>
  <si>
    <t>Intervento di monitoraggio ambientale delle fibre aerodisperse UT Desio</t>
  </si>
  <si>
    <t xml:space="preserve">AZIENDA OSPEDALIERA DI DESIO E VIMERCATE (CF: 09314290967)
</t>
  </si>
  <si>
    <t>AZIENDA OSPEDALIERA DI DESIO E VIMERCATE (CF: 09314290967)</t>
  </si>
  <si>
    <t>PUBBLICAZIONE DI UN ANNUNCIO PER LA RICERCA DI UN IMMOBILE A VOGHERA</t>
  </si>
  <si>
    <t xml:space="preserve">A. MANZONI &amp; C. S.p.a. (CF: 04705810150)
</t>
  </si>
  <si>
    <t>A. MANZONI &amp; C. S.p.a. (CF: 04705810150)</t>
  </si>
  <si>
    <t>Manutenzione porte e maniglioni UT Milano 2</t>
  </si>
  <si>
    <t xml:space="preserve">ARTIGIANI DELLA BRIANZA (CF: 09171990964)
C&amp;G OMNIALOGISTICA SOC. COOP.  (CF: 05591640965)
MYFER SNC (CF: 08971590156)
</t>
  </si>
  <si>
    <t>MYFER SNC (CF: 08971590156)</t>
  </si>
  <si>
    <t>Manutenzione copertura segnali telefonia mobile 3G UT Vimercate</t>
  </si>
  <si>
    <t xml:space="preserve">PIEMME TELECOM (CF: 02384630162)
RGM SNC (CF: 07774200963)
TECHNE S.P.A. (CF: 03066160163)
</t>
  </si>
  <si>
    <t>RGM SNC (CF: 07774200963)</t>
  </si>
  <si>
    <t>Riparazione impianto antintrusione presso Direzione provinciale di Lodi</t>
  </si>
  <si>
    <t xml:space="preserve">E.A.SY SRL (CF: 05897600960)
SI.BI.CI. IMPIANTI SRL (CF: 02925430965)
</t>
  </si>
  <si>
    <t>SI.BI.CI. IMPIANTI SRL (CF: 02925430965)</t>
  </si>
  <si>
    <t>Installazione vetro su porta a bussola presso Direzione provinciale di Mantova</t>
  </si>
  <si>
    <t xml:space="preserve">BENEDINI MASSIMO serramenti (CF: BNDMSM68T20E897P)
FERRAMENTA EFFEBI DI ANGELA MARIA SPINA (CF: SPNNLM70R71C351S)
FRANCIA DI PAOLO FRANCIA E C. SNC (CF: 02162610204)
</t>
  </si>
  <si>
    <t>Fornitura e posa programmatori impianto antintrusione per DP I MILANO - UT MILANO 3 - UT MILANO 6</t>
  </si>
  <si>
    <t xml:space="preserve">FELMA SRL (CF: 03194190157)
NUOVA RELE' SNC DI TORRIANI GIORGIO &amp; C. (CF: 03124580154)
TDE ANTIFURTI (CF: DLCNTN54B02A883P)
</t>
  </si>
  <si>
    <t>NUOVA RELE' SNC DI TORRIANI GIORGIO &amp; C. (CF: 03124580154)</t>
  </si>
  <si>
    <t>Manutenzione opere da fabbro per DP monza e Brianza</t>
  </si>
  <si>
    <t xml:space="preserve">BENEDETTI MARTINO (CF: BNDMTN68P13F205M)
FALEGNAMERIA CARLO COZZI SNC DI GIANNI E ALESSANDRO COZZI (CF: 12628170156)
LOCATELLI ML SRL (CF: 09486370159)
</t>
  </si>
  <si>
    <t>BENEDETTI MARTINO (CF: BNDMTN68P13F205M)</t>
  </si>
  <si>
    <t>Ripristino Controsoffitti Uffici Corelli Milano 3</t>
  </si>
  <si>
    <t xml:space="preserve">CASTIGLIONE FRANCO IMPRESA EDILE SRL  (CF: 04807340155)
FLORIANI ANTONIO  (CF: FLRNTN53T07C735Y)
NEW EDIL SNC (CF: 04312060967)
RISTRUTTURAZIONI DI SANTACROCE COSIMO (CF: 00130788888)
</t>
  </si>
  <si>
    <t>FLORIANI ANTONIO  (CF: FLRNTN53T07C735Y)</t>
  </si>
  <si>
    <t>Sostituzione 16 plafoniere presso Direzione provinciale di Bergamo</t>
  </si>
  <si>
    <t xml:space="preserve">BELLONI MAURIZIO (CF: BLLMRZ62C12F205H)
CLIVATI IMPIANTI ELETTRICI SRL (CF: 02729730164)
GMA IMPIANTI ELETTRICI SRL (CF: 03536080165)
TECHNE S.P.A. (CF: 03066160163)
</t>
  </si>
  <si>
    <t>BELLONI MAURIZIO (CF: BLLMRZ62C12F205H)</t>
  </si>
  <si>
    <t>INSTALLAZIONE VENEZIANE</t>
  </si>
  <si>
    <t xml:space="preserve">EDICASA di Nalio Stefano (CF: NLISFN59D17G388H)
G.D.L. (CF: 02242080188)
TECHNE S.P.A. (CF: 03066160163)
</t>
  </si>
  <si>
    <t>ANTINTRUSIONE</t>
  </si>
  <si>
    <t xml:space="preserve">Guardian Angels srl (CF: 01374540035)
</t>
  </si>
  <si>
    <t>Guardian Angels srl (CF: 01374540035)</t>
  </si>
  <si>
    <t>Riparazione impianto antintrusione presso direzione provinciale di Mantova - Ufficio di Mantova - Territorio</t>
  </si>
  <si>
    <t xml:space="preserve">ELCO S.R.L. (CF: 00415740133)
</t>
  </si>
  <si>
    <t>ELCO S.R.L. (CF: 00415740133)</t>
  </si>
  <si>
    <t>Riparazione urgente cancello ingresso DP Lecco</t>
  </si>
  <si>
    <t>Ricerca e riparazione perdita acqua DP cremona</t>
  </si>
  <si>
    <t>Riparazione impianto antintrusione presso l'Ufficio territoriale di Bergamo 2</t>
  </si>
  <si>
    <t xml:space="preserve">SISTEL DATA SRL (CF: 01327770127)
</t>
  </si>
  <si>
    <t>SISTEL DATA SRL (CF: 01327770127)</t>
  </si>
  <si>
    <t>SERVIZIO ANNUALE DI MANUTENZIONE DELLE ATTREZZATURE D'UFFICIO</t>
  </si>
  <si>
    <t>22-PROCEDURA NEGOZIATA DERIVANTE DA AVVISI CON CUI SI INDICE LA GARA</t>
  </si>
  <si>
    <t xml:space="preserve">ASSISTENZA UFFICIO DI BRIOSCHI FABRIZIO (CF: BRSFRZ70S23G856U)
CENTRO ASSISTENZA CARDUCCI (CF: 04611770159)
DUPLIREX SRL (CF: 09846990159)
SAT SERVIZIO DI ASSISTENZA TECNICA SRL (CF: 03541180489)
TUTTUFFICIOPIU' SRL (CF: 10238660152)
</t>
  </si>
  <si>
    <t>TUTTUFFICIOPIU' SRL (CF: 10238660152)</t>
  </si>
  <si>
    <t>spurgo acqua stagnante UT Rho e UT Magenta</t>
  </si>
  <si>
    <t xml:space="preserve">GRUPPO MARAZZATO (CF: 00468910070)
la Garbenspurghi srl (CF: 02818560159)
Pulispurghi di Vona R. e C. snc (CF: 05979730156)
</t>
  </si>
  <si>
    <t>Pulispurghi di Vona R. e C. snc (CF: 05979730156)</t>
  </si>
  <si>
    <t>Pulizia pluviali presso la Direzione provinciale di Lecco</t>
  </si>
  <si>
    <t xml:space="preserve">BRUSADELLI PIETRO E CLAUDIO SNC (CF: 00784950131)
</t>
  </si>
  <si>
    <t>BRUSADELLI PIETRO E CLAUDIO SNC (CF: 00784950131)</t>
  </si>
  <si>
    <t>Riparazione serramenti e tende presso DP Como</t>
  </si>
  <si>
    <t xml:space="preserve">CENTRO DI SICUREZZA CASA SAS DI POZZETTI MIRKO (CF: 03315020135)
LANFRANCONI PIETRO (CF: LNFPTR37S02F120L)
LARIOFER di Ivano Mannino  (CF: MNNVNI85P28C933Z)
</t>
  </si>
  <si>
    <t>LARIOFER di Ivano Mannino  (CF: MNNVNI85P28C933Z)</t>
  </si>
  <si>
    <t>Messa in sicurezza porte presso DP Varese</t>
  </si>
  <si>
    <t xml:space="preserve">PIERO LIVIETTI S.N.C (CF: 01560860122)
</t>
  </si>
  <si>
    <t>PIERO LIVIETTI S.N.C (CF: 01560860122)</t>
  </si>
  <si>
    <t>Sostituzione vetro rotto DP Varese</t>
  </si>
  <si>
    <t xml:space="preserve">La vetraria di castiglioni &amp; c. snc (CF: 00198430126)
VETRERIA LUCCA SRL (CF: 00843360124)
Vetro service srl (CF: 02365660121)
</t>
  </si>
  <si>
    <t>VETRERIA LUCCA SRL (CF: 00843360124)</t>
  </si>
  <si>
    <t xml:space="preserve">Manutenzione lavori di falegnameria DP II Milano </t>
  </si>
  <si>
    <t xml:space="preserve">ARTIGIANI DELLA BRIANZA (CF: 09171990964)
C&amp;G OMNIALOGISTICA SOC. COOP.  (CF: 05591640965)
CESARE CAVALLERONI SNC DI COSTANTE E FRANCESCO CAVALLERONI (CF: 00236330155)
</t>
  </si>
  <si>
    <t>ARTIGIANI DELLA BRIANZA (CF: 09171990964)</t>
  </si>
  <si>
    <t>Manutenzione falegnameria UT MILANO 6</t>
  </si>
  <si>
    <t xml:space="preserve">ARTIGIANI DELLA BRIANZA (CF: 09171990964)
C&amp;G OMNIALOGISTICA SOC. COOP.  (CF: 05591640965)
</t>
  </si>
  <si>
    <t>Ripristino ascensore 101123604</t>
  </si>
  <si>
    <t xml:space="preserve">DALLAGIOVANNA SRL (CF: 05507050960)
TECHNE S.P.A. (CF: 03066160163)
UCE (CF: 05507060969)
</t>
  </si>
  <si>
    <t>Sostituzione pompa piu' giunti UT Milano 6</t>
  </si>
  <si>
    <t xml:space="preserve">Edilmultiservizi srl (CF: 00574701096)
Solaris srl (CF: 04022370151)
TECHNE S.P.A. (CF: 03066160163)
</t>
  </si>
  <si>
    <t>Sostituzione 2 acson vario per autoclave Milano DRL</t>
  </si>
  <si>
    <t xml:space="preserve">CIERRE - DI ZOLIN RAIMONDO &amp; C. SNC (CF: 12587690152)
IBDAL IMPIANTI di Barlone Augusto (CF: 08622190968)
TECHNE S.P.A. (CF: 03066160163)
</t>
  </si>
  <si>
    <t>ADESIONE CONVENZIONE CONSIP PER CARBURANTE AUTOTRAZIONE</t>
  </si>
  <si>
    <t xml:space="preserve">KUWAIT PETROLEUM ITALIA S.P.A. (CF: 00891951006)
</t>
  </si>
  <si>
    <t>KUWAIT PETROLEUM ITALIA S.P.A. (CF: 00891951006)</t>
  </si>
  <si>
    <t>FORNITURA DI 2.000CARTELLINE IN CARTA BIANCA PATINATA</t>
  </si>
  <si>
    <t>08-AFFIDAMENTO IN ECONOMIA - COTTIMO FIDUCIARIO</t>
  </si>
  <si>
    <t xml:space="preserve">3 PIU' S.R.L. (CF: 02256210960)
ARTI GRAFICHE TIBILETTI (CF: 01356590123)
CARTOTECNICA RISI (CF: 10071990153)
EDP SERVICE DI CHIFFI MILCO &amp;C (CF: 08434740158)
SYSTEM LINE SRL (CF: 05820510153)
</t>
  </si>
  <si>
    <t>CARTOTECNICA RISI (CF: 10071990153)</t>
  </si>
  <si>
    <t>Implementazione impianto di videosorveglianza presso la Direzione provinciale di Lecco</t>
  </si>
  <si>
    <t xml:space="preserve">ELETTRA SYSTEM S.LLI SCOLA (CF: 01952410130)
ELETTROTECNICA VALSECCHI &amp; C. SRL (CF: 01650430133)
LLA SISTEMI DI SICUREZZA SRL (CF: 02700680131)
</t>
  </si>
  <si>
    <t>LLA SISTEMI DI SICUREZZA SRL (CF: 02700680131)</t>
  </si>
  <si>
    <t>Rifacimento strisce orizzontali parcheggio UT desio</t>
  </si>
  <si>
    <t xml:space="preserve">CDS Traccialinee srl (CF: 03387280161)
E.G.V. Signal (CF: 08400900968)
Kinens srl (CF: 02090380185)
</t>
  </si>
  <si>
    <t>E.G.V. Signal (CF: 08400900968)</t>
  </si>
  <si>
    <t>Riparazione cerniere porta presso l'Ufficio territoriale di Erba</t>
  </si>
  <si>
    <t xml:space="preserve">LARIOFER di Ivano Mannino  (CF: MNNVNI85P28C933Z)
</t>
  </si>
  <si>
    <t>fornitura di quattro fotocamere digitali</t>
  </si>
  <si>
    <t xml:space="preserve">ACIBI SRL (CF: 01565950191)
AS PC SERVICE DI GIUSEPPE STATELLA E C. S.N.C. (CF: 02292750987)
BRIXIA COMPUTER STORE S.R.L. (CF: 03201250176)
CONRAD ELECTRONIC SRL (CF: 02778790218)
TCI GROUP (CF: 04820790964)
</t>
  </si>
  <si>
    <t>CONRAD ELECTRONIC SRL (CF: 02778790218)</t>
  </si>
  <si>
    <t>GIARDINAGGIO - STAGIONE 2016 - DP MONZA E BRIANZA E UT DESIO</t>
  </si>
  <si>
    <t xml:space="preserve">DIMENSIONE VERDE DI ZANCHI FABIO (CF: ZNCFBA82M12D286S)
TRATTO VERDE di Romina Corona (CF: CRNRMN72H70E903K)
VA.CO DI VALENTINO GEOM. COLOMBO (CF: CLMVNT77S05F205K)
</t>
  </si>
  <si>
    <t>VA.CO DI VALENTINO GEOM. COLOMBO (CF: CLMVNT77S05F205K)</t>
  </si>
  <si>
    <t>Manutenzione aree verdi - stagione 2016 - DP e UP varese</t>
  </si>
  <si>
    <t xml:space="preserve">FITO CONSULT (CF: 00832300123)
Mister Green di Bellini Davide (CF: 02725840124)
MONVERDE PIANTE SRL (CF: 01780890123)
</t>
  </si>
  <si>
    <t>MONVERDE PIANTE SRL (CF: 01780890123)</t>
  </si>
  <si>
    <t>Riparazioni varie mobili e serramenti e installazione accessori bagni presso la Direzione provinciale di Bergamo - varie sedi</t>
  </si>
  <si>
    <t xml:space="preserve">BOTTA FALEGNAMERIA S.R.L.S. (CF: 03986010167)
CARISSIMI MARIO (CF: CRSMRA55S05G160G)
DANELLI CLAUDIO (CF: DNLCLD60R27L400S)
FALEGNAMERIA GAVAZZI LEONE (CF: GVZLNE67H12A794S)
TECHNE S.P.A. (CF: 03066160163)
</t>
  </si>
  <si>
    <t>CARISSIMI MARIO (CF: CRSMRA55S05G160G)</t>
  </si>
  <si>
    <t>MANUTENZIONE AREE VERDI STAGIONE 2016</t>
  </si>
  <si>
    <t xml:space="preserve">AREA VERDE DI BERNARDELLI MARCO E C. SAAS (CF: 01984470201)
LUPI REMO (CF: LPURME54P25E089N)
MAGIC VERDE DI MACCARI GINO (CF: MCCGNI53M31H883H)
MAINI LUCIANO (CF: MNALCN58M09L826M)
VERDEACQUA DI FRANCESCO BONINSEGNA  (CF: BNNFNC70S12E897O)
</t>
  </si>
  <si>
    <t>LUPI REMO (CF: LPURME54P25E089N)</t>
  </si>
  <si>
    <t>RICONFIGUARZIONE IMPIANTO ANTINTRUSIONE PRESSO LA DIREZIONE PROVINCIALE DI MANTOVA</t>
  </si>
  <si>
    <t xml:space="preserve">R.D.C. SRL (CF: 02196520205)
</t>
  </si>
  <si>
    <t>R.D.C. SRL (CF: 02196520205)</t>
  </si>
  <si>
    <t>RISTRUTTURAZIONE LOCALI E SOSTITUZIONE FANCOILS PRESSO L'UFFICIO TERRITORIALE DI SALO'</t>
  </si>
  <si>
    <t xml:space="preserve">ABS SYSTEM SRL (CF: 02371450988)
COSTRUZIONI VALLONE SRL (CF: 03757830231)
DOLCINI COSTRUZIONI S.R.L. (CF: 01091830172)
GHIDELLI DANIELE (CF: GHDDNL75P13D150B)
Guatta Costruzioni S.r.l. di Guatta Defendo e Guatta geom. Marco (CF: 02977830989)
</t>
  </si>
  <si>
    <t>Giardinaggio 2016 - UT Saronno</t>
  </si>
  <si>
    <t xml:space="preserve">ARCADIA COOPERATIVA SOCIALE ONLUS (CF: 01379280090)
EREDI DI BIANCHI GIOVANNI DI BIANCHI MARIA LUISA E C. SAS (CF: 01504400126)
VERDE MONETTI SRL (CF: 07935200969)
</t>
  </si>
  <si>
    <t>VERDE MONETTI SRL (CF: 07935200969)</t>
  </si>
  <si>
    <t>Manutenzione pavimentazione cortile DP Monza e Brianza</t>
  </si>
  <si>
    <t xml:space="preserve">CASTIGLIONE FRANCO IMPRESA EDILE SRL  (CF: 04807340155)
CIRIMELLI ANTONIO (CF: CRMNTN36M31E590L)
Impresa edile Demarco Michele (CF: DMRMHL80E02E041F)
</t>
  </si>
  <si>
    <t>Impresa edile Demarco Michele (CF: DMRMHL80E02E041F)</t>
  </si>
  <si>
    <t>Manutenzione telecamere videosorveglianza UT Milano 6</t>
  </si>
  <si>
    <t xml:space="preserve">F.G. Tecnology srl (CF: 08690030963)
FACCHINETTI MARCO SNC DI FACCHINETTI MARCO &amp; C. (CF: 11052420152)
I.T.G. LUTECH SRL (CF: 07356570155)
</t>
  </si>
  <si>
    <t>Sostituzione guaine uT Busto Arsizio</t>
  </si>
  <si>
    <t xml:space="preserve">CASTIGLIONE FRANCO IMPRESA EDILE SRL  (CF: 04807340155)
FLORIANI ANTONIO  (CF: FLRNTN53T07C735Y)
Impresa edile Demarco Michele (CF: DMRMHL80E02E041F)
</t>
  </si>
  <si>
    <t>Fornitura e posa programmatore attivazione/disattivazione impianto antintrusione UT milano 4</t>
  </si>
  <si>
    <t>FELMA SRL (CF: 03194190157)</t>
  </si>
  <si>
    <t>CONTRATTO APERTO PER LA FORNITURA DI PRODOTTI CONSUMABILI ORIGINALI E RIGENERATI PER STAMPANTI, FAX, MULTIFUNZIONE E FOTOCOPIATORI</t>
  </si>
  <si>
    <t xml:space="preserve">G. TONER S.R.L.S. (CF: 02841880608)
GI.GA. DUE SERVICE S.R.L. (CF: 03334480120)
ICR - SOCIETA' PER AZIONI  (CF: 05466391009)
PD TONER SRL (CF: 04927530651)
TONER POINT (CF: 02436830604)
</t>
  </si>
  <si>
    <t>ICR - SOCIETA' PER AZIONI  (CF: 05466391009)</t>
  </si>
  <si>
    <t>Manutenzione opere edili per Direzione provinciale di Pavia</t>
  </si>
  <si>
    <t>Modifiche cablaggio linea dati e installazione armadio rach presso Sportello di Chiavenna</t>
  </si>
  <si>
    <t xml:space="preserve">GLOBALTEL SRL (CF: 00847070141)
</t>
  </si>
  <si>
    <t>GLOBALTEL SRL (CF: 00847070141)</t>
  </si>
  <si>
    <t>Manutenzione per lavori di falegnameria UT Milano 4</t>
  </si>
  <si>
    <t xml:space="preserve">ARTIGIANI DELLA BRIANZA (CF: 09171990964)
C&amp;G OMNIALOGISTICA SOC. COOP.  (CF: 05591640965)
FALEGNAMERIA FESTA GIOVANNI (CF: FSTGNN65S26F205A)
</t>
  </si>
  <si>
    <t>FORNITURA DI ENERGIA ELETRICA IN CONVENZIONE CONSIP</t>
  </si>
  <si>
    <t xml:space="preserve">Iren Mercato S.p.A. (CF: 01178580997)
</t>
  </si>
  <si>
    <t>Iren Mercato S.p.A. (CF: 01178580997)</t>
  </si>
  <si>
    <t>Testi per commissione concorso 892_D.R. LOMBARDIA</t>
  </si>
  <si>
    <t xml:space="preserve">LIBRERIA LA TRIBUNA SNC DI S. CONSOLI E C. ENDRIZZI (CF: 08455620966)
</t>
  </si>
  <si>
    <t>LIBRERIA LA TRIBUNA SNC DI S. CONSOLI E C. ENDRIZZI (CF: 08455620966)</t>
  </si>
  <si>
    <t>Riparazione impianto antintrusione presso Ufficio territoriale di CantÃ¹</t>
  </si>
  <si>
    <t xml:space="preserve">HTS SRL (CF: 09258550962)
</t>
  </si>
  <si>
    <t>HTS SRL (CF: 09258550962)</t>
  </si>
  <si>
    <t>Tinteggiatura stanza presso Direzione provinciale di Lecco</t>
  </si>
  <si>
    <t xml:space="preserve">COSTRUTTIVA SRL (CF: 03244180133)
EDI COLOR SRL (CF: 03429810132)
SPINELLI GIUSEPPE SNC DI F. &amp; G. SPINELLI (CF: 01290830130)
</t>
  </si>
  <si>
    <t>EDI COLOR SRL (CF: 03429810132)</t>
  </si>
  <si>
    <t>TINTEGGIATURA LOCALE MILANO DRL</t>
  </si>
  <si>
    <t xml:space="preserve">CASTIGLIONE FRANCO IMPRESA EDILE SRL  (CF: 04807340155)
FLORIANI ANTONIO  (CF: FLRNTN53T07C735Y)
LAUDANI MASSIMO (CF: 12521590153)
</t>
  </si>
  <si>
    <t>CONTRATTO APERTO PER LA FORNITURA DI CARTA IN RISME FORMATO A3 E A4</t>
  </si>
  <si>
    <t xml:space="preserve">CORPORATE EXPRESS SRL (CF: 00936630151)
ERREBIAN SPA (CF: 08397890586)
FELIAN (CF: 00991131004)
MYO S.r.l. (CF: 03222970406)
VALSECCHI GIOVANNI SRL (CF: 07997560151)
</t>
  </si>
  <si>
    <t>VALSECCHI GIOVANNI SRL (CF: 07997560151)</t>
  </si>
  <si>
    <t>FORNITURA DI ARREDI A NORMA</t>
  </si>
  <si>
    <t xml:space="preserve">QUADRIFOGLIO SISTEMI D'ARREDO SPA (CF: 02301560260)
</t>
  </si>
  <si>
    <t>QUADRIFOGLIO SISTEMI D'ARREDO SPA (CF: 02301560260)</t>
  </si>
  <si>
    <t>Servizio di consegna a domicilio della corrispondenza</t>
  </si>
  <si>
    <t xml:space="preserve">POSTE ITALIANE SPA (CF: 97103880585)
</t>
  </si>
  <si>
    <t>POSTE ITALIANE SPA (CF: 97103880585)</t>
  </si>
  <si>
    <t>Riparazione porzione di pavimento con presenza di piastrelle staccate presso la Direzione provinciale di Cremona</t>
  </si>
  <si>
    <t xml:space="preserve">EDIL 2000 SRL (CF: 01088990195)
L'ARCA SOCIETA' COOPERATIVA SOCIALE (CF: 01137410195)
VAGO GEOM. ANGELO (CF: VGANGL42S04D150T)
</t>
  </si>
  <si>
    <t>L'ARCA SOCIETA' COOPERATIVA SOCIALE (CF: 01137410195)</t>
  </si>
  <si>
    <t>Manutenzione cancello carraio UT Desio</t>
  </si>
  <si>
    <t xml:space="preserve">BENEDETTI MARTINO (CF: BNDMTN68P13F205M)
</t>
  </si>
  <si>
    <t>D.P. Sondrio - Salita Schenardi - Fornitura gasolio</t>
  </si>
  <si>
    <t>ADEGUAMENTO IMPIANTO ELETTRICO POSTAZIONI DI LAVORO PRESSO LA DIREZIONE PROVINCIALE DI DIREZIONE PROVINCIALE DI BRESCIA - TERRITORIO</t>
  </si>
  <si>
    <t xml:space="preserve">BMC EDIL IMPIANTI SRL (CF: 03769850169)
DIESSE ELECTRA SPA (CF: 01708720170)
ELETTROSERVICE DI VACCARI VINCENZO &amp; C SNC (CF: 02890260173)
Magistri Impianti Elettrici (CF: MGSMRA48D07C417W)
TECHNE S.P.A. (CF: 03066160163)
</t>
  </si>
  <si>
    <t>BMC EDIL IMPIANTI SRL (CF: 03769850169)</t>
  </si>
  <si>
    <t>Tinteggiatura locali e installazione accessori bagni presso Direzione provinciale di Brescia</t>
  </si>
  <si>
    <t xml:space="preserve">ABS SYSTEM SRL (CF: 02371450988)
Gieffe snc di Girelli Omar e Farina Ermanno (CF: 02098780980)
ISOLCOLOR SRL (CF: 02835020179)
TIBIEFFE COLOR SNC DI FERRETTI - TRECCANI - BASSINI (CF: 02843570173)
VENTURINI ROMANO TINTEGGIATURE (CF: VNTRMN71E20E884Z)
</t>
  </si>
  <si>
    <t>CABALGGIO PER CREAZIONE NUOVI PUNTI RETE PRESSO DIREZIONE PROVINCIALE DI SONDRIO - TERRITORIO</t>
  </si>
  <si>
    <t xml:space="preserve">Carugo Elettro di Carugo Andrea (CF: CRGNDR72P18I829K)
GLOBALTEL SRL (CF: 00847070141)
NEW-TEK SRL (CF: 00978310142)
</t>
  </si>
  <si>
    <t>MANUTENZIONE AREE VERDI STAGIONE 2016 PRESSO SPORTELLO DI MENAGGIO</t>
  </si>
  <si>
    <t xml:space="preserve">COOPERATIVA SOCIALE "LA VIGNA" ONLUS (CF: 01646560134)
FLORICOLTURA GREPPI (CF: GRPCRL47A13L680M)
GIARDINO FELICE SAS DI ZANOTTA &amp; C. (CF: 02214550135)
</t>
  </si>
  <si>
    <t>COOPERATIVA SOCIALE "LA VIGNA" ONLUS (CF: 01646560134)</t>
  </si>
  <si>
    <t>Riparzione porta rotta per UT Milano 2</t>
  </si>
  <si>
    <t xml:space="preserve">ARTIGIANI DELLA BRIANZA (CF: 09171990964)
LOCATELLI ML SRL (CF: 09486370159)
MYFER SNC (CF: 08971590156)
</t>
  </si>
  <si>
    <t>rifacimento impianto di raccolta condense all'impianto di condizionamento DP Pavia</t>
  </si>
  <si>
    <t xml:space="preserve">FABIO MARINONI (CF: 02071110189)
La milano idraulica di Codazzi Fabio (CF: CDZFDR83B01F205B)
SANITERMICA APRICHES SRL (CF: 00582470142)
TECHNE S.P.A. (CF: 03066160163)
</t>
  </si>
  <si>
    <t>SANITERMICA APRICHES SRL (CF: 00582470142)</t>
  </si>
  <si>
    <t>MANUTENZIONE AREE VERDI 2016 UT MI 3 UT MI 6 ARCHIVIO CORELLI</t>
  </si>
  <si>
    <t xml:space="preserve">Green service  giardini sas di De Luca Francesco (CF: 02624810780)
IDEALVERDE SRL (CF: 12414990155)
MILANO GARDEN DI DI MODUGNO GIOACCHINO (CF: DMDGCH81S05C523J)
</t>
  </si>
  <si>
    <t>IDEALVERDE SRL (CF: 12414990155)</t>
  </si>
  <si>
    <t>Nuova linea di distribuzione per condizionatori portatili DP Varese</t>
  </si>
  <si>
    <t xml:space="preserve">SANTORO GIUSEPPE (CF: 04464320961)
STEA SPA (CF: 02210730988)
TECHNE S.P.A. (CF: 03066160163)
</t>
  </si>
  <si>
    <t>Rifacimento impianto rilevazione fumi presso la Direzione provinciale di Lodi - Ufficio di Lodi - Territorio</t>
  </si>
  <si>
    <t xml:space="preserve">A.M. ELETTROTECNICA DI ARGHENINI MASSIMILIANO  (CF: RGHMSM72H21E648R)
DIMENSIONE SICUREZZA SRL (CF: 06406270964)
FIRETECH SRL (CF: 03975600960)
SIMONE E MAURO ANDREOLLI SNC (CF: 04778920969)
TECHNE S.P.A. (CF: 03066160163)
</t>
  </si>
  <si>
    <t>DIMENSIONE SICUREZZA SRL (CF: 06406270964)</t>
  </si>
  <si>
    <t>Riparazione impianto antintrusione presso la Direzione provinciale di Bergamo</t>
  </si>
  <si>
    <t xml:space="preserve">GIS SRL (CF: 02226850168)
</t>
  </si>
  <si>
    <t>GIS SRL (CF: 02226850168)</t>
  </si>
  <si>
    <t>Riparazione finestra pericolante presso la Direzione provinciale di Mantova</t>
  </si>
  <si>
    <t xml:space="preserve">FRANCIA DI PAOLO FRANCIA E C. SNC (CF: 02162610204)
</t>
  </si>
  <si>
    <t>Intervento urgente per prosciugamento acque nere dei bagni presso l'Ufficio territoriale di Brescia 2</t>
  </si>
  <si>
    <t xml:space="preserve">Borgo Spurghi srl (CF: 02547990982)
</t>
  </si>
  <si>
    <t>Borgo Spurghi srl (CF: 02547990982)</t>
  </si>
  <si>
    <t>Riparazione maniglia porta ingresso presso la Direzione provinciale di Mantova</t>
  </si>
  <si>
    <t xml:space="preserve">FALEGNAMERIA RINOLDI STEFANO E FAUSTO S.N.C. (CF: 01660380203)
</t>
  </si>
  <si>
    <t>FALEGNAMERIA RINOLDI STEFANO E FAUSTO S.N.C. (CF: 01660380203)</t>
  </si>
  <si>
    <t>ACQUISTO CUFFIE TELEFONICHE - AGENZIA ENTRATE - DR LOMBARDIA</t>
  </si>
  <si>
    <t xml:space="preserve">PIPELINE SRL (CF: 10529860156)
</t>
  </si>
  <si>
    <t>PIPELINE SRL (CF: 10529860156)</t>
  </si>
  <si>
    <t>Sostituzione impianto antintrusione e installazione di 4 plafoniere presso la Direzione provinciale di Cremona - Ufficio di Cremona - Territorio</t>
  </si>
  <si>
    <t xml:space="preserve">DASTEL GROUP SRL (CF: 05339070962)
Electro di Paparatto Domenico e Alessandro S.n.c (CF: 01261100190)
EMMEDUE IMPIANTI DI MAFFI MAURO (CF: MFFMRA64L29D150H)
F. S. Impianti di Sangiovanni Fabio (CF: SNGFBA83E19L400P)
ROSSI SISTEMI DI ROSSI GIANPIETRO E DANZI ARISTIDE SNC (CF: 01015270190)
</t>
  </si>
  <si>
    <t>ROSSI SISTEMI DI ROSSI GIANPIETRO E DANZI ARISTIDE SNC (CF: 01015270190)</t>
  </si>
  <si>
    <t>Manutenzione poltrone per biblioteca Milano DRL</t>
  </si>
  <si>
    <t xml:space="preserve">BOSSI RAFFAELE (CF: BSSRFL70A21F205K)
</t>
  </si>
  <si>
    <t>BOSSI RAFFAELE (CF: BSSRFL70A21F205K)</t>
  </si>
  <si>
    <t>FORNITURA DI GAS NATURALE IN CONVENZIONE CONSIP</t>
  </si>
  <si>
    <t xml:space="preserve">SOENERGY SRL (CF: 01565370382)
</t>
  </si>
  <si>
    <t>SOENERGY SRL (CF: 01565370382)</t>
  </si>
  <si>
    <t>CONTRATTO APERTO PER LA FORNITURA DI MATERIALE DI CANCELLERIA</t>
  </si>
  <si>
    <t xml:space="preserve">BERSINI SRL (CF: 02418920183)
GALLA INGROSSO SRL (CF: 01912280243)
I.P.S.O. OFFICE SRL (CF: 02380850269)
OFFICE EXPRESS SRL (CF: 01231250117)
TEC UFFICIO SRL SOLUZIONI PER L'UFFICIO (CF: 09290710962)
</t>
  </si>
  <si>
    <t>TEC UFFICIO SRL SOLUZIONI PER L'UFFICIO (CF: 09290710962)</t>
  </si>
  <si>
    <t>Implementazione impianto di videosorveglianza presso l'Ufficio di Sondrio - Territorio</t>
  </si>
  <si>
    <t xml:space="preserve">DELLA VEDOVA SAS DI DELLA VEDOVA LUCIANO &amp; C. (CF: 00860860147)
GP SYSTEM DI GAETANO PUGLISI (CF: PGLGTN78B07I829I)
NEW-TEK SRL (CF: 00978310142)
</t>
  </si>
  <si>
    <t>DELLA VEDOVA SAS DI DELLA VEDOVA LUCIANO &amp; C. (CF: 00860860147)</t>
  </si>
  <si>
    <t>FORNITURA DI N. 166 CLIMATIZZATORI PORTATILI</t>
  </si>
  <si>
    <t xml:space="preserve">BATTAGLIA IMPIANTI SRL (CF: 08010140153)
CROSERA IMPIANTI SRL (CF: 02638230272)
EMMEPIGI SRL (CF: 00643940125)
GARDELLA ELETTRONICA (CF: 00527830103)
RV IMPIANTI SRL (CF: 03003770108)
</t>
  </si>
  <si>
    <t>BATTAGLIA IMPIANTI SRL (CF: 08010140153)</t>
  </si>
  <si>
    <t>Ripristino collegamento elettrico - UT Voghera</t>
  </si>
  <si>
    <t xml:space="preserve">ELETTRICA PAVESE SNC (CF: 00665140182)
F.G. Tecnology srl (CF: 08690030963)
F.G.S. S.r.l. (CF: 01557310164)
</t>
  </si>
  <si>
    <t>FORNITURA DI SETTE DISTANZIOMETRI LASER</t>
  </si>
  <si>
    <t xml:space="preserve">3D TARGET SRL (CF: 03059060982)
F3 SRL (CF: 04131360960)
PUNTO SISTEMI  (CF: 01796330163)
</t>
  </si>
  <si>
    <t>F3 SRL (CF: 04131360960)</t>
  </si>
  <si>
    <t>Sistemazione ascensore n. 10123381 UT GALLARATE</t>
  </si>
  <si>
    <t>Sstituzione pulsante d'emergenza UT Legnano</t>
  </si>
  <si>
    <t>RIPARAZIONE TUBAZIONI DI RISCALDAMENTO MILANO DRL</t>
  </si>
  <si>
    <t>COLLAUDO RETI IDRANTI MILANO DRL</t>
  </si>
  <si>
    <t>CORSI DI FORMAZIONE PER RESPONSABILI E ADDETTI DEL SERVIZIO DI PREVENZIONE E PROTEZIONE</t>
  </si>
  <si>
    <t xml:space="preserve">ADECCO FORMAZIONE SRL (CF: 13081080155)
CNA AMBIENTE SICUREZZA E MEDICINA SRL (CF: 07123860723)
ENTE DI FORMAZIONE PROFESSIONALE SCUOLA LAVORO E IMPRESA (CF: 08306930010)
IGEAM ACADEMY (CF: 10178221007)
OBIETTIVO LAVORO FORMAZIONE SRL (CF: 03618550960)
</t>
  </si>
  <si>
    <t>ADECCO FORMAZIONE SRL (CF: 13081080155)</t>
  </si>
  <si>
    <t>ACQUISTO DI LAMPADE PER VIDEOPROIETTORE</t>
  </si>
  <si>
    <t>Nuovi punti rete per DP I - MI 4 e MI 2</t>
  </si>
  <si>
    <t>CONTRATTO APERTO PER LA FORNITURA DI MATERIALE DI CONSUMO ORIGINALE E RIGENERATO PER STAMPANTI, FAX, MULTIFUNZIONE E FOTOCOPIATORI</t>
  </si>
  <si>
    <t xml:space="preserve">AREA UFFICIO DI MATIN MARTINA (CF: MRTMTN66P56C967W)
OFFICE GROUP SRL (CF: 02798550543)
QUALITY TONER SRL (CF: 02598840540)
SERVICE TONER DI SCARDAPANE MICHELINA (CF: SCRMHL82H45L113G)
TEC UFFICIO SRL SOLUZIONI PER L'UFFICIO (CF: 09290710962)
</t>
  </si>
  <si>
    <t>Riparazione perdita da impianto antincednio presso la Direzione provinciale di Lecco</t>
  </si>
  <si>
    <t xml:space="preserve">TERMOIDRAULICA INVERNIZZI GIORGIO (CF: NVRGRG61D10C024E)
</t>
  </si>
  <si>
    <t>TERMOIDRAULICA INVERNIZZI GIORGIO (CF: NVRGRG61D10C024E)</t>
  </si>
  <si>
    <t>Riparazione ascensore presso l'Ufficio territoriale di Treviglio</t>
  </si>
  <si>
    <t xml:space="preserve">ASCENSORI QUATTROAEFFE SNC DI FATTORI A. E GERVASONI M. (CF: 03481610982)
BIEM ASCENSORI SPA (CF: 00858690175)
Frigoli Ferruccio di F. Frigoli C snc (CF: 02062280173)
TECHNE S.P.A. (CF: 03066160163)
</t>
  </si>
  <si>
    <t>Manutenzioni varie finestre e parapetti - DP Pavia</t>
  </si>
  <si>
    <t xml:space="preserve">ARTIGIANI DELLA BRIANZA (CF: 09171990964)
C&amp;G OMNIALOGISTICA SOC. COOP.  (CF: 05591640965)
EDA SYSTEM (CF: 10735840018)
</t>
  </si>
  <si>
    <t>Riparazione cancello automatico e porta REI presso la Direzione provinciale di Lecco</t>
  </si>
  <si>
    <t>Manutenzione aree cortilizie con pulizia e diserbo pressso la Direzione provinciale di Lecco</t>
  </si>
  <si>
    <t xml:space="preserve">AZIENDA AGRICOLA  RUSCONI LUIGI (CF: RSCLGU52E06L634Y)
AZIENDA AGRICOLA LOMBARDINI MATTEO (CF: LMBMTT71A21E507M)
Fumagalli Giulio (CF: FMGGLI57A03C851I)
</t>
  </si>
  <si>
    <t>AZIENDA AGRICOLA LOMBARDINI MATTEO (CF: LMBMTT71A21E507M)</t>
  </si>
  <si>
    <t>Pulizia pluviali e riparazione serramenti presso la Direzione provinciale di Sondrio</t>
  </si>
  <si>
    <t xml:space="preserve">CENTROEDILE CHIURO SRL (CF: 00887420149)
DETTO FATTO DI TAMBARO SALVATORE (CF: TMBSVT65R24I829G)
IMPRESA FOLINI DI FOLINI F. SNC  (CF: 00624050142)
</t>
  </si>
  <si>
    <t>DETTO FATTO DI TAMBARO SALVATORE (CF: TMBSVT65R24I829G)</t>
  </si>
  <si>
    <t>Ripristino impianto antintrusione DP I Milano</t>
  </si>
  <si>
    <t xml:space="preserve">NUOVA RELE' SNC DI TORRIANI GIORGIO &amp; C. (CF: 03124580154)
</t>
  </si>
  <si>
    <t>riparazione impianto antintrusione UPT Pavia</t>
  </si>
  <si>
    <t>manutenzione di falegnameria varia palazzo uffici finanziari Manin 25 Milano</t>
  </si>
  <si>
    <t xml:space="preserve">FALEGNAMERIA CARLO COZZI SNC DI GIANNI E ALESSANDRO COZZI (CF: 12628170156)
</t>
  </si>
  <si>
    <t>Ripristino impianto di climatizzazione - DP Pavia</t>
  </si>
  <si>
    <t>SOSTITUZIONE GRUPPO FRIGO MILANO DRL</t>
  </si>
  <si>
    <t xml:space="preserve">Hidrotermica Chiara (CF: 02706670961)
Idbal impianti di barlone Augusto (CF: BRTGTL59R02F616T)
TECHNE S.P.A. (CF: 03066160163)
</t>
  </si>
  <si>
    <t>SOSTITUZIONE POMPA SOMMERSA UT RHO</t>
  </si>
  <si>
    <t>FORNITURA E POSA BASAMENTI PER TAVOLO BIBLIOTECA * MILANO DRL</t>
  </si>
  <si>
    <t xml:space="preserve">ARTIGIANI DELLA BRIANZA (CF: 09171990964)
</t>
  </si>
  <si>
    <t>Ripristino ascensori DP e UP Varese</t>
  </si>
  <si>
    <t>Fornitura di due lampade compatibili per videoproiettore sanyo</t>
  </si>
  <si>
    <t>Riparazione finestre scardinate presso Ufficio territoriale di Gardone Val Trompia</t>
  </si>
  <si>
    <t xml:space="preserve">CORGHI SERRAMENTI SNC (CF: 02849810987)
COSTRUZIONI EDILI DI GEOM.L.CITTADINI &amp; C. SNC (CF: 01743420984)
COSTRUZIONI GUANA DI GUANA GEOM. ALESSANDRO S.N.C. (CF: 01707080980)
GIEFFE DI POLI SERGIO &amp; C. SNC  (CF: 00535740179)
TECHNE S.P.A. (CF: 03066160163)
</t>
  </si>
  <si>
    <t>CORGHI SERRAMENTI SNC (CF: 02849810987)</t>
  </si>
  <si>
    <t>Riparazioni varie serramenti e mobili presso la Direzione provinciale di Brescia</t>
  </si>
  <si>
    <t xml:space="preserve">ABITARE IN LEGNO DI ESPOSITO MARCO &amp; C. SNC (CF: 03531650178)
Botticini Fratelli S.n.c (CF: 00674500178)
FALEGNAMERIA GHIRARDI DI GHIRARDI GIUSEPPE (CF: GHRGPP68M25E333B)
</t>
  </si>
  <si>
    <t>FALEGNAMERIA GHIRARDI DI GHIRARDI GIUSEPPE (CF: GHRGPP68M25E333B)</t>
  </si>
  <si>
    <t>Videoispezione canna fumaria presso la Direzione provinciale di Lodi - Ufficio di Lodi - Territorio</t>
  </si>
  <si>
    <t xml:space="preserve">I.T.I.IMPIANTI TERMO IDRO-SANITARI DI ARIENTI GIUSEPPE (CF: RNTGPP44C13E648X)
RPS TECNOLOGY S.R.L. (CF: 08763820969)
SI.MO. SPURGHI DI SCIRTUICCHIO SILVIO (CF: SCRSLV53T05D643H)
</t>
  </si>
  <si>
    <t>I.T.I.IMPIANTI TERMO IDRO-SANITARI DI ARIENTI GIUSEPPE (CF: RNTGPP44C13E648X)</t>
  </si>
  <si>
    <t>Smantellamento gruppo di continuitÃ  presso la Direzione provinciale di Lodi</t>
  </si>
  <si>
    <t xml:space="preserve">FORLANI IMPIANTI SRL (CF: 11048430158)
NEGRI MASSIMILIANO (CF: NGRMSM68T09E648O)
SIMONE E MAURO ANDREOLLI SNC (CF: 04778920969)
TECHNE S.P.A. (CF: 03066160163)
</t>
  </si>
  <si>
    <t>SIMONE E MAURO ANDREOLLI SNC (CF: 04778920969)</t>
  </si>
  <si>
    <t>Installazione orologi temporizzatori per comando apertura porte scorrevoli presso la Direzione provinciale di Bergamo</t>
  </si>
  <si>
    <t xml:space="preserve">GMA IMPIANTI ELETTRICI SRL (CF: 03536080165)
MCM Serramenti snc di Castelli Mirko e Marino (CF: 03458240169)
MICROWATT SRL (CF: 03789780164)
</t>
  </si>
  <si>
    <t>MICROWATT SRL (CF: 03789780164)</t>
  </si>
  <si>
    <t>SOSTITUZIONE PORTE SCORREVOLI PER PREDISPOSIZIONE APERTURA TRAMITE BADGE PRESSO DIREZIONE PROVINCIALE DI BERGAMO</t>
  </si>
  <si>
    <t xml:space="preserve">ASSA ABLOY ENTRANCE SYSTEMS ITALY S.R.L. (CF: 02665800120)
EFFEGIEFFE SRL (CF: 00956630164)
MCM Serramenti snc di Castelli Mirko e Marino (CF: 03458240169)
MI.CO. SRL (CF: 01272070168)
TECHNE S.P.A. (CF: 03066160163)
</t>
  </si>
  <si>
    <t>MCM Serramenti snc di Castelli Mirko e Marino (CF: 03458240169)</t>
  </si>
  <si>
    <t>Manutenzioni di edilizia - UT Saronno</t>
  </si>
  <si>
    <t xml:space="preserve">ARTIGIANI DELLA BRIANZA (CF: 09171990964)
C&amp;G OMNIALOGISTICA SOC. COOP.  (CF: 05591640965)
Impresa edile Demarco Michele (CF: DMRMHL80E02E041F)
</t>
  </si>
  <si>
    <t>Posa in opera accessori bagni - DP Pavia</t>
  </si>
  <si>
    <t>GDL SERVICE (CF: CMUGPP55P45C129Q)</t>
  </si>
  <si>
    <t>Spurgo pluviale al 4 piano e spurgo al passo carraio Via Tarchetti - Milano DRL</t>
  </si>
  <si>
    <t xml:space="preserve">Si.Mo. Spurghi snc (CF: 04495740963)
</t>
  </si>
  <si>
    <t>Si.Mo. Spurghi snc (CF: 04495740963)</t>
  </si>
  <si>
    <t>Tinteggiatura locale e manutenzioni varie Milano DRL</t>
  </si>
  <si>
    <t xml:space="preserve">C&amp;G OMNIALOGISTICA SOC. COOP.  (CF: 05591640965)
CASTIGLIONE FRANCO IMPRESA EDILE SRL  (CF: 04807340155)
CIRIMELLI ANTONIO (CF: CRMNTN36M31E590L)
IMPRESA EDILE DA RUGNA ALBERTO (CF: DRGLRT80P15F205G)
Impresa edile Demarco Michele (CF: DMRMHL80E02E041F)
</t>
  </si>
  <si>
    <t>AFFIDAMENTO DEL SERVIZIO DI PULIZIA A RIDOTTO IMPATTO AMBIENTALE - LOTTO 2</t>
  </si>
  <si>
    <t xml:space="preserve">RAGGRUPPAMENTO:
- B.&amp; B. SERVICE SOCIETA' COOPERATIVA (CF: 01494430463) Ruolo: 02-MANDATARIA
- BONI SPA (CF: 02113890012) Ruolo: 01-MANDANTE
</t>
  </si>
  <si>
    <t>Servizi di riscossione tributi con modalitÃ  elettroniche e ritiro valori lotto NORD</t>
  </si>
  <si>
    <t xml:space="preserve">BANCA NAZIONALE DEL LAVORO SPA (CF: 09339391006)
</t>
  </si>
  <si>
    <t>BANCA NAZIONALE DEL LAVORO SPA (CF: 09339391006)</t>
  </si>
  <si>
    <t>Servizio giardinaggio stagione 2016 presso la Direzione provinciale di Como â€“ Ufficio di Como - Territorio</t>
  </si>
  <si>
    <t xml:space="preserve">CIPRIANI ANTONIO SRL  (CF: 01334180138)
SPINA VERDE SRL (CF: 02914900135)
UN ALTRO GIARDINO DI ANTONIO GRAVAGNUOLO  (CF: GRVNTN75A11C933J)
</t>
  </si>
  <si>
    <t>CIPRIANI ANTONIO SRL  (CF: 01334180138)</t>
  </si>
  <si>
    <t>Riparazione tapparelle e maniglia porta presso Direzione provinciale di Sondrio e Ufficio provinciale di Sondrio - Territorio</t>
  </si>
  <si>
    <t xml:space="preserve">CENTROEDILE CHIURO SRL (CF: 00887420149)
DETTO FATTO DI TAMBARO SALVATORE (CF: TMBSVT65R24I829G)
EREDI BORDONI EMILIO S.R.L. (CF: 00459020145)
</t>
  </si>
  <si>
    <t>CENTROEDILE CHIURO SRL (CF: 00887420149)</t>
  </si>
  <si>
    <t>MANUTENZIONE PER RIPARAZIONE IMPIANTO ANTINTRUSIONE</t>
  </si>
  <si>
    <t xml:space="preserve">GUNNEBO ITALIA SPA (CF: 03141940159)
</t>
  </si>
  <si>
    <t>GUNNEBO ITALIA SPA (CF: 03141940159)</t>
  </si>
  <si>
    <t>MANUTENZIONE SISTEMA ELETTRICO ANTIVOLATILI PRESSO LA DIREZIONE PROVINCIALE DI MANTOVA - TERRITORIO</t>
  </si>
  <si>
    <t xml:space="preserve">GICO SYSTEMS SRL (CF: 04338740378)
</t>
  </si>
  <si>
    <t>GICO SYSTEMS SRL (CF: 04338740378)</t>
  </si>
  <si>
    <t>Manutenzione impianto citofonico</t>
  </si>
  <si>
    <t xml:space="preserve">F.G. Tecnology srl (CF: 08690030963)
F.G.S. S.r.l. (CF: 01557310164)
NUOVA RELE' SNC DI TORRIANI GIORGIO &amp; C. (CF: 03124580154)
</t>
  </si>
  <si>
    <t>Fornitura sale addolcitore acque Milano 6 e Milano DrL</t>
  </si>
  <si>
    <t xml:space="preserve">REYS SPA (CF: 02639000963)
</t>
  </si>
  <si>
    <t>REYS SPA (CF: 02639000963)</t>
  </si>
  <si>
    <t>FORATURA 23 VETRI PER CONDIZIONATORI - UPT PAVIA</t>
  </si>
  <si>
    <t xml:space="preserve">EDICASA di Nalio Stefano (CF: NLISFN59D17G388H)
GDL SERVICE (CF: CMUGPP55P45C129Q)
VITRUM SRL (CF: 02595740180)
</t>
  </si>
  <si>
    <t>SOSTITUZIONE POMPE DI CIRCOLAZIONE PRESSO LA DIREZIONE PROVINCIALE DI MANTOVA</t>
  </si>
  <si>
    <t xml:space="preserve">BARIANI RENATO (CF: BRNRNT39R27H883V)
SEDIP SRL (CF: 01716230204)
TECHNE S.P.A. (CF: 03066160163)
TERMOIDRAULICA CHIZZONI SILVANO SRL (CF: 02162840207)
</t>
  </si>
  <si>
    <t>BARIANI RENATO (CF: BRNRNT39R27H883V)</t>
  </si>
  <si>
    <t>AFFIDAMENTO LAVORI FORNITURA E POSA IN OPERA CARTELLONISTICA STRADALE</t>
  </si>
  <si>
    <t xml:space="preserve">CARTELLI SEGNALATORI (CF: 07803080154)
ITALFLASH (CF: 10125420157)
SEGNALETICA (CF: 06286280968)
</t>
  </si>
  <si>
    <t>ITALFLASH (CF: 10125420157)</t>
  </si>
  <si>
    <t>FORNITURA A NOLEGGIO MULTIFUNZIONE IN CONVENZIONE CONSIP</t>
  </si>
  <si>
    <t xml:space="preserve">XEROX spa (CF: 00747880151)
</t>
  </si>
  <si>
    <t>XEROX spa (CF: 00747880151)</t>
  </si>
  <si>
    <t>CONTRATTO APERTO PER LA FORNITURA IN ECONOMIA A COTTIMO FIDUCIARIO DI MATERIALE DI CONSUMO PER FOTOCOPIATORI, MULTIFUNZIONE, FAX E STAMPANTI PER GLI UFFICI DELL'AGENZIA DELLE ENTRATE DELLA LOMBARDIA</t>
  </si>
  <si>
    <t xml:space="preserve">CED MARKET ITALIA (CF: 13291920158)
GI.GA. DUE SERVICE S.R.L. (CF: 03334480120)
ICR - SOCIETA' PER AZIONI  (CF: 05466391009)
PRECISION SPA (CF: 03028550014)
PROCED SRL (CF: 01952150264)
</t>
  </si>
  <si>
    <t>GI.GA. DUE SERVICE S.R.L. (CF: 03334480120)</t>
  </si>
  <si>
    <t>pulizia fosse biologiche</t>
  </si>
  <si>
    <t xml:space="preserve">RIMOLA SRL (CF: 01577320185)
</t>
  </si>
  <si>
    <t>RIMOLA SRL (CF: 01577320185)</t>
  </si>
  <si>
    <t>Potenziamento impianto videosorveglianza presso la Direzione provinciale di Bergamo</t>
  </si>
  <si>
    <t xml:space="preserve">BENEDETTI GIORGIO &amp; C. SAS (CF: 00444540165)
F.G.S. S.r.l. (CF: 01557310164)
GIS SRL (CF: 02226850168)
</t>
  </si>
  <si>
    <t>Riparazione porte automatiche presso l'Ufficio territoriale di Brescia 2</t>
  </si>
  <si>
    <t xml:space="preserve">BMC EDIL IMPIANTI SRL (CF: 03769850169)
ELETTRONICA O.F. S.A.S DI ORLERI ADRIANO &amp; C. (CF: 01990280172)
ELETTROSERVICE DI VACCARI VINCENZO &amp; C SNC (CF: 02890260173)
TECHNE S.P.A. (CF: 03066160163)
</t>
  </si>
  <si>
    <t>Riparazione impianto condizionamento presso l'Ufficio territoriale di Treviglio</t>
  </si>
  <si>
    <t xml:space="preserve">IDRO CLIMA SRL (CF: 01956520165)
SANITERMICA APRICHES SRL (CF: 00582470142)
TECHNE S.P.A. (CF: 03066160163)
TERMOZETA IMPIANTI S.R.L. (CF: 02219510167)
</t>
  </si>
  <si>
    <t>IDRO CLIMA SRL (CF: 01956520165)</t>
  </si>
  <si>
    <t>Manutenzione impianto antincendio - Ut Busto Arsizio</t>
  </si>
  <si>
    <t>Ripristino porta d'ingresso - UT Vimercate</t>
  </si>
  <si>
    <t xml:space="preserve">ARCOFER STEELWORK di Di Caprio Enzo (CF: DCPNZE55C01E158Z)
</t>
  </si>
  <si>
    <t>ARCOFER STEELWORK di Di Caprio Enzo (CF: DCPNZE55C01E158Z)</t>
  </si>
  <si>
    <t>Sostituzione pacchi torri evaporative - Milano DRL</t>
  </si>
  <si>
    <t xml:space="preserve">REYS SPA (CF: 02639000963)
SANITERMICA APRICHES SRL (CF: 00582470142)
TECHNE S.P.A. (CF: 03066160163)
</t>
  </si>
  <si>
    <t>Ripristino ascensore n. 10459898 - UT Gorgonzola</t>
  </si>
  <si>
    <t>manutenzione falegnameria palazzo uffici finanziari di Via Manin Milano</t>
  </si>
  <si>
    <t>Manutenzione impianto Elettrico - UPT Pavia</t>
  </si>
  <si>
    <t xml:space="preserve">DOMO Service di Pititto Gianpiero (CF: 06831860967)
ELETTRICA PAVESE SNC (CF: 00665140182)
F.G. Tecnology srl (CF: 08690030963)
G.A. MULTISYSTEM DI GHEZZI ALESSANDRO (CF: GHZLSN78C23B201W)
</t>
  </si>
  <si>
    <t>Fornitura e posa elementi di protezione anemostati impianti di condizionamento - UT Milano 1</t>
  </si>
  <si>
    <t xml:space="preserve">BOTTANI PIERANGELO (CF: BTTPNG63D19F205O)
</t>
  </si>
  <si>
    <t>BOTTANI PIERANGELO (CF: BTTPNG63D19F205O)</t>
  </si>
  <si>
    <t>Manutenzione lavori da Fabbro - UT milano 3</t>
  </si>
  <si>
    <t xml:space="preserve">ARTIGIANI DELLA BRIANZA (CF: 09171990964)
BENEDETTI MARTINO (CF: BNDMTN68P13F205M)
C&amp;G OMNIALOGISTICA SOC. COOP.  (CF: 05591640965)
</t>
  </si>
  <si>
    <t>C&amp;G OMNIALOGISTICA SOC. COOP.  (CF: 05591640965)</t>
  </si>
  <si>
    <t>NOLEGGIO CLIMATIZZATORI A COLONNA</t>
  </si>
  <si>
    <t xml:space="preserve">BERTON SRL (CF: 03552340279)
CAME SPA (CF: 03481280265)
EFM ELETTROFORNITURE SRL (CF: 13048361003)
LITEK SRL (CF: 03632920405)
VALENTE SRL (CF: 02029060759)
</t>
  </si>
  <si>
    <t>VALENTE SRL (CF: 02029060759)</t>
  </si>
  <si>
    <t>Servizio giardinaggio - stagione 2016 - Direzione provinciale di Brescia</t>
  </si>
  <si>
    <t xml:space="preserve">LICINI G. SRL (CF: 00735580169)
M.C. GIARDINI SRL (CF: 02859310985)
VERDE VENTURI SRL (CF: 02865230987)
</t>
  </si>
  <si>
    <t>LICINI G. SRL (CF: 00735580169)</t>
  </si>
  <si>
    <t>Manutenzione giardino  presso la Direzione provinciale di Sondrio â€“ Ufficio di Sondrio - Territorio</t>
  </si>
  <si>
    <t xml:space="preserve">GICI di Ciaponi Andrea &amp; C. sas (CF: 00600360143)
Giulio Vender L'amico del tuo giardino (CF: VNDGLI71C18I829L)
IPERVERDE SRL SOC. AGRICOLA (CF: 00653940148)
</t>
  </si>
  <si>
    <t>IPERVERDE SRL SOC. AGRICOLA (CF: 00653940148)</t>
  </si>
  <si>
    <t>Riparazione impianto antintrusione presso la Direzione provinciale di Lecco</t>
  </si>
  <si>
    <t>Lavori vari di cablaggio elettrico e rete dati presso la Direzione regionale della Lombardia</t>
  </si>
  <si>
    <t xml:space="preserve">DOMO Service di Pititto Gianpiero (CF: 06831860967)
F.G. Tecnology srl (CF: 08690030963)
GIOAM TECNOLOGY SOLUTION S.R.L. (CF: 06219470967)
STEA SPA (CF: 02210730988)
</t>
  </si>
  <si>
    <t>FORNITURA DI BUONI PASTO IN CONVENZIONE CONSIP</t>
  </si>
  <si>
    <t xml:space="preserve">Qui! Group Spa (CF: 03105300101)
</t>
  </si>
  <si>
    <t>Qui! Group Spa (CF: 03105300101)</t>
  </si>
  <si>
    <t>RIPARAZIONE VETRO ROTTO - DP VARESE</t>
  </si>
  <si>
    <t xml:space="preserve">VETRERIA LUCCA SRL (CF: 00843360124)
</t>
  </si>
  <si>
    <t>CONTROLLO ERIPRISTINO ALLARME ANTIFURTO - DP II MILANO</t>
  </si>
  <si>
    <t>SPURGO ACQUA NEL VANO ASCENSORE - UT MAGENTA</t>
  </si>
  <si>
    <t xml:space="preserve">Pulispurghi di Vona R. e C. snc (CF: 05979730156)
</t>
  </si>
  <si>
    <t>Pulizia e lavaggio vasca - UT Rho</t>
  </si>
  <si>
    <t>Manutenzione aree verdi - Milano DRL</t>
  </si>
  <si>
    <t xml:space="preserve">MAROTTA GIOVANNI VIVAIO (CF: 02109820965)
</t>
  </si>
  <si>
    <t>MAROTTA GIOVANNI VIVAIO (CF: 02109820965)</t>
  </si>
  <si>
    <t>Verifica stato funzionamento impianto antintrusione presso la Direzione provinciale di Lodi</t>
  </si>
  <si>
    <t xml:space="preserve">SI.BI.CI. IMPIANTI SRL (CF: 02925430965)
</t>
  </si>
  <si>
    <t>Riparazione impianto antintrusione e di videosorveglianza presso la Direzione provinciale di Brescia</t>
  </si>
  <si>
    <t xml:space="preserve">LAIS SRL (CF: 00998260178)
</t>
  </si>
  <si>
    <t>LAIS SRL (CF: 00998260178)</t>
  </si>
  <si>
    <t>Servizio deragnazione e riparazione sistema elettronico antivolatili presso l'UPT Mantova</t>
  </si>
  <si>
    <t xml:space="preserve">GENERAL SERVICE S.R.L. (CF: 02167030200)
GICO SYSTEMS SRL (CF: 04338740378)
M.D. MERIDIONALE DISINFESTAZIONI SRL (CF: 04952770636)
</t>
  </si>
  <si>
    <t>GENERAL SERVICE S.R.L. (CF: 02167030200)</t>
  </si>
  <si>
    <t>Spurgo colonna wc presso la Direzione provinciale di Brescia</t>
  </si>
  <si>
    <t xml:space="preserve">BRESCIA SPURGHI SAS DI RIZZI NICOLA (CF: 03511270179)
</t>
  </si>
  <si>
    <t>BRESCIA SPURGHI SAS DI RIZZI NICOLA (CF: 03511270179)</t>
  </si>
  <si>
    <t>Noleggio climatizzatori per l'Ufficio territoriale di Desio - dell'Agenzia delle Entrate</t>
  </si>
  <si>
    <t xml:space="preserve">INO srl (CF: 03781390160)
</t>
  </si>
  <si>
    <t>INO srl (CF: 03781390160)</t>
  </si>
  <si>
    <t>ORDINE PER NOLEGGIO CLIMATIZZATORI PER LA DIREZIONE PROVINCIALE DI BRESCIA DELL'AGENZIA DELLE ENTRATE</t>
  </si>
  <si>
    <t xml:space="preserve">NOLO CLIMAT SRL (CF: 02347750180)
</t>
  </si>
  <si>
    <t>NOLO CLIMAT SRL (CF: 02347750180)</t>
  </si>
  <si>
    <t>NOLEGGIO CLIMATIZZATORI PER LA DIREZIONE PROVINCIALE DI SONDRIO-UFFICIO TERRITORIO DELL'AGENZIA DELLE ENTRATE</t>
  </si>
  <si>
    <t>Restauro portone ingresso presso Ufficio di Mantova Territorio</t>
  </si>
  <si>
    <t xml:space="preserve">FALEGNAMERIA FORMIZZI DI ENZO FORMIZZI (CF: FRMNZE56M11E897T)
FALEGNAMERIA LUPI ROMANO &amp; C. - S.N.C. (CF: 01619160201)
FALEGNAMERIA RINOLDI STEFANO E FAUSTO S.N.C. (CF: 01660380203)
</t>
  </si>
  <si>
    <t>FALEGNAMERIA FORMIZZI DI ENZO FORMIZZI (CF: FRMNZE56M11E897T)</t>
  </si>
  <si>
    <t>Sostituzione valvola termostatica presso Ufficio territoriale di Treviglio</t>
  </si>
  <si>
    <t xml:space="preserve">IDRO CLIMA SRL (CF: 01956520165)
TECHNE S.P.A. (CF: 03066160163)
</t>
  </si>
  <si>
    <t>Riparazione impianto antintrusione presso l'Ufficio territoriale di Gardone Val Trompia</t>
  </si>
  <si>
    <t xml:space="preserve">SIMA SRL (CF: 03482440173)
</t>
  </si>
  <si>
    <t>SIMA SRL (CF: 03482440173)</t>
  </si>
  <si>
    <t>Riparazione gruppi frigo presso la Direzione provinciale di Bergamo e l'Ufficio territoriale di Gardone Val Trompia</t>
  </si>
  <si>
    <t xml:space="preserve">H2O IMPIANTI SRL  (CF: 03445110160)
IDRO CLIMA SRL (CF: 01956520165)
SANITERMICA APRICHES SRL (CF: 00582470142)
TECHNE S.P.A. (CF: 03066160163)
</t>
  </si>
  <si>
    <t>FORNITURA IN CONVENZIONE CONSIP DI MATERIALE DI CONSUMO PER STAMPANTI XEROX PHASER 7500 DTS</t>
  </si>
  <si>
    <t xml:space="preserve">ITALWARE SRL (CF: 02102821002)
</t>
  </si>
  <si>
    <t>ITALWARE SRL (CF: 02102821002)</t>
  </si>
  <si>
    <t>CONTRATTO APERTO PER LA FORNITURA DI PRODOTTI CONSUMABILI E RIGENERATI PER STAMPANTI, FAX, MULTIFUNZIONE E FOTOCOPIATORI</t>
  </si>
  <si>
    <t xml:space="preserve">FULL PRINT SRL (CF: 09287230156)
G.F. UFFICIO (CF: 10898380158)
IFR SUPPLIES (CF: 02742880129)
ITALSERVICE 2 SRL (CF: 01668200163)
TEC UFFICIO SRL SOLUZIONI PER L'UFFICIO (CF: 09290710962)
</t>
  </si>
  <si>
    <t>U.P. Milano - Noleggio di 1 fotocopiatore</t>
  </si>
  <si>
    <t>ACQUISTO DI UNO STRUMENTO TOPOGRAFICO PER L'AGENZIA DELLE ENTRATE - DIREZIONE PROVINCIALE DI LECCO-UFFICIO TERRITORIO</t>
  </si>
  <si>
    <t xml:space="preserve">Codevintec Italiana S.r.l. (CF: 01657700157)
Eurotec s.n.c. (CF: 00724260344)
GEOGLOBEX di Casiraghi Alessio (CF: CSRLSF74T17F704N)
STONEX SRL (CF: 06830030968)
TEOREMA S.R.L. TOPCENTER (CF: 08379270153)
</t>
  </si>
  <si>
    <t>STONEX SRL (CF: 06830030968)</t>
  </si>
  <si>
    <t>AFFIDAMENTO SERVIZIO LAVAGGIO GRUPPO FRIGO DRL</t>
  </si>
  <si>
    <t>Abbattimento albero pericolante presso la Direzione provinciale di Mantova â€“ Ufficio di Mantova - Territorio</t>
  </si>
  <si>
    <t xml:space="preserve">Cooperativa P. G. Frassati (CF: 01587940204)
</t>
  </si>
  <si>
    <t>Cooperativa P. G. Frassati (CF: 01587940204)</t>
  </si>
  <si>
    <t>Riparazione impianto antintrusione presso la Direzione provinciale di Lodi</t>
  </si>
  <si>
    <t xml:space="preserve">Cidiesse s.r.l. (CF: 03996270157)
DIMENSIONE SICUREZZA SRL (CF: 06406270964)
SI.BI.CI. IMPIANTI SRL (CF: 02925430965)
</t>
  </si>
  <si>
    <t>U.P. Milano - Noleggio di due fotocopiatori</t>
  </si>
  <si>
    <t xml:space="preserve">OLIVETTI SPA (CF: 02298700010)
</t>
  </si>
  <si>
    <t>OLIVETTI SPA (CF: 02298700010)</t>
  </si>
  <si>
    <t>AFFIDAMENTO MANUTENZIONE IMPIANTO ANTINTRUSIONE</t>
  </si>
  <si>
    <t>fornitura e posa in opera di un condizionatore per la Direzione Regionalle della Lombardia</t>
  </si>
  <si>
    <t xml:space="preserve">FERCAL SRL (CF: 06431070157)
ICIL S.A.S. (CF: 08646000151)
MABECART SRL (CF: 06662420154)
</t>
  </si>
  <si>
    <t>ICIL S.A.S. (CF: 08646000151)</t>
  </si>
  <si>
    <t>Riparazione impianto antintrusione presso Ufficio territoriale di Legnano</t>
  </si>
  <si>
    <t xml:space="preserve">Italradar snc (CF: 04806280154)
</t>
  </si>
  <si>
    <t>Italradar snc (CF: 04806280154)</t>
  </si>
  <si>
    <t>Riparazione impianto videosorveglianza presso la Direzione provinciale di Varese - Ufficio di Varerse - Territorio</t>
  </si>
  <si>
    <t>ORDINE PER IL NOLEGGIO DI CLIMATIZZATORI PER L'AGENZIA DELLE ENTRATE UFFICIO TERRITORIALE DI DESIO - PROROGA 1- 29 AGOSTO 2016</t>
  </si>
  <si>
    <t>RIPARAZIONE ELETTROARCHIVI</t>
  </si>
  <si>
    <t>servizio spurgo fogne presso l'ufficio territoriale di Vigevano</t>
  </si>
  <si>
    <t>Manutenzione cornicione presso la Direzione Regionale della Lombardia</t>
  </si>
  <si>
    <t xml:space="preserve">Belloni Impresa Edile srl (CF: 03549530966)
</t>
  </si>
  <si>
    <t>Belloni Impresa Edile srl (CF: 03549530966)</t>
  </si>
  <si>
    <t>Lavori di manutenzione impiano antintrusione UT Magenta</t>
  </si>
  <si>
    <t xml:space="preserve">OMNITEK SRL (CF: 05507480969)
</t>
  </si>
  <si>
    <t>OMNITEK SRL (CF: 05507480969)</t>
  </si>
  <si>
    <t>Manutenzione impianto antintrusione presso la Direzione provinciale di Mantova Ë— Ufficio di Mantova - Territorio</t>
  </si>
  <si>
    <t xml:space="preserve">PUNTO SICUREZZA SRL (CF: 00691960207)
</t>
  </si>
  <si>
    <t>PUNTO SICUREZZA SRL (CF: 00691960207)</t>
  </si>
  <si>
    <t>Riparazione impianto antintrusione presso l'Ufficio territoriale di Rho</t>
  </si>
  <si>
    <t xml:space="preserve">Balconi srl (CF: 12944070155)
</t>
  </si>
  <si>
    <t>Balconi srl (CF: 12944070155)</t>
  </si>
  <si>
    <t>Sostituzione valvola termosifone presso la Direzione provinciale di Mantova Ë— Ufficio di Mantova - Territorio</t>
  </si>
  <si>
    <t>FORNITURA CONTROLLI ACCESSI</t>
  </si>
  <si>
    <t xml:space="preserve">SOLARI DI UDINE S.P.A. (CF: 01847860309)
</t>
  </si>
  <si>
    <t>SOLARI DI UDINE S.P.A. (CF: 01847860309)</t>
  </si>
  <si>
    <t>CONTRATTO APERTO PER LA FORNITURA DI MATRIALE DI CONSUMO PER FAX, FOTOCOPIATORI, MULTIFUNZIONE E STAMPANTI PER GLI UFFICI DELL'AGENZIA DELLE ENTRATE DELLA LOMBARDIA</t>
  </si>
  <si>
    <t xml:space="preserve">OFFICE &amp; HOME SOLUTIONS DI ANDREA SCOLA (CF: SCLNDR76C08G388M)
SOLUZIONE INFORMATICA SRL (CF: 01511090126)
TEC UFFICIO SRL SOLUZIONI PER L'UFFICIO (CF: 09290710962)
TRASSINI PRINTING SRL (CF: 07078780967)
ZANOLLI SRL (CF: 00090100173)
</t>
  </si>
  <si>
    <t>Installazione ripetitore di segnale GSM presso l'Ufficio territoriale di Casalmaggiore</t>
  </si>
  <si>
    <t xml:space="preserve">Electro di Paparatto Domenico e Alessandro S.n.c (CF: 01261100190)
ROSSI SISTEMI DI ROSSI GIANPIETRO E DANZI ARISTIDE SNC (CF: 01015270190)
SP Global Services di Parmigiani Stefano (CF: PRMSFN76E19A192U)
</t>
  </si>
  <si>
    <t>SP Global Services di Parmigiani Stefano (CF: PRMSFN76E19A192U)</t>
  </si>
  <si>
    <t>UU.PP. Lombardia Fornitura n. 21 millesim1anno 2017 e n. 1 timbro a calendario</t>
  </si>
  <si>
    <t xml:space="preserve">Istituto Poligrafico e Zecca dello Stato  (CF: 00399810589)
</t>
  </si>
  <si>
    <t>Istituto Poligrafico e Zecca dello Stato  (CF: 00399810589)</t>
  </si>
  <si>
    <t>Piccole riparazioni edili presso la la Direzione provinciale di Mantova â€“ Ufficio di Mantova - Territorio</t>
  </si>
  <si>
    <t xml:space="preserve">BRUNONI COSTRUZIONI SRL (CF: 02211510207)
COSTRUZIONI LUCCHINI SRL DI LUCCHINI PAOLO E MICHELE (CF: 02496760204)
MILIOLI COSTRUZIONI EDILI (CF: MLLPRN48R11H883G)
</t>
  </si>
  <si>
    <t>BRUNONI COSTRUZIONI SRL (CF: 02211510207)</t>
  </si>
  <si>
    <t>Sostituzione combinatore telefonico GSM per impianto antincendio presso la Direzione provinciale di Mantova â€“ Ufficio di Mantova - Territorio</t>
  </si>
  <si>
    <t xml:space="preserve">I.D.M. SNC DI BASSANI ANNA E C. (CF: 01564120200)
R.D.C. SRL (CF: 02196520205)
SEDIP SRL (CF: 01716230204)
TECHNE S.P.A. (CF: 03066160163)
TERMOIDRAULICA CHIZZONI SILVANO SRL (CF: 02162840207)
</t>
  </si>
  <si>
    <t>SEDIP SRL (CF: 01716230204)</t>
  </si>
  <si>
    <t>Creazione nuovi punti rete e predisposizione di due apriporta per accesso tramite badge presso la Direzione I di Milano e l'Ufficio territoriale di Milano 6</t>
  </si>
  <si>
    <t xml:space="preserve">F.G. Tecnology srl (CF: 08690030963)
Ferri Impianti sas di Ferri Alessandro &amp; C. (CF: 03167850969)
I.T.G. LUTECH SRL (CF: 07356570155)
</t>
  </si>
  <si>
    <t>Sostituzione finestra presso la Direzione provinciale di Bergamo</t>
  </si>
  <si>
    <t xml:space="preserve">EFFEGIEFFE SRL (CF: 00956630164)
MCM Serramenti snc di Castelli Mirko e Marino (CF: 03458240169)
MI.CO. SRL (CF: 01272070168)
TECHNE S.P.A. (CF: 03066160163)
</t>
  </si>
  <si>
    <t>MANUTENZIONE IMPIANTO ANTINTRUSIONE</t>
  </si>
  <si>
    <t>RIPROGRAMMAZIONE CENTRALE ANTINCENDIO DELLA DP LODI E PULIZIA FOSSA ASCENSORE PRESSO DP MANTOVA</t>
  </si>
  <si>
    <t>Ristrutturazione sala ristoro presso la Direzione provinciale I di Milano</t>
  </si>
  <si>
    <t>Riparazione impianti di videosorveglianza presso la Direzione proviciale di Pavia e lo Sportello di PubblicitÃ  Immobiliare di Voghera</t>
  </si>
  <si>
    <t>Revisione impianti antintrusione presso varie sedi della Direzione provinciale di Brescia - Ufficio di Brescia - Territorio</t>
  </si>
  <si>
    <t xml:space="preserve">PMG Sistemi di sicurezza S.r.l. Soc. Unipersonale (CF: 03270980174)
</t>
  </si>
  <si>
    <t>PMG Sistemi di sicurezza S.r.l. Soc. Unipersonale (CF: 03270980174)</t>
  </si>
  <si>
    <t>Sostituzione centrali antincendio presso la Direzione provinciale di Lecco</t>
  </si>
  <si>
    <t xml:space="preserve">ELETTRA SYSTEM S.LLI SCOLA (CF: 01952410130)
ELETTROTECNICA VALSECCHI &amp; C. SRL (CF: 01650430133)
TECHNE S.P.A. (CF: 03066160163)
TERMOIDRAULICA INVERNIZZI DI INVERNIZZI GIORGIO (CF: 01502950130)
</t>
  </si>
  <si>
    <t>ELETTRA SYSTEM S.LLI SCOLA (CF: 01952410130)</t>
  </si>
  <si>
    <t>Sostituzione di due porte REI presso la Direzione provinciale di Lecco e la Direzione provinciale di Sondrio</t>
  </si>
  <si>
    <t xml:space="preserve">IMSA S.r.l. (CF: 01827690130)
M.A.C.I.C. S.R.L. Socio Unico (CF: 02554080131)
OUT ANTINCENDIO SRL (CF: 01719960161)
TECHNE S.P.A. (CF: 03066160163)
</t>
  </si>
  <si>
    <t>M.A.C.I.C. S.R.L. Socio Unico (CF: 02554080131)</t>
  </si>
  <si>
    <t>Sostituzione tratto tubazione dell'impianto di condizionamento presso la Direzione regionale della Lombardia</t>
  </si>
  <si>
    <t xml:space="preserve">CASTIGLIONE FRANCO IMPRESA EDILE SRL  (CF: 04807340155)
Idbal impianti di barlone Augusto (CF: BRTGTL59R02F616T)
IDRO CLIMA SRL (CF: 01956520165)
Impresa edile Demarco Michele (CF: DMRMHL80E02E041F)
TECHNE S.P.A. (CF: 03066160163)
</t>
  </si>
  <si>
    <t>INCARICO CONSULENTE TECNICO DI PARTE</t>
  </si>
  <si>
    <t xml:space="preserve">IORNO MATTEO (CF: RNIMTT80H13E507H)
</t>
  </si>
  <si>
    <t>IORNO MATTEO (CF: RNIMTT80H13E507H)</t>
  </si>
  <si>
    <t xml:space="preserve">CONSULENTE TECNICO DI PARTE </t>
  </si>
  <si>
    <t xml:space="preserve">ZIZOLFI SALVATORE (CF: ZZLSBT53R15F839D)
</t>
  </si>
  <si>
    <t>ZIZOLFI SALVATORE (CF: ZZLSBT53R15F839D)</t>
  </si>
  <si>
    <t>UU.PP. di Bergamo - Cremona e Milano - Noleggio di n. 4 multifunzione colore</t>
  </si>
  <si>
    <t xml:space="preserve">CONVERGE S.P.A. (CF: 04472901000)
</t>
  </si>
  <si>
    <t>CONVERGE S.P.A. (CF: 04472901000)</t>
  </si>
  <si>
    <t>Verifica biennale ascensori presso la Direzione provinciale di Sondrio â€“ Ufficio di Sondrio - Territorio</t>
  </si>
  <si>
    <t xml:space="preserve">CENPI SCRL (CF: 05817621005)
CSDM Srl (CF: 12822160151)
TUV ITALIA SRL (CF: 08922920155)
</t>
  </si>
  <si>
    <t>Riparazione impianto videosorveglianza presso l'Ufficio territoriale di Voghera</t>
  </si>
  <si>
    <t xml:space="preserve">G.A. MULTISYSTEM DI GHEZZI ALESSANDRO (CF: GHZLSN78C23B201W)
LA TECNICA IMPIANTI (CF: 02031810183)
TM IMPIANTI DI TREVISAN MARINO (CF: TRVMRN75M17M109J)
</t>
  </si>
  <si>
    <t>Fornitura testi tributari anno 2016 per D.R.LOMBARDIA</t>
  </si>
  <si>
    <t>Fornitura di 51 dispositivi di apertura porta tramite badge</t>
  </si>
  <si>
    <t>VERIFICA IMPIANTO ANTINTRUSIONE</t>
  </si>
  <si>
    <t>Rimozione graffiti dal porticato presso l'Ufficio territoriale di Voghera</t>
  </si>
  <si>
    <t xml:space="preserve">CALISTI IMPRESA (CF: 00186450185)
</t>
  </si>
  <si>
    <t>CALISTI IMPRESA (CF: 00186450185)</t>
  </si>
  <si>
    <t>ACQUISTO DI TRE TRANSPALLET PER L'AG. ENTRATE - DIREZIONE REGIONALE DELLA LOMBARDIA</t>
  </si>
  <si>
    <t xml:space="preserve">CAMAR ITALIA SRL (CF: 03431810963)
CARRELLI.IT S.R.L. (CF: 02654570981)
COMTEC S.R.L. (CF: 02808910125)
DETAS - DIVISIONE DLEDS (CF: 02917420172)
GIFRAN SRL (CF: 02369570987)
</t>
  </si>
  <si>
    <t>CARRELLI.IT S.R.L. (CF: 02654570981)</t>
  </si>
  <si>
    <t>Riparazione unitÃ  refrigerante dell'impianto di raffrescamento presso l'Ufficio territoriale di Gardone Val Trompia</t>
  </si>
  <si>
    <t xml:space="preserve">H2O IMPIANTI SRL  (CF: 03445110160)
IDRO CLIMA SRL (CF: 01956520165)
TECHNE S.P.A. (CF: 03066160163)
</t>
  </si>
  <si>
    <t>MANUTENZIONE AREE VERDI 2016</t>
  </si>
  <si>
    <t xml:space="preserve">MOON FLOWER DI AURELIO NEGRI (CF: NGRRLA64B18E514R)
</t>
  </si>
  <si>
    <t>MOON FLOWER DI AURELIO NEGRI (CF: NGRRLA64B18E514R)</t>
  </si>
  <si>
    <t>ACQUISTO ED INSTALLAZIONE DIVISORI PER SCAFFALATURE</t>
  </si>
  <si>
    <t xml:space="preserve">SMARTOFFICE SRL (CF: 06483910961)
SOSTEL SRL (CF: 00728660168)
STAFF 3 SRL (CF: 01695490159)
SUPINO SRL (CF: 02191740204)
SYLCO (CF: 00957910961)
</t>
  </si>
  <si>
    <t>SUPINO SRL (CF: 02191740204)</t>
  </si>
  <si>
    <t>ACQUISTO ED INSTALLAZIONE TENDE - AGENZIA DELLE ENTRATE - DIREZIONE PROVINCIALE DI BRESCIA - UFFICIO TERRITORIO</t>
  </si>
  <si>
    <t xml:space="preserve">101 SOLUTIONS SRL (CF: 08763770966)
ARREDAMENTI RM DI RAVASI &amp; C. SNC (CF: 00533860185)
PORTEND SNC DI BRIVIO UGO, ROBERTO &amp; C. (CF: 03798630152)
TANQUES (CF: 13070160158)
TENDAFLEX SNC DI BARBI ROBERTO E C. (CF: 01441280201)
</t>
  </si>
  <si>
    <t>PORTEND SNC DI BRIVIO UGO, ROBERTO &amp; C. (CF: 03798630152)</t>
  </si>
  <si>
    <t>ACQUISTO CARTELLONISTICA PER L'AGENZIA DELLE ENTRATE - DIREZIONE PROVINCIALE DI VARESE</t>
  </si>
  <si>
    <t xml:space="preserve">CARTELLI SEGNALATORI (CF: 07803080154)
CARTORLANDINI S.R.L. (CF: 02678670163)
E.G.V. Signal (CF: 08400900968)
SEGNAL 3000 S.A.S. (CF: 03447090162)
SEGNALETICA NOVARESE SRL (CF: 03335870121)
</t>
  </si>
  <si>
    <t>MANUTENZIONE VERIFICA STABILITA' E RIPRISTINO INTONACO</t>
  </si>
  <si>
    <t>FORNITURA DI TONER PER STAMPANTI</t>
  </si>
  <si>
    <t xml:space="preserve">R.C.M. ITALIA s.r.l. (CF: 06736060630)
</t>
  </si>
  <si>
    <t>R.C.M. ITALIA s.r.l. (CF: 06736060630)</t>
  </si>
  <si>
    <t>FORNITURA DI CARTA IN RISME PER COPIE E STAMPE</t>
  </si>
  <si>
    <t xml:space="preserve">VALSECCHI GIOVANNI SRL (CF: 07997560151)
</t>
  </si>
  <si>
    <t>FORNITURA DI N. 22 MULTIFUNZIONE A NOLEGGIO IN CONVENZIONE CONSIP</t>
  </si>
  <si>
    <t xml:space="preserve">KYOCERA DOCUMENT SOLUTION ITALIA SPA (CF: 01788080156)
</t>
  </si>
  <si>
    <t>KYOCERA DOCUMENT SOLUTION ITALIA SPA (CF: 01788080156)</t>
  </si>
  <si>
    <t>FORNITURA DI N. 6 DISPLAY PER IMPIANTI ELIMINACODE</t>
  </si>
  <si>
    <t xml:space="preserve">SIGMA S.P.A. (CF: 01590580443)
</t>
  </si>
  <si>
    <t>SIGMA S.P.A. (CF: 01590580443)</t>
  </si>
  <si>
    <t>Riprogrammazione impianto antintrusione presso la Direzione provinciale di Bergamo</t>
  </si>
  <si>
    <t>REALIZZAZIONE BUSSOLA CON PORTE SCORREVOLI MILANO DRL</t>
  </si>
  <si>
    <t xml:space="preserve">METALVETRO SNC (CF: 09645220154)
</t>
  </si>
  <si>
    <t>METALVETRO SNC (CF: 09645220154)</t>
  </si>
  <si>
    <t>Riparazione gradini scala accesso Ufficio territoriale di Magenta</t>
  </si>
  <si>
    <t xml:space="preserve">C&amp;G OMNIALOGISTICA SOC. COOP.  (CF: 05591640965)
FLORIANI ANTONIO  (CF: FLRNTN53T07C735Y)
IMPRESA PEDACE MARCO (CF: PDCMRC67T23F839W)
</t>
  </si>
  <si>
    <t>IMPRESA PEDACE MARCO (CF: PDCMRC67T23F839W)</t>
  </si>
  <si>
    <t>ARCHIVI COMPATTATI</t>
  </si>
  <si>
    <t>manutenzione impianto controllo accessi</t>
  </si>
  <si>
    <t>Manutenzione sanitari presso Direzione provinciale di Brescia</t>
  </si>
  <si>
    <t>FORNITURA DI SEDUTE A NORMA PER UFFICIO</t>
  </si>
  <si>
    <t xml:space="preserve">ALFONSO SCUOTTO GROUP SRL (CF: 07299190632)
COM MODENA SRL (CF: 02246460360)
EVOSPACE SRL (CF: 09546841009)
LAY OUT OFFICE S.A.S. (CF: 01068410321)
VAGHI SRL (CF: 00679880153)
</t>
  </si>
  <si>
    <t>VAGHI SRL (CF: 00679880153)</t>
  </si>
  <si>
    <t>PRODOTTI EDITORIALI D.R. LOMBARDIA</t>
  </si>
  <si>
    <t xml:space="preserve">LA ROSA GIUSEPPE EDICOLA (CF: LRSGPP72H19F205I)
</t>
  </si>
  <si>
    <t>LA ROSA GIUSEPPE EDICOLA (CF: LRSGPP72H19F205I)</t>
  </si>
  <si>
    <t>FORNITURA DI 500 CARTELLINE IN TESSUTO DI COLORE ROSSO</t>
  </si>
  <si>
    <t xml:space="preserve"> VINCENZO SRL (CF: 03524700162)
AGVA SRL ARTI GRAFICHE VANNINI (CF: 02929780985)
CI.BI.CART S.R.L. (CF: 12127790157)
TIPOLITOGRAFIA ELETTA SRL (CF: 02742840164)
VODACOM SAS DI CASPIATI MARTA &amp; C (CF: 04001150962)
</t>
  </si>
  <si>
    <t xml:space="preserve"> VINCENZO SRL (CF: 03524700162)</t>
  </si>
  <si>
    <t>Messa in sicurezza cavi alimentazione condizionatori presso la Direzione provinciale di Mantova - Ufficio di Mantova - Territorio</t>
  </si>
  <si>
    <t xml:space="preserve">ELETTRIKA SRL (CF: 01341200200)
REGATTIERI GIANCARLO (CF: RGTGCR62B01H771A)
SISSA CLAUDIO (CF: SSSCLD52P07E962S)
</t>
  </si>
  <si>
    <t>REGATTIERI GIANCARLO (CF: RGTGCR62B01H771A)</t>
  </si>
  <si>
    <t>Potatura alberi alto fusto presso la Direzione provinciale di Varese</t>
  </si>
  <si>
    <t xml:space="preserve">EREDI DI BIANCHI GIOVANNI DI BIANCHI MARIA LUISA E C. SAS (CF: 01504400126)
FITO CONSULT (CF: ZNZDNL53L04L682F)
MONVERDE PIANTE SRL (CF: 01780890123)
</t>
  </si>
  <si>
    <t>Potatura glicine presso palazzo degli Uffici Finanziari di via Manin, 25 a Milano</t>
  </si>
  <si>
    <t xml:space="preserve">IDEALVERDE SRL (CF: 12414990155)
LO SCRIGNO VERDE SNC (CF: 13021660157)
MILANO VERDE DI ROMERO (CF: 05148150963)
</t>
  </si>
  <si>
    <t>Creazione linea vita tetto presso la Direzione provinciale di Varese</t>
  </si>
  <si>
    <t xml:space="preserve">GI.L.C. IMPIANTI SRL (CF: 11174510153)
STEA SPA (CF: 02210730988)
TECHNE S.P.A. (CF: 03066160163)
</t>
  </si>
  <si>
    <t>Fornitura e installazione cancelli per chiusura varco accesso box presso l'Ufficio territoriale di Milano 6</t>
  </si>
  <si>
    <t xml:space="preserve">Balconi srl (CF: 12944070155)
BENEDETTI MARTINO (CF: BNDMTN68P13F205M)
brivio fratelli snc (CF: 06015410159)
C.MI. &amp; C. srl (CF: 07237400960)
MARINONI COSTRUZIONI METALMEC. DI BIGNOTTI CLAUDIO E C S.A.S. (CF: 03667440964)
</t>
  </si>
  <si>
    <t>Sostituzione veneziane presso la Direzione provinciale di Mantova - Ufficio di Mantova - Territorio</t>
  </si>
  <si>
    <t xml:space="preserve">FALEGNAMERIA RINOLDI STEFANO E FAUSTO S.N.C. (CF: 01660380203)
FRANCIA DI PAOLO FRANCIA E C. SNC (CF: 02162610204)
MONTU' ERCOLE DI MONTU' MARCO E ANDREA SNC  (CF: 00040720203)
TECHNE S.P.A. (CF: 03066160163)
</t>
  </si>
  <si>
    <t>collaudo bombole gas</t>
  </si>
  <si>
    <t xml:space="preserve">2A IMPIANTI (CF: 10695730159)
ALBA FIRE SRL (CF: 02131270049)
CUNI FIRE SERVICE (CF: 02574660045)
GEGI (CF: 06163961219)
TECHNOSHARING (CF: 13296300158)
</t>
  </si>
  <si>
    <t>GEGI (CF: 06163961219)</t>
  </si>
  <si>
    <t>MANUTENZIONE IMPIANTI ANTINTRUSIONE</t>
  </si>
  <si>
    <t xml:space="preserve">K 2 ELETTRONICA  SRL (CF: 00824820187)
LA TECNICA IMPIANTI DI CREMONTI CLAUDIO (CF: CRMCLD77E12M109R)
SBF DI MASSIMILIANO SACCHI (CF: 02518050188)
</t>
  </si>
  <si>
    <t>SBF DI MASSIMILIANO SACCHI (CF: 02518050188)</t>
  </si>
  <si>
    <t>Predisposizione punti rete e installazione armadio rack blindato presso lo Sportello di Sesto San Giovanni</t>
  </si>
  <si>
    <t xml:space="preserve">D.N.A. SICUREZZA SRL (CF: 03264850961)
F.G. Tecnology srl (CF: 08690030963)
I.T.G. LUTECH SRL (CF: 07356570155)
</t>
  </si>
  <si>
    <t>Riparazione barra automatica accesso box presso la Direzione provinciale di Lecco</t>
  </si>
  <si>
    <t xml:space="preserve">ELETTROTECNICA VALSECCHI &amp; C. SRL (CF: 01650430133)
TECHNE S.P.A. (CF: 03066160163)
</t>
  </si>
  <si>
    <t>ELETTROTECNICA VALSECCHI &amp; C. SRL (CF: 01650430133)</t>
  </si>
  <si>
    <t>D.P. Sondrio - Salita Schenardi, 1 - Fornitura gasolio</t>
  </si>
  <si>
    <t>ACQUISTO 4 AGGIORNAMENTI SOFTWARE PER NAVIGATORE E RIPARAZIONE DI UN RILEVATORE GPS PER L'AGENZIA DELLE ENTRATE - DIREZIONE PROVINCIALE DI MANTOVA-UFFICIO TERRITORIO</t>
  </si>
  <si>
    <t>TEOREMA S.R.L. TOPCENTER (CF: 08379270153)</t>
  </si>
  <si>
    <t>Riparazione serratura e tapparelle presso la Direzione provinciale di Brescia</t>
  </si>
  <si>
    <t xml:space="preserve">APOSTOLI DANIELE SRL (CF: 02171370170)
</t>
  </si>
  <si>
    <t>APOSTOLI DANIELE SRL (CF: 02171370170)</t>
  </si>
  <si>
    <t>Riparazione impianto antintrusione presso la Direzione provinciale di Brescia</t>
  </si>
  <si>
    <t>Riparazione impianto antintrusione presso la Direzione provinciale di Mantova</t>
  </si>
  <si>
    <t>Riparazione impianto antintrusione presso l'Ufficio territoriale di Merate</t>
  </si>
  <si>
    <t>Riprogrammazione impianto antintrusione presso la Direzione provinciale di Brescia</t>
  </si>
  <si>
    <t>ARCHIVIO COMPATTATO</t>
  </si>
  <si>
    <t>CONTRATTO APERTO PER IL SERVIZIO DI RILEGATURA DEGLI ATTI DI PUBBLICITA' IMMOBILIARE - LOTTO 1</t>
  </si>
  <si>
    <t xml:space="preserve">LEGATORIA ALBA DI SCARANELLO ANGELA (CF: 01505430296)
LEGATORIA ANONIMA DI PAOLO CASTIGLIONI (CF: CSTPLA82M09H294Q)
LEGATORIA ARTIGIANA (CF: TRVNTN67P20G224B)
Legatoria Artigiana Caniato Lino di Caniato Michele (CF: 01078500293)
ViganÃ² Edoardo &amp; Figli snc (CF: 01557000138)
</t>
  </si>
  <si>
    <t>ViganÃ² Edoardo &amp; Figli snc (CF: 01557000138)</t>
  </si>
  <si>
    <t>Realizzazione rete dati per installazione lettori di badge in cabina ascensore presso vari uffici della Lombardia</t>
  </si>
  <si>
    <t xml:space="preserve">D.N.A. SICUREZZA SRL (CF: 03264850961)
DOMO Service di Pititto Gianpiero (CF: 06831860967)
E.B.G. SRL (CF: 09417340966)
SALA GROUP SAS DI SALA M. &amp; C. (CF: 06676130963)
TECHNOSYSTEM DI CATTANEO MARCO (CF: CTTMRC81D21D142X)
</t>
  </si>
  <si>
    <t>D.N.A. SICUREZZA SRL (CF: 03264850961)</t>
  </si>
  <si>
    <t>Installazione pellicole sicurezza vetri finestre presso la Direzione provinciale di Monza e Brianza</t>
  </si>
  <si>
    <t xml:space="preserve">FALEGNAMERIA CARLO COZZI SNC DI GIANNI E ALESSANDRO COZZI (CF: 12628170156)
Graphic Art snc (CF: 13429780151)
SUN FILM Srl (CF: 07235260960)
TECHNE S.P.A. (CF: 03066160163)
</t>
  </si>
  <si>
    <t>Graphic Art snc (CF: 13429780151)</t>
  </si>
  <si>
    <t>CORSI DI AGGIORNAMENTO PER PROFESSIONISTI AL RILASCIO DI CERTIFICAZIONI DI PREVENZIONI INCENDIO</t>
  </si>
  <si>
    <t xml:space="preserve">ASSOCIAZIONE (CF: 06644300961)
</t>
  </si>
  <si>
    <t>ASSOCIAZIONE (CF: 06644300961)</t>
  </si>
  <si>
    <t>Servizio spurghi presso la Direzione provinciale di Como â€“ Ufficio di Como - Territorio</t>
  </si>
  <si>
    <t xml:space="preserve">GREEN LINE SRL (CF: 02298230133)
</t>
  </si>
  <si>
    <t>GREEN LINE SRL (CF: 02298230133)</t>
  </si>
  <si>
    <t>FORNITURA DI BUONI PASTO</t>
  </si>
  <si>
    <t xml:space="preserve">FABBRICI (CF: 04693140966)
IDEAL UFFICIO SRL (CF: 01569180167)
PROGRAM 97 SNC (CF: 02560660156)
TEC UFFICIO SRL SOLUZIONI PER L'UFFICIO (CF: 09290710962)
VIAGANO' SALONE DELL'UFFICIO SRL (CF: 00990920167)
</t>
  </si>
  <si>
    <t>FORNITURA DI ROTOLI DI CARTA PER IMPIANTI ELIMINACODE</t>
  </si>
  <si>
    <t>Tinteggiatura locali 4 piano - Milano DRL</t>
  </si>
  <si>
    <t>ACQUISTO DISPOSITIVI DI SICUREZZA PER I FUNZIONARI TECNICI DELLA D.R. LOMBARDIA</t>
  </si>
  <si>
    <t xml:space="preserve">AMIRA SRL (CF: 04100800962)
ESSETI SRL (CF: 02830050163)
F3 SRL (CF: 04131360960)
</t>
  </si>
  <si>
    <t>Installazione combinatore telefonico GSM per impianto antintrusione della Direzione provinciale di Lodi - Ufficio di Lodi - Territorio</t>
  </si>
  <si>
    <t xml:space="preserve">Cidiesse s.r.l. (CF: 03996270157)
DIMENSIONE SICUREZZA SRL (CF: 06406270964)
NEGRI MASSIMILIANO (CF: NGRMSM68T09E648O)
SI.BI.CI. IMPIANTI SRL (CF: 02925430965)
</t>
  </si>
  <si>
    <t>Modifiche impianto antintrusione per attivazione automatica in fasce orarie prestabilite presso la Direzione provinciale di Lodi â€“ Ufficio di Lodi â€“ Territorio dellâ€™Agenzia delle Entrate, in via Gabba, 5 a Lodi.</t>
  </si>
  <si>
    <t xml:space="preserve">Cidiesse s.r.l. (CF: 03996270157)
</t>
  </si>
  <si>
    <t>Cidiesse s.r.l. (CF: 03996270157)</t>
  </si>
  <si>
    <t>Assistenza tecnica impianto antincendio parti comuni</t>
  </si>
  <si>
    <t>D.P. Sondrio - Salita SChenardi, 1 - Fornitura gasolio da riscaldamento</t>
  </si>
  <si>
    <t>FORNITURA DI COLLARINI PORTABADGE</t>
  </si>
  <si>
    <t xml:space="preserve">167 ARTI GRAFICHE E COMUNICAZIONE DI MARCO CALINI &amp; C. (CF: 11618540154)
AREA UFFICIO SNC (CF: 02080310986)
BLO ITALIA (CF: 12758180157)
PRORAMILLENOTE SCRL (CF: 08748930966)
ZAZA S.R.L. (CF: 07652980967)
</t>
  </si>
  <si>
    <t>PRORAMILLENOTE SCRL (CF: 08748930966)</t>
  </si>
  <si>
    <t>FORNITURA DI CLIMATIZZATORI PER GLI UFFICI DELLA DIREZIONE PROVINCIALE DI MANTOVA</t>
  </si>
  <si>
    <t xml:space="preserve">CAMPANA SRL (CF: 03200490179)
EL.MA.M. (CF: 11784060151)
PLASTI FOR MOBIL (CF: 01040690156)
SANTI ISTICA E ARREDO BAGNO (CF: 00694310137)
SIEL S.P.A (CF: 07163510154)
</t>
  </si>
  <si>
    <t>SANTI ISTICA E ARREDO BAGNO (CF: 00694310137)</t>
  </si>
  <si>
    <t>Riparazione pavimento e controsoffitto danneggiati da perdita acqua presso la Direzione provinciale di Lodi</t>
  </si>
  <si>
    <t xml:space="preserve">BRUNI COSTRUZIONI SRL (CF: 12240530159)
EDIL FAST DI STALTARI MASSIMO (CF: STLMSM70T27L063Q)
EDILVALLA SRL (CF: 00110240330)
LAMERA SRL (CF: 03170320166)
LODIPROGET SRL (CF: 06320960963)
</t>
  </si>
  <si>
    <t>EDIL FAST DI STALTARI MASSIMO (CF: STLMSM70T27L063Q)</t>
  </si>
  <si>
    <t>Ripristino ascensore n. 12 - Milano DRL</t>
  </si>
  <si>
    <t>LAVAGGIO VETRATE ESTERNE</t>
  </si>
  <si>
    <t xml:space="preserve">BELOTTI SERVIZI DI BOSCACCI RICCARDO - ALBOSAGGIA (CF: BSCRCR66L13I829P)
CNS - CONSORZIO NAZIONALE SERVIZI SOCIETA COOPERATIVA  (CF: 02884150588)
DETTO FATTO DI TAMBARO SALVATORE (CF: TMBSVT65R24I829G)
</t>
  </si>
  <si>
    <t>BELOTTI SERVIZI DI BOSCACCI RICCARDO - ALBOSAGGIA (CF: BSCRCR66L13I829P)</t>
  </si>
  <si>
    <t>MANUTENZIONE BAGNI</t>
  </si>
  <si>
    <t xml:space="preserve">Idbal impianti di barlone Augusto (CF: BRTGTL59R02F616T)
</t>
  </si>
  <si>
    <t>Idbal impianti di barlone Augusto (CF: BRTGTL59R02F616T)</t>
  </si>
  <si>
    <t>FORNITURA DI  ARREDI A NORMA</t>
  </si>
  <si>
    <t xml:space="preserve">AMIRA SRL (CF: 04100800962)
COALCA SRL (CF: 00727120156)
LA TECNICA SPA (CF: 00597900166)
MOBILBERG SRL (CF: 00209230168)
SORGE SRL (CF: 00707360152)
</t>
  </si>
  <si>
    <t>MOBILBERG SRL (CF: 00209230168)</t>
  </si>
  <si>
    <t>PUBBLICAZIONE DI ANNUNCI PER LA RICERCA DI IMMOBILI PER I VARI UFFICI DELLA LOMBARDIA</t>
  </si>
  <si>
    <t>ACQUISTO E POSA DI ZERBINI - DP BERGMO</t>
  </si>
  <si>
    <t xml:space="preserve">LO ZERBINO DI SQUARATTI MAURO (CF: SQRMRA53B22B149B)
</t>
  </si>
  <si>
    <t>LO ZERBINO DI SQUARATTI MAURO (CF: SQRMRA53B22B149B)</t>
  </si>
  <si>
    <t>FORNITURA DI SEDUTE A NORMA PER L'AGENZIA DELLE ENTRATE - DIREZIONE REGIONALE DELLA LOMBARDIA</t>
  </si>
  <si>
    <t>FORNITURA DI ARREDI A NORMA IN CONVENZIONE CONSIP PER L'UFFICIO PROVINCIALE DI MILANO - TERRITORIO</t>
  </si>
  <si>
    <t>FORNITURA DI ARREDI A NORMA PER L'UFFICIO PROVINCIALE DI MILANO - TERRITORIO</t>
  </si>
  <si>
    <t>FORNITURA DI TELERISCALDAMENTO PER IL PALAZZO DEGLI UFFICI FINANZIARI DI BERGAMO</t>
  </si>
  <si>
    <t>04-PROCEDURA NEGOZIATA SENZA PREVIA PUBBLICAZIONE DEL BANDO</t>
  </si>
  <si>
    <t xml:space="preserve">A2A Calore&amp;Servizi srl (CF: 10421210153)
</t>
  </si>
  <si>
    <t>A2A Calore&amp;Servizi srl (CF: 10421210153)</t>
  </si>
  <si>
    <t>Lavori vari edile, fabbro, falegname ed elettrico presso l'Ufficio territoriale di desio</t>
  </si>
  <si>
    <t xml:space="preserve">Belloni Impresa Edile srl (CF: 03549530966)
C&amp;G OMNIALOGISTICA SOC. COOP.  (CF: 05591640965)
CASTIGLIONE FRANCO IMPRESA EDILE SRL  (CF: 04807340155)
G. M. RISTRUTTURAZIONI DI GRASSO MARIO (CF: GRSMRA63D16A027V)
IMPRESA PEDACE MARCO (CF: PDCMRC67T23F839W)
M.A.P. DI TERAMO ANTONIO (CF: TRMNTN75E15L452I)
</t>
  </si>
  <si>
    <t>Installazione ripetitorie di segnale GSM per combinatore allarme antincendio presso Direzione provinciale di Mantova - Ufficio di Mantova - Territorio</t>
  </si>
  <si>
    <t xml:space="preserve">R.D.C. SRL (CF: 02196520205)
S.I.T.I.P. SRL (CF: 01221570359)
SEDIP SRL (CF: 01716230204)
</t>
  </si>
  <si>
    <t>LETTORE APRIPORTA</t>
  </si>
  <si>
    <t>SERVIZIO DI CORRIERE PER GLI UFFICI DELL'AGENZIA DELLE ENTRATE DELLA LOMBARDIA</t>
  </si>
  <si>
    <t xml:space="preserve">SDA Express courier Spa (CF: 02335990541)
</t>
  </si>
  <si>
    <t>SDA Express courier Spa (CF: 02335990541)</t>
  </si>
  <si>
    <t>FORNITURA DI CARTELLINE PER IL SETTORE GRANDI CONTRIBUENTI</t>
  </si>
  <si>
    <t xml:space="preserve">ABACO FORNITURE (CF: 09080690150)
FRANCHI SRL (CF: 01962030985)
PRINT SERVICE SRL (CF: 02217690185)
PUBLI PAOLINI S.R.L (CF: 01939090203)
SALIN SRL (CF: 01564730131)
</t>
  </si>
  <si>
    <t>SALIN SRL (CF: 01564730131)</t>
  </si>
  <si>
    <t>LAVORI DI MANUTENZIONE STRAORDINARIA FACCIATA PALAZZO DELLE FINANZE DI MANTOVA</t>
  </si>
  <si>
    <t xml:space="preserve">BOTTOLI COSTRUZIONI SRL (CF: 02264720208)
CADEO COSTRUZIONI SRL (CF: 03233220171)
CINGOLI NICOLA &amp; FIGLIO S.R.L.  (CF: 00219940673)
CONSORZIO ARTIGIANO RAFFAELE RUMOLO (CF: 04344391000)
LITHOS S.R.L. (CF: 01998860272)
</t>
  </si>
  <si>
    <t>LITHOS S.R.L. (CF: 01998860272)</t>
  </si>
  <si>
    <t>SERVIZIO DI RILEGATURA DEGLI ATTI DELLA PUBBLICITA' IMMOBILIARE - LOTTO 3</t>
  </si>
  <si>
    <t xml:space="preserve">La Legatoria di Vizzardi Alessandro &amp; C. snc (CF: 03145440172)
LEGATORIA RUSSI DI RUSSI ROBERTO (CF: RSSRRT59P11F205B)
LEGATORIA SARCINELLI ANDREA (CF: SRCNDR85D24C957C)
LEGATORIA SENIO DI BRUNETTI FABRIZIO (CF: BRNFRZ56B10A191B)
LEGATORIA TIMBRIFICIO UNIVERSO DI VERITA' MATTEO &amp; C. SNC (CF: 00027450394)
</t>
  </si>
  <si>
    <t>La Legatoria di Vizzardi Alessandro &amp; C. snc (CF: 03145440172)</t>
  </si>
  <si>
    <t>Spurgo pluviali presso la Direzione regionale della Lombardia a Milano</t>
  </si>
  <si>
    <t xml:space="preserve">IDEAL JET SNC DI PREZIOSO ANTONIETTA &amp; C.  (CF: 02066180965)
LA MILANO SPURGHI ECOLOGICA S.R.L. (CF: 09434280153)
SI.MO. SPURGHI DI SCIRTUICCHIO SILVIO (CF: SCRSLV53T05D643H)
SPURGHI IDROSERVICE DI MENELAO ADRIANO (CF: MNLDRN79T17F205K)
</t>
  </si>
  <si>
    <t>SI.MO. SPURGHI DI SCIRTUICCHIO SILVIO (CF: SCRSLV53T05D643H)</t>
  </si>
  <si>
    <t>RIPARAZIONE ARMADI COMPATTATI</t>
  </si>
  <si>
    <t>Riparazione infiltrazione di acqua dal tetto presso l'Ufficio territoriale di saronno</t>
  </si>
  <si>
    <t xml:space="preserve">Gargano Costruzioni snc di Merla Bruno e Merla Michele (CF: 02398300125)
</t>
  </si>
  <si>
    <t>Gargano Costruzioni snc di Merla Bruno e Merla Michele (CF: 02398300125)</t>
  </si>
  <si>
    <t>CONTRATTO APERTO PER LA FORNITURA DI MATERIALE DI CONSUMO PER STAMPANTI, FAX, FOTOCOPIATORI E MULTIFUNZIONE</t>
  </si>
  <si>
    <t xml:space="preserve">C.T. SERVICE SNC (CF: 01796880126)
GALLI E C. SRL (CF: 00198140121)
PRINT SYSTEM SNC (CF: 03776880167)
TECNOPRINT SAS (CF: 00285850178)
TUTTUFFICIOPIU' SRL (CF: 10238660152)
</t>
  </si>
  <si>
    <t>VA - 2016/2017 - apertura/chiusura cancelli c/o Palazzo Uffici Finanziari</t>
  </si>
  <si>
    <t xml:space="preserve">Corpo di vigilanza cittÃ  di Varese e Provincia spa (CF: 00595070129)
</t>
  </si>
  <si>
    <t>Corpo di vigilanza cittÃ  di Varese e Provincia spa (CF: 00595070129)</t>
  </si>
  <si>
    <t>SISTEMAZIONE MANIGLIONE  E APERTURA CASSETTIERA UT VIMERCATE</t>
  </si>
  <si>
    <t xml:space="preserve">ARCOFER STEELWORK di Di Caprio Enzo (CF: DCPNZE55C01E158Z)
BENEDETTI MARTINO (CF: BNDMTN68P13F205M)
LOCATELLI ML SRL (CF: 09486370159)
</t>
  </si>
  <si>
    <t>conferimento incarico consulente tecnico di parte in controversia di lavoro</t>
  </si>
  <si>
    <t xml:space="preserve">Azienda Socio-Sanitaria Territoriale Melegnano e della Martesana (CF: 09320650964)
</t>
  </si>
  <si>
    <t>Azienda Socio-Sanitaria Territoriale Melegnano e della Martesana (CF: 09320650964)</t>
  </si>
  <si>
    <t>FORNITURA ED INSTALLAZIONE SISTEMI DI SEGNALAZIONE EVENTI STRAORDINARI NEL FRONT-OFFICE</t>
  </si>
  <si>
    <t xml:space="preserve">PASQUALI DENIS IMPIANTI ELETTRICI  (CF: 02370270205)
PEI SYSTEM SRL  (CF: 07757980961)
PERNA IMPIANTI S.R.L (CF: 01163730185)
PLANTRONIC DI PUTELLI GUIDO FRANCESCO SNC (CF: 04538010150)
PORTOSOLE SRL  (CF: 06285370968)
POWER GEN SERVICES.R.L (CF: 03472760168)
</t>
  </si>
  <si>
    <t>PLANTRONIC DI PUTELLI GUIDO FRANCESCO SNC (CF: 04538010150)</t>
  </si>
  <si>
    <t>CONTRATTO APERTO PER IL SERVIZIO DI RILEGATURA DI ATTI DI PUBBLCITA' IMMOBILIARE - LOTTO 2</t>
  </si>
  <si>
    <t xml:space="preserve">LEGATORIA C.M. SNC (CF: 06496860013)
LEGATORIA DI MEDRI RCHI ANDREA (CF: MDRNDR56M02A944M)
LEGATORIA DORIGATTI SNC (CF: 00225950229)
LEGATORIA FAES DI FAES AMOS (CF: 01955400229)
ViganÃ² Edoardo &amp; Figli snc (CF: 01557000138)
</t>
  </si>
  <si>
    <t>ORDINE PER LA PUBBLICAZIONE DI UN ANNUNCIO PER LA RICERCA DI UN IMMOBILE PER LA DP DI BERGAMO</t>
  </si>
  <si>
    <t>RIFACIMENTO ILLUMINAZIONE VANO CORSA ASCENSORE PRESSO UFFICIO TERRITORIALE DI CHIARI</t>
  </si>
  <si>
    <t xml:space="preserve">BIEM ASCENSORI SPA (CF: 00858690175)
ELMA SPA  (CF: 08710640155)
TECHNE S.P.A. (CF: 03066160163)
</t>
  </si>
  <si>
    <t>Sostituzione impianto antintrusione - DP Monza e Brianza</t>
  </si>
  <si>
    <t xml:space="preserve">FELMA SRL (CF: 03194190157)
GIOAM TECNOLOGY SOLUTION S.R.L. (CF: 06219470967)
NUOVA RELE' SNC DI TORRIANI GIORGIO &amp; C. (CF: 03124580154)
SALA GROUP SAS DI SALA M. &amp; C. (CF: 06676130963)
</t>
  </si>
  <si>
    <t>ORDINE PER LA PUBBLICAZIONE DI ANNUNCI PER LA RICERCA DI UN IMMOBILE PER LA DIREZIONE PROVINCIALE DI BRESCIA</t>
  </si>
  <si>
    <t xml:space="preserve">A. MANZONI &amp; C. S.p.a. (CF: 04705810150)
OPQ SRL (CF: 11049250159)
RCS Mediagroup S.p.A. (CF: 12086540155)
</t>
  </si>
  <si>
    <t>Acquisto e installazione apriporta tramite badge presso varie sedi della Direzione regionale della Lombardia</t>
  </si>
  <si>
    <t>Interventi di riparazione dell'impianto antintrusione presso la Direzione provinciale di  Como â€“ Ufficio di Como - Territorio</t>
  </si>
  <si>
    <t>Riprogrammazione centrale antintrusione presso l'Ufficio territoriale di Verolanuova</t>
  </si>
  <si>
    <t>Servizio apertura chiusura cancelli Como Via Italia Libera</t>
  </si>
  <si>
    <t xml:space="preserve">LA VEDETTA LOMBARDA (CF: 00597270123)
SICURITALIA S.P.A (CF: 07897711003)
Vedetta 2 Mondialpol SPA (CF: 00780120135)
</t>
  </si>
  <si>
    <t>SICURITALIA S.P.A (CF: 07897711003)</t>
  </si>
  <si>
    <t>Servizio spurghi presso la Direzione provinciale di Mantova</t>
  </si>
  <si>
    <t xml:space="preserve">Ecology System srl (CF: 01998920209)
MANTOVA SPURGHI SRL (CF: 01958470203)
S.T.A. SOCIETA' TRATTAMENTO ASCQUE SRL (CF: 01892840206)
TEA SPA (CF: 01838280202)
</t>
  </si>
  <si>
    <t>Ecology System srl (CF: 01998920209)</t>
  </si>
  <si>
    <t>Predisposizione alimentazione e rete per apriporta abilitati dal badge presso vari uffici della Lombardia</t>
  </si>
  <si>
    <t xml:space="preserve">A&amp;G SERVICE SNC (CF: 02124420189)
BERGNA IMPIANTI SRL (CF: 13332120156)
D.N.A. SICUREZZA SRL (CF: 03264850961)
LAIS SRL (CF: 00998260178)
MICROWATT SRL (CF: 03789780164)
TECHNOSYSTEM DI CATTANEO MARCO (CF: CTTMRC81D21D142X)
TERMOELETTRICA VERGA SRL (CF: 02487590131)
</t>
  </si>
  <si>
    <t>Operazioni preliminari e relazione finale in merito allâ€™individuazione delle opere di adeguamento normativo previste per lâ€™impianto elettrico presso la Direzione provinciale di Bergamo</t>
  </si>
  <si>
    <t>CONTRATTO APERTO SERVIZI RESI DA FABBRO LATTONIERE VETRAIO E FALEGNAME</t>
  </si>
  <si>
    <t xml:space="preserve">2T GROUP S.R.L. (CF: 01318680459)
6 ITALIA (CF: 06677580968)
A.B.F. SRL (CF: 01742610130)
PROGETTA S.R.L. (CF: 04648820878)
TECHNE S.P.A. (CF: 03066160163)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</si>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</sst>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6"/>
  <sheetViews>
    <sheetView tabSelected="1" workbookViewId="0">
      <selection activeCell="G7" sqref="G7"/>
    </sheetView>
  </sheetViews>
  <sheetFormatPr defaultRowHeight="15" x14ac:dyDescent="0.25"/>
  <cols>
    <col min="5" max="5" width="9.5703125" customWidth="1"/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843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"Z251965605"</f>
        <v>Z251965605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1160.8399999999999</v>
      </c>
      <c r="I3" s="2">
        <v>42479</v>
      </c>
      <c r="J3" s="2">
        <v>42479</v>
      </c>
      <c r="K3">
        <v>1160.8399999999999</v>
      </c>
    </row>
    <row r="4" spans="1:11" x14ac:dyDescent="0.25">
      <c r="A4" t="str">
        <f>"Z5C17FB19B"</f>
        <v>Z5C17FB19B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726</v>
      </c>
      <c r="I4" s="2">
        <v>42184</v>
      </c>
      <c r="J4" s="2">
        <v>42188</v>
      </c>
      <c r="K4">
        <v>726</v>
      </c>
    </row>
    <row r="5" spans="1:11" x14ac:dyDescent="0.25">
      <c r="A5" t="str">
        <f>"Z1D1809C9B"</f>
        <v>Z1D1809C9B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2250</v>
      </c>
      <c r="I5" s="2">
        <v>42384</v>
      </c>
      <c r="J5" s="2">
        <v>42735</v>
      </c>
      <c r="K5">
        <v>2250</v>
      </c>
    </row>
    <row r="6" spans="1:11" x14ac:dyDescent="0.25">
      <c r="A6" t="str">
        <f>"ZBB1800705"</f>
        <v>ZBB1800705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1030</v>
      </c>
      <c r="I6" s="2">
        <v>42390</v>
      </c>
      <c r="J6" s="2">
        <v>42394</v>
      </c>
      <c r="K6">
        <v>1030</v>
      </c>
    </row>
    <row r="7" spans="1:11" x14ac:dyDescent="0.25">
      <c r="A7" t="str">
        <f>"ZA8181A299"</f>
        <v>ZA8181A299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156</v>
      </c>
      <c r="I7" s="2">
        <v>42394</v>
      </c>
      <c r="J7" s="2">
        <v>42394</v>
      </c>
      <c r="K7">
        <v>156</v>
      </c>
    </row>
    <row r="8" spans="1:11" x14ac:dyDescent="0.25">
      <c r="A8" t="str">
        <f>"Z881827F67"</f>
        <v>Z881827F67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189</v>
      </c>
      <c r="I8" s="2">
        <v>42394</v>
      </c>
      <c r="J8" s="2">
        <v>42735</v>
      </c>
      <c r="K8">
        <v>189</v>
      </c>
    </row>
    <row r="9" spans="1:11" x14ac:dyDescent="0.25">
      <c r="A9" t="str">
        <f>"ZA01827D0C"</f>
        <v>ZA01827D0C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260</v>
      </c>
      <c r="I9" s="2">
        <v>42394</v>
      </c>
      <c r="J9" s="2">
        <v>42735</v>
      </c>
      <c r="K9">
        <v>260</v>
      </c>
    </row>
    <row r="10" spans="1:11" x14ac:dyDescent="0.25">
      <c r="A10" t="str">
        <f>"ZDA182B0F2"</f>
        <v>ZDA182B0F2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200</v>
      </c>
      <c r="I10" s="2">
        <v>42395</v>
      </c>
      <c r="J10" s="2">
        <v>42735</v>
      </c>
      <c r="K10">
        <v>200</v>
      </c>
    </row>
    <row r="11" spans="1:11" x14ac:dyDescent="0.25">
      <c r="A11" t="str">
        <f>"ZE2183D06E"</f>
        <v>ZE2183D06E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180</v>
      </c>
      <c r="I11" s="2">
        <v>42394</v>
      </c>
      <c r="J11" s="2">
        <v>42394</v>
      </c>
      <c r="K11">
        <v>180</v>
      </c>
    </row>
    <row r="12" spans="1:11" x14ac:dyDescent="0.25">
      <c r="A12" t="str">
        <f>"ZA3183D119"</f>
        <v>ZA3183D119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21</v>
      </c>
      <c r="G12" t="s">
        <v>22</v>
      </c>
      <c r="H12">
        <v>560</v>
      </c>
      <c r="I12" s="2">
        <v>42389</v>
      </c>
      <c r="J12" s="2">
        <v>42389</v>
      </c>
      <c r="K12">
        <v>560</v>
      </c>
    </row>
    <row r="13" spans="1:11" x14ac:dyDescent="0.25">
      <c r="A13" t="str">
        <f>"6538326D4A"</f>
        <v>6538326D4A</v>
      </c>
      <c r="B13" t="str">
        <f t="shared" si="0"/>
        <v>06363391001</v>
      </c>
      <c r="C13" t="s">
        <v>15</v>
      </c>
      <c r="D13" t="s">
        <v>45</v>
      </c>
      <c r="E13" t="s">
        <v>46</v>
      </c>
      <c r="F13" s="1" t="s">
        <v>47</v>
      </c>
      <c r="G13" t="s">
        <v>48</v>
      </c>
      <c r="H13">
        <v>67340.240000000005</v>
      </c>
      <c r="I13" s="2">
        <v>42430</v>
      </c>
      <c r="J13" s="2">
        <v>42460</v>
      </c>
      <c r="K13">
        <v>67340.22</v>
      </c>
    </row>
    <row r="14" spans="1:11" x14ac:dyDescent="0.25">
      <c r="A14" t="str">
        <f>"ZD3183D04F"</f>
        <v>ZD3183D04F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257.5</v>
      </c>
      <c r="I14" s="2">
        <v>42395</v>
      </c>
      <c r="J14" s="2">
        <v>42395</v>
      </c>
      <c r="K14">
        <v>257.5</v>
      </c>
    </row>
    <row r="15" spans="1:11" x14ac:dyDescent="0.25">
      <c r="A15" t="str">
        <f>"ZD21858A3B"</f>
        <v>ZD21858A3B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19</v>
      </c>
      <c r="H15">
        <v>1680.4</v>
      </c>
      <c r="I15" s="2">
        <v>42408</v>
      </c>
      <c r="J15" s="2">
        <v>42408</v>
      </c>
      <c r="K15">
        <v>1680.4</v>
      </c>
    </row>
    <row r="16" spans="1:11" x14ac:dyDescent="0.25">
      <c r="A16" t="str">
        <f>"ZF9183CFC4"</f>
        <v>ZF9183CFC4</v>
      </c>
      <c r="B16" t="str">
        <f t="shared" si="0"/>
        <v>06363391001</v>
      </c>
      <c r="C16" t="s">
        <v>15</v>
      </c>
      <c r="D16" t="s">
        <v>54</v>
      </c>
      <c r="E16" t="s">
        <v>17</v>
      </c>
      <c r="F16" s="1" t="s">
        <v>55</v>
      </c>
      <c r="G16" t="s">
        <v>19</v>
      </c>
      <c r="H16">
        <v>361.2</v>
      </c>
      <c r="I16" s="2">
        <v>42404</v>
      </c>
      <c r="J16" s="2">
        <v>42405</v>
      </c>
      <c r="K16">
        <v>361.2</v>
      </c>
    </row>
    <row r="17" spans="1:11" x14ac:dyDescent="0.25">
      <c r="A17" t="str">
        <f>"ZCD1854F09"</f>
        <v>ZCD1854F09</v>
      </c>
      <c r="B17" t="str">
        <f t="shared" si="0"/>
        <v>06363391001</v>
      </c>
      <c r="C17" t="s">
        <v>15</v>
      </c>
      <c r="D17" t="s">
        <v>56</v>
      </c>
      <c r="E17" t="s">
        <v>17</v>
      </c>
      <c r="F17" s="1" t="s">
        <v>57</v>
      </c>
      <c r="G17" t="s">
        <v>19</v>
      </c>
      <c r="H17">
        <v>351</v>
      </c>
      <c r="I17" s="2">
        <v>42404</v>
      </c>
      <c r="J17" s="2">
        <v>42409</v>
      </c>
      <c r="K17">
        <v>351</v>
      </c>
    </row>
    <row r="18" spans="1:11" x14ac:dyDescent="0.25">
      <c r="A18" t="str">
        <f>"ZF21854E39"</f>
        <v>ZF21854E39</v>
      </c>
      <c r="B18" t="str">
        <f t="shared" si="0"/>
        <v>06363391001</v>
      </c>
      <c r="C18" t="s">
        <v>15</v>
      </c>
      <c r="D18" t="s">
        <v>58</v>
      </c>
      <c r="E18" t="s">
        <v>17</v>
      </c>
      <c r="F18" s="1" t="s">
        <v>59</v>
      </c>
      <c r="G18" t="s">
        <v>60</v>
      </c>
      <c r="H18">
        <v>451</v>
      </c>
      <c r="I18" s="2">
        <v>42398</v>
      </c>
      <c r="J18" s="2">
        <v>42398</v>
      </c>
      <c r="K18">
        <v>451</v>
      </c>
    </row>
    <row r="19" spans="1:11" x14ac:dyDescent="0.25">
      <c r="A19" t="str">
        <f>"Z5D183CFE1"</f>
        <v>Z5D183CFE1</v>
      </c>
      <c r="B19" t="str">
        <f t="shared" si="0"/>
        <v>06363391001</v>
      </c>
      <c r="C19" t="s">
        <v>15</v>
      </c>
      <c r="D19" t="s">
        <v>61</v>
      </c>
      <c r="E19" t="s">
        <v>17</v>
      </c>
      <c r="F19" s="1" t="s">
        <v>62</v>
      </c>
      <c r="G19" t="s">
        <v>19</v>
      </c>
      <c r="H19">
        <v>480.4</v>
      </c>
      <c r="I19" s="2">
        <v>42408</v>
      </c>
      <c r="J19" s="2">
        <v>42412</v>
      </c>
      <c r="K19">
        <v>480.4</v>
      </c>
    </row>
    <row r="20" spans="1:11" x14ac:dyDescent="0.25">
      <c r="A20" t="str">
        <f>"ZE01854F41"</f>
        <v>ZE01854F41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43</v>
      </c>
      <c r="H20">
        <v>160</v>
      </c>
      <c r="I20" s="2">
        <v>42408</v>
      </c>
      <c r="J20" s="2">
        <v>42410</v>
      </c>
      <c r="K20">
        <v>160</v>
      </c>
    </row>
    <row r="21" spans="1:11" x14ac:dyDescent="0.25">
      <c r="A21" t="str">
        <f>"ZF8183D175"</f>
        <v>ZF8183D175</v>
      </c>
      <c r="B21" t="str">
        <f t="shared" si="0"/>
        <v>06363391001</v>
      </c>
      <c r="C21" t="s">
        <v>15</v>
      </c>
      <c r="D21" t="s">
        <v>65</v>
      </c>
      <c r="E21" t="s">
        <v>17</v>
      </c>
      <c r="F21" s="1" t="s">
        <v>66</v>
      </c>
      <c r="G21" t="s">
        <v>67</v>
      </c>
      <c r="H21">
        <v>85</v>
      </c>
      <c r="I21" s="2">
        <v>42387</v>
      </c>
      <c r="J21" s="2">
        <v>42387</v>
      </c>
      <c r="K21">
        <v>85</v>
      </c>
    </row>
    <row r="22" spans="1:11" x14ac:dyDescent="0.25">
      <c r="A22" t="str">
        <f>"ZD21858A3B"</f>
        <v>ZD21858A3B</v>
      </c>
      <c r="B22" t="str">
        <f t="shared" si="0"/>
        <v>06363391001</v>
      </c>
      <c r="C22" t="s">
        <v>15</v>
      </c>
      <c r="D22" t="s">
        <v>68</v>
      </c>
      <c r="E22" t="s">
        <v>17</v>
      </c>
      <c r="F22" s="1" t="s">
        <v>69</v>
      </c>
      <c r="G22" t="s">
        <v>70</v>
      </c>
      <c r="H22">
        <v>1250</v>
      </c>
      <c r="I22" s="2">
        <v>42410</v>
      </c>
      <c r="J22" s="2">
        <v>42411</v>
      </c>
      <c r="K22">
        <v>1250</v>
      </c>
    </row>
    <row r="23" spans="1:11" x14ac:dyDescent="0.25">
      <c r="A23" t="str">
        <f>"Z1F17C5CDB"</f>
        <v>Z1F17C5CDB</v>
      </c>
      <c r="B23" t="str">
        <f t="shared" si="0"/>
        <v>06363391001</v>
      </c>
      <c r="C23" t="s">
        <v>15</v>
      </c>
      <c r="D23" t="s">
        <v>71</v>
      </c>
      <c r="E23" t="s">
        <v>17</v>
      </c>
      <c r="F23" s="1" t="s">
        <v>72</v>
      </c>
      <c r="G23" t="s">
        <v>73</v>
      </c>
      <c r="H23">
        <v>1196</v>
      </c>
      <c r="I23" s="2">
        <v>42382</v>
      </c>
      <c r="J23" s="2">
        <v>42394</v>
      </c>
      <c r="K23">
        <v>1196</v>
      </c>
    </row>
    <row r="24" spans="1:11" x14ac:dyDescent="0.25">
      <c r="A24" t="str">
        <f>"Z78179D531"</f>
        <v>Z78179D531</v>
      </c>
      <c r="B24" t="str">
        <f t="shared" si="0"/>
        <v>06363391001</v>
      </c>
      <c r="C24" t="s">
        <v>15</v>
      </c>
      <c r="D24" t="s">
        <v>74</v>
      </c>
      <c r="E24" t="s">
        <v>17</v>
      </c>
      <c r="F24" s="1" t="s">
        <v>75</v>
      </c>
      <c r="G24" t="s">
        <v>19</v>
      </c>
      <c r="H24">
        <v>2600</v>
      </c>
      <c r="I24" s="2">
        <v>42387</v>
      </c>
      <c r="J24" s="2">
        <v>42398</v>
      </c>
      <c r="K24">
        <v>2600</v>
      </c>
    </row>
    <row r="25" spans="1:11" x14ac:dyDescent="0.25">
      <c r="A25" t="str">
        <f>"Z731827DAA"</f>
        <v>Z731827DAA</v>
      </c>
      <c r="B25" t="str">
        <f t="shared" si="0"/>
        <v>06363391001</v>
      </c>
      <c r="C25" t="s">
        <v>15</v>
      </c>
      <c r="D25" t="s">
        <v>76</v>
      </c>
      <c r="E25" t="s">
        <v>17</v>
      </c>
      <c r="F25" s="1" t="s">
        <v>33</v>
      </c>
      <c r="G25" t="s">
        <v>34</v>
      </c>
      <c r="H25">
        <v>687</v>
      </c>
      <c r="I25" s="2">
        <v>42394</v>
      </c>
      <c r="J25" s="2">
        <v>43465</v>
      </c>
      <c r="K25">
        <v>687</v>
      </c>
    </row>
    <row r="26" spans="1:11" x14ac:dyDescent="0.25">
      <c r="A26" t="str">
        <f>"Z621881287"</f>
        <v>Z621881287</v>
      </c>
      <c r="B26" t="str">
        <f t="shared" si="0"/>
        <v>06363391001</v>
      </c>
      <c r="C26" t="s">
        <v>15</v>
      </c>
      <c r="D26" t="s">
        <v>77</v>
      </c>
      <c r="E26" t="s">
        <v>17</v>
      </c>
      <c r="F26" s="1" t="s">
        <v>64</v>
      </c>
      <c r="G26" t="s">
        <v>43</v>
      </c>
      <c r="H26">
        <v>270</v>
      </c>
      <c r="I26" s="2">
        <v>42418</v>
      </c>
      <c r="J26" s="2">
        <v>42423</v>
      </c>
      <c r="K26">
        <v>270</v>
      </c>
    </row>
    <row r="27" spans="1:11" x14ac:dyDescent="0.25">
      <c r="A27" t="str">
        <f>"ZCE181277F"</f>
        <v>ZCE181277F</v>
      </c>
      <c r="B27" t="str">
        <f t="shared" si="0"/>
        <v>06363391001</v>
      </c>
      <c r="C27" t="s">
        <v>15</v>
      </c>
      <c r="D27" t="s">
        <v>78</v>
      </c>
      <c r="E27" t="s">
        <v>46</v>
      </c>
      <c r="F27" s="1" t="s">
        <v>79</v>
      </c>
      <c r="G27" t="s">
        <v>80</v>
      </c>
      <c r="H27">
        <v>3457</v>
      </c>
      <c r="I27" s="2">
        <v>42387</v>
      </c>
      <c r="J27" s="2">
        <v>42389</v>
      </c>
      <c r="K27">
        <v>3457</v>
      </c>
    </row>
    <row r="28" spans="1:11" x14ac:dyDescent="0.25">
      <c r="A28" t="str">
        <f>"Z64183D0C9"</f>
        <v>Z64183D0C9</v>
      </c>
      <c r="B28" t="str">
        <f t="shared" si="0"/>
        <v>06363391001</v>
      </c>
      <c r="C28" t="s">
        <v>15</v>
      </c>
      <c r="D28" t="s">
        <v>81</v>
      </c>
      <c r="E28" t="s">
        <v>17</v>
      </c>
      <c r="F28" s="1" t="s">
        <v>82</v>
      </c>
      <c r="G28" t="s">
        <v>83</v>
      </c>
      <c r="H28">
        <v>1240</v>
      </c>
      <c r="I28" s="2">
        <v>42394</v>
      </c>
      <c r="J28" s="2">
        <v>42405</v>
      </c>
      <c r="K28">
        <v>1240</v>
      </c>
    </row>
    <row r="29" spans="1:11" x14ac:dyDescent="0.25">
      <c r="A29" t="str">
        <f>"Z3E181F8BE"</f>
        <v>Z3E181F8BE</v>
      </c>
      <c r="B29" t="str">
        <f t="shared" si="0"/>
        <v>06363391001</v>
      </c>
      <c r="C29" t="s">
        <v>15</v>
      </c>
      <c r="D29" t="s">
        <v>84</v>
      </c>
      <c r="E29" t="s">
        <v>17</v>
      </c>
      <c r="F29" s="1" t="s">
        <v>85</v>
      </c>
      <c r="G29" t="s">
        <v>86</v>
      </c>
      <c r="H29">
        <v>145.94999999999999</v>
      </c>
      <c r="I29" s="2">
        <v>42390</v>
      </c>
      <c r="J29" s="2">
        <v>42394</v>
      </c>
      <c r="K29">
        <v>145.94999999999999</v>
      </c>
    </row>
    <row r="30" spans="1:11" x14ac:dyDescent="0.25">
      <c r="A30" t="str">
        <f>"ZEA179541A"</f>
        <v>ZEA179541A</v>
      </c>
      <c r="B30" t="str">
        <f t="shared" si="0"/>
        <v>06363391001</v>
      </c>
      <c r="C30" t="s">
        <v>15</v>
      </c>
      <c r="D30" t="s">
        <v>87</v>
      </c>
      <c r="E30" t="s">
        <v>17</v>
      </c>
      <c r="F30" s="1" t="s">
        <v>88</v>
      </c>
      <c r="G30" t="s">
        <v>89</v>
      </c>
      <c r="H30">
        <v>382</v>
      </c>
      <c r="I30" s="2">
        <v>42417</v>
      </c>
      <c r="J30" s="2">
        <v>42382</v>
      </c>
      <c r="K30">
        <v>382</v>
      </c>
    </row>
    <row r="31" spans="1:11" x14ac:dyDescent="0.25">
      <c r="A31" t="str">
        <f>"Z641880848"</f>
        <v>Z641880848</v>
      </c>
      <c r="B31" t="str">
        <f t="shared" si="0"/>
        <v>06363391001</v>
      </c>
      <c r="C31" t="s">
        <v>15</v>
      </c>
      <c r="D31" t="s">
        <v>90</v>
      </c>
      <c r="E31" t="s">
        <v>17</v>
      </c>
      <c r="F31" s="1" t="s">
        <v>91</v>
      </c>
      <c r="G31" t="s">
        <v>92</v>
      </c>
      <c r="H31">
        <v>358.35</v>
      </c>
      <c r="I31" s="2">
        <v>42422</v>
      </c>
      <c r="J31" s="2">
        <v>42423</v>
      </c>
      <c r="K31">
        <v>358.35</v>
      </c>
    </row>
    <row r="32" spans="1:11" x14ac:dyDescent="0.25">
      <c r="A32" t="str">
        <f>"ZB11881240"</f>
        <v>ZB11881240</v>
      </c>
      <c r="B32" t="str">
        <f t="shared" si="0"/>
        <v>06363391001</v>
      </c>
      <c r="C32" t="s">
        <v>15</v>
      </c>
      <c r="D32" t="s">
        <v>93</v>
      </c>
      <c r="E32" t="s">
        <v>17</v>
      </c>
      <c r="F32" s="1" t="s">
        <v>94</v>
      </c>
      <c r="G32" t="s">
        <v>19</v>
      </c>
      <c r="H32">
        <v>2050</v>
      </c>
      <c r="I32" s="2">
        <v>42423</v>
      </c>
      <c r="J32" s="2">
        <v>42424</v>
      </c>
      <c r="K32">
        <v>2050</v>
      </c>
    </row>
    <row r="33" spans="1:11" x14ac:dyDescent="0.25">
      <c r="A33" t="str">
        <f>"Z1D18B0B67"</f>
        <v>Z1D18B0B67</v>
      </c>
      <c r="B33" t="str">
        <f t="shared" si="0"/>
        <v>06363391001</v>
      </c>
      <c r="C33" t="s">
        <v>15</v>
      </c>
      <c r="D33" t="s">
        <v>95</v>
      </c>
      <c r="E33" t="s">
        <v>17</v>
      </c>
      <c r="F33" s="1" t="s">
        <v>96</v>
      </c>
      <c r="G33" t="s">
        <v>19</v>
      </c>
      <c r="H33">
        <v>188.5</v>
      </c>
      <c r="I33" s="2">
        <v>42436</v>
      </c>
      <c r="J33" s="2">
        <v>42436</v>
      </c>
      <c r="K33">
        <v>188.5</v>
      </c>
    </row>
    <row r="34" spans="1:11" x14ac:dyDescent="0.25">
      <c r="A34" t="str">
        <f>"ZEE18813FC"</f>
        <v>ZEE18813FC</v>
      </c>
      <c r="B34" t="str">
        <f t="shared" si="0"/>
        <v>06363391001</v>
      </c>
      <c r="C34" t="s">
        <v>15</v>
      </c>
      <c r="D34" t="s">
        <v>97</v>
      </c>
      <c r="E34" t="s">
        <v>17</v>
      </c>
      <c r="F34" s="1" t="s">
        <v>98</v>
      </c>
      <c r="G34" t="s">
        <v>19</v>
      </c>
      <c r="H34">
        <v>1129.45</v>
      </c>
      <c r="I34" s="2">
        <v>42418</v>
      </c>
      <c r="J34" s="2">
        <v>42426</v>
      </c>
      <c r="K34">
        <v>1129.45</v>
      </c>
    </row>
    <row r="35" spans="1:11" x14ac:dyDescent="0.25">
      <c r="A35" t="str">
        <f>"Z8018812C5"</f>
        <v>Z8018812C5</v>
      </c>
      <c r="B35" t="str">
        <f t="shared" si="0"/>
        <v>06363391001</v>
      </c>
      <c r="C35" t="s">
        <v>15</v>
      </c>
      <c r="D35" t="s">
        <v>99</v>
      </c>
      <c r="E35" t="s">
        <v>17</v>
      </c>
      <c r="F35" s="1" t="s">
        <v>100</v>
      </c>
      <c r="G35" t="s">
        <v>19</v>
      </c>
      <c r="H35">
        <v>2334.31</v>
      </c>
      <c r="I35" s="2">
        <v>42417</v>
      </c>
      <c r="J35" s="2">
        <v>42425</v>
      </c>
      <c r="K35">
        <v>2334.31</v>
      </c>
    </row>
    <row r="36" spans="1:11" x14ac:dyDescent="0.25">
      <c r="A36" t="str">
        <f>"Z0F189930D"</f>
        <v>Z0F189930D</v>
      </c>
      <c r="B36" t="str">
        <f t="shared" si="0"/>
        <v>06363391001</v>
      </c>
      <c r="C36" t="s">
        <v>15</v>
      </c>
      <c r="D36" t="s">
        <v>101</v>
      </c>
      <c r="E36" t="s">
        <v>17</v>
      </c>
      <c r="F36" s="1" t="s">
        <v>102</v>
      </c>
      <c r="G36" t="s">
        <v>103</v>
      </c>
      <c r="H36">
        <v>257.51</v>
      </c>
      <c r="I36" s="2">
        <v>42387</v>
      </c>
      <c r="J36" s="2">
        <v>42387</v>
      </c>
      <c r="K36">
        <v>257.51</v>
      </c>
    </row>
    <row r="37" spans="1:11" x14ac:dyDescent="0.25">
      <c r="A37" t="str">
        <f>"ZB21848796"</f>
        <v>ZB21848796</v>
      </c>
      <c r="B37" t="str">
        <f t="shared" si="0"/>
        <v>06363391001</v>
      </c>
      <c r="C37" t="s">
        <v>15</v>
      </c>
      <c r="D37" t="s">
        <v>104</v>
      </c>
      <c r="E37" t="s">
        <v>17</v>
      </c>
      <c r="F37" s="1" t="s">
        <v>105</v>
      </c>
      <c r="G37" t="s">
        <v>103</v>
      </c>
      <c r="H37">
        <v>405.44</v>
      </c>
      <c r="I37" s="2">
        <v>42403</v>
      </c>
      <c r="J37" s="2">
        <v>42405</v>
      </c>
      <c r="K37">
        <v>405.44</v>
      </c>
    </row>
    <row r="38" spans="1:11" x14ac:dyDescent="0.25">
      <c r="A38" t="str">
        <f>"ZD0187003B"</f>
        <v>ZD0187003B</v>
      </c>
      <c r="B38" t="str">
        <f t="shared" si="0"/>
        <v>06363391001</v>
      </c>
      <c r="C38" t="s">
        <v>15</v>
      </c>
      <c r="D38" t="s">
        <v>106</v>
      </c>
      <c r="E38" t="s">
        <v>17</v>
      </c>
      <c r="F38" s="1" t="s">
        <v>107</v>
      </c>
      <c r="G38" t="s">
        <v>108</v>
      </c>
      <c r="H38">
        <v>754</v>
      </c>
      <c r="I38" s="2">
        <v>42422</v>
      </c>
      <c r="J38" s="2">
        <v>42423</v>
      </c>
      <c r="K38">
        <v>754</v>
      </c>
    </row>
    <row r="39" spans="1:11" x14ac:dyDescent="0.25">
      <c r="A39" t="str">
        <f>"Z0118B06CC"</f>
        <v>Z0118B06CC</v>
      </c>
      <c r="B39" t="str">
        <f t="shared" si="0"/>
        <v>06363391001</v>
      </c>
      <c r="C39" t="s">
        <v>15</v>
      </c>
      <c r="D39" t="s">
        <v>109</v>
      </c>
      <c r="E39" t="s">
        <v>17</v>
      </c>
      <c r="F39" s="1" t="s">
        <v>110</v>
      </c>
      <c r="G39" t="s">
        <v>111</v>
      </c>
      <c r="H39">
        <v>420</v>
      </c>
      <c r="I39" s="2">
        <v>42417</v>
      </c>
      <c r="J39" s="2">
        <v>42417</v>
      </c>
      <c r="K39">
        <v>420</v>
      </c>
    </row>
    <row r="40" spans="1:11" x14ac:dyDescent="0.25">
      <c r="A40" t="str">
        <f>"Z1218B067A"</f>
        <v>Z1218B067A</v>
      </c>
      <c r="B40" t="str">
        <f t="shared" si="0"/>
        <v>06363391001</v>
      </c>
      <c r="C40" t="s">
        <v>15</v>
      </c>
      <c r="D40" t="s">
        <v>112</v>
      </c>
      <c r="E40" t="s">
        <v>17</v>
      </c>
      <c r="F40" s="1" t="s">
        <v>113</v>
      </c>
      <c r="G40" t="s">
        <v>103</v>
      </c>
      <c r="H40">
        <v>1491.97</v>
      </c>
      <c r="I40" s="2">
        <v>42431</v>
      </c>
      <c r="J40" s="2">
        <v>42437</v>
      </c>
      <c r="K40">
        <v>1491.97</v>
      </c>
    </row>
    <row r="41" spans="1:11" x14ac:dyDescent="0.25">
      <c r="A41" t="str">
        <f>"Z321864D5C"</f>
        <v>Z321864D5C</v>
      </c>
      <c r="B41" t="str">
        <f t="shared" si="0"/>
        <v>06363391001</v>
      </c>
      <c r="C41" t="s">
        <v>15</v>
      </c>
      <c r="D41" t="s">
        <v>114</v>
      </c>
      <c r="E41" t="s">
        <v>17</v>
      </c>
      <c r="F41" s="1" t="s">
        <v>115</v>
      </c>
      <c r="G41" t="s">
        <v>116</v>
      </c>
      <c r="H41">
        <v>1200</v>
      </c>
      <c r="I41" s="2">
        <v>42427</v>
      </c>
      <c r="J41" s="2">
        <v>42433</v>
      </c>
      <c r="K41">
        <v>1200</v>
      </c>
    </row>
    <row r="42" spans="1:11" x14ac:dyDescent="0.25">
      <c r="A42" t="str">
        <f>"ZF2180FA4B"</f>
        <v>ZF2180FA4B</v>
      </c>
      <c r="B42" t="str">
        <f t="shared" si="0"/>
        <v>06363391001</v>
      </c>
      <c r="C42" t="s">
        <v>15</v>
      </c>
      <c r="D42" t="s">
        <v>117</v>
      </c>
      <c r="E42" t="s">
        <v>17</v>
      </c>
      <c r="F42" s="1" t="s">
        <v>118</v>
      </c>
      <c r="G42" t="s">
        <v>119</v>
      </c>
      <c r="H42">
        <v>10560</v>
      </c>
      <c r="I42" s="2">
        <v>42401</v>
      </c>
      <c r="J42" s="2">
        <v>42766</v>
      </c>
      <c r="K42">
        <v>10560</v>
      </c>
    </row>
    <row r="43" spans="1:11" x14ac:dyDescent="0.25">
      <c r="A43" t="str">
        <f>"Z37177F2EE"</f>
        <v>Z37177F2EE</v>
      </c>
      <c r="B43" t="str">
        <f t="shared" si="0"/>
        <v>06363391001</v>
      </c>
      <c r="C43" t="s">
        <v>15</v>
      </c>
      <c r="D43" t="s">
        <v>120</v>
      </c>
      <c r="E43" t="s">
        <v>17</v>
      </c>
      <c r="F43" s="1" t="s">
        <v>121</v>
      </c>
      <c r="G43" t="s">
        <v>122</v>
      </c>
      <c r="H43">
        <v>2500</v>
      </c>
      <c r="I43" s="2">
        <v>42390</v>
      </c>
      <c r="J43" s="2">
        <v>42429</v>
      </c>
      <c r="K43">
        <v>2500</v>
      </c>
    </row>
    <row r="44" spans="1:11" x14ac:dyDescent="0.25">
      <c r="A44" t="str">
        <f>"ZE418B0731"</f>
        <v>ZE418B0731</v>
      </c>
      <c r="B44" t="str">
        <f t="shared" si="0"/>
        <v>06363391001</v>
      </c>
      <c r="C44" t="s">
        <v>15</v>
      </c>
      <c r="D44" t="s">
        <v>123</v>
      </c>
      <c r="E44" t="s">
        <v>17</v>
      </c>
      <c r="F44" s="1" t="s">
        <v>124</v>
      </c>
      <c r="G44" t="s">
        <v>19</v>
      </c>
      <c r="H44">
        <v>1745.9</v>
      </c>
      <c r="I44" s="2">
        <v>42436</v>
      </c>
      <c r="J44" s="2">
        <v>42443</v>
      </c>
      <c r="K44">
        <v>1745.9</v>
      </c>
    </row>
    <row r="45" spans="1:11" x14ac:dyDescent="0.25">
      <c r="A45" t="str">
        <f>"Z4718E3EA1"</f>
        <v>Z4718E3EA1</v>
      </c>
      <c r="B45" t="str">
        <f t="shared" si="0"/>
        <v>06363391001</v>
      </c>
      <c r="C45" t="s">
        <v>15</v>
      </c>
      <c r="D45" t="s">
        <v>125</v>
      </c>
      <c r="E45" t="s">
        <v>17</v>
      </c>
      <c r="F45" s="1" t="s">
        <v>126</v>
      </c>
      <c r="G45" t="s">
        <v>127</v>
      </c>
      <c r="H45">
        <v>4200</v>
      </c>
      <c r="I45" s="2">
        <v>42443</v>
      </c>
      <c r="J45" s="2">
        <v>42460</v>
      </c>
      <c r="K45">
        <v>4200</v>
      </c>
    </row>
    <row r="46" spans="1:11" x14ac:dyDescent="0.25">
      <c r="A46" t="str">
        <f>"Z4118992CD"</f>
        <v>Z4118992CD</v>
      </c>
      <c r="B46" t="str">
        <f t="shared" si="0"/>
        <v>06363391001</v>
      </c>
      <c r="C46" t="s">
        <v>15</v>
      </c>
      <c r="D46" t="s">
        <v>128</v>
      </c>
      <c r="E46" t="s">
        <v>17</v>
      </c>
      <c r="F46" s="1" t="s">
        <v>129</v>
      </c>
      <c r="G46" t="s">
        <v>130</v>
      </c>
      <c r="H46">
        <v>60</v>
      </c>
      <c r="I46" s="2">
        <v>42383</v>
      </c>
      <c r="J46" s="2">
        <v>42383</v>
      </c>
      <c r="K46">
        <v>60</v>
      </c>
    </row>
    <row r="47" spans="1:11" x14ac:dyDescent="0.25">
      <c r="A47" t="str">
        <f>"Z6518EEF5B"</f>
        <v>Z6518EEF5B</v>
      </c>
      <c r="B47" t="str">
        <f t="shared" si="0"/>
        <v>06363391001</v>
      </c>
      <c r="C47" t="s">
        <v>15</v>
      </c>
      <c r="D47" t="s">
        <v>131</v>
      </c>
      <c r="E47" t="s">
        <v>17</v>
      </c>
      <c r="F47" s="1" t="s">
        <v>132</v>
      </c>
      <c r="G47" t="s">
        <v>133</v>
      </c>
      <c r="H47">
        <v>167.5</v>
      </c>
      <c r="I47" s="2">
        <v>41836</v>
      </c>
      <c r="J47" s="2">
        <v>41836</v>
      </c>
      <c r="K47">
        <v>0</v>
      </c>
    </row>
    <row r="48" spans="1:11" x14ac:dyDescent="0.25">
      <c r="A48" t="str">
        <f>"Z1018E4079"</f>
        <v>Z1018E4079</v>
      </c>
      <c r="B48" t="str">
        <f t="shared" si="0"/>
        <v>06363391001</v>
      </c>
      <c r="C48" t="s">
        <v>15</v>
      </c>
      <c r="D48" t="s">
        <v>134</v>
      </c>
      <c r="E48" t="s">
        <v>17</v>
      </c>
      <c r="F48" s="1" t="s">
        <v>135</v>
      </c>
      <c r="G48" t="s">
        <v>136</v>
      </c>
      <c r="H48">
        <v>90</v>
      </c>
      <c r="I48" s="2">
        <v>42411</v>
      </c>
      <c r="J48" s="2">
        <v>42411</v>
      </c>
      <c r="K48">
        <v>90</v>
      </c>
    </row>
    <row r="49" spans="1:11" x14ac:dyDescent="0.25">
      <c r="A49" t="str">
        <f>"ZCA18B5E4F"</f>
        <v>ZCA18B5E4F</v>
      </c>
      <c r="B49" t="str">
        <f t="shared" si="0"/>
        <v>06363391001</v>
      </c>
      <c r="C49" t="s">
        <v>15</v>
      </c>
      <c r="D49" t="s">
        <v>137</v>
      </c>
      <c r="E49" t="s">
        <v>46</v>
      </c>
      <c r="F49" s="1" t="s">
        <v>79</v>
      </c>
      <c r="G49" t="s">
        <v>80</v>
      </c>
      <c r="H49">
        <v>5000</v>
      </c>
      <c r="I49" s="2">
        <v>42425</v>
      </c>
      <c r="J49" s="2">
        <v>42430</v>
      </c>
      <c r="K49">
        <v>4184.3999999999996</v>
      </c>
    </row>
    <row r="50" spans="1:11" x14ac:dyDescent="0.25">
      <c r="A50" t="str">
        <f>"Z51180FCFB"</f>
        <v>Z51180FCFB</v>
      </c>
      <c r="B50" t="str">
        <f t="shared" si="0"/>
        <v>06363391001</v>
      </c>
      <c r="C50" t="s">
        <v>15</v>
      </c>
      <c r="D50" t="s">
        <v>138</v>
      </c>
      <c r="E50" t="s">
        <v>17</v>
      </c>
      <c r="F50" s="1" t="s">
        <v>139</v>
      </c>
      <c r="G50" t="s">
        <v>140</v>
      </c>
      <c r="H50">
        <v>5400</v>
      </c>
      <c r="I50" s="2">
        <v>42401</v>
      </c>
      <c r="J50" s="2">
        <v>42766</v>
      </c>
      <c r="K50">
        <v>5400</v>
      </c>
    </row>
    <row r="51" spans="1:11" x14ac:dyDescent="0.25">
      <c r="A51" t="str">
        <f>"Z7118E3F2A"</f>
        <v>Z7118E3F2A</v>
      </c>
      <c r="B51" t="str">
        <f t="shared" si="0"/>
        <v>06363391001</v>
      </c>
      <c r="C51" t="s">
        <v>15</v>
      </c>
      <c r="D51" t="s">
        <v>141</v>
      </c>
      <c r="E51" t="s">
        <v>17</v>
      </c>
      <c r="F51" s="1" t="s">
        <v>142</v>
      </c>
      <c r="G51" t="s">
        <v>143</v>
      </c>
      <c r="H51">
        <v>935</v>
      </c>
      <c r="I51" s="2">
        <v>42445</v>
      </c>
      <c r="J51" s="2">
        <v>42454</v>
      </c>
      <c r="K51">
        <v>935</v>
      </c>
    </row>
    <row r="52" spans="1:11" x14ac:dyDescent="0.25">
      <c r="A52" t="str">
        <f>"Z0818E4047"</f>
        <v>Z0818E4047</v>
      </c>
      <c r="B52" t="str">
        <f t="shared" si="0"/>
        <v>06363391001</v>
      </c>
      <c r="C52" t="s">
        <v>15</v>
      </c>
      <c r="D52" t="s">
        <v>144</v>
      </c>
      <c r="E52" t="s">
        <v>17</v>
      </c>
      <c r="F52" s="1" t="s">
        <v>145</v>
      </c>
      <c r="G52" t="s">
        <v>146</v>
      </c>
      <c r="H52">
        <v>60</v>
      </c>
      <c r="I52" s="2">
        <v>42405</v>
      </c>
      <c r="J52" s="2">
        <v>42405</v>
      </c>
      <c r="K52">
        <v>60</v>
      </c>
    </row>
    <row r="53" spans="1:11" x14ac:dyDescent="0.25">
      <c r="A53" t="str">
        <f>"ZB91800776"</f>
        <v>ZB91800776</v>
      </c>
      <c r="B53" t="str">
        <f t="shared" si="0"/>
        <v>06363391001</v>
      </c>
      <c r="C53" t="s">
        <v>15</v>
      </c>
      <c r="D53" t="s">
        <v>147</v>
      </c>
      <c r="E53" t="s">
        <v>17</v>
      </c>
      <c r="F53" s="1" t="s">
        <v>148</v>
      </c>
      <c r="G53" t="s">
        <v>149</v>
      </c>
      <c r="H53">
        <v>730</v>
      </c>
      <c r="I53" s="2">
        <v>42440</v>
      </c>
      <c r="J53" s="2">
        <v>42440</v>
      </c>
      <c r="K53">
        <v>730</v>
      </c>
    </row>
    <row r="54" spans="1:11" x14ac:dyDescent="0.25">
      <c r="A54" t="str">
        <f>"Z3918F2FF9"</f>
        <v>Z3918F2FF9</v>
      </c>
      <c r="B54" t="str">
        <f t="shared" si="0"/>
        <v>06363391001</v>
      </c>
      <c r="C54" t="s">
        <v>15</v>
      </c>
      <c r="D54" t="s">
        <v>150</v>
      </c>
      <c r="E54" t="s">
        <v>17</v>
      </c>
      <c r="F54" s="1" t="s">
        <v>151</v>
      </c>
      <c r="G54" t="s">
        <v>152</v>
      </c>
      <c r="H54">
        <v>2459.4499999999998</v>
      </c>
      <c r="I54" s="2">
        <v>42445</v>
      </c>
      <c r="J54" s="2">
        <v>42454</v>
      </c>
      <c r="K54">
        <v>2459.4499999999998</v>
      </c>
    </row>
    <row r="55" spans="1:11" x14ac:dyDescent="0.25">
      <c r="A55" t="str">
        <f>"ZA41853B29"</f>
        <v>ZA41853B29</v>
      </c>
      <c r="B55" t="str">
        <f t="shared" si="0"/>
        <v>06363391001</v>
      </c>
      <c r="C55" t="s">
        <v>15</v>
      </c>
      <c r="D55" t="s">
        <v>153</v>
      </c>
      <c r="E55" t="s">
        <v>17</v>
      </c>
      <c r="F55" s="1" t="s">
        <v>154</v>
      </c>
      <c r="G55" t="s">
        <v>155</v>
      </c>
      <c r="H55">
        <v>1560</v>
      </c>
      <c r="I55" s="2">
        <v>42405</v>
      </c>
      <c r="J55" s="2">
        <v>42406</v>
      </c>
      <c r="K55">
        <v>1560</v>
      </c>
    </row>
    <row r="56" spans="1:11" x14ac:dyDescent="0.25">
      <c r="A56" t="str">
        <f>"ZC918E3F5A"</f>
        <v>ZC918E3F5A</v>
      </c>
      <c r="B56" t="str">
        <f t="shared" si="0"/>
        <v>06363391001</v>
      </c>
      <c r="C56" t="s">
        <v>15</v>
      </c>
      <c r="D56" t="s">
        <v>156</v>
      </c>
      <c r="E56" t="s">
        <v>17</v>
      </c>
      <c r="F56" s="1" t="s">
        <v>157</v>
      </c>
      <c r="G56" t="s">
        <v>158</v>
      </c>
      <c r="H56">
        <v>640</v>
      </c>
      <c r="I56" s="2">
        <v>42443</v>
      </c>
      <c r="J56" s="2">
        <v>42460</v>
      </c>
      <c r="K56">
        <v>640</v>
      </c>
    </row>
    <row r="57" spans="1:11" x14ac:dyDescent="0.25">
      <c r="A57" t="str">
        <f>"Z3F18F2FA1"</f>
        <v>Z3F18F2FA1</v>
      </c>
      <c r="B57" t="str">
        <f t="shared" si="0"/>
        <v>06363391001</v>
      </c>
      <c r="C57" t="s">
        <v>15</v>
      </c>
      <c r="D57" t="s">
        <v>159</v>
      </c>
      <c r="E57" t="s">
        <v>17</v>
      </c>
      <c r="F57" s="1" t="s">
        <v>160</v>
      </c>
      <c r="G57" t="s">
        <v>161</v>
      </c>
      <c r="H57">
        <v>2606</v>
      </c>
      <c r="I57" s="2">
        <v>42450</v>
      </c>
      <c r="J57" s="2">
        <v>42460</v>
      </c>
      <c r="K57">
        <v>2606</v>
      </c>
    </row>
    <row r="58" spans="1:11" x14ac:dyDescent="0.25">
      <c r="A58" t="str">
        <f>"Z5B18E4019"</f>
        <v>Z5B18E4019</v>
      </c>
      <c r="B58" t="str">
        <f t="shared" si="0"/>
        <v>06363391001</v>
      </c>
      <c r="C58" t="s">
        <v>15</v>
      </c>
      <c r="D58" t="s">
        <v>162</v>
      </c>
      <c r="E58" t="s">
        <v>17</v>
      </c>
      <c r="F58" s="1" t="s">
        <v>163</v>
      </c>
      <c r="G58" t="s">
        <v>164</v>
      </c>
      <c r="H58">
        <v>195</v>
      </c>
      <c r="I58" s="2">
        <v>42430</v>
      </c>
      <c r="J58" s="2">
        <v>42430</v>
      </c>
      <c r="K58">
        <v>195</v>
      </c>
    </row>
    <row r="59" spans="1:11" x14ac:dyDescent="0.25">
      <c r="A59" t="str">
        <f>"ZDF181A2B7"</f>
        <v>ZDF181A2B7</v>
      </c>
      <c r="B59" t="str">
        <f t="shared" si="0"/>
        <v>06363391001</v>
      </c>
      <c r="C59" t="s">
        <v>15</v>
      </c>
      <c r="D59" t="s">
        <v>165</v>
      </c>
      <c r="E59" t="s">
        <v>17</v>
      </c>
      <c r="F59" s="1" t="s">
        <v>166</v>
      </c>
      <c r="G59" t="s">
        <v>31</v>
      </c>
      <c r="H59">
        <v>180</v>
      </c>
      <c r="I59" s="2">
        <v>42430</v>
      </c>
      <c r="J59" s="2">
        <v>42430</v>
      </c>
      <c r="K59">
        <v>180</v>
      </c>
    </row>
    <row r="60" spans="1:11" x14ac:dyDescent="0.25">
      <c r="A60" t="str">
        <f>"Z47189946B"</f>
        <v>Z47189946B</v>
      </c>
      <c r="B60" t="str">
        <f t="shared" si="0"/>
        <v>06363391001</v>
      </c>
      <c r="C60" t="s">
        <v>15</v>
      </c>
      <c r="D60" t="s">
        <v>167</v>
      </c>
      <c r="E60" t="s">
        <v>17</v>
      </c>
      <c r="F60" s="1" t="s">
        <v>168</v>
      </c>
      <c r="G60" t="s">
        <v>169</v>
      </c>
      <c r="H60">
        <v>5050</v>
      </c>
      <c r="I60" s="2">
        <v>42429</v>
      </c>
      <c r="J60" s="2">
        <v>42433</v>
      </c>
      <c r="K60">
        <v>5050</v>
      </c>
    </row>
    <row r="61" spans="1:11" x14ac:dyDescent="0.25">
      <c r="A61" t="str">
        <f>"ZE21854DD5"</f>
        <v>ZE21854DD5</v>
      </c>
      <c r="B61" t="str">
        <f t="shared" si="0"/>
        <v>06363391001</v>
      </c>
      <c r="C61" t="s">
        <v>15</v>
      </c>
      <c r="D61" t="s">
        <v>170</v>
      </c>
      <c r="E61" t="s">
        <v>17</v>
      </c>
      <c r="F61" s="1" t="s">
        <v>171</v>
      </c>
      <c r="G61" t="s">
        <v>172</v>
      </c>
      <c r="H61">
        <v>1967.5</v>
      </c>
      <c r="I61" s="2">
        <v>42422</v>
      </c>
      <c r="J61" s="2">
        <v>42422</v>
      </c>
      <c r="K61">
        <v>1967.5</v>
      </c>
    </row>
    <row r="62" spans="1:11" x14ac:dyDescent="0.25">
      <c r="A62" t="str">
        <f>"ZAC1800FB9"</f>
        <v>ZAC1800FB9</v>
      </c>
      <c r="B62" t="str">
        <f t="shared" si="0"/>
        <v>06363391001</v>
      </c>
      <c r="C62" t="s">
        <v>15</v>
      </c>
      <c r="D62" t="s">
        <v>173</v>
      </c>
      <c r="E62" t="s">
        <v>17</v>
      </c>
      <c r="F62" s="1" t="s">
        <v>174</v>
      </c>
      <c r="G62" t="s">
        <v>175</v>
      </c>
      <c r="H62">
        <v>5550</v>
      </c>
      <c r="I62" s="2">
        <v>42401</v>
      </c>
      <c r="J62" s="2">
        <v>42447</v>
      </c>
      <c r="K62">
        <v>5550</v>
      </c>
    </row>
    <row r="63" spans="1:11" x14ac:dyDescent="0.25">
      <c r="A63" t="str">
        <f>"Z621911A79"</f>
        <v>Z621911A79</v>
      </c>
      <c r="B63" t="str">
        <f t="shared" si="0"/>
        <v>06363391001</v>
      </c>
      <c r="C63" t="s">
        <v>15</v>
      </c>
      <c r="D63" t="s">
        <v>176</v>
      </c>
      <c r="E63" t="s">
        <v>17</v>
      </c>
      <c r="F63" s="1" t="s">
        <v>177</v>
      </c>
      <c r="G63" t="s">
        <v>178</v>
      </c>
      <c r="H63">
        <v>749.6</v>
      </c>
      <c r="I63" s="2">
        <v>42457</v>
      </c>
      <c r="J63" s="2">
        <v>42458</v>
      </c>
      <c r="K63">
        <v>749.6</v>
      </c>
    </row>
    <row r="64" spans="1:11" x14ac:dyDescent="0.25">
      <c r="A64" t="str">
        <f>"ZAD17ADF75"</f>
        <v>ZAD17ADF75</v>
      </c>
      <c r="B64" t="str">
        <f t="shared" si="0"/>
        <v>06363391001</v>
      </c>
      <c r="C64" t="s">
        <v>15</v>
      </c>
      <c r="D64" t="s">
        <v>179</v>
      </c>
      <c r="E64" t="s">
        <v>17</v>
      </c>
      <c r="F64" s="1" t="s">
        <v>180</v>
      </c>
      <c r="G64" t="s">
        <v>43</v>
      </c>
      <c r="H64">
        <v>760</v>
      </c>
      <c r="I64" s="2">
        <v>42380</v>
      </c>
      <c r="J64" s="2">
        <v>42400</v>
      </c>
      <c r="K64">
        <v>760</v>
      </c>
    </row>
    <row r="65" spans="1:11" x14ac:dyDescent="0.25">
      <c r="A65" t="str">
        <f>"ZC717E6D7A"</f>
        <v>ZC717E6D7A</v>
      </c>
      <c r="B65" t="str">
        <f t="shared" si="0"/>
        <v>06363391001</v>
      </c>
      <c r="C65" t="s">
        <v>15</v>
      </c>
      <c r="D65" t="s">
        <v>181</v>
      </c>
      <c r="E65" t="s">
        <v>17</v>
      </c>
      <c r="F65" s="1" t="s">
        <v>182</v>
      </c>
      <c r="G65" t="s">
        <v>183</v>
      </c>
      <c r="H65">
        <v>392</v>
      </c>
      <c r="I65" s="2">
        <v>42380</v>
      </c>
      <c r="J65" s="2">
        <v>42384</v>
      </c>
      <c r="K65">
        <v>392</v>
      </c>
    </row>
    <row r="66" spans="1:11" x14ac:dyDescent="0.25">
      <c r="A66" t="str">
        <f>"ZC81911B7E"</f>
        <v>ZC81911B7E</v>
      </c>
      <c r="B66" t="str">
        <f t="shared" si="0"/>
        <v>06363391001</v>
      </c>
      <c r="C66" t="s">
        <v>15</v>
      </c>
      <c r="D66" t="s">
        <v>184</v>
      </c>
      <c r="E66" t="s">
        <v>17</v>
      </c>
      <c r="F66" s="1" t="s">
        <v>185</v>
      </c>
      <c r="G66" t="s">
        <v>186</v>
      </c>
      <c r="H66">
        <v>500</v>
      </c>
      <c r="I66" s="2">
        <v>42423</v>
      </c>
      <c r="J66" s="2">
        <v>42423</v>
      </c>
      <c r="K66">
        <v>500</v>
      </c>
    </row>
    <row r="67" spans="1:11" x14ac:dyDescent="0.25">
      <c r="A67" t="str">
        <f>"Z041911B9C"</f>
        <v>Z041911B9C</v>
      </c>
      <c r="B67" t="str">
        <f t="shared" ref="B67:B130" si="1">"06363391001"</f>
        <v>06363391001</v>
      </c>
      <c r="C67" t="s">
        <v>15</v>
      </c>
      <c r="D67" t="s">
        <v>187</v>
      </c>
      <c r="E67" t="s">
        <v>17</v>
      </c>
      <c r="F67" s="1" t="s">
        <v>18</v>
      </c>
      <c r="G67" t="s">
        <v>19</v>
      </c>
      <c r="H67">
        <v>150</v>
      </c>
      <c r="I67" s="2">
        <v>42440</v>
      </c>
      <c r="J67" s="2">
        <v>42440</v>
      </c>
      <c r="K67">
        <v>150</v>
      </c>
    </row>
    <row r="68" spans="1:11" x14ac:dyDescent="0.25">
      <c r="A68" t="str">
        <f>"Z701911B4E"</f>
        <v>Z701911B4E</v>
      </c>
      <c r="B68" t="str">
        <f t="shared" si="1"/>
        <v>06363391001</v>
      </c>
      <c r="C68" t="s">
        <v>15</v>
      </c>
      <c r="D68" t="s">
        <v>188</v>
      </c>
      <c r="E68" t="s">
        <v>17</v>
      </c>
      <c r="F68" s="1" t="s">
        <v>18</v>
      </c>
      <c r="G68" t="s">
        <v>19</v>
      </c>
      <c r="H68">
        <v>1890</v>
      </c>
      <c r="I68" s="2">
        <v>42419</v>
      </c>
      <c r="J68" s="2">
        <v>42438</v>
      </c>
      <c r="K68">
        <v>1890</v>
      </c>
    </row>
    <row r="69" spans="1:11" x14ac:dyDescent="0.25">
      <c r="A69" t="str">
        <f>"Z3B197CAA5"</f>
        <v>Z3B197CAA5</v>
      </c>
      <c r="B69" t="str">
        <f t="shared" si="1"/>
        <v>06363391001</v>
      </c>
      <c r="C69" t="s">
        <v>15</v>
      </c>
      <c r="D69" t="s">
        <v>189</v>
      </c>
      <c r="E69" t="s">
        <v>17</v>
      </c>
      <c r="F69" s="1" t="s">
        <v>190</v>
      </c>
      <c r="G69" t="s">
        <v>191</v>
      </c>
      <c r="H69">
        <v>933</v>
      </c>
      <c r="I69" s="2">
        <v>42424</v>
      </c>
      <c r="J69" s="2">
        <v>42454</v>
      </c>
      <c r="K69">
        <v>933</v>
      </c>
    </row>
    <row r="70" spans="1:11" x14ac:dyDescent="0.25">
      <c r="A70" t="str">
        <f>"6582396D01"</f>
        <v>6582396D01</v>
      </c>
      <c r="B70" t="str">
        <f t="shared" si="1"/>
        <v>06363391001</v>
      </c>
      <c r="C70" t="s">
        <v>15</v>
      </c>
      <c r="D70" t="s">
        <v>192</v>
      </c>
      <c r="E70" t="s">
        <v>193</v>
      </c>
      <c r="F70" s="1" t="s">
        <v>194</v>
      </c>
      <c r="G70" t="s">
        <v>195</v>
      </c>
      <c r="H70">
        <v>201400</v>
      </c>
      <c r="I70" s="2">
        <v>42458</v>
      </c>
      <c r="J70" s="2">
        <v>42822</v>
      </c>
      <c r="K70">
        <v>201399.96</v>
      </c>
    </row>
    <row r="71" spans="1:11" x14ac:dyDescent="0.25">
      <c r="A71" t="str">
        <f>"Z9919245A2"</f>
        <v>Z9919245A2</v>
      </c>
      <c r="B71" t="str">
        <f t="shared" si="1"/>
        <v>06363391001</v>
      </c>
      <c r="C71" t="s">
        <v>15</v>
      </c>
      <c r="D71" t="s">
        <v>196</v>
      </c>
      <c r="E71" t="s">
        <v>17</v>
      </c>
      <c r="F71" s="1" t="s">
        <v>197</v>
      </c>
      <c r="G71" t="s">
        <v>198</v>
      </c>
      <c r="H71">
        <v>950</v>
      </c>
      <c r="I71" s="2">
        <v>42467</v>
      </c>
      <c r="J71" s="2">
        <v>42468</v>
      </c>
      <c r="K71">
        <v>950</v>
      </c>
    </row>
    <row r="72" spans="1:11" x14ac:dyDescent="0.25">
      <c r="A72" t="str">
        <f>"Z8F1911BD1"</f>
        <v>Z8F1911BD1</v>
      </c>
      <c r="B72" t="str">
        <f t="shared" si="1"/>
        <v>06363391001</v>
      </c>
      <c r="C72" t="s">
        <v>15</v>
      </c>
      <c r="D72" t="s">
        <v>199</v>
      </c>
      <c r="E72" t="s">
        <v>17</v>
      </c>
      <c r="F72" s="1" t="s">
        <v>200</v>
      </c>
      <c r="G72" t="s">
        <v>201</v>
      </c>
      <c r="H72">
        <v>240</v>
      </c>
      <c r="I72" s="2">
        <v>42437</v>
      </c>
      <c r="J72" s="2">
        <v>42437</v>
      </c>
      <c r="K72">
        <v>240</v>
      </c>
    </row>
    <row r="73" spans="1:11" x14ac:dyDescent="0.25">
      <c r="A73" t="str">
        <f>"ZB11949280"</f>
        <v>ZB11949280</v>
      </c>
      <c r="B73" t="str">
        <f t="shared" si="1"/>
        <v>06363391001</v>
      </c>
      <c r="C73" t="s">
        <v>15</v>
      </c>
      <c r="D73" t="s">
        <v>202</v>
      </c>
      <c r="E73" t="s">
        <v>17</v>
      </c>
      <c r="F73" s="1" t="s">
        <v>203</v>
      </c>
      <c r="G73" t="s">
        <v>204</v>
      </c>
      <c r="H73">
        <v>3770</v>
      </c>
      <c r="I73" s="2">
        <v>42432</v>
      </c>
      <c r="J73" s="2">
        <v>42436</v>
      </c>
      <c r="K73">
        <v>3770</v>
      </c>
    </row>
    <row r="74" spans="1:11" x14ac:dyDescent="0.25">
      <c r="A74" t="str">
        <f>"Z241951C00"</f>
        <v>Z241951C00</v>
      </c>
      <c r="B74" t="str">
        <f t="shared" si="1"/>
        <v>06363391001</v>
      </c>
      <c r="C74" t="s">
        <v>15</v>
      </c>
      <c r="D74" t="s">
        <v>205</v>
      </c>
      <c r="E74" t="s">
        <v>17</v>
      </c>
      <c r="F74" s="1" t="s">
        <v>206</v>
      </c>
      <c r="G74" t="s">
        <v>207</v>
      </c>
      <c r="H74">
        <v>215</v>
      </c>
      <c r="I74" s="2">
        <v>42440</v>
      </c>
      <c r="J74" s="2">
        <v>42443</v>
      </c>
      <c r="K74">
        <v>215</v>
      </c>
    </row>
    <row r="75" spans="1:11" x14ac:dyDescent="0.25">
      <c r="A75" t="str">
        <f>"Z4E1951A93"</f>
        <v>Z4E1951A93</v>
      </c>
      <c r="B75" t="str">
        <f t="shared" si="1"/>
        <v>06363391001</v>
      </c>
      <c r="C75" t="s">
        <v>15</v>
      </c>
      <c r="D75" t="s">
        <v>208</v>
      </c>
      <c r="E75" t="s">
        <v>17</v>
      </c>
      <c r="F75" s="1" t="s">
        <v>209</v>
      </c>
      <c r="G75" t="s">
        <v>210</v>
      </c>
      <c r="H75">
        <v>140</v>
      </c>
      <c r="I75" s="2">
        <v>42471</v>
      </c>
      <c r="J75" s="2">
        <v>42473</v>
      </c>
      <c r="K75">
        <v>140</v>
      </c>
    </row>
    <row r="76" spans="1:11" x14ac:dyDescent="0.25">
      <c r="A76" t="str">
        <f>"ZBA1951B40"</f>
        <v>ZBA1951B40</v>
      </c>
      <c r="B76" t="str">
        <f t="shared" si="1"/>
        <v>06363391001</v>
      </c>
      <c r="C76" t="s">
        <v>15</v>
      </c>
      <c r="D76" t="s">
        <v>211</v>
      </c>
      <c r="E76" t="s">
        <v>17</v>
      </c>
      <c r="F76" s="1" t="s">
        <v>212</v>
      </c>
      <c r="G76" t="s">
        <v>213</v>
      </c>
      <c r="H76">
        <v>570</v>
      </c>
      <c r="I76" s="2">
        <v>42471</v>
      </c>
      <c r="J76" s="2">
        <v>42482</v>
      </c>
      <c r="K76">
        <v>570</v>
      </c>
    </row>
    <row r="77" spans="1:11" x14ac:dyDescent="0.25">
      <c r="A77" t="str">
        <f>"Z92191C253"</f>
        <v>Z92191C253</v>
      </c>
      <c r="B77" t="str">
        <f t="shared" si="1"/>
        <v>06363391001</v>
      </c>
      <c r="C77" t="s">
        <v>15</v>
      </c>
      <c r="D77" t="s">
        <v>214</v>
      </c>
      <c r="E77" t="s">
        <v>17</v>
      </c>
      <c r="F77" s="1" t="s">
        <v>215</v>
      </c>
      <c r="G77" t="s">
        <v>213</v>
      </c>
      <c r="H77">
        <v>370</v>
      </c>
      <c r="I77" s="2">
        <v>42471</v>
      </c>
      <c r="J77" s="2">
        <v>42482</v>
      </c>
      <c r="K77">
        <v>370</v>
      </c>
    </row>
    <row r="78" spans="1:11" x14ac:dyDescent="0.25">
      <c r="A78" t="str">
        <f>"Z3F18FAC26"</f>
        <v>Z3F18FAC26</v>
      </c>
      <c r="B78" t="str">
        <f t="shared" si="1"/>
        <v>06363391001</v>
      </c>
      <c r="C78" t="s">
        <v>15</v>
      </c>
      <c r="D78" t="s">
        <v>216</v>
      </c>
      <c r="E78" t="s">
        <v>17</v>
      </c>
      <c r="F78" s="1" t="s">
        <v>217</v>
      </c>
      <c r="G78" t="s">
        <v>19</v>
      </c>
      <c r="H78">
        <v>1244.75</v>
      </c>
      <c r="I78" s="2">
        <v>42450</v>
      </c>
      <c r="J78" s="2">
        <v>42460</v>
      </c>
      <c r="K78">
        <v>1244.75</v>
      </c>
    </row>
    <row r="79" spans="1:11" x14ac:dyDescent="0.25">
      <c r="A79" t="str">
        <f>"Z4D18FAC00"</f>
        <v>Z4D18FAC00</v>
      </c>
      <c r="B79" t="str">
        <f t="shared" si="1"/>
        <v>06363391001</v>
      </c>
      <c r="C79" t="s">
        <v>15</v>
      </c>
      <c r="D79" t="s">
        <v>218</v>
      </c>
      <c r="E79" t="s">
        <v>17</v>
      </c>
      <c r="F79" s="1" t="s">
        <v>219</v>
      </c>
      <c r="G79" t="s">
        <v>19</v>
      </c>
      <c r="H79">
        <v>1495</v>
      </c>
      <c r="I79" s="2">
        <v>42445</v>
      </c>
      <c r="J79" s="2">
        <v>42460</v>
      </c>
      <c r="K79">
        <v>1495</v>
      </c>
    </row>
    <row r="80" spans="1:11" x14ac:dyDescent="0.25">
      <c r="A80" t="str">
        <f>"Z84191C374"</f>
        <v>Z84191C374</v>
      </c>
      <c r="B80" t="str">
        <f t="shared" si="1"/>
        <v>06363391001</v>
      </c>
      <c r="C80" t="s">
        <v>15</v>
      </c>
      <c r="D80" t="s">
        <v>220</v>
      </c>
      <c r="E80" t="s">
        <v>17</v>
      </c>
      <c r="F80" s="1" t="s">
        <v>221</v>
      </c>
      <c r="G80" t="s">
        <v>19</v>
      </c>
      <c r="H80">
        <v>1755</v>
      </c>
      <c r="I80" s="2">
        <v>42467</v>
      </c>
      <c r="J80" s="2">
        <v>42482</v>
      </c>
      <c r="K80">
        <v>1755</v>
      </c>
    </row>
    <row r="81" spans="1:11" x14ac:dyDescent="0.25">
      <c r="A81" t="str">
        <f>"Z09181F53E"</f>
        <v>Z09181F53E</v>
      </c>
      <c r="B81" t="str">
        <f t="shared" si="1"/>
        <v>06363391001</v>
      </c>
      <c r="C81" t="s">
        <v>15</v>
      </c>
      <c r="D81" t="s">
        <v>222</v>
      </c>
      <c r="E81" t="s">
        <v>46</v>
      </c>
      <c r="F81" s="1" t="s">
        <v>223</v>
      </c>
      <c r="G81" t="s">
        <v>224</v>
      </c>
      <c r="H81">
        <v>4000</v>
      </c>
      <c r="I81" s="2">
        <v>42433</v>
      </c>
      <c r="J81" s="2">
        <v>43406</v>
      </c>
      <c r="K81">
        <v>2358.17</v>
      </c>
    </row>
    <row r="82" spans="1:11" x14ac:dyDescent="0.25">
      <c r="A82" t="str">
        <f>"Z1E186F38D"</f>
        <v>Z1E186F38D</v>
      </c>
      <c r="B82" t="str">
        <f t="shared" si="1"/>
        <v>06363391001</v>
      </c>
      <c r="C82" t="s">
        <v>15</v>
      </c>
      <c r="D82" t="s">
        <v>225</v>
      </c>
      <c r="E82" t="s">
        <v>226</v>
      </c>
      <c r="F82" s="1" t="s">
        <v>227</v>
      </c>
      <c r="G82" t="s">
        <v>228</v>
      </c>
      <c r="H82">
        <v>436</v>
      </c>
      <c r="I82" s="2">
        <v>42474</v>
      </c>
      <c r="J82" s="2">
        <v>42504</v>
      </c>
      <c r="K82">
        <v>436</v>
      </c>
    </row>
    <row r="83" spans="1:11" x14ac:dyDescent="0.25">
      <c r="A83" t="str">
        <f>"ZA91962060"</f>
        <v>ZA91962060</v>
      </c>
      <c r="B83" t="str">
        <f t="shared" si="1"/>
        <v>06363391001</v>
      </c>
      <c r="C83" t="s">
        <v>15</v>
      </c>
      <c r="D83" t="s">
        <v>229</v>
      </c>
      <c r="E83" t="s">
        <v>17</v>
      </c>
      <c r="F83" s="1" t="s">
        <v>230</v>
      </c>
      <c r="G83" t="s">
        <v>231</v>
      </c>
      <c r="H83">
        <v>1727.9</v>
      </c>
      <c r="I83" s="2">
        <v>42478</v>
      </c>
      <c r="J83" s="2">
        <v>42479</v>
      </c>
      <c r="K83">
        <v>1727.9</v>
      </c>
    </row>
    <row r="84" spans="1:11" x14ac:dyDescent="0.25">
      <c r="A84" t="str">
        <f>"ZF71961FD4"</f>
        <v>ZF71961FD4</v>
      </c>
      <c r="B84" t="str">
        <f t="shared" si="1"/>
        <v>06363391001</v>
      </c>
      <c r="C84" t="s">
        <v>15</v>
      </c>
      <c r="D84" t="s">
        <v>232</v>
      </c>
      <c r="E84" t="s">
        <v>17</v>
      </c>
      <c r="F84" s="1" t="s">
        <v>233</v>
      </c>
      <c r="G84" t="s">
        <v>234</v>
      </c>
      <c r="H84">
        <v>500</v>
      </c>
      <c r="I84" s="2">
        <v>42478</v>
      </c>
      <c r="J84" s="2">
        <v>42489</v>
      </c>
      <c r="K84">
        <v>500</v>
      </c>
    </row>
    <row r="85" spans="1:11" x14ac:dyDescent="0.25">
      <c r="A85" t="str">
        <f>"Z161961FF9"</f>
        <v>Z161961FF9</v>
      </c>
      <c r="B85" t="str">
        <f t="shared" si="1"/>
        <v>06363391001</v>
      </c>
      <c r="C85" t="s">
        <v>15</v>
      </c>
      <c r="D85" t="s">
        <v>235</v>
      </c>
      <c r="E85" t="s">
        <v>17</v>
      </c>
      <c r="F85" s="1" t="s">
        <v>236</v>
      </c>
      <c r="G85" t="s">
        <v>204</v>
      </c>
      <c r="H85">
        <v>547</v>
      </c>
      <c r="I85" s="2">
        <v>42430</v>
      </c>
      <c r="J85" s="2">
        <v>42431</v>
      </c>
      <c r="K85">
        <v>547</v>
      </c>
    </row>
    <row r="86" spans="1:11" x14ac:dyDescent="0.25">
      <c r="A86" t="str">
        <f>"Z6918DDFDD"</f>
        <v>Z6918DDFDD</v>
      </c>
      <c r="B86" t="str">
        <f t="shared" si="1"/>
        <v>06363391001</v>
      </c>
      <c r="C86" t="s">
        <v>15</v>
      </c>
      <c r="D86" t="s">
        <v>237</v>
      </c>
      <c r="E86" t="s">
        <v>226</v>
      </c>
      <c r="F86" s="1" t="s">
        <v>238</v>
      </c>
      <c r="G86" t="s">
        <v>239</v>
      </c>
      <c r="H86">
        <v>319.8</v>
      </c>
      <c r="I86" s="2">
        <v>42478</v>
      </c>
      <c r="J86" s="2">
        <v>42508</v>
      </c>
      <c r="K86">
        <v>319.8</v>
      </c>
    </row>
    <row r="87" spans="1:11" x14ac:dyDescent="0.25">
      <c r="A87" t="str">
        <f>"Z851951CA7"</f>
        <v>Z851951CA7</v>
      </c>
      <c r="B87" t="str">
        <f t="shared" si="1"/>
        <v>06363391001</v>
      </c>
      <c r="C87" t="s">
        <v>15</v>
      </c>
      <c r="D87" t="s">
        <v>240</v>
      </c>
      <c r="E87" t="s">
        <v>17</v>
      </c>
      <c r="F87" s="1" t="s">
        <v>241</v>
      </c>
      <c r="G87" t="s">
        <v>242</v>
      </c>
      <c r="H87">
        <v>3400</v>
      </c>
      <c r="I87" s="2">
        <v>42485</v>
      </c>
      <c r="J87" s="2">
        <v>42735</v>
      </c>
      <c r="K87">
        <v>3400</v>
      </c>
    </row>
    <row r="88" spans="1:11" x14ac:dyDescent="0.25">
      <c r="A88" t="str">
        <f>"ZC91951A64"</f>
        <v>ZC91951A64</v>
      </c>
      <c r="B88" t="str">
        <f t="shared" si="1"/>
        <v>06363391001</v>
      </c>
      <c r="C88" t="s">
        <v>15</v>
      </c>
      <c r="D88" t="s">
        <v>243</v>
      </c>
      <c r="E88" t="s">
        <v>17</v>
      </c>
      <c r="F88" s="1" t="s">
        <v>244</v>
      </c>
      <c r="G88" t="s">
        <v>245</v>
      </c>
      <c r="H88">
        <v>2700</v>
      </c>
      <c r="I88" s="2">
        <v>42485</v>
      </c>
      <c r="J88" s="2">
        <v>42735</v>
      </c>
      <c r="K88">
        <v>2700</v>
      </c>
    </row>
    <row r="89" spans="1:11" x14ac:dyDescent="0.25">
      <c r="A89" t="str">
        <f>"ZCC197CA82"</f>
        <v>ZCC197CA82</v>
      </c>
      <c r="B89" t="str">
        <f t="shared" si="1"/>
        <v>06363391001</v>
      </c>
      <c r="C89" t="s">
        <v>15</v>
      </c>
      <c r="D89" t="s">
        <v>246</v>
      </c>
      <c r="E89" t="s">
        <v>17</v>
      </c>
      <c r="F89" s="1" t="s">
        <v>247</v>
      </c>
      <c r="G89" t="s">
        <v>248</v>
      </c>
      <c r="H89">
        <v>1220</v>
      </c>
      <c r="I89" s="2">
        <v>42482</v>
      </c>
      <c r="J89" s="2">
        <v>42486</v>
      </c>
      <c r="K89">
        <v>1220</v>
      </c>
    </row>
    <row r="90" spans="1:11" x14ac:dyDescent="0.25">
      <c r="A90" t="str">
        <f>"Z2A1911B11"</f>
        <v>Z2A1911B11</v>
      </c>
      <c r="B90" t="str">
        <f t="shared" si="1"/>
        <v>06363391001</v>
      </c>
      <c r="C90" t="s">
        <v>15</v>
      </c>
      <c r="D90" t="s">
        <v>249</v>
      </c>
      <c r="E90" t="s">
        <v>17</v>
      </c>
      <c r="F90" s="1" t="s">
        <v>250</v>
      </c>
      <c r="G90" t="s">
        <v>251</v>
      </c>
      <c r="H90">
        <v>1110</v>
      </c>
      <c r="I90" s="2">
        <v>42464</v>
      </c>
      <c r="J90" s="2">
        <v>42716</v>
      </c>
      <c r="K90">
        <v>910</v>
      </c>
    </row>
    <row r="91" spans="1:11" x14ac:dyDescent="0.25">
      <c r="A91" t="str">
        <f>"Z1F191C1B9"</f>
        <v>Z1F191C1B9</v>
      </c>
      <c r="B91" t="str">
        <f t="shared" si="1"/>
        <v>06363391001</v>
      </c>
      <c r="C91" t="s">
        <v>15</v>
      </c>
      <c r="D91" t="s">
        <v>252</v>
      </c>
      <c r="E91" t="s">
        <v>17</v>
      </c>
      <c r="F91" s="1" t="s">
        <v>253</v>
      </c>
      <c r="G91" t="s">
        <v>254</v>
      </c>
      <c r="H91">
        <v>152.5</v>
      </c>
      <c r="I91" s="2">
        <v>42443</v>
      </c>
      <c r="J91" s="2">
        <v>42443</v>
      </c>
      <c r="K91">
        <v>152.43</v>
      </c>
    </row>
    <row r="92" spans="1:11" x14ac:dyDescent="0.25">
      <c r="A92" t="str">
        <f>"Z4A197CAC4"</f>
        <v>Z4A197CAC4</v>
      </c>
      <c r="B92" t="str">
        <f t="shared" si="1"/>
        <v>06363391001</v>
      </c>
      <c r="C92" t="s">
        <v>15</v>
      </c>
      <c r="D92" t="s">
        <v>255</v>
      </c>
      <c r="E92" t="s">
        <v>17</v>
      </c>
      <c r="F92" s="1" t="s">
        <v>256</v>
      </c>
      <c r="G92" t="s">
        <v>67</v>
      </c>
      <c r="H92">
        <v>17005.11</v>
      </c>
      <c r="I92" s="2">
        <v>42486</v>
      </c>
      <c r="J92" s="2">
        <v>42496</v>
      </c>
      <c r="K92">
        <v>17005.11</v>
      </c>
    </row>
    <row r="93" spans="1:11" x14ac:dyDescent="0.25">
      <c r="A93" t="str">
        <f>"ZE21951C3A"</f>
        <v>ZE21951C3A</v>
      </c>
      <c r="B93" t="str">
        <f t="shared" si="1"/>
        <v>06363391001</v>
      </c>
      <c r="C93" t="s">
        <v>15</v>
      </c>
      <c r="D93" t="s">
        <v>257</v>
      </c>
      <c r="E93" t="s">
        <v>17</v>
      </c>
      <c r="F93" s="1" t="s">
        <v>258</v>
      </c>
      <c r="G93" t="s">
        <v>259</v>
      </c>
      <c r="H93">
        <v>700</v>
      </c>
      <c r="I93" s="2">
        <v>42486</v>
      </c>
      <c r="J93" s="2">
        <v>42734</v>
      </c>
      <c r="K93">
        <v>699.99</v>
      </c>
    </row>
    <row r="94" spans="1:11" x14ac:dyDescent="0.25">
      <c r="A94" t="str">
        <f>"Z731961F8C"</f>
        <v>Z731961F8C</v>
      </c>
      <c r="B94" t="str">
        <f t="shared" si="1"/>
        <v>06363391001</v>
      </c>
      <c r="C94" t="s">
        <v>15</v>
      </c>
      <c r="D94" t="s">
        <v>260</v>
      </c>
      <c r="E94" t="s">
        <v>17</v>
      </c>
      <c r="F94" s="1" t="s">
        <v>261</v>
      </c>
      <c r="G94" t="s">
        <v>262</v>
      </c>
      <c r="H94">
        <v>1650</v>
      </c>
      <c r="I94" s="2">
        <v>42478</v>
      </c>
      <c r="J94" s="2">
        <v>42482</v>
      </c>
      <c r="K94">
        <v>1650</v>
      </c>
    </row>
    <row r="95" spans="1:11" x14ac:dyDescent="0.25">
      <c r="A95" t="str">
        <f>"Z7618E3F88"</f>
        <v>Z7618E3F88</v>
      </c>
      <c r="B95" t="str">
        <f t="shared" si="1"/>
        <v>06363391001</v>
      </c>
      <c r="C95" t="s">
        <v>15</v>
      </c>
      <c r="D95" t="s">
        <v>263</v>
      </c>
      <c r="E95" t="s">
        <v>17</v>
      </c>
      <c r="F95" s="1" t="s">
        <v>264</v>
      </c>
      <c r="G95" t="s">
        <v>103</v>
      </c>
      <c r="H95">
        <v>911.55</v>
      </c>
      <c r="I95" s="2">
        <v>42443</v>
      </c>
      <c r="J95" s="2">
        <v>42460</v>
      </c>
      <c r="K95">
        <v>911.55</v>
      </c>
    </row>
    <row r="96" spans="1:11" x14ac:dyDescent="0.25">
      <c r="A96" t="str">
        <f>"ZB91801049"</f>
        <v>ZB91801049</v>
      </c>
      <c r="B96" t="str">
        <f t="shared" si="1"/>
        <v>06363391001</v>
      </c>
      <c r="C96" t="s">
        <v>15</v>
      </c>
      <c r="D96" t="s">
        <v>265</v>
      </c>
      <c r="E96" t="s">
        <v>17</v>
      </c>
      <c r="F96" s="1" t="s">
        <v>266</v>
      </c>
      <c r="G96" t="s">
        <v>175</v>
      </c>
      <c r="H96">
        <v>2850</v>
      </c>
      <c r="I96" s="2">
        <v>42394</v>
      </c>
      <c r="J96" s="2">
        <v>42412</v>
      </c>
      <c r="K96">
        <v>0</v>
      </c>
    </row>
    <row r="97" spans="1:11" x14ac:dyDescent="0.25">
      <c r="A97" t="str">
        <f>"Z6618B0596"</f>
        <v>Z6618B0596</v>
      </c>
      <c r="B97" t="str">
        <f t="shared" si="1"/>
        <v>06363391001</v>
      </c>
      <c r="C97" t="s">
        <v>15</v>
      </c>
      <c r="D97" t="s">
        <v>267</v>
      </c>
      <c r="E97" t="s">
        <v>17</v>
      </c>
      <c r="F97" s="1" t="s">
        <v>168</v>
      </c>
      <c r="G97" t="s">
        <v>268</v>
      </c>
      <c r="H97">
        <v>859.28</v>
      </c>
      <c r="I97" s="2">
        <v>42432</v>
      </c>
      <c r="J97" s="2">
        <v>42432</v>
      </c>
      <c r="K97">
        <v>829.28</v>
      </c>
    </row>
    <row r="98" spans="1:11" x14ac:dyDescent="0.25">
      <c r="A98" t="str">
        <f>"Z8118A3238"</f>
        <v>Z8118A3238</v>
      </c>
      <c r="B98" t="str">
        <f t="shared" si="1"/>
        <v>06363391001</v>
      </c>
      <c r="C98" t="s">
        <v>15</v>
      </c>
      <c r="D98" t="s">
        <v>269</v>
      </c>
      <c r="E98" t="s">
        <v>193</v>
      </c>
      <c r="F98" s="1" t="s">
        <v>270</v>
      </c>
      <c r="G98" t="s">
        <v>271</v>
      </c>
      <c r="H98">
        <v>39500</v>
      </c>
      <c r="I98" s="2">
        <v>42452</v>
      </c>
      <c r="J98" s="2">
        <v>42635</v>
      </c>
      <c r="K98">
        <v>38014.54</v>
      </c>
    </row>
    <row r="99" spans="1:11" x14ac:dyDescent="0.25">
      <c r="A99" t="str">
        <f>"Z7B18F3118"</f>
        <v>Z7B18F3118</v>
      </c>
      <c r="B99" t="str">
        <f t="shared" si="1"/>
        <v>06363391001</v>
      </c>
      <c r="C99" t="s">
        <v>15</v>
      </c>
      <c r="D99" t="s">
        <v>272</v>
      </c>
      <c r="E99" t="s">
        <v>17</v>
      </c>
      <c r="F99" s="1" t="s">
        <v>266</v>
      </c>
      <c r="G99" t="s">
        <v>175</v>
      </c>
      <c r="H99">
        <v>2400</v>
      </c>
      <c r="I99" s="2">
        <v>42457</v>
      </c>
      <c r="J99" s="2">
        <v>42489</v>
      </c>
      <c r="K99">
        <v>2400</v>
      </c>
    </row>
    <row r="100" spans="1:11" x14ac:dyDescent="0.25">
      <c r="A100" t="str">
        <f>"Z5119272F0"</f>
        <v>Z5119272F0</v>
      </c>
      <c r="B100" t="str">
        <f t="shared" si="1"/>
        <v>06363391001</v>
      </c>
      <c r="C100" t="s">
        <v>15</v>
      </c>
      <c r="D100" t="s">
        <v>273</v>
      </c>
      <c r="E100" t="s">
        <v>17</v>
      </c>
      <c r="F100" s="1" t="s">
        <v>274</v>
      </c>
      <c r="G100" t="s">
        <v>275</v>
      </c>
      <c r="H100">
        <v>573</v>
      </c>
      <c r="I100" s="2">
        <v>42468</v>
      </c>
      <c r="J100" s="2">
        <v>42468</v>
      </c>
      <c r="K100">
        <v>573</v>
      </c>
    </row>
    <row r="101" spans="1:11" x14ac:dyDescent="0.25">
      <c r="A101" t="str">
        <f>"ZE51951A18"</f>
        <v>ZE51951A18</v>
      </c>
      <c r="B101" t="str">
        <f t="shared" si="1"/>
        <v>06363391001</v>
      </c>
      <c r="C101" t="s">
        <v>15</v>
      </c>
      <c r="D101" t="s">
        <v>276</v>
      </c>
      <c r="E101" t="s">
        <v>17</v>
      </c>
      <c r="F101" s="1" t="s">
        <v>277</v>
      </c>
      <c r="G101" t="s">
        <v>213</v>
      </c>
      <c r="H101">
        <v>660</v>
      </c>
      <c r="I101" s="2">
        <v>42478</v>
      </c>
      <c r="J101" s="2">
        <v>42489</v>
      </c>
      <c r="K101">
        <v>600</v>
      </c>
    </row>
    <row r="102" spans="1:11" x14ac:dyDescent="0.25">
      <c r="A102" t="str">
        <f>"655409631E"</f>
        <v>655409631E</v>
      </c>
      <c r="B102" t="str">
        <f t="shared" si="1"/>
        <v>06363391001</v>
      </c>
      <c r="C102" t="s">
        <v>15</v>
      </c>
      <c r="D102" t="s">
        <v>278</v>
      </c>
      <c r="E102" t="s">
        <v>46</v>
      </c>
      <c r="F102" s="1" t="s">
        <v>279</v>
      </c>
      <c r="G102" t="s">
        <v>280</v>
      </c>
      <c r="H102">
        <v>0</v>
      </c>
      <c r="I102" s="2">
        <v>42461</v>
      </c>
      <c r="J102" s="2">
        <v>42825</v>
      </c>
      <c r="K102">
        <v>1781703.91</v>
      </c>
    </row>
    <row r="103" spans="1:11" x14ac:dyDescent="0.25">
      <c r="A103" t="str">
        <f>"ZF2198AC74"</f>
        <v>ZF2198AC74</v>
      </c>
      <c r="B103" t="str">
        <f t="shared" si="1"/>
        <v>06363391001</v>
      </c>
      <c r="C103" t="s">
        <v>15</v>
      </c>
      <c r="D103" t="s">
        <v>281</v>
      </c>
      <c r="E103" t="s">
        <v>17</v>
      </c>
      <c r="F103" s="1" t="s">
        <v>282</v>
      </c>
      <c r="G103" t="s">
        <v>283</v>
      </c>
      <c r="H103">
        <v>206.55</v>
      </c>
      <c r="I103" s="2">
        <v>42481</v>
      </c>
      <c r="J103" s="2">
        <v>42482</v>
      </c>
      <c r="K103">
        <v>206.55</v>
      </c>
    </row>
    <row r="104" spans="1:11" x14ac:dyDescent="0.25">
      <c r="A104" t="str">
        <f>"Z8919931EE"</f>
        <v>Z8919931EE</v>
      </c>
      <c r="B104" t="str">
        <f t="shared" si="1"/>
        <v>06363391001</v>
      </c>
      <c r="C104" t="s">
        <v>15</v>
      </c>
      <c r="D104" t="s">
        <v>284</v>
      </c>
      <c r="E104" t="s">
        <v>17</v>
      </c>
      <c r="F104" s="1" t="s">
        <v>285</v>
      </c>
      <c r="G104" t="s">
        <v>286</v>
      </c>
      <c r="H104">
        <v>270</v>
      </c>
      <c r="I104" s="2">
        <v>42398</v>
      </c>
      <c r="J104" s="2">
        <v>42398</v>
      </c>
      <c r="K104">
        <v>0</v>
      </c>
    </row>
    <row r="105" spans="1:11" x14ac:dyDescent="0.25">
      <c r="A105" t="str">
        <f>"ZFA19931FE"</f>
        <v>ZFA19931FE</v>
      </c>
      <c r="B105" t="str">
        <f t="shared" si="1"/>
        <v>06363391001</v>
      </c>
      <c r="C105" t="s">
        <v>15</v>
      </c>
      <c r="D105" t="s">
        <v>287</v>
      </c>
      <c r="E105" t="s">
        <v>17</v>
      </c>
      <c r="F105" s="1" t="s">
        <v>288</v>
      </c>
      <c r="G105" t="s">
        <v>289</v>
      </c>
      <c r="H105">
        <v>290</v>
      </c>
      <c r="I105" s="2">
        <v>42492</v>
      </c>
      <c r="J105" s="2">
        <v>42492</v>
      </c>
      <c r="K105">
        <v>0</v>
      </c>
    </row>
    <row r="106" spans="1:11" x14ac:dyDescent="0.25">
      <c r="A106" t="str">
        <f>"Z9918487B6"</f>
        <v>Z9918487B6</v>
      </c>
      <c r="B106" t="str">
        <f t="shared" si="1"/>
        <v>06363391001</v>
      </c>
      <c r="C106" t="s">
        <v>15</v>
      </c>
      <c r="D106" t="s">
        <v>290</v>
      </c>
      <c r="E106" t="s">
        <v>17</v>
      </c>
      <c r="F106" s="1" t="s">
        <v>291</v>
      </c>
      <c r="G106" t="s">
        <v>175</v>
      </c>
      <c r="H106">
        <v>730</v>
      </c>
      <c r="I106" s="2">
        <v>42415</v>
      </c>
      <c r="J106" s="2">
        <v>42419</v>
      </c>
      <c r="K106">
        <v>730</v>
      </c>
    </row>
    <row r="107" spans="1:11" x14ac:dyDescent="0.25">
      <c r="A107" t="str">
        <f>"6569823572"</f>
        <v>6569823572</v>
      </c>
      <c r="B107" t="str">
        <f t="shared" si="1"/>
        <v>06363391001</v>
      </c>
      <c r="C107" t="s">
        <v>15</v>
      </c>
      <c r="D107" t="s">
        <v>292</v>
      </c>
      <c r="E107" t="s">
        <v>193</v>
      </c>
      <c r="F107" s="1" t="s">
        <v>293</v>
      </c>
      <c r="G107" t="s">
        <v>294</v>
      </c>
      <c r="H107">
        <v>149500</v>
      </c>
      <c r="I107" s="2">
        <v>42458</v>
      </c>
      <c r="J107" s="2">
        <v>42822</v>
      </c>
      <c r="K107">
        <v>147619.79999999999</v>
      </c>
    </row>
    <row r="108" spans="1:11" x14ac:dyDescent="0.25">
      <c r="A108" t="str">
        <f>"ZF319A5253"</f>
        <v>ZF319A5253</v>
      </c>
      <c r="B108" t="str">
        <f t="shared" si="1"/>
        <v>06363391001</v>
      </c>
      <c r="C108" t="s">
        <v>15</v>
      </c>
      <c r="D108" t="s">
        <v>295</v>
      </c>
      <c r="E108" t="s">
        <v>46</v>
      </c>
      <c r="F108" s="1" t="s">
        <v>296</v>
      </c>
      <c r="G108" t="s">
        <v>297</v>
      </c>
      <c r="H108">
        <v>9575.6299999999992</v>
      </c>
      <c r="I108" s="2">
        <v>42522</v>
      </c>
      <c r="J108" s="2">
        <v>42522</v>
      </c>
      <c r="K108">
        <v>9575.6299999999992</v>
      </c>
    </row>
    <row r="109" spans="1:11" x14ac:dyDescent="0.25">
      <c r="A109" t="str">
        <f>"Z4B1855D05"</f>
        <v>Z4B1855D05</v>
      </c>
      <c r="B109" t="str">
        <f t="shared" si="1"/>
        <v>06363391001</v>
      </c>
      <c r="C109" t="s">
        <v>15</v>
      </c>
      <c r="D109" t="s">
        <v>298</v>
      </c>
      <c r="E109" t="s">
        <v>17</v>
      </c>
      <c r="F109" s="1" t="s">
        <v>299</v>
      </c>
      <c r="G109" t="s">
        <v>300</v>
      </c>
      <c r="H109">
        <v>39000</v>
      </c>
      <c r="I109" s="2">
        <v>42408</v>
      </c>
      <c r="J109" s="2">
        <v>42735</v>
      </c>
      <c r="K109">
        <v>4066.8</v>
      </c>
    </row>
    <row r="110" spans="1:11" x14ac:dyDescent="0.25">
      <c r="A110" t="str">
        <f>"Z1818700A4"</f>
        <v>Z1818700A4</v>
      </c>
      <c r="B110" t="str">
        <f t="shared" si="1"/>
        <v>06363391001</v>
      </c>
      <c r="C110" t="s">
        <v>15</v>
      </c>
      <c r="D110" t="s">
        <v>301</v>
      </c>
      <c r="E110" t="s">
        <v>17</v>
      </c>
      <c r="F110" s="1" t="s">
        <v>302</v>
      </c>
      <c r="G110" t="s">
        <v>303</v>
      </c>
      <c r="H110">
        <v>1240</v>
      </c>
      <c r="I110" s="2">
        <v>42415</v>
      </c>
      <c r="J110" s="2">
        <v>42422</v>
      </c>
      <c r="K110">
        <v>1240</v>
      </c>
    </row>
    <row r="111" spans="1:11" x14ac:dyDescent="0.25">
      <c r="A111" t="str">
        <f>"Z461993185"</f>
        <v>Z461993185</v>
      </c>
      <c r="B111" t="str">
        <f t="shared" si="1"/>
        <v>06363391001</v>
      </c>
      <c r="C111" t="s">
        <v>15</v>
      </c>
      <c r="D111" t="s">
        <v>304</v>
      </c>
      <c r="E111" t="s">
        <v>17</v>
      </c>
      <c r="F111" s="1" t="s">
        <v>305</v>
      </c>
      <c r="G111" t="s">
        <v>172</v>
      </c>
      <c r="H111">
        <v>496</v>
      </c>
      <c r="I111" s="2">
        <v>42443</v>
      </c>
      <c r="J111" s="2">
        <v>42492</v>
      </c>
      <c r="K111">
        <v>496</v>
      </c>
    </row>
    <row r="112" spans="1:11" x14ac:dyDescent="0.25">
      <c r="A112" t="str">
        <f>"ZC91962128"</f>
        <v>ZC91962128</v>
      </c>
      <c r="B112" t="str">
        <f t="shared" si="1"/>
        <v>06363391001</v>
      </c>
      <c r="C112" t="s">
        <v>15</v>
      </c>
      <c r="D112" t="s">
        <v>306</v>
      </c>
      <c r="E112" t="s">
        <v>46</v>
      </c>
      <c r="F112" s="1" t="s">
        <v>79</v>
      </c>
      <c r="G112" t="s">
        <v>80</v>
      </c>
      <c r="H112">
        <v>5000</v>
      </c>
      <c r="I112" s="2">
        <v>42487</v>
      </c>
      <c r="J112" s="2">
        <v>42489</v>
      </c>
      <c r="K112">
        <v>3765.04</v>
      </c>
    </row>
    <row r="113" spans="1:11" x14ac:dyDescent="0.25">
      <c r="A113" t="str">
        <f>"Z0318B0756"</f>
        <v>Z0318B0756</v>
      </c>
      <c r="B113" t="str">
        <f t="shared" si="1"/>
        <v>06363391001</v>
      </c>
      <c r="C113" t="s">
        <v>15</v>
      </c>
      <c r="D113" t="s">
        <v>307</v>
      </c>
      <c r="E113" t="s">
        <v>17</v>
      </c>
      <c r="F113" s="1" t="s">
        <v>308</v>
      </c>
      <c r="G113" t="s">
        <v>309</v>
      </c>
      <c r="H113">
        <v>7045.2</v>
      </c>
      <c r="I113" s="2">
        <v>42486</v>
      </c>
      <c r="J113" s="2">
        <v>42489</v>
      </c>
      <c r="K113">
        <v>7045.2</v>
      </c>
    </row>
    <row r="114" spans="1:11" x14ac:dyDescent="0.25">
      <c r="A114" t="str">
        <f>"ZC519C0505"</f>
        <v>ZC519C0505</v>
      </c>
      <c r="B114" t="str">
        <f t="shared" si="1"/>
        <v>06363391001</v>
      </c>
      <c r="C114" t="s">
        <v>15</v>
      </c>
      <c r="D114" t="s">
        <v>310</v>
      </c>
      <c r="E114" t="s">
        <v>17</v>
      </c>
      <c r="F114" s="1" t="s">
        <v>311</v>
      </c>
      <c r="G114" t="s">
        <v>92</v>
      </c>
      <c r="H114">
        <v>5070</v>
      </c>
      <c r="I114" s="2">
        <v>42506</v>
      </c>
      <c r="J114" s="2">
        <v>42510</v>
      </c>
      <c r="K114">
        <v>5070</v>
      </c>
    </row>
    <row r="115" spans="1:11" x14ac:dyDescent="0.25">
      <c r="A115" t="str">
        <f>"ZB719C052B"</f>
        <v>ZB719C052B</v>
      </c>
      <c r="B115" t="str">
        <f t="shared" si="1"/>
        <v>06363391001</v>
      </c>
      <c r="C115" t="s">
        <v>15</v>
      </c>
      <c r="D115" t="s">
        <v>312</v>
      </c>
      <c r="E115" t="s">
        <v>17</v>
      </c>
      <c r="F115" s="1" t="s">
        <v>313</v>
      </c>
      <c r="G115" t="s">
        <v>275</v>
      </c>
      <c r="H115">
        <v>1306</v>
      </c>
      <c r="I115" s="2">
        <v>42506</v>
      </c>
      <c r="J115" s="2">
        <v>42508</v>
      </c>
      <c r="K115">
        <v>1306</v>
      </c>
    </row>
    <row r="116" spans="1:11" x14ac:dyDescent="0.25">
      <c r="A116" t="str">
        <f>"Z2D19C0636"</f>
        <v>Z2D19C0636</v>
      </c>
      <c r="B116" t="str">
        <f t="shared" si="1"/>
        <v>06363391001</v>
      </c>
      <c r="C116" t="s">
        <v>15</v>
      </c>
      <c r="D116" t="s">
        <v>314</v>
      </c>
      <c r="E116" t="s">
        <v>17</v>
      </c>
      <c r="F116" s="1" t="s">
        <v>315</v>
      </c>
      <c r="G116" t="s">
        <v>316</v>
      </c>
      <c r="H116">
        <v>1282</v>
      </c>
      <c r="I116" s="2">
        <v>42503</v>
      </c>
      <c r="J116" s="2">
        <v>42704</v>
      </c>
      <c r="K116">
        <v>0</v>
      </c>
    </row>
    <row r="117" spans="1:11" x14ac:dyDescent="0.25">
      <c r="A117" t="str">
        <f>"Z24198DAE6"</f>
        <v>Z24198DAE6</v>
      </c>
      <c r="B117" t="str">
        <f t="shared" si="1"/>
        <v>06363391001</v>
      </c>
      <c r="C117" t="s">
        <v>15</v>
      </c>
      <c r="D117" t="s">
        <v>317</v>
      </c>
      <c r="E117" t="s">
        <v>17</v>
      </c>
      <c r="F117" s="1" t="s">
        <v>318</v>
      </c>
      <c r="G117" t="s">
        <v>158</v>
      </c>
      <c r="H117">
        <v>430</v>
      </c>
      <c r="I117" s="2">
        <v>42493</v>
      </c>
      <c r="J117" s="2">
        <v>42496</v>
      </c>
      <c r="K117">
        <v>0</v>
      </c>
    </row>
    <row r="118" spans="1:11" x14ac:dyDescent="0.25">
      <c r="A118" t="str">
        <f>"ZF519931A0"</f>
        <v>ZF519931A0</v>
      </c>
      <c r="B118" t="str">
        <f t="shared" si="1"/>
        <v>06363391001</v>
      </c>
      <c r="C118" t="s">
        <v>15</v>
      </c>
      <c r="D118" t="s">
        <v>319</v>
      </c>
      <c r="E118" t="s">
        <v>17</v>
      </c>
      <c r="F118" s="1" t="s">
        <v>320</v>
      </c>
      <c r="G118" t="s">
        <v>321</v>
      </c>
      <c r="H118">
        <v>15410.55</v>
      </c>
      <c r="I118" s="2">
        <v>42506</v>
      </c>
      <c r="J118" s="2">
        <v>42538</v>
      </c>
      <c r="K118">
        <v>15410.55</v>
      </c>
    </row>
    <row r="119" spans="1:11" x14ac:dyDescent="0.25">
      <c r="A119" t="str">
        <f>"ZE119CB921"</f>
        <v>ZE119CB921</v>
      </c>
      <c r="B119" t="str">
        <f t="shared" si="1"/>
        <v>06363391001</v>
      </c>
      <c r="C119" t="s">
        <v>15</v>
      </c>
      <c r="D119" t="s">
        <v>322</v>
      </c>
      <c r="E119" t="s">
        <v>17</v>
      </c>
      <c r="F119" s="1" t="s">
        <v>323</v>
      </c>
      <c r="G119" t="s">
        <v>324</v>
      </c>
      <c r="H119">
        <v>4500</v>
      </c>
      <c r="I119" s="2">
        <v>42506</v>
      </c>
      <c r="J119" s="2">
        <v>42735</v>
      </c>
      <c r="K119">
        <v>4500</v>
      </c>
    </row>
    <row r="120" spans="1:11" x14ac:dyDescent="0.25">
      <c r="A120" t="str">
        <f>"ZA819E66E6"</f>
        <v>ZA819E66E6</v>
      </c>
      <c r="B120" t="str">
        <f t="shared" si="1"/>
        <v>06363391001</v>
      </c>
      <c r="C120" t="s">
        <v>15</v>
      </c>
      <c r="D120" t="s">
        <v>325</v>
      </c>
      <c r="E120" t="s">
        <v>17</v>
      </c>
      <c r="F120" s="1" t="s">
        <v>326</v>
      </c>
      <c r="G120" t="s">
        <v>19</v>
      </c>
      <c r="H120">
        <v>20298.759999999998</v>
      </c>
      <c r="I120" s="2">
        <v>42513</v>
      </c>
      <c r="J120" s="2">
        <v>42531</v>
      </c>
      <c r="K120">
        <v>20298.759999999998</v>
      </c>
    </row>
    <row r="121" spans="1:11" x14ac:dyDescent="0.25">
      <c r="A121" t="str">
        <f>"ZC619CBBA8"</f>
        <v>ZC619CBBA8</v>
      </c>
      <c r="B121" t="str">
        <f t="shared" si="1"/>
        <v>06363391001</v>
      </c>
      <c r="C121" t="s">
        <v>15</v>
      </c>
      <c r="D121" t="s">
        <v>327</v>
      </c>
      <c r="E121" t="s">
        <v>17</v>
      </c>
      <c r="F121" s="1" t="s">
        <v>328</v>
      </c>
      <c r="G121" t="s">
        <v>329</v>
      </c>
      <c r="H121">
        <v>9763.7099999999991</v>
      </c>
      <c r="I121" s="2">
        <v>42513</v>
      </c>
      <c r="J121" s="2">
        <v>42524</v>
      </c>
      <c r="K121">
        <v>9763.7099999999991</v>
      </c>
    </row>
    <row r="122" spans="1:11" x14ac:dyDescent="0.25">
      <c r="A122" t="str">
        <f>"Z8319CBC3A"</f>
        <v>Z8319CBC3A</v>
      </c>
      <c r="B122" t="str">
        <f t="shared" si="1"/>
        <v>06363391001</v>
      </c>
      <c r="C122" t="s">
        <v>15</v>
      </c>
      <c r="D122" t="s">
        <v>330</v>
      </c>
      <c r="E122" t="s">
        <v>17</v>
      </c>
      <c r="F122" s="1" t="s">
        <v>331</v>
      </c>
      <c r="G122" t="s">
        <v>332</v>
      </c>
      <c r="H122">
        <v>57.5</v>
      </c>
      <c r="I122" s="2">
        <v>42466</v>
      </c>
      <c r="J122" s="2">
        <v>42466</v>
      </c>
      <c r="K122">
        <v>57.5</v>
      </c>
    </row>
    <row r="123" spans="1:11" x14ac:dyDescent="0.25">
      <c r="A123" t="str">
        <f>"ZA019C05D5"</f>
        <v>ZA019C05D5</v>
      </c>
      <c r="B123" t="str">
        <f t="shared" si="1"/>
        <v>06363391001</v>
      </c>
      <c r="C123" t="s">
        <v>15</v>
      </c>
      <c r="D123" t="s">
        <v>333</v>
      </c>
      <c r="E123" t="s">
        <v>17</v>
      </c>
      <c r="F123" s="1" t="s">
        <v>334</v>
      </c>
      <c r="G123" t="s">
        <v>31</v>
      </c>
      <c r="H123">
        <v>100</v>
      </c>
      <c r="I123" s="2">
        <v>42415</v>
      </c>
      <c r="J123" s="2">
        <v>42415</v>
      </c>
      <c r="K123">
        <v>100</v>
      </c>
    </row>
    <row r="124" spans="1:11" x14ac:dyDescent="0.25">
      <c r="A124" t="str">
        <f>"ZCB1A341C3"</f>
        <v>ZCB1A341C3</v>
      </c>
      <c r="B124" t="str">
        <f t="shared" si="1"/>
        <v>06363391001</v>
      </c>
      <c r="C124" t="s">
        <v>15</v>
      </c>
      <c r="D124" t="s">
        <v>335</v>
      </c>
      <c r="E124" t="s">
        <v>17</v>
      </c>
      <c r="F124" s="1" t="s">
        <v>336</v>
      </c>
      <c r="G124" t="s">
        <v>337</v>
      </c>
      <c r="H124">
        <v>200</v>
      </c>
      <c r="I124" s="2">
        <v>42521</v>
      </c>
      <c r="J124" s="2">
        <v>42521</v>
      </c>
      <c r="K124">
        <v>200</v>
      </c>
    </row>
    <row r="125" spans="1:11" x14ac:dyDescent="0.25">
      <c r="A125" t="str">
        <f>"ZAA1A02492"</f>
        <v>ZAA1A02492</v>
      </c>
      <c r="B125" t="str">
        <f t="shared" si="1"/>
        <v>06363391001</v>
      </c>
      <c r="C125" t="s">
        <v>15</v>
      </c>
      <c r="D125" t="s">
        <v>338</v>
      </c>
      <c r="E125" t="s">
        <v>17</v>
      </c>
      <c r="F125" s="1" t="s">
        <v>339</v>
      </c>
      <c r="G125" t="s">
        <v>340</v>
      </c>
      <c r="H125">
        <v>80</v>
      </c>
      <c r="I125" s="2">
        <v>42495</v>
      </c>
      <c r="J125" s="2">
        <v>42495</v>
      </c>
      <c r="K125">
        <v>0</v>
      </c>
    </row>
    <row r="126" spans="1:11" x14ac:dyDescent="0.25">
      <c r="A126" t="str">
        <f>"Z0D1926874"</f>
        <v>Z0D1926874</v>
      </c>
      <c r="B126" t="str">
        <f t="shared" si="1"/>
        <v>06363391001</v>
      </c>
      <c r="C126" t="s">
        <v>15</v>
      </c>
      <c r="D126" t="s">
        <v>341</v>
      </c>
      <c r="E126" t="s">
        <v>17</v>
      </c>
      <c r="F126" s="1" t="s">
        <v>342</v>
      </c>
      <c r="G126" t="s">
        <v>343</v>
      </c>
      <c r="H126">
        <v>1020</v>
      </c>
      <c r="I126" s="2">
        <v>42478</v>
      </c>
      <c r="J126" s="2">
        <v>42478</v>
      </c>
      <c r="K126">
        <v>1020</v>
      </c>
    </row>
    <row r="127" spans="1:11" x14ac:dyDescent="0.25">
      <c r="A127" t="str">
        <f>"Z3019C060A"</f>
        <v>Z3019C060A</v>
      </c>
      <c r="B127" t="str">
        <f t="shared" si="1"/>
        <v>06363391001</v>
      </c>
      <c r="C127" t="s">
        <v>15</v>
      </c>
      <c r="D127" t="s">
        <v>344</v>
      </c>
      <c r="E127" t="s">
        <v>17</v>
      </c>
      <c r="F127" s="1" t="s">
        <v>345</v>
      </c>
      <c r="G127" t="s">
        <v>346</v>
      </c>
      <c r="H127">
        <v>8116.71</v>
      </c>
      <c r="I127" s="2">
        <v>42527</v>
      </c>
      <c r="J127" s="2">
        <v>42538</v>
      </c>
      <c r="K127">
        <v>8116.71</v>
      </c>
    </row>
    <row r="128" spans="1:11" x14ac:dyDescent="0.25">
      <c r="A128" t="str">
        <f>"Z7719816A0"</f>
        <v>Z7719816A0</v>
      </c>
      <c r="B128" t="str">
        <f t="shared" si="1"/>
        <v>06363391001</v>
      </c>
      <c r="C128" t="s">
        <v>15</v>
      </c>
      <c r="D128" t="s">
        <v>347</v>
      </c>
      <c r="E128" t="s">
        <v>17</v>
      </c>
      <c r="F128" s="1" t="s">
        <v>348</v>
      </c>
      <c r="G128" t="s">
        <v>349</v>
      </c>
      <c r="H128">
        <v>1102</v>
      </c>
      <c r="I128" s="2">
        <v>42486</v>
      </c>
      <c r="J128" s="2">
        <v>42517</v>
      </c>
      <c r="K128">
        <v>1102</v>
      </c>
    </row>
    <row r="129" spans="1:11" x14ac:dyDescent="0.25">
      <c r="A129" t="str">
        <f>"65767612DE"</f>
        <v>65767612DE</v>
      </c>
      <c r="B129" t="str">
        <f t="shared" si="1"/>
        <v>06363391001</v>
      </c>
      <c r="C129" t="s">
        <v>15</v>
      </c>
      <c r="D129" t="s">
        <v>350</v>
      </c>
      <c r="E129" t="s">
        <v>46</v>
      </c>
      <c r="F129" s="1" t="s">
        <v>351</v>
      </c>
      <c r="G129" t="s">
        <v>352</v>
      </c>
      <c r="H129">
        <v>0</v>
      </c>
      <c r="I129" s="2">
        <v>42461</v>
      </c>
      <c r="J129" s="2">
        <v>42825</v>
      </c>
      <c r="K129">
        <v>631112.14</v>
      </c>
    </row>
    <row r="130" spans="1:11" x14ac:dyDescent="0.25">
      <c r="A130" t="str">
        <f>"6635771B73"</f>
        <v>6635771B73</v>
      </c>
      <c r="B130" t="str">
        <f t="shared" si="1"/>
        <v>06363391001</v>
      </c>
      <c r="C130" t="s">
        <v>15</v>
      </c>
      <c r="D130" t="s">
        <v>353</v>
      </c>
      <c r="E130" t="s">
        <v>193</v>
      </c>
      <c r="F130" s="1" t="s">
        <v>354</v>
      </c>
      <c r="G130" t="s">
        <v>355</v>
      </c>
      <c r="H130">
        <v>149000</v>
      </c>
      <c r="I130" s="2">
        <v>42507</v>
      </c>
      <c r="J130" s="2">
        <v>43054</v>
      </c>
      <c r="K130">
        <v>148873</v>
      </c>
    </row>
    <row r="131" spans="1:11" x14ac:dyDescent="0.25">
      <c r="A131" t="str">
        <f>"ZA21A3427A"</f>
        <v>ZA21A3427A</v>
      </c>
      <c r="B131" t="str">
        <f t="shared" ref="B131:B194" si="2">"06363391001"</f>
        <v>06363391001</v>
      </c>
      <c r="C131" t="s">
        <v>15</v>
      </c>
      <c r="D131" t="s">
        <v>356</v>
      </c>
      <c r="E131" t="s">
        <v>17</v>
      </c>
      <c r="F131" s="1" t="s">
        <v>357</v>
      </c>
      <c r="G131" t="s">
        <v>358</v>
      </c>
      <c r="H131">
        <v>550</v>
      </c>
      <c r="I131" s="2">
        <v>42534</v>
      </c>
      <c r="J131" s="2">
        <v>42534</v>
      </c>
      <c r="K131">
        <v>550</v>
      </c>
    </row>
    <row r="132" spans="1:11" x14ac:dyDescent="0.25">
      <c r="A132" t="str">
        <f>"Z0918116AD"</f>
        <v>Z0918116AD</v>
      </c>
      <c r="B132" t="str">
        <f t="shared" si="2"/>
        <v>06363391001</v>
      </c>
      <c r="C132" t="s">
        <v>15</v>
      </c>
      <c r="D132" t="s">
        <v>359</v>
      </c>
      <c r="E132" t="s">
        <v>193</v>
      </c>
      <c r="F132" s="1" t="s">
        <v>360</v>
      </c>
      <c r="G132" t="s">
        <v>361</v>
      </c>
      <c r="H132">
        <v>29548</v>
      </c>
      <c r="I132" s="2">
        <v>42527</v>
      </c>
      <c r="J132" s="2">
        <v>42530</v>
      </c>
      <c r="K132">
        <v>29548</v>
      </c>
    </row>
    <row r="133" spans="1:11" x14ac:dyDescent="0.25">
      <c r="A133" t="str">
        <f>"ZF81A34125"</f>
        <v>ZF81A34125</v>
      </c>
      <c r="B133" t="str">
        <f t="shared" si="2"/>
        <v>06363391001</v>
      </c>
      <c r="C133" t="s">
        <v>15</v>
      </c>
      <c r="D133" t="s">
        <v>362</v>
      </c>
      <c r="E133" t="s">
        <v>17</v>
      </c>
      <c r="F133" s="1" t="s">
        <v>363</v>
      </c>
      <c r="G133" t="s">
        <v>60</v>
      </c>
      <c r="H133">
        <v>450</v>
      </c>
      <c r="I133" s="2">
        <v>42531</v>
      </c>
      <c r="J133" s="2">
        <v>42538</v>
      </c>
      <c r="K133">
        <v>450</v>
      </c>
    </row>
    <row r="134" spans="1:11" x14ac:dyDescent="0.25">
      <c r="A134" t="str">
        <f>"Z16191FD11"</f>
        <v>Z16191FD11</v>
      </c>
      <c r="B134" t="str">
        <f t="shared" si="2"/>
        <v>06363391001</v>
      </c>
      <c r="C134" t="s">
        <v>15</v>
      </c>
      <c r="D134" t="s">
        <v>364</v>
      </c>
      <c r="E134" t="s">
        <v>193</v>
      </c>
      <c r="F134" s="1" t="s">
        <v>365</v>
      </c>
      <c r="G134" t="s">
        <v>366</v>
      </c>
      <c r="H134">
        <v>1461.95</v>
      </c>
      <c r="I134" s="2">
        <v>42503</v>
      </c>
      <c r="J134" s="2">
        <v>42534</v>
      </c>
      <c r="K134">
        <v>1461.95</v>
      </c>
    </row>
    <row r="135" spans="1:11" x14ac:dyDescent="0.25">
      <c r="A135" t="str">
        <f>"Z9A1A3414D"</f>
        <v>Z9A1A3414D</v>
      </c>
      <c r="B135" t="str">
        <f t="shared" si="2"/>
        <v>06363391001</v>
      </c>
      <c r="C135" t="s">
        <v>15</v>
      </c>
      <c r="D135" t="s">
        <v>367</v>
      </c>
      <c r="E135" t="s">
        <v>17</v>
      </c>
      <c r="F135" s="1" t="s">
        <v>217</v>
      </c>
      <c r="G135" t="s">
        <v>19</v>
      </c>
      <c r="H135">
        <v>1094.75</v>
      </c>
      <c r="I135" s="2">
        <v>42531</v>
      </c>
      <c r="J135" s="2">
        <v>42535</v>
      </c>
      <c r="K135">
        <v>1094.75</v>
      </c>
    </row>
    <row r="136" spans="1:11" x14ac:dyDescent="0.25">
      <c r="A136" t="str">
        <f>"Z881A02536"</f>
        <v>Z881A02536</v>
      </c>
      <c r="B136" t="str">
        <f t="shared" si="2"/>
        <v>06363391001</v>
      </c>
      <c r="C136" t="s">
        <v>15</v>
      </c>
      <c r="D136" t="s">
        <v>368</v>
      </c>
      <c r="E136" t="s">
        <v>17</v>
      </c>
      <c r="F136" s="1" t="s">
        <v>18</v>
      </c>
      <c r="G136" t="s">
        <v>19</v>
      </c>
      <c r="H136">
        <v>221</v>
      </c>
      <c r="I136" s="2">
        <v>42520</v>
      </c>
      <c r="J136" s="2">
        <v>42524</v>
      </c>
      <c r="K136">
        <v>221</v>
      </c>
    </row>
    <row r="137" spans="1:11" x14ac:dyDescent="0.25">
      <c r="A137" t="str">
        <f>"ZF81A02501"</f>
        <v>ZF81A02501</v>
      </c>
      <c r="B137" t="str">
        <f t="shared" si="2"/>
        <v>06363391001</v>
      </c>
      <c r="C137" t="s">
        <v>15</v>
      </c>
      <c r="D137" t="s">
        <v>369</v>
      </c>
      <c r="E137" t="s">
        <v>17</v>
      </c>
      <c r="F137" s="1" t="s">
        <v>18</v>
      </c>
      <c r="G137" t="s">
        <v>19</v>
      </c>
      <c r="H137">
        <v>315</v>
      </c>
      <c r="I137" s="2">
        <v>42517</v>
      </c>
      <c r="J137" s="2">
        <v>42523</v>
      </c>
      <c r="K137">
        <v>315</v>
      </c>
    </row>
    <row r="138" spans="1:11" x14ac:dyDescent="0.25">
      <c r="A138" t="str">
        <f>"ZCA1A3417E"</f>
        <v>ZCA1A3417E</v>
      </c>
      <c r="B138" t="str">
        <f t="shared" si="2"/>
        <v>06363391001</v>
      </c>
      <c r="C138" t="s">
        <v>15</v>
      </c>
      <c r="D138" t="s">
        <v>370</v>
      </c>
      <c r="E138" t="s">
        <v>17</v>
      </c>
      <c r="F138" s="1" t="s">
        <v>326</v>
      </c>
      <c r="G138" t="s">
        <v>19</v>
      </c>
      <c r="H138">
        <v>6000</v>
      </c>
      <c r="I138" s="2">
        <v>42534</v>
      </c>
      <c r="J138" s="2">
        <v>42541</v>
      </c>
      <c r="K138">
        <v>6000</v>
      </c>
    </row>
    <row r="139" spans="1:11" x14ac:dyDescent="0.25">
      <c r="A139" t="str">
        <f>"Z21170E3E1"</f>
        <v>Z21170E3E1</v>
      </c>
      <c r="B139" t="str">
        <f t="shared" si="2"/>
        <v>06363391001</v>
      </c>
      <c r="C139" t="s">
        <v>15</v>
      </c>
      <c r="D139" t="s">
        <v>371</v>
      </c>
      <c r="E139" t="s">
        <v>193</v>
      </c>
      <c r="F139" s="1" t="s">
        <v>372</v>
      </c>
      <c r="G139" t="s">
        <v>373</v>
      </c>
      <c r="H139">
        <v>13500</v>
      </c>
      <c r="I139" s="2">
        <v>42506</v>
      </c>
      <c r="J139" s="2">
        <v>42643</v>
      </c>
      <c r="K139">
        <v>13500</v>
      </c>
    </row>
    <row r="140" spans="1:11" x14ac:dyDescent="0.25">
      <c r="A140" t="str">
        <f>"ZEA1A0271D"</f>
        <v>ZEA1A0271D</v>
      </c>
      <c r="B140" t="str">
        <f t="shared" si="2"/>
        <v>06363391001</v>
      </c>
      <c r="C140" t="s">
        <v>15</v>
      </c>
      <c r="D140" t="s">
        <v>374</v>
      </c>
      <c r="E140" t="s">
        <v>17</v>
      </c>
      <c r="F140" s="1" t="s">
        <v>85</v>
      </c>
      <c r="G140" t="s">
        <v>86</v>
      </c>
      <c r="H140">
        <v>500.75</v>
      </c>
      <c r="I140" s="2">
        <v>42545</v>
      </c>
      <c r="K140">
        <v>500.75</v>
      </c>
    </row>
    <row r="141" spans="1:11" x14ac:dyDescent="0.25">
      <c r="A141" t="str">
        <f>"ZAB1A340FB"</f>
        <v>ZAB1A340FB</v>
      </c>
      <c r="B141" t="str">
        <f t="shared" si="2"/>
        <v>06363391001</v>
      </c>
      <c r="C141" t="s">
        <v>15</v>
      </c>
      <c r="D141" t="s">
        <v>375</v>
      </c>
      <c r="E141" t="s">
        <v>17</v>
      </c>
      <c r="F141" s="1" t="s">
        <v>113</v>
      </c>
      <c r="G141" t="s">
        <v>103</v>
      </c>
      <c r="H141">
        <v>1155.06</v>
      </c>
      <c r="I141" s="2">
        <v>42527</v>
      </c>
      <c r="J141" s="2">
        <v>42535</v>
      </c>
      <c r="K141">
        <v>1155.06</v>
      </c>
    </row>
    <row r="142" spans="1:11" x14ac:dyDescent="0.25">
      <c r="A142" t="str">
        <f>"Z9119C437B"</f>
        <v>Z9119C437B</v>
      </c>
      <c r="B142" t="str">
        <f t="shared" si="2"/>
        <v>06363391001</v>
      </c>
      <c r="C142" t="s">
        <v>15</v>
      </c>
      <c r="D142" t="s">
        <v>376</v>
      </c>
      <c r="E142" t="s">
        <v>193</v>
      </c>
      <c r="F142" s="1" t="s">
        <v>377</v>
      </c>
      <c r="G142" t="s">
        <v>355</v>
      </c>
      <c r="H142">
        <v>39500</v>
      </c>
      <c r="I142" s="2">
        <v>42514</v>
      </c>
      <c r="J142" s="2">
        <v>42698</v>
      </c>
      <c r="K142">
        <v>24809.59</v>
      </c>
    </row>
    <row r="143" spans="1:11" x14ac:dyDescent="0.25">
      <c r="A143" t="str">
        <f>"Z591A5DC26"</f>
        <v>Z591A5DC26</v>
      </c>
      <c r="B143" t="str">
        <f t="shared" si="2"/>
        <v>06363391001</v>
      </c>
      <c r="C143" t="s">
        <v>15</v>
      </c>
      <c r="D143" t="s">
        <v>378</v>
      </c>
      <c r="E143" t="s">
        <v>17</v>
      </c>
      <c r="F143" s="1" t="s">
        <v>379</v>
      </c>
      <c r="G143" t="s">
        <v>380</v>
      </c>
      <c r="H143">
        <v>5509.5</v>
      </c>
      <c r="I143" s="2">
        <v>42402</v>
      </c>
      <c r="J143" s="2">
        <v>42415</v>
      </c>
      <c r="K143">
        <v>5509.5</v>
      </c>
    </row>
    <row r="144" spans="1:11" x14ac:dyDescent="0.25">
      <c r="A144" t="str">
        <f>"Z561A596B5"</f>
        <v>Z561A596B5</v>
      </c>
      <c r="B144" t="str">
        <f t="shared" si="2"/>
        <v>06363391001</v>
      </c>
      <c r="C144" t="s">
        <v>15</v>
      </c>
      <c r="D144" t="s">
        <v>381</v>
      </c>
      <c r="E144" t="s">
        <v>17</v>
      </c>
      <c r="F144" s="1" t="s">
        <v>382</v>
      </c>
      <c r="G144" t="s">
        <v>19</v>
      </c>
      <c r="H144">
        <v>1129.42</v>
      </c>
      <c r="I144" s="2">
        <v>42548</v>
      </c>
      <c r="J144" s="2">
        <v>42551</v>
      </c>
      <c r="K144">
        <v>1129.42</v>
      </c>
    </row>
    <row r="145" spans="1:11" x14ac:dyDescent="0.25">
      <c r="A145" t="str">
        <f>"Z4819E6589"</f>
        <v>Z4819E6589</v>
      </c>
      <c r="B145" t="str">
        <f t="shared" si="2"/>
        <v>06363391001</v>
      </c>
      <c r="C145" t="s">
        <v>15</v>
      </c>
      <c r="D145" t="s">
        <v>383</v>
      </c>
      <c r="E145" t="s">
        <v>17</v>
      </c>
      <c r="F145" s="1" t="s">
        <v>384</v>
      </c>
      <c r="G145" t="s">
        <v>213</v>
      </c>
      <c r="H145">
        <v>10521</v>
      </c>
      <c r="I145" s="2">
        <v>42548</v>
      </c>
      <c r="J145" s="2">
        <v>42573</v>
      </c>
      <c r="K145">
        <v>10521</v>
      </c>
    </row>
    <row r="146" spans="1:11" x14ac:dyDescent="0.25">
      <c r="A146" t="str">
        <f>"Z6F1A7298E"</f>
        <v>Z6F1A7298E</v>
      </c>
      <c r="B146" t="str">
        <f t="shared" si="2"/>
        <v>06363391001</v>
      </c>
      <c r="C146" t="s">
        <v>15</v>
      </c>
      <c r="D146" t="s">
        <v>385</v>
      </c>
      <c r="E146" t="s">
        <v>17</v>
      </c>
      <c r="F146" s="1" t="s">
        <v>18</v>
      </c>
      <c r="G146" t="s">
        <v>19</v>
      </c>
      <c r="H146">
        <v>1870</v>
      </c>
      <c r="I146" s="2">
        <v>42551</v>
      </c>
      <c r="J146" s="2">
        <v>42555</v>
      </c>
      <c r="K146">
        <v>1870</v>
      </c>
    </row>
    <row r="147" spans="1:11" x14ac:dyDescent="0.25">
      <c r="A147" t="str">
        <f>"Z8A1A70E84"</f>
        <v>Z8A1A70E84</v>
      </c>
      <c r="B147" t="str">
        <f t="shared" si="2"/>
        <v>06363391001</v>
      </c>
      <c r="C147" t="s">
        <v>15</v>
      </c>
      <c r="D147" t="s">
        <v>386</v>
      </c>
      <c r="E147" t="s">
        <v>17</v>
      </c>
      <c r="F147" s="1" t="s">
        <v>387</v>
      </c>
      <c r="G147" t="s">
        <v>388</v>
      </c>
      <c r="H147">
        <v>610</v>
      </c>
      <c r="I147" s="2">
        <v>42553</v>
      </c>
      <c r="J147" s="2">
        <v>42553</v>
      </c>
      <c r="K147">
        <v>0</v>
      </c>
    </row>
    <row r="148" spans="1:11" x14ac:dyDescent="0.25">
      <c r="A148" t="str">
        <f>"Z611A75CB0"</f>
        <v>Z611A75CB0</v>
      </c>
      <c r="B148" t="str">
        <f t="shared" si="2"/>
        <v>06363391001</v>
      </c>
      <c r="C148" t="s">
        <v>15</v>
      </c>
      <c r="D148" t="s">
        <v>389</v>
      </c>
      <c r="E148" t="s">
        <v>17</v>
      </c>
      <c r="F148" s="1" t="s">
        <v>390</v>
      </c>
      <c r="G148" t="s">
        <v>391</v>
      </c>
      <c r="H148">
        <v>1152.0999999999999</v>
      </c>
      <c r="I148" s="2">
        <v>42555</v>
      </c>
      <c r="J148" s="2">
        <v>42556</v>
      </c>
      <c r="K148">
        <v>1152.0999999999999</v>
      </c>
    </row>
    <row r="149" spans="1:11" x14ac:dyDescent="0.25">
      <c r="A149" t="str">
        <f>"Z5D1A6987F"</f>
        <v>Z5D1A6987F</v>
      </c>
      <c r="B149" t="str">
        <f t="shared" si="2"/>
        <v>06363391001</v>
      </c>
      <c r="C149" t="s">
        <v>15</v>
      </c>
      <c r="D149" t="s">
        <v>392</v>
      </c>
      <c r="E149" t="s">
        <v>17</v>
      </c>
      <c r="F149" s="1" t="s">
        <v>393</v>
      </c>
      <c r="G149" t="s">
        <v>169</v>
      </c>
      <c r="H149">
        <v>500</v>
      </c>
      <c r="I149" s="2">
        <v>42537</v>
      </c>
      <c r="J149" s="2">
        <v>42537</v>
      </c>
      <c r="K149">
        <v>0</v>
      </c>
    </row>
    <row r="150" spans="1:11" x14ac:dyDescent="0.25">
      <c r="A150" t="str">
        <f>"Z3B1A5964B"</f>
        <v>Z3B1A5964B</v>
      </c>
      <c r="B150" t="str">
        <f t="shared" si="2"/>
        <v>06363391001</v>
      </c>
      <c r="C150" t="s">
        <v>15</v>
      </c>
      <c r="D150" t="s">
        <v>394</v>
      </c>
      <c r="E150" t="s">
        <v>17</v>
      </c>
      <c r="F150" s="1" t="s">
        <v>50</v>
      </c>
      <c r="G150" t="s">
        <v>51</v>
      </c>
      <c r="H150">
        <v>400</v>
      </c>
      <c r="I150" s="2">
        <v>42528</v>
      </c>
      <c r="J150" s="2">
        <v>42528</v>
      </c>
      <c r="K150">
        <v>400</v>
      </c>
    </row>
    <row r="151" spans="1:11" x14ac:dyDescent="0.25">
      <c r="A151" t="str">
        <f>"Z691A698CA"</f>
        <v>Z691A698CA</v>
      </c>
      <c r="B151" t="str">
        <f t="shared" si="2"/>
        <v>06363391001</v>
      </c>
      <c r="C151" t="s">
        <v>15</v>
      </c>
      <c r="D151" t="s">
        <v>395</v>
      </c>
      <c r="E151" t="s">
        <v>17</v>
      </c>
      <c r="F151" s="1" t="s">
        <v>396</v>
      </c>
      <c r="G151" t="s">
        <v>73</v>
      </c>
      <c r="H151">
        <v>991</v>
      </c>
      <c r="I151" s="2">
        <v>42522</v>
      </c>
      <c r="J151" s="2">
        <v>42545</v>
      </c>
      <c r="K151">
        <v>0</v>
      </c>
    </row>
    <row r="152" spans="1:11" x14ac:dyDescent="0.25">
      <c r="A152" t="str">
        <f>"Z1A1A7178C"</f>
        <v>Z1A1A7178C</v>
      </c>
      <c r="B152" t="str">
        <f t="shared" si="2"/>
        <v>06363391001</v>
      </c>
      <c r="C152" t="s">
        <v>15</v>
      </c>
      <c r="D152" t="s">
        <v>397</v>
      </c>
      <c r="E152" t="s">
        <v>17</v>
      </c>
      <c r="F152" s="1" t="s">
        <v>18</v>
      </c>
      <c r="G152" t="s">
        <v>19</v>
      </c>
      <c r="H152">
        <v>5988.5</v>
      </c>
      <c r="I152" s="2">
        <v>42552</v>
      </c>
      <c r="J152" s="2">
        <v>42573</v>
      </c>
      <c r="K152">
        <v>5988.5</v>
      </c>
    </row>
    <row r="153" spans="1:11" x14ac:dyDescent="0.25">
      <c r="A153" t="str">
        <f>"ZE71A59692"</f>
        <v>ZE71A59692</v>
      </c>
      <c r="B153" t="str">
        <f t="shared" si="2"/>
        <v>06363391001</v>
      </c>
      <c r="C153" t="s">
        <v>15</v>
      </c>
      <c r="D153" t="s">
        <v>398</v>
      </c>
      <c r="E153" t="s">
        <v>17</v>
      </c>
      <c r="F153" s="1" t="s">
        <v>399</v>
      </c>
      <c r="G153" t="s">
        <v>19</v>
      </c>
      <c r="H153">
        <v>16202.7</v>
      </c>
      <c r="I153" s="2">
        <v>42548</v>
      </c>
      <c r="J153" s="2">
        <v>42566</v>
      </c>
      <c r="K153">
        <v>16202.7</v>
      </c>
    </row>
    <row r="154" spans="1:11" x14ac:dyDescent="0.25">
      <c r="A154" t="str">
        <f>"Z7D1A5966F"</f>
        <v>Z7D1A5966F</v>
      </c>
      <c r="B154" t="str">
        <f t="shared" si="2"/>
        <v>06363391001</v>
      </c>
      <c r="C154" t="s">
        <v>15</v>
      </c>
      <c r="D154" t="s">
        <v>400</v>
      </c>
      <c r="E154" t="s">
        <v>17</v>
      </c>
      <c r="F154" s="1" t="s">
        <v>18</v>
      </c>
      <c r="G154" t="s">
        <v>19</v>
      </c>
      <c r="H154">
        <v>457.6</v>
      </c>
      <c r="I154" s="2">
        <v>42548</v>
      </c>
      <c r="J154" s="2">
        <v>42566</v>
      </c>
      <c r="K154">
        <v>457.6</v>
      </c>
    </row>
    <row r="155" spans="1:11" x14ac:dyDescent="0.25">
      <c r="A155" t="str">
        <f>"Z151A71A1F"</f>
        <v>Z151A71A1F</v>
      </c>
      <c r="B155" t="str">
        <f t="shared" si="2"/>
        <v>06363391001</v>
      </c>
      <c r="C155" t="s">
        <v>15</v>
      </c>
      <c r="D155" t="s">
        <v>401</v>
      </c>
      <c r="E155" t="s">
        <v>17</v>
      </c>
      <c r="F155" s="1" t="s">
        <v>402</v>
      </c>
      <c r="G155" t="s">
        <v>213</v>
      </c>
      <c r="H155">
        <v>780</v>
      </c>
      <c r="I155" s="2">
        <v>42556</v>
      </c>
      <c r="J155" s="2">
        <v>42566</v>
      </c>
      <c r="K155">
        <v>780</v>
      </c>
    </row>
    <row r="156" spans="1:11" x14ac:dyDescent="0.25">
      <c r="A156" t="str">
        <f>"Z6518B064C"</f>
        <v>Z6518B064C</v>
      </c>
      <c r="B156" t="str">
        <f t="shared" si="2"/>
        <v>06363391001</v>
      </c>
      <c r="C156" t="s">
        <v>15</v>
      </c>
      <c r="D156" t="s">
        <v>403</v>
      </c>
      <c r="E156" t="s">
        <v>17</v>
      </c>
      <c r="F156" s="1" t="s">
        <v>217</v>
      </c>
      <c r="G156" t="s">
        <v>19</v>
      </c>
      <c r="H156">
        <v>1244.75</v>
      </c>
      <c r="I156" s="2">
        <v>42436</v>
      </c>
      <c r="J156" s="2">
        <v>42440</v>
      </c>
      <c r="K156">
        <v>1244.75</v>
      </c>
    </row>
    <row r="157" spans="1:11" x14ac:dyDescent="0.25">
      <c r="A157" t="str">
        <f>"Z0D16F921C"</f>
        <v>Z0D16F921C</v>
      </c>
      <c r="B157" t="str">
        <f t="shared" si="2"/>
        <v>06363391001</v>
      </c>
      <c r="C157" t="s">
        <v>15</v>
      </c>
      <c r="D157" t="s">
        <v>404</v>
      </c>
      <c r="E157" t="s">
        <v>17</v>
      </c>
      <c r="F157" s="1" t="s">
        <v>85</v>
      </c>
      <c r="G157" t="s">
        <v>86</v>
      </c>
      <c r="H157">
        <v>291.89999999999998</v>
      </c>
      <c r="I157" s="2">
        <v>42382</v>
      </c>
      <c r="J157" s="2">
        <v>42394</v>
      </c>
      <c r="K157">
        <v>291.89999999999998</v>
      </c>
    </row>
    <row r="158" spans="1:11" x14ac:dyDescent="0.25">
      <c r="A158" t="str">
        <f>"Z841A3423C"</f>
        <v>Z841A3423C</v>
      </c>
      <c r="B158" t="str">
        <f t="shared" si="2"/>
        <v>06363391001</v>
      </c>
      <c r="C158" t="s">
        <v>15</v>
      </c>
      <c r="D158" t="s">
        <v>405</v>
      </c>
      <c r="E158" t="s">
        <v>17</v>
      </c>
      <c r="F158" s="1" t="s">
        <v>406</v>
      </c>
      <c r="G158" t="s">
        <v>407</v>
      </c>
      <c r="H158">
        <v>753</v>
      </c>
      <c r="I158" s="2">
        <v>42536</v>
      </c>
      <c r="J158" s="2">
        <v>42537</v>
      </c>
      <c r="K158">
        <v>753</v>
      </c>
    </row>
    <row r="159" spans="1:11" x14ac:dyDescent="0.25">
      <c r="A159" t="str">
        <f>"Z381A8896D"</f>
        <v>Z381A8896D</v>
      </c>
      <c r="B159" t="str">
        <f t="shared" si="2"/>
        <v>06363391001</v>
      </c>
      <c r="C159" t="s">
        <v>15</v>
      </c>
      <c r="D159" t="s">
        <v>408</v>
      </c>
      <c r="E159" t="s">
        <v>17</v>
      </c>
      <c r="F159" s="1" t="s">
        <v>409</v>
      </c>
      <c r="G159" t="s">
        <v>410</v>
      </c>
      <c r="H159">
        <v>540</v>
      </c>
      <c r="I159" s="2">
        <v>42562</v>
      </c>
      <c r="J159" s="2">
        <v>42563</v>
      </c>
      <c r="K159">
        <v>540</v>
      </c>
    </row>
    <row r="160" spans="1:11" x14ac:dyDescent="0.25">
      <c r="A160" t="str">
        <f>"Z401A888A4"</f>
        <v>Z401A888A4</v>
      </c>
      <c r="B160" t="str">
        <f t="shared" si="2"/>
        <v>06363391001</v>
      </c>
      <c r="C160" t="s">
        <v>15</v>
      </c>
      <c r="D160" t="s">
        <v>411</v>
      </c>
      <c r="E160" t="s">
        <v>17</v>
      </c>
      <c r="F160" s="1" t="s">
        <v>412</v>
      </c>
      <c r="G160" t="s">
        <v>413</v>
      </c>
      <c r="H160">
        <v>300</v>
      </c>
      <c r="I160" s="2">
        <v>42563</v>
      </c>
      <c r="J160" s="2">
        <v>42563</v>
      </c>
      <c r="K160">
        <v>300</v>
      </c>
    </row>
    <row r="161" spans="1:11" x14ac:dyDescent="0.25">
      <c r="A161" t="str">
        <f>"Z2C1A88922"</f>
        <v>Z2C1A88922</v>
      </c>
      <c r="B161" t="str">
        <f t="shared" si="2"/>
        <v>06363391001</v>
      </c>
      <c r="C161" t="s">
        <v>15</v>
      </c>
      <c r="D161" t="s">
        <v>414</v>
      </c>
      <c r="E161" t="s">
        <v>17</v>
      </c>
      <c r="F161" s="1" t="s">
        <v>415</v>
      </c>
      <c r="G161" t="s">
        <v>416</v>
      </c>
      <c r="H161">
        <v>400</v>
      </c>
      <c r="I161" s="2">
        <v>42564</v>
      </c>
      <c r="J161" s="2">
        <v>42564</v>
      </c>
      <c r="K161">
        <v>0</v>
      </c>
    </row>
    <row r="162" spans="1:11" x14ac:dyDescent="0.25">
      <c r="A162" t="str">
        <f>"ZAE1A77171"</f>
        <v>ZAE1A77171</v>
      </c>
      <c r="B162" t="str">
        <f t="shared" si="2"/>
        <v>06363391001</v>
      </c>
      <c r="C162" t="s">
        <v>15</v>
      </c>
      <c r="D162" t="s">
        <v>417</v>
      </c>
      <c r="E162" t="s">
        <v>17</v>
      </c>
      <c r="F162" s="1" t="s">
        <v>418</v>
      </c>
      <c r="G162" t="s">
        <v>419</v>
      </c>
      <c r="H162">
        <v>612</v>
      </c>
      <c r="I162" s="2">
        <v>42563</v>
      </c>
      <c r="J162" s="2">
        <v>42563</v>
      </c>
      <c r="K162">
        <v>612</v>
      </c>
    </row>
    <row r="163" spans="1:11" x14ac:dyDescent="0.25">
      <c r="A163" t="str">
        <f>"Z5F18811B8"</f>
        <v>Z5F18811B8</v>
      </c>
      <c r="B163" t="str">
        <f t="shared" si="2"/>
        <v>06363391001</v>
      </c>
      <c r="C163" t="s">
        <v>15</v>
      </c>
      <c r="D163" t="s">
        <v>420</v>
      </c>
      <c r="E163" t="s">
        <v>17</v>
      </c>
      <c r="F163" s="1" t="s">
        <v>421</v>
      </c>
      <c r="G163" t="s">
        <v>422</v>
      </c>
      <c r="H163">
        <v>8200</v>
      </c>
      <c r="I163" s="2">
        <v>42471</v>
      </c>
      <c r="J163" s="2">
        <v>42476</v>
      </c>
      <c r="K163">
        <v>8200</v>
      </c>
    </row>
    <row r="164" spans="1:11" x14ac:dyDescent="0.25">
      <c r="A164" t="str">
        <f>"ZDB1A6991F"</f>
        <v>ZDB1A6991F</v>
      </c>
      <c r="B164" t="str">
        <f t="shared" si="2"/>
        <v>06363391001</v>
      </c>
      <c r="C164" t="s">
        <v>15</v>
      </c>
      <c r="D164" t="s">
        <v>423</v>
      </c>
      <c r="E164" t="s">
        <v>17</v>
      </c>
      <c r="F164" s="1" t="s">
        <v>424</v>
      </c>
      <c r="G164" t="s">
        <v>262</v>
      </c>
      <c r="H164">
        <v>3010</v>
      </c>
      <c r="I164" s="2">
        <v>42552</v>
      </c>
      <c r="J164" s="2">
        <v>42566</v>
      </c>
      <c r="K164">
        <v>3010</v>
      </c>
    </row>
    <row r="165" spans="1:11" x14ac:dyDescent="0.25">
      <c r="A165" t="str">
        <f>"Z9119CBA1E"</f>
        <v>Z9119CBA1E</v>
      </c>
      <c r="B165" t="str">
        <f t="shared" si="2"/>
        <v>06363391001</v>
      </c>
      <c r="C165" t="s">
        <v>15</v>
      </c>
      <c r="D165" t="s">
        <v>425</v>
      </c>
      <c r="E165" t="s">
        <v>17</v>
      </c>
      <c r="F165" s="1" t="s">
        <v>64</v>
      </c>
      <c r="G165" t="s">
        <v>426</v>
      </c>
      <c r="H165">
        <v>395</v>
      </c>
      <c r="I165" s="2">
        <v>42520</v>
      </c>
      <c r="J165" s="2">
        <v>42520</v>
      </c>
      <c r="K165">
        <v>395</v>
      </c>
    </row>
    <row r="166" spans="1:11" x14ac:dyDescent="0.25">
      <c r="A166" t="str">
        <f>"Z5E1A024AD"</f>
        <v>Z5E1A024AD</v>
      </c>
      <c r="B166" t="str">
        <f t="shared" si="2"/>
        <v>06363391001</v>
      </c>
      <c r="C166" t="s">
        <v>15</v>
      </c>
      <c r="D166" t="s">
        <v>427</v>
      </c>
      <c r="E166" t="s">
        <v>17</v>
      </c>
      <c r="F166" s="1" t="s">
        <v>428</v>
      </c>
      <c r="G166" t="s">
        <v>429</v>
      </c>
      <c r="H166">
        <v>600</v>
      </c>
      <c r="I166" s="2">
        <v>42517</v>
      </c>
      <c r="J166" s="2">
        <v>42517</v>
      </c>
      <c r="K166">
        <v>0</v>
      </c>
    </row>
    <row r="167" spans="1:11" x14ac:dyDescent="0.25">
      <c r="A167" t="str">
        <f>"Z8519E654F"</f>
        <v>Z8519E654F</v>
      </c>
      <c r="B167" t="str">
        <f t="shared" si="2"/>
        <v>06363391001</v>
      </c>
      <c r="C167" t="s">
        <v>15</v>
      </c>
      <c r="D167" t="s">
        <v>430</v>
      </c>
      <c r="E167" t="s">
        <v>17</v>
      </c>
      <c r="F167" s="1" t="s">
        <v>431</v>
      </c>
      <c r="G167" t="s">
        <v>262</v>
      </c>
      <c r="H167">
        <v>14780</v>
      </c>
      <c r="I167" s="2">
        <v>42510</v>
      </c>
      <c r="J167" s="2">
        <v>42531</v>
      </c>
      <c r="K167">
        <v>14780</v>
      </c>
    </row>
    <row r="168" spans="1:11" x14ac:dyDescent="0.25">
      <c r="A168" t="str">
        <f>"668359336C"</f>
        <v>668359336C</v>
      </c>
      <c r="B168" t="str">
        <f t="shared" si="2"/>
        <v>06363391001</v>
      </c>
      <c r="C168" t="s">
        <v>15</v>
      </c>
      <c r="D168" t="s">
        <v>432</v>
      </c>
      <c r="E168" t="s">
        <v>46</v>
      </c>
      <c r="F168" s="1" t="s">
        <v>433</v>
      </c>
      <c r="G168" s="1" t="s">
        <v>433</v>
      </c>
      <c r="H168">
        <v>12971116.300000001</v>
      </c>
      <c r="I168" s="2">
        <v>42522</v>
      </c>
      <c r="J168" s="2">
        <v>43852</v>
      </c>
      <c r="K168">
        <v>5163564.72</v>
      </c>
    </row>
    <row r="169" spans="1:11" x14ac:dyDescent="0.25">
      <c r="A169" t="str">
        <f>"669174282F"</f>
        <v>669174282F</v>
      </c>
      <c r="B169" t="str">
        <f t="shared" si="2"/>
        <v>06363391001</v>
      </c>
      <c r="C169" t="s">
        <v>15</v>
      </c>
      <c r="D169" t="s">
        <v>434</v>
      </c>
      <c r="E169" t="s">
        <v>46</v>
      </c>
      <c r="F169" s="1" t="s">
        <v>435</v>
      </c>
      <c r="G169" t="s">
        <v>436</v>
      </c>
      <c r="H169">
        <v>1367847.4</v>
      </c>
      <c r="I169" s="2">
        <v>42522</v>
      </c>
      <c r="J169" s="2">
        <v>43863</v>
      </c>
      <c r="K169">
        <v>481311.15</v>
      </c>
    </row>
    <row r="170" spans="1:11" x14ac:dyDescent="0.25">
      <c r="A170" t="str">
        <f>"Z231A917D1"</f>
        <v>Z231A917D1</v>
      </c>
      <c r="B170" t="str">
        <f t="shared" si="2"/>
        <v>06363391001</v>
      </c>
      <c r="C170" t="s">
        <v>15</v>
      </c>
      <c r="D170" t="s">
        <v>437</v>
      </c>
      <c r="E170" t="s">
        <v>17</v>
      </c>
      <c r="F170" s="1" t="s">
        <v>438</v>
      </c>
      <c r="G170" t="s">
        <v>439</v>
      </c>
      <c r="H170">
        <v>550</v>
      </c>
      <c r="I170" s="2">
        <v>42564</v>
      </c>
      <c r="J170" s="2">
        <v>42704</v>
      </c>
      <c r="K170">
        <v>550</v>
      </c>
    </row>
    <row r="171" spans="1:11" x14ac:dyDescent="0.25">
      <c r="A171" t="str">
        <f>"Z8C18B0AED"</f>
        <v>Z8C18B0AED</v>
      </c>
      <c r="B171" t="str">
        <f t="shared" si="2"/>
        <v>06363391001</v>
      </c>
      <c r="C171" t="s">
        <v>15</v>
      </c>
      <c r="D171" t="s">
        <v>440</v>
      </c>
      <c r="E171" t="s">
        <v>17</v>
      </c>
      <c r="F171" s="1" t="s">
        <v>441</v>
      </c>
      <c r="G171" t="s">
        <v>442</v>
      </c>
      <c r="H171">
        <v>210</v>
      </c>
      <c r="I171" s="2">
        <v>42396</v>
      </c>
      <c r="J171" s="2">
        <v>42396</v>
      </c>
      <c r="K171">
        <v>210</v>
      </c>
    </row>
    <row r="172" spans="1:11" x14ac:dyDescent="0.25">
      <c r="A172" t="str">
        <f>"Z3719119AB"</f>
        <v>Z3719119AB</v>
      </c>
      <c r="B172" t="str">
        <f t="shared" si="2"/>
        <v>06363391001</v>
      </c>
      <c r="C172" t="s">
        <v>15</v>
      </c>
      <c r="D172" t="s">
        <v>443</v>
      </c>
      <c r="E172" t="s">
        <v>17</v>
      </c>
      <c r="F172" s="1" t="s">
        <v>444</v>
      </c>
      <c r="G172" t="s">
        <v>445</v>
      </c>
      <c r="H172">
        <v>856</v>
      </c>
      <c r="I172" s="2">
        <v>42431</v>
      </c>
      <c r="J172" s="2">
        <v>42458</v>
      </c>
      <c r="K172">
        <v>856</v>
      </c>
    </row>
    <row r="173" spans="1:11" x14ac:dyDescent="0.25">
      <c r="A173" t="str">
        <f>"Z271911C38"</f>
        <v>Z271911C38</v>
      </c>
      <c r="B173" t="str">
        <f t="shared" si="2"/>
        <v>06363391001</v>
      </c>
      <c r="C173" t="s">
        <v>15</v>
      </c>
      <c r="D173" t="s">
        <v>446</v>
      </c>
      <c r="E173" t="s">
        <v>17</v>
      </c>
      <c r="F173" s="1" t="s">
        <v>447</v>
      </c>
      <c r="G173" t="s">
        <v>448</v>
      </c>
      <c r="H173">
        <v>950</v>
      </c>
      <c r="I173" s="2">
        <v>42410</v>
      </c>
      <c r="J173" s="2">
        <v>42410</v>
      </c>
      <c r="K173">
        <v>950</v>
      </c>
    </row>
    <row r="174" spans="1:11" x14ac:dyDescent="0.25">
      <c r="A174" t="str">
        <f>"Z3F19CBA91"</f>
        <v>Z3F19CBA91</v>
      </c>
      <c r="B174" t="str">
        <f t="shared" si="2"/>
        <v>06363391001</v>
      </c>
      <c r="C174" t="s">
        <v>15</v>
      </c>
      <c r="D174" t="s">
        <v>449</v>
      </c>
      <c r="E174" t="s">
        <v>17</v>
      </c>
      <c r="F174" s="1" t="s">
        <v>450</v>
      </c>
      <c r="G174" t="s">
        <v>169</v>
      </c>
      <c r="H174">
        <v>2500</v>
      </c>
      <c r="I174" s="2">
        <v>42522</v>
      </c>
      <c r="J174" s="2">
        <v>42538</v>
      </c>
      <c r="K174">
        <v>0</v>
      </c>
    </row>
    <row r="175" spans="1:11" x14ac:dyDescent="0.25">
      <c r="A175" t="str">
        <f>"Z6C1A3D3BD"</f>
        <v>Z6C1A3D3BD</v>
      </c>
      <c r="B175" t="str">
        <f t="shared" si="2"/>
        <v>06363391001</v>
      </c>
      <c r="C175" t="s">
        <v>15</v>
      </c>
      <c r="D175" t="s">
        <v>451</v>
      </c>
      <c r="E175" t="s">
        <v>17</v>
      </c>
      <c r="F175" s="1" t="s">
        <v>452</v>
      </c>
      <c r="G175" t="s">
        <v>453</v>
      </c>
      <c r="H175">
        <v>879.2</v>
      </c>
      <c r="I175" s="2">
        <v>42548</v>
      </c>
      <c r="J175" s="2">
        <v>42548</v>
      </c>
      <c r="K175">
        <v>879.2</v>
      </c>
    </row>
    <row r="176" spans="1:11" x14ac:dyDescent="0.25">
      <c r="A176" t="str">
        <f>"Z261A88B70"</f>
        <v>Z261A88B70</v>
      </c>
      <c r="B176" t="str">
        <f t="shared" si="2"/>
        <v>06363391001</v>
      </c>
      <c r="C176" t="s">
        <v>15</v>
      </c>
      <c r="D176" t="s">
        <v>454</v>
      </c>
      <c r="E176" t="s">
        <v>17</v>
      </c>
      <c r="F176" s="1" t="s">
        <v>455</v>
      </c>
      <c r="G176" t="s">
        <v>43</v>
      </c>
      <c r="H176">
        <v>2990</v>
      </c>
      <c r="I176" s="2">
        <v>42562</v>
      </c>
      <c r="J176" s="2">
        <v>42573</v>
      </c>
      <c r="K176">
        <v>2990</v>
      </c>
    </row>
    <row r="177" spans="1:11" x14ac:dyDescent="0.25">
      <c r="A177" t="str">
        <f>"ZED18B0A99"</f>
        <v>ZED18B0A99</v>
      </c>
      <c r="B177" t="str">
        <f t="shared" si="2"/>
        <v>06363391001</v>
      </c>
      <c r="C177" t="s">
        <v>15</v>
      </c>
      <c r="D177" t="s">
        <v>456</v>
      </c>
      <c r="E177" t="s">
        <v>17</v>
      </c>
      <c r="F177" s="1" t="s">
        <v>457</v>
      </c>
      <c r="G177" t="s">
        <v>458</v>
      </c>
      <c r="H177">
        <v>6035</v>
      </c>
      <c r="I177" s="2">
        <v>42473</v>
      </c>
      <c r="J177" s="2">
        <v>42473</v>
      </c>
      <c r="K177">
        <v>6035</v>
      </c>
    </row>
    <row r="178" spans="1:11" x14ac:dyDescent="0.25">
      <c r="A178" t="str">
        <f>"ZDE17FB159"</f>
        <v>ZDE17FB159</v>
      </c>
      <c r="B178" t="str">
        <f t="shared" si="2"/>
        <v>06363391001</v>
      </c>
      <c r="C178" t="s">
        <v>15</v>
      </c>
      <c r="D178" t="s">
        <v>459</v>
      </c>
      <c r="E178" t="s">
        <v>17</v>
      </c>
      <c r="F178" s="1" t="s">
        <v>460</v>
      </c>
      <c r="G178" t="s">
        <v>461</v>
      </c>
      <c r="H178">
        <v>1451.4</v>
      </c>
      <c r="I178" s="2">
        <v>42387</v>
      </c>
      <c r="J178" s="2">
        <v>42387</v>
      </c>
      <c r="K178">
        <v>1451.4</v>
      </c>
    </row>
    <row r="179" spans="1:11" x14ac:dyDescent="0.25">
      <c r="A179" t="str">
        <f>"6625267F45"</f>
        <v>6625267F45</v>
      </c>
      <c r="B179" t="str">
        <f t="shared" si="2"/>
        <v>06363391001</v>
      </c>
      <c r="C179" t="s">
        <v>15</v>
      </c>
      <c r="D179" t="s">
        <v>462</v>
      </c>
      <c r="E179" t="s">
        <v>46</v>
      </c>
      <c r="F179" s="1" t="s">
        <v>463</v>
      </c>
      <c r="G179" t="s">
        <v>464</v>
      </c>
      <c r="H179">
        <v>134534.39999999999</v>
      </c>
      <c r="I179" s="2">
        <v>42562</v>
      </c>
      <c r="J179" s="2">
        <v>44388</v>
      </c>
      <c r="K179">
        <v>60540.39</v>
      </c>
    </row>
    <row r="180" spans="1:11" x14ac:dyDescent="0.25">
      <c r="A180" t="str">
        <f>"ZF8177E251"</f>
        <v>ZF8177E251</v>
      </c>
      <c r="B180" t="str">
        <f t="shared" si="2"/>
        <v>06363391001</v>
      </c>
      <c r="C180" t="s">
        <v>15</v>
      </c>
      <c r="D180" t="s">
        <v>465</v>
      </c>
      <c r="E180" t="s">
        <v>193</v>
      </c>
      <c r="F180" s="1" t="s">
        <v>466</v>
      </c>
      <c r="G180" t="s">
        <v>467</v>
      </c>
      <c r="H180">
        <v>39500</v>
      </c>
      <c r="I180" s="2">
        <v>42380</v>
      </c>
      <c r="J180" s="2">
        <v>42558</v>
      </c>
      <c r="K180">
        <v>39163.67</v>
      </c>
    </row>
    <row r="181" spans="1:11" x14ac:dyDescent="0.25">
      <c r="A181" t="str">
        <f>"ZB517E6D87"</f>
        <v>ZB517E6D87</v>
      </c>
      <c r="B181" t="str">
        <f t="shared" si="2"/>
        <v>06363391001</v>
      </c>
      <c r="C181" t="s">
        <v>15</v>
      </c>
      <c r="D181" t="s">
        <v>468</v>
      </c>
      <c r="E181" t="s">
        <v>17</v>
      </c>
      <c r="F181" s="1" t="s">
        <v>469</v>
      </c>
      <c r="G181" t="s">
        <v>470</v>
      </c>
      <c r="H181">
        <v>145</v>
      </c>
      <c r="I181" s="2">
        <v>42380</v>
      </c>
      <c r="J181" s="2">
        <v>42391</v>
      </c>
      <c r="K181">
        <v>145</v>
      </c>
    </row>
    <row r="182" spans="1:11" x14ac:dyDescent="0.25">
      <c r="A182" t="str">
        <f>"ZAE1A989C2"</f>
        <v>ZAE1A989C2</v>
      </c>
      <c r="B182" t="str">
        <f t="shared" si="2"/>
        <v>06363391001</v>
      </c>
      <c r="C182" t="s">
        <v>15</v>
      </c>
      <c r="D182" t="s">
        <v>471</v>
      </c>
      <c r="E182" t="s">
        <v>17</v>
      </c>
      <c r="F182" s="1" t="s">
        <v>472</v>
      </c>
      <c r="G182" t="s">
        <v>332</v>
      </c>
      <c r="H182">
        <v>1051.92</v>
      </c>
      <c r="I182" s="2">
        <v>42569</v>
      </c>
      <c r="J182" s="2">
        <v>42569</v>
      </c>
      <c r="K182">
        <v>1051.92</v>
      </c>
    </row>
    <row r="183" spans="1:11" x14ac:dyDescent="0.25">
      <c r="A183" t="str">
        <f>"ZA11AA0B99"</f>
        <v>ZA11AA0B99</v>
      </c>
      <c r="B183" t="str">
        <f t="shared" si="2"/>
        <v>06363391001</v>
      </c>
      <c r="C183" t="s">
        <v>15</v>
      </c>
      <c r="D183" t="s">
        <v>473</v>
      </c>
      <c r="E183" t="s">
        <v>17</v>
      </c>
      <c r="F183" s="1" t="s">
        <v>474</v>
      </c>
      <c r="G183" t="s">
        <v>19</v>
      </c>
      <c r="H183">
        <v>2170</v>
      </c>
      <c r="I183" s="2">
        <v>42570</v>
      </c>
      <c r="J183" s="2">
        <v>42570</v>
      </c>
      <c r="K183">
        <v>2170</v>
      </c>
    </row>
    <row r="184" spans="1:11" x14ac:dyDescent="0.25">
      <c r="A184" t="str">
        <f>"ZC11A989FA"</f>
        <v>ZC11A989FA</v>
      </c>
      <c r="B184" t="str">
        <f t="shared" si="2"/>
        <v>06363391001</v>
      </c>
      <c r="C184" t="s">
        <v>15</v>
      </c>
      <c r="D184" t="s">
        <v>475</v>
      </c>
      <c r="E184" t="s">
        <v>17</v>
      </c>
      <c r="F184" s="1" t="s">
        <v>476</v>
      </c>
      <c r="G184" t="s">
        <v>477</v>
      </c>
      <c r="H184">
        <v>1200</v>
      </c>
      <c r="I184" s="2">
        <v>42569</v>
      </c>
      <c r="J184" s="2">
        <v>42570</v>
      </c>
      <c r="K184">
        <v>1200</v>
      </c>
    </row>
    <row r="185" spans="1:11" x14ac:dyDescent="0.25">
      <c r="A185" t="str">
        <f>"ZF61A88B9D"</f>
        <v>ZF61A88B9D</v>
      </c>
      <c r="B185" t="str">
        <f t="shared" si="2"/>
        <v>06363391001</v>
      </c>
      <c r="C185" t="s">
        <v>15</v>
      </c>
      <c r="D185" t="s">
        <v>478</v>
      </c>
      <c r="E185" t="s">
        <v>17</v>
      </c>
      <c r="F185" s="1" t="s">
        <v>18</v>
      </c>
      <c r="G185" t="s">
        <v>19</v>
      </c>
      <c r="H185">
        <v>464</v>
      </c>
      <c r="I185" s="2">
        <v>42569</v>
      </c>
      <c r="J185" s="2">
        <v>42580</v>
      </c>
      <c r="K185">
        <v>464</v>
      </c>
    </row>
    <row r="186" spans="1:11" x14ac:dyDescent="0.25">
      <c r="A186" t="str">
        <f>"Z2D1A69949"</f>
        <v>Z2D1A69949</v>
      </c>
      <c r="B186" t="str">
        <f t="shared" si="2"/>
        <v>06363391001</v>
      </c>
      <c r="C186" t="s">
        <v>15</v>
      </c>
      <c r="D186" t="s">
        <v>479</v>
      </c>
      <c r="E186" t="s">
        <v>17</v>
      </c>
      <c r="F186" s="1" t="s">
        <v>480</v>
      </c>
      <c r="G186" t="s">
        <v>481</v>
      </c>
      <c r="H186">
        <v>240</v>
      </c>
      <c r="I186" s="2">
        <v>42549</v>
      </c>
      <c r="J186" s="2">
        <v>42549</v>
      </c>
      <c r="K186">
        <v>0</v>
      </c>
    </row>
    <row r="187" spans="1:11" x14ac:dyDescent="0.25">
      <c r="A187" t="str">
        <f>"Z6C1A58BF8"</f>
        <v>Z6C1A58BF8</v>
      </c>
      <c r="B187" t="str">
        <f t="shared" si="2"/>
        <v>06363391001</v>
      </c>
      <c r="C187" t="s">
        <v>15</v>
      </c>
      <c r="D187" t="s">
        <v>482</v>
      </c>
      <c r="E187" t="s">
        <v>17</v>
      </c>
      <c r="F187" s="1" t="s">
        <v>483</v>
      </c>
      <c r="G187" t="s">
        <v>321</v>
      </c>
      <c r="H187">
        <v>10750</v>
      </c>
      <c r="I187" s="2">
        <v>42552</v>
      </c>
      <c r="J187" s="2">
        <v>42557</v>
      </c>
      <c r="K187">
        <v>10750</v>
      </c>
    </row>
    <row r="188" spans="1:11" x14ac:dyDescent="0.25">
      <c r="A188" t="str">
        <f>"Z111A3E464"</f>
        <v>Z111A3E464</v>
      </c>
      <c r="B188" t="str">
        <f t="shared" si="2"/>
        <v>06363391001</v>
      </c>
      <c r="C188" t="s">
        <v>15</v>
      </c>
      <c r="D188" t="s">
        <v>484</v>
      </c>
      <c r="E188" t="s">
        <v>17</v>
      </c>
      <c r="F188" s="1" t="s">
        <v>98</v>
      </c>
      <c r="G188" t="s">
        <v>19</v>
      </c>
      <c r="H188">
        <v>1539.85</v>
      </c>
      <c r="I188" s="2">
        <v>42534</v>
      </c>
      <c r="J188" s="2">
        <v>42536</v>
      </c>
      <c r="K188">
        <v>1539.85</v>
      </c>
    </row>
    <row r="189" spans="1:11" x14ac:dyDescent="0.25">
      <c r="A189" t="str">
        <f>"Z041AA0B71"</f>
        <v>Z041AA0B71</v>
      </c>
      <c r="B189" t="str">
        <f t="shared" si="2"/>
        <v>06363391001</v>
      </c>
      <c r="C189" t="s">
        <v>15</v>
      </c>
      <c r="D189" t="s">
        <v>485</v>
      </c>
      <c r="E189" t="s">
        <v>17</v>
      </c>
      <c r="F189" s="1" t="s">
        <v>396</v>
      </c>
      <c r="G189" t="s">
        <v>73</v>
      </c>
      <c r="H189">
        <v>636</v>
      </c>
      <c r="I189" s="2">
        <v>42552</v>
      </c>
      <c r="J189" s="2">
        <v>42559</v>
      </c>
      <c r="K189">
        <v>636</v>
      </c>
    </row>
    <row r="190" spans="1:11" x14ac:dyDescent="0.25">
      <c r="A190" t="str">
        <f>"ZED1A88B26"</f>
        <v>ZED1A88B26</v>
      </c>
      <c r="B190" t="str">
        <f t="shared" si="2"/>
        <v>06363391001</v>
      </c>
      <c r="C190" t="s">
        <v>15</v>
      </c>
      <c r="D190" t="s">
        <v>486</v>
      </c>
      <c r="E190" t="s">
        <v>17</v>
      </c>
      <c r="F190" s="1" t="s">
        <v>487</v>
      </c>
      <c r="G190" t="s">
        <v>103</v>
      </c>
      <c r="H190">
        <v>12293.75</v>
      </c>
      <c r="I190" s="2">
        <v>42562</v>
      </c>
      <c r="J190" s="2">
        <v>42573</v>
      </c>
      <c r="K190">
        <v>12293.75</v>
      </c>
    </row>
    <row r="191" spans="1:11" x14ac:dyDescent="0.25">
      <c r="A191" t="str">
        <f>"Z9A1AA92FA"</f>
        <v>Z9A1AA92FA</v>
      </c>
      <c r="B191" t="str">
        <f t="shared" si="2"/>
        <v>06363391001</v>
      </c>
      <c r="C191" t="s">
        <v>15</v>
      </c>
      <c r="D191" t="s">
        <v>488</v>
      </c>
      <c r="E191" t="s">
        <v>17</v>
      </c>
      <c r="F191" s="1" t="s">
        <v>489</v>
      </c>
      <c r="G191" t="s">
        <v>490</v>
      </c>
      <c r="H191">
        <v>640</v>
      </c>
      <c r="I191" s="2">
        <v>42569</v>
      </c>
      <c r="J191" s="2">
        <v>42573</v>
      </c>
      <c r="K191">
        <v>640</v>
      </c>
    </row>
    <row r="192" spans="1:11" x14ac:dyDescent="0.25">
      <c r="A192" t="str">
        <f>"ZA9198DB73"</f>
        <v>ZA9198DB73</v>
      </c>
      <c r="B192" t="str">
        <f t="shared" si="2"/>
        <v>06363391001</v>
      </c>
      <c r="C192" t="s">
        <v>15</v>
      </c>
      <c r="D192" t="s">
        <v>491</v>
      </c>
      <c r="E192" t="s">
        <v>17</v>
      </c>
      <c r="F192" s="1" t="s">
        <v>492</v>
      </c>
      <c r="G192" t="s">
        <v>493</v>
      </c>
      <c r="H192">
        <v>1950</v>
      </c>
      <c r="I192" s="2">
        <v>42552</v>
      </c>
      <c r="J192" s="2">
        <v>42580</v>
      </c>
      <c r="K192">
        <v>1950</v>
      </c>
    </row>
    <row r="193" spans="1:11" x14ac:dyDescent="0.25">
      <c r="A193" t="str">
        <f>"Z67191A12A"</f>
        <v>Z67191A12A</v>
      </c>
      <c r="B193" t="str">
        <f t="shared" si="2"/>
        <v>06363391001</v>
      </c>
      <c r="C193" t="s">
        <v>15</v>
      </c>
      <c r="D193" t="s">
        <v>494</v>
      </c>
      <c r="E193" t="s">
        <v>193</v>
      </c>
      <c r="F193" s="1" t="s">
        <v>495</v>
      </c>
      <c r="G193" t="s">
        <v>496</v>
      </c>
      <c r="H193">
        <v>18750</v>
      </c>
      <c r="I193" s="2">
        <v>42522</v>
      </c>
      <c r="J193" s="2">
        <v>42643</v>
      </c>
      <c r="K193">
        <v>18750</v>
      </c>
    </row>
    <row r="194" spans="1:11" x14ac:dyDescent="0.25">
      <c r="A194" t="str">
        <f>"ZC31AB5E33"</f>
        <v>ZC31AB5E33</v>
      </c>
      <c r="B194" t="str">
        <f t="shared" si="2"/>
        <v>06363391001</v>
      </c>
      <c r="C194" t="s">
        <v>15</v>
      </c>
      <c r="D194" t="s">
        <v>497</v>
      </c>
      <c r="E194" t="s">
        <v>17</v>
      </c>
      <c r="F194" s="1" t="s">
        <v>498</v>
      </c>
      <c r="G194" t="s">
        <v>499</v>
      </c>
      <c r="H194">
        <v>5080</v>
      </c>
      <c r="I194" s="2">
        <v>42576</v>
      </c>
      <c r="J194" s="2">
        <v>42702</v>
      </c>
      <c r="K194">
        <v>5080</v>
      </c>
    </row>
    <row r="195" spans="1:11" x14ac:dyDescent="0.25">
      <c r="A195" t="str">
        <f>"Z321AB5E56"</f>
        <v>Z321AB5E56</v>
      </c>
      <c r="B195" t="str">
        <f t="shared" ref="B195:B258" si="3">"06363391001"</f>
        <v>06363391001</v>
      </c>
      <c r="C195" t="s">
        <v>15</v>
      </c>
      <c r="D195" t="s">
        <v>500</v>
      </c>
      <c r="E195" t="s">
        <v>17</v>
      </c>
      <c r="F195" s="1" t="s">
        <v>501</v>
      </c>
      <c r="G195" t="s">
        <v>502</v>
      </c>
      <c r="H195">
        <v>508.5</v>
      </c>
      <c r="I195" s="2">
        <v>42576</v>
      </c>
      <c r="J195" s="2">
        <v>42576</v>
      </c>
      <c r="K195">
        <v>508.5</v>
      </c>
    </row>
    <row r="196" spans="1:11" x14ac:dyDescent="0.25">
      <c r="A196" t="str">
        <f>"Z8A1AB5E86"</f>
        <v>Z8A1AB5E86</v>
      </c>
      <c r="B196" t="str">
        <f t="shared" si="3"/>
        <v>06363391001</v>
      </c>
      <c r="C196" t="s">
        <v>15</v>
      </c>
      <c r="D196" t="s">
        <v>503</v>
      </c>
      <c r="E196" t="s">
        <v>17</v>
      </c>
      <c r="F196" s="1" t="s">
        <v>185</v>
      </c>
      <c r="G196" t="s">
        <v>186</v>
      </c>
      <c r="H196">
        <v>155.69999999999999</v>
      </c>
      <c r="I196" s="2">
        <v>42565</v>
      </c>
      <c r="J196" s="2">
        <v>42565</v>
      </c>
      <c r="K196">
        <v>115.7</v>
      </c>
    </row>
    <row r="197" spans="1:11" x14ac:dyDescent="0.25">
      <c r="A197" t="str">
        <f>"ZF11AB5ED5"</f>
        <v>ZF11AB5ED5</v>
      </c>
      <c r="B197" t="str">
        <f t="shared" si="3"/>
        <v>06363391001</v>
      </c>
      <c r="C197" t="s">
        <v>15</v>
      </c>
      <c r="D197" t="s">
        <v>504</v>
      </c>
      <c r="E197" t="s">
        <v>17</v>
      </c>
      <c r="F197" s="1" t="s">
        <v>505</v>
      </c>
      <c r="G197" t="s">
        <v>103</v>
      </c>
      <c r="H197">
        <v>8057</v>
      </c>
      <c r="I197" s="2">
        <v>42583</v>
      </c>
      <c r="J197" s="2">
        <v>42726</v>
      </c>
      <c r="K197">
        <v>8057</v>
      </c>
    </row>
    <row r="198" spans="1:11" x14ac:dyDescent="0.25">
      <c r="A198" t="str">
        <f>"674600536F"</f>
        <v>674600536F</v>
      </c>
      <c r="B198" t="str">
        <f t="shared" si="3"/>
        <v>06363391001</v>
      </c>
      <c r="C198" t="s">
        <v>15</v>
      </c>
      <c r="D198" t="s">
        <v>506</v>
      </c>
      <c r="E198" t="s">
        <v>46</v>
      </c>
      <c r="F198" s="1" t="s">
        <v>507</v>
      </c>
      <c r="G198" t="s">
        <v>508</v>
      </c>
      <c r="H198">
        <v>2431193</v>
      </c>
      <c r="I198" s="2">
        <v>42572</v>
      </c>
      <c r="J198" s="2">
        <v>42735</v>
      </c>
      <c r="K198">
        <v>2212979.4</v>
      </c>
    </row>
    <row r="199" spans="1:11" x14ac:dyDescent="0.25">
      <c r="A199" t="str">
        <f>"Z2B1AB5F64"</f>
        <v>Z2B1AB5F64</v>
      </c>
      <c r="B199" t="str">
        <f t="shared" si="3"/>
        <v>06363391001</v>
      </c>
      <c r="C199" t="s">
        <v>15</v>
      </c>
      <c r="D199" t="s">
        <v>509</v>
      </c>
      <c r="E199" t="s">
        <v>17</v>
      </c>
      <c r="F199" s="1" t="s">
        <v>510</v>
      </c>
      <c r="G199" t="s">
        <v>210</v>
      </c>
      <c r="H199">
        <v>314</v>
      </c>
      <c r="I199" s="2">
        <v>42541</v>
      </c>
      <c r="J199" s="2">
        <v>42541</v>
      </c>
      <c r="K199">
        <v>314</v>
      </c>
    </row>
    <row r="200" spans="1:11" x14ac:dyDescent="0.25">
      <c r="A200" t="str">
        <f>"Z021AB5F20"</f>
        <v>Z021AB5F20</v>
      </c>
      <c r="B200" t="str">
        <f t="shared" si="3"/>
        <v>06363391001</v>
      </c>
      <c r="C200" t="s">
        <v>15</v>
      </c>
      <c r="D200" t="s">
        <v>511</v>
      </c>
      <c r="E200" t="s">
        <v>17</v>
      </c>
      <c r="F200" s="1" t="s">
        <v>185</v>
      </c>
      <c r="G200" t="s">
        <v>186</v>
      </c>
      <c r="H200">
        <v>115.3</v>
      </c>
      <c r="I200" s="2">
        <v>42566</v>
      </c>
      <c r="J200" s="2">
        <v>42566</v>
      </c>
      <c r="K200">
        <v>115.3</v>
      </c>
    </row>
    <row r="201" spans="1:11" x14ac:dyDescent="0.25">
      <c r="A201" t="str">
        <f>"Z571AB5F7C"</f>
        <v>Z571AB5F7C</v>
      </c>
      <c r="B201" t="str">
        <f t="shared" si="3"/>
        <v>06363391001</v>
      </c>
      <c r="C201" t="s">
        <v>15</v>
      </c>
      <c r="D201" t="s">
        <v>512</v>
      </c>
      <c r="E201" t="s">
        <v>17</v>
      </c>
      <c r="F201" s="1" t="s">
        <v>513</v>
      </c>
      <c r="G201" t="s">
        <v>198</v>
      </c>
      <c r="H201">
        <v>500</v>
      </c>
      <c r="I201" s="2">
        <v>42556</v>
      </c>
      <c r="J201" s="2">
        <v>42556</v>
      </c>
      <c r="K201">
        <v>500</v>
      </c>
    </row>
    <row r="202" spans="1:11" x14ac:dyDescent="0.25">
      <c r="A202" t="str">
        <f>"ZA01AB5F8D"</f>
        <v>ZA01AB5F8D</v>
      </c>
      <c r="B202" t="str">
        <f t="shared" si="3"/>
        <v>06363391001</v>
      </c>
      <c r="C202" t="s">
        <v>15</v>
      </c>
      <c r="D202" t="s">
        <v>514</v>
      </c>
      <c r="E202" t="s">
        <v>17</v>
      </c>
      <c r="F202" s="1" t="s">
        <v>513</v>
      </c>
      <c r="G202" t="s">
        <v>198</v>
      </c>
      <c r="H202">
        <v>495</v>
      </c>
      <c r="I202" s="2">
        <v>42565</v>
      </c>
      <c r="J202" s="2">
        <v>42565</v>
      </c>
      <c r="K202">
        <v>450</v>
      </c>
    </row>
    <row r="203" spans="1:11" x14ac:dyDescent="0.25">
      <c r="A203" t="str">
        <f>"ZD11AB5F08"</f>
        <v>ZD11AB5F08</v>
      </c>
      <c r="B203" t="str">
        <f t="shared" si="3"/>
        <v>06363391001</v>
      </c>
      <c r="C203" t="s">
        <v>15</v>
      </c>
      <c r="D203" t="s">
        <v>515</v>
      </c>
      <c r="E203" t="s">
        <v>17</v>
      </c>
      <c r="F203" s="1" t="s">
        <v>516</v>
      </c>
      <c r="G203" t="s">
        <v>517</v>
      </c>
      <c r="H203">
        <v>500</v>
      </c>
      <c r="I203" s="2">
        <v>42573</v>
      </c>
      <c r="J203" s="2">
        <v>42573</v>
      </c>
      <c r="K203">
        <v>500</v>
      </c>
    </row>
    <row r="204" spans="1:11" x14ac:dyDescent="0.25">
      <c r="A204" t="str">
        <f>"Z2D1AC3E7F"</f>
        <v>Z2D1AC3E7F</v>
      </c>
      <c r="B204" t="str">
        <f t="shared" si="3"/>
        <v>06363391001</v>
      </c>
      <c r="C204" t="s">
        <v>15</v>
      </c>
      <c r="D204" t="s">
        <v>518</v>
      </c>
      <c r="E204" t="s">
        <v>17</v>
      </c>
      <c r="F204" s="1" t="s">
        <v>519</v>
      </c>
      <c r="G204" t="s">
        <v>164</v>
      </c>
      <c r="H204">
        <v>135</v>
      </c>
      <c r="I204" s="2">
        <v>42573</v>
      </c>
      <c r="J204" s="2">
        <v>42573</v>
      </c>
      <c r="K204">
        <v>135</v>
      </c>
    </row>
    <row r="205" spans="1:11" x14ac:dyDescent="0.25">
      <c r="A205" t="str">
        <f>"Z691ACBB80"</f>
        <v>Z691ACBB80</v>
      </c>
      <c r="B205" t="str">
        <f t="shared" si="3"/>
        <v>06363391001</v>
      </c>
      <c r="C205" t="s">
        <v>15</v>
      </c>
      <c r="D205" t="s">
        <v>520</v>
      </c>
      <c r="E205" t="s">
        <v>17</v>
      </c>
      <c r="F205" s="1" t="s">
        <v>521</v>
      </c>
      <c r="G205" t="s">
        <v>522</v>
      </c>
      <c r="H205">
        <v>235</v>
      </c>
      <c r="I205" s="2">
        <v>42563</v>
      </c>
      <c r="J205" s="2">
        <v>42573</v>
      </c>
      <c r="K205">
        <v>235</v>
      </c>
    </row>
    <row r="206" spans="1:11" x14ac:dyDescent="0.25">
      <c r="A206" t="str">
        <f>"Z5C19119D6"</f>
        <v>Z5C19119D6</v>
      </c>
      <c r="B206" t="str">
        <f t="shared" si="3"/>
        <v>06363391001</v>
      </c>
      <c r="C206" t="s">
        <v>15</v>
      </c>
      <c r="D206" t="s">
        <v>523</v>
      </c>
      <c r="E206" t="s">
        <v>17</v>
      </c>
      <c r="F206" s="1" t="s">
        <v>524</v>
      </c>
      <c r="G206" t="s">
        <v>525</v>
      </c>
      <c r="H206">
        <v>2100</v>
      </c>
      <c r="I206" s="2">
        <v>42583</v>
      </c>
      <c r="J206" s="2">
        <v>42583</v>
      </c>
      <c r="K206">
        <v>1450</v>
      </c>
    </row>
    <row r="207" spans="1:11" x14ac:dyDescent="0.25">
      <c r="A207" t="str">
        <f>"ZC71AC70D4"</f>
        <v>ZC71AC70D4</v>
      </c>
      <c r="B207" t="str">
        <f t="shared" si="3"/>
        <v>06363391001</v>
      </c>
      <c r="C207" t="s">
        <v>15</v>
      </c>
      <c r="D207" t="s">
        <v>526</v>
      </c>
      <c r="E207" t="s">
        <v>17</v>
      </c>
      <c r="F207" s="1" t="s">
        <v>527</v>
      </c>
      <c r="G207" t="s">
        <v>528</v>
      </c>
      <c r="H207">
        <v>280</v>
      </c>
      <c r="I207" s="2">
        <v>42577</v>
      </c>
      <c r="J207" s="2">
        <v>42577</v>
      </c>
      <c r="K207">
        <v>280</v>
      </c>
    </row>
    <row r="208" spans="1:11" x14ac:dyDescent="0.25">
      <c r="A208" t="str">
        <f>"Z6D1A6E26C"</f>
        <v>Z6D1A6E26C</v>
      </c>
      <c r="B208" t="str">
        <f t="shared" si="3"/>
        <v>06363391001</v>
      </c>
      <c r="C208" t="s">
        <v>15</v>
      </c>
      <c r="D208" t="s">
        <v>529</v>
      </c>
      <c r="E208" t="s">
        <v>17</v>
      </c>
      <c r="F208" s="1" t="s">
        <v>530</v>
      </c>
      <c r="G208" t="s">
        <v>531</v>
      </c>
      <c r="H208">
        <v>11582</v>
      </c>
      <c r="I208" s="2">
        <v>42549</v>
      </c>
      <c r="J208" s="2">
        <v>42566</v>
      </c>
      <c r="K208">
        <v>11582</v>
      </c>
    </row>
    <row r="209" spans="1:11" x14ac:dyDescent="0.25">
      <c r="A209" t="str">
        <f>"Z8A1A9F6B1"</f>
        <v>Z8A1A9F6B1</v>
      </c>
      <c r="B209" t="str">
        <f t="shared" si="3"/>
        <v>06363391001</v>
      </c>
      <c r="C209" t="s">
        <v>15</v>
      </c>
      <c r="D209" t="s">
        <v>532</v>
      </c>
      <c r="E209" t="s">
        <v>17</v>
      </c>
      <c r="F209" s="1" t="s">
        <v>533</v>
      </c>
      <c r="G209" t="s">
        <v>534</v>
      </c>
      <c r="H209">
        <v>1910</v>
      </c>
      <c r="I209" s="2">
        <v>42565</v>
      </c>
      <c r="J209" s="2">
        <v>42611</v>
      </c>
      <c r="K209">
        <v>1910</v>
      </c>
    </row>
    <row r="210" spans="1:11" x14ac:dyDescent="0.25">
      <c r="A210" t="str">
        <f>"ZE71A9F73F"</f>
        <v>ZE71A9F73F</v>
      </c>
      <c r="B210" t="str">
        <f t="shared" si="3"/>
        <v>06363391001</v>
      </c>
      <c r="C210" t="s">
        <v>15</v>
      </c>
      <c r="D210" t="s">
        <v>535</v>
      </c>
      <c r="E210" t="s">
        <v>17</v>
      </c>
      <c r="F210" s="1" t="s">
        <v>533</v>
      </c>
      <c r="G210" t="s">
        <v>534</v>
      </c>
      <c r="H210">
        <v>4580</v>
      </c>
      <c r="I210" s="2">
        <v>42565</v>
      </c>
      <c r="J210" s="2">
        <v>42611</v>
      </c>
      <c r="K210">
        <v>4580</v>
      </c>
    </row>
    <row r="211" spans="1:11" x14ac:dyDescent="0.25">
      <c r="A211" t="str">
        <f>"Z281B00EAD"</f>
        <v>Z281B00EAD</v>
      </c>
      <c r="B211" t="str">
        <f t="shared" si="3"/>
        <v>06363391001</v>
      </c>
      <c r="C211" t="s">
        <v>15</v>
      </c>
      <c r="D211" t="s">
        <v>536</v>
      </c>
      <c r="E211" t="s">
        <v>17</v>
      </c>
      <c r="F211" s="1" t="s">
        <v>537</v>
      </c>
      <c r="G211" t="s">
        <v>538</v>
      </c>
      <c r="H211">
        <v>2510</v>
      </c>
      <c r="I211" s="2">
        <v>42614</v>
      </c>
      <c r="J211" s="2">
        <v>42590</v>
      </c>
      <c r="K211">
        <v>2510</v>
      </c>
    </row>
    <row r="212" spans="1:11" x14ac:dyDescent="0.25">
      <c r="A212" t="str">
        <f>"Z791B00EF0"</f>
        <v>Z791B00EF0</v>
      </c>
      <c r="B212" t="str">
        <f t="shared" si="3"/>
        <v>06363391001</v>
      </c>
      <c r="C212" t="s">
        <v>15</v>
      </c>
      <c r="D212" t="s">
        <v>539</v>
      </c>
      <c r="E212" t="s">
        <v>17</v>
      </c>
      <c r="F212" s="1" t="s">
        <v>540</v>
      </c>
      <c r="G212" t="s">
        <v>477</v>
      </c>
      <c r="H212">
        <v>570</v>
      </c>
      <c r="I212" s="2">
        <v>42615</v>
      </c>
      <c r="J212" s="2">
        <v>42615</v>
      </c>
      <c r="K212">
        <v>570</v>
      </c>
    </row>
    <row r="213" spans="1:11" x14ac:dyDescent="0.25">
      <c r="A213" t="str">
        <f>"Z651B00E73"</f>
        <v>Z651B00E73</v>
      </c>
      <c r="B213" t="str">
        <f t="shared" si="3"/>
        <v>06363391001</v>
      </c>
      <c r="C213" t="s">
        <v>15</v>
      </c>
      <c r="D213" t="s">
        <v>541</v>
      </c>
      <c r="E213" t="s">
        <v>17</v>
      </c>
      <c r="F213" s="1" t="s">
        <v>542</v>
      </c>
      <c r="G213" t="s">
        <v>543</v>
      </c>
      <c r="H213">
        <v>500</v>
      </c>
      <c r="I213" s="2">
        <v>42586</v>
      </c>
      <c r="J213" s="2">
        <v>42591</v>
      </c>
      <c r="K213">
        <v>432</v>
      </c>
    </row>
    <row r="214" spans="1:11" x14ac:dyDescent="0.25">
      <c r="A214" t="str">
        <f>"ZEE1A75C74"</f>
        <v>ZEE1A75C74</v>
      </c>
      <c r="B214" t="str">
        <f t="shared" si="3"/>
        <v>06363391001</v>
      </c>
      <c r="C214" t="s">
        <v>15</v>
      </c>
      <c r="D214" t="s">
        <v>544</v>
      </c>
      <c r="E214" t="s">
        <v>17</v>
      </c>
      <c r="F214" s="1" t="s">
        <v>545</v>
      </c>
      <c r="G214" t="s">
        <v>477</v>
      </c>
      <c r="H214">
        <v>5200</v>
      </c>
      <c r="I214" s="2">
        <v>42555</v>
      </c>
      <c r="J214" s="2">
        <v>42559</v>
      </c>
      <c r="K214">
        <v>5200</v>
      </c>
    </row>
    <row r="215" spans="1:11" x14ac:dyDescent="0.25">
      <c r="A215" t="str">
        <f>"ZF11A933E3"</f>
        <v>ZF11A933E3</v>
      </c>
      <c r="B215" t="str">
        <f t="shared" si="3"/>
        <v>06363391001</v>
      </c>
      <c r="C215" t="s">
        <v>15</v>
      </c>
      <c r="D215" t="s">
        <v>546</v>
      </c>
      <c r="E215" t="s">
        <v>46</v>
      </c>
      <c r="F215" s="1" t="s">
        <v>547</v>
      </c>
      <c r="G215" t="s">
        <v>548</v>
      </c>
      <c r="H215">
        <v>23903.759999999998</v>
      </c>
      <c r="I215" s="2">
        <v>42614</v>
      </c>
      <c r="J215" s="2">
        <v>42633</v>
      </c>
      <c r="K215">
        <v>23903.759999999998</v>
      </c>
    </row>
    <row r="216" spans="1:11" x14ac:dyDescent="0.25">
      <c r="A216" t="str">
        <f>"Z0B1A7DF71"</f>
        <v>Z0B1A7DF71</v>
      </c>
      <c r="B216" t="str">
        <f t="shared" si="3"/>
        <v>06363391001</v>
      </c>
      <c r="C216" t="s">
        <v>15</v>
      </c>
      <c r="D216" t="s">
        <v>549</v>
      </c>
      <c r="E216" t="s">
        <v>193</v>
      </c>
      <c r="F216" s="1" t="s">
        <v>550</v>
      </c>
      <c r="G216" t="s">
        <v>355</v>
      </c>
      <c r="H216">
        <v>39500</v>
      </c>
      <c r="I216" s="2">
        <v>42565</v>
      </c>
      <c r="J216" s="2">
        <v>42580</v>
      </c>
      <c r="K216">
        <v>39462.800000000003</v>
      </c>
    </row>
    <row r="217" spans="1:11" x14ac:dyDescent="0.25">
      <c r="A217" t="str">
        <f>"Z441870F71"</f>
        <v>Z441870F71</v>
      </c>
      <c r="B217" t="str">
        <f t="shared" si="3"/>
        <v>06363391001</v>
      </c>
      <c r="C217" t="s">
        <v>15</v>
      </c>
      <c r="D217" t="s">
        <v>551</v>
      </c>
      <c r="E217" t="s">
        <v>46</v>
      </c>
      <c r="F217" s="1" t="s">
        <v>463</v>
      </c>
      <c r="G217" t="s">
        <v>464</v>
      </c>
      <c r="H217">
        <v>5883</v>
      </c>
      <c r="I217" s="2">
        <v>42491</v>
      </c>
      <c r="J217" s="2">
        <v>44682</v>
      </c>
      <c r="K217">
        <v>3151.62</v>
      </c>
    </row>
    <row r="218" spans="1:11" x14ac:dyDescent="0.25">
      <c r="A218" t="str">
        <f>"ZCC1A8D693"</f>
        <v>ZCC1A8D693</v>
      </c>
      <c r="B218" t="str">
        <f t="shared" si="3"/>
        <v>06363391001</v>
      </c>
      <c r="C218" t="s">
        <v>15</v>
      </c>
      <c r="D218" t="s">
        <v>552</v>
      </c>
      <c r="E218" t="s">
        <v>17</v>
      </c>
      <c r="F218" s="1" t="s">
        <v>553</v>
      </c>
      <c r="G218" t="s">
        <v>554</v>
      </c>
      <c r="H218">
        <v>3200</v>
      </c>
      <c r="I218" s="2">
        <v>42635</v>
      </c>
      <c r="J218" s="2">
        <v>42635</v>
      </c>
      <c r="K218">
        <v>3200</v>
      </c>
    </row>
    <row r="219" spans="1:11" x14ac:dyDescent="0.25">
      <c r="A219" t="str">
        <f>"Z8F1B1031F"</f>
        <v>Z8F1B1031F</v>
      </c>
      <c r="B219" t="str">
        <f t="shared" si="3"/>
        <v>06363391001</v>
      </c>
      <c r="C219" t="s">
        <v>15</v>
      </c>
      <c r="D219" t="s">
        <v>555</v>
      </c>
      <c r="E219" t="s">
        <v>17</v>
      </c>
      <c r="F219" s="1" t="s">
        <v>18</v>
      </c>
      <c r="G219" t="s">
        <v>19</v>
      </c>
      <c r="H219">
        <v>1951.45</v>
      </c>
      <c r="I219" s="2">
        <v>42615</v>
      </c>
      <c r="J219" s="2">
        <v>42615</v>
      </c>
      <c r="K219">
        <v>1951.45</v>
      </c>
    </row>
    <row r="220" spans="1:11" x14ac:dyDescent="0.25">
      <c r="A220" t="str">
        <f>"ZCB1B1DF3B"</f>
        <v>ZCB1B1DF3B</v>
      </c>
      <c r="B220" t="str">
        <f t="shared" si="3"/>
        <v>06363391001</v>
      </c>
      <c r="C220" t="s">
        <v>15</v>
      </c>
      <c r="D220" t="s">
        <v>556</v>
      </c>
      <c r="E220" t="s">
        <v>17</v>
      </c>
      <c r="F220" s="1" t="s">
        <v>557</v>
      </c>
      <c r="G220" t="s">
        <v>558</v>
      </c>
      <c r="H220">
        <v>1200</v>
      </c>
      <c r="I220" s="2">
        <v>42623</v>
      </c>
      <c r="J220" s="2">
        <v>42623</v>
      </c>
      <c r="K220">
        <v>1200</v>
      </c>
    </row>
    <row r="221" spans="1:11" x14ac:dyDescent="0.25">
      <c r="A221" t="str">
        <f>"ZF61B1CD68"</f>
        <v>ZF61B1CD68</v>
      </c>
      <c r="B221" t="str">
        <f t="shared" si="3"/>
        <v>06363391001</v>
      </c>
      <c r="C221" t="s">
        <v>15</v>
      </c>
      <c r="D221" t="s">
        <v>559</v>
      </c>
      <c r="E221" t="s">
        <v>17</v>
      </c>
      <c r="F221" s="1" t="s">
        <v>560</v>
      </c>
      <c r="G221" t="s">
        <v>164</v>
      </c>
      <c r="H221">
        <v>1200</v>
      </c>
      <c r="I221" s="2">
        <v>42625</v>
      </c>
      <c r="J221" s="2">
        <v>42627</v>
      </c>
      <c r="K221">
        <v>1200</v>
      </c>
    </row>
    <row r="222" spans="1:11" x14ac:dyDescent="0.25">
      <c r="A222" t="str">
        <f>"Z0F1A49747"</f>
        <v>Z0F1A49747</v>
      </c>
      <c r="B222" t="str">
        <f t="shared" si="3"/>
        <v>06363391001</v>
      </c>
      <c r="C222" t="s">
        <v>15</v>
      </c>
      <c r="D222" t="s">
        <v>561</v>
      </c>
      <c r="E222" t="s">
        <v>46</v>
      </c>
      <c r="F222" s="1" t="s">
        <v>562</v>
      </c>
      <c r="G222" t="s">
        <v>563</v>
      </c>
      <c r="H222">
        <v>10280</v>
      </c>
      <c r="I222" s="2">
        <v>42569</v>
      </c>
      <c r="J222" s="2">
        <v>44394</v>
      </c>
      <c r="K222">
        <v>5042.91</v>
      </c>
    </row>
    <row r="223" spans="1:11" x14ac:dyDescent="0.25">
      <c r="A223" t="str">
        <f>"Z861B1860A"</f>
        <v>Z861B1860A</v>
      </c>
      <c r="B223" t="str">
        <f t="shared" si="3"/>
        <v>06363391001</v>
      </c>
      <c r="C223" t="s">
        <v>15</v>
      </c>
      <c r="D223" t="s">
        <v>564</v>
      </c>
      <c r="E223" t="s">
        <v>17</v>
      </c>
      <c r="F223" s="1" t="s">
        <v>110</v>
      </c>
      <c r="G223" t="s">
        <v>111</v>
      </c>
      <c r="H223">
        <v>250</v>
      </c>
      <c r="I223" s="2">
        <v>42571</v>
      </c>
      <c r="J223" s="2">
        <v>42578</v>
      </c>
      <c r="K223">
        <v>250</v>
      </c>
    </row>
    <row r="224" spans="1:11" x14ac:dyDescent="0.25">
      <c r="A224" t="str">
        <f>"Z8819C9851"</f>
        <v>Z8819C9851</v>
      </c>
      <c r="B224" t="str">
        <f t="shared" si="3"/>
        <v>06363391001</v>
      </c>
      <c r="C224" t="s">
        <v>15</v>
      </c>
      <c r="D224" t="s">
        <v>565</v>
      </c>
      <c r="E224" t="s">
        <v>193</v>
      </c>
      <c r="F224" s="1" t="s">
        <v>566</v>
      </c>
      <c r="G224" t="s">
        <v>567</v>
      </c>
      <c r="H224">
        <v>1200</v>
      </c>
      <c r="I224" s="2">
        <v>42542</v>
      </c>
      <c r="J224" s="2">
        <v>42634</v>
      </c>
      <c r="K224">
        <v>1200</v>
      </c>
    </row>
    <row r="225" spans="1:11" x14ac:dyDescent="0.25">
      <c r="A225" t="str">
        <f>"Z6F1B185B9"</f>
        <v>Z6F1B185B9</v>
      </c>
      <c r="B225" t="str">
        <f t="shared" si="3"/>
        <v>06363391001</v>
      </c>
      <c r="C225" t="s">
        <v>15</v>
      </c>
      <c r="D225" t="s">
        <v>568</v>
      </c>
      <c r="E225" t="s">
        <v>17</v>
      </c>
      <c r="F225" s="1" t="s">
        <v>569</v>
      </c>
      <c r="G225" t="s">
        <v>570</v>
      </c>
      <c r="H225">
        <v>349</v>
      </c>
      <c r="I225" s="2">
        <v>42594</v>
      </c>
      <c r="J225" s="2">
        <v>42594</v>
      </c>
      <c r="K225">
        <v>349</v>
      </c>
    </row>
    <row r="226" spans="1:11" x14ac:dyDescent="0.25">
      <c r="A226" t="str">
        <f>"Z3E1B1863E"</f>
        <v>Z3E1B1863E</v>
      </c>
      <c r="B226" t="str">
        <f t="shared" si="3"/>
        <v>06363391001</v>
      </c>
      <c r="C226" t="s">
        <v>15</v>
      </c>
      <c r="D226" t="s">
        <v>571</v>
      </c>
      <c r="E226" t="s">
        <v>17</v>
      </c>
      <c r="F226" s="1" t="s">
        <v>182</v>
      </c>
      <c r="G226" t="s">
        <v>183</v>
      </c>
      <c r="H226">
        <v>50</v>
      </c>
      <c r="I226" s="2">
        <v>42580</v>
      </c>
      <c r="J226" s="2">
        <v>42580</v>
      </c>
      <c r="K226">
        <v>50</v>
      </c>
    </row>
    <row r="227" spans="1:11" x14ac:dyDescent="0.25">
      <c r="A227" t="str">
        <f>"ZBC1AF2BE1"</f>
        <v>ZBC1AF2BE1</v>
      </c>
      <c r="B227" t="str">
        <f t="shared" si="3"/>
        <v>06363391001</v>
      </c>
      <c r="C227" t="s">
        <v>15</v>
      </c>
      <c r="D227" t="s">
        <v>572</v>
      </c>
      <c r="E227" t="s">
        <v>17</v>
      </c>
      <c r="F227" s="1" t="s">
        <v>530</v>
      </c>
      <c r="G227" t="s">
        <v>531</v>
      </c>
      <c r="H227">
        <v>5764</v>
      </c>
      <c r="I227" s="2">
        <v>42583</v>
      </c>
      <c r="J227" s="2">
        <v>42611</v>
      </c>
      <c r="K227">
        <v>5764</v>
      </c>
    </row>
    <row r="228" spans="1:11" x14ac:dyDescent="0.25">
      <c r="A228" t="str">
        <f>"Z691AFC117"</f>
        <v>Z691AFC117</v>
      </c>
      <c r="B228" t="str">
        <f t="shared" si="3"/>
        <v>06363391001</v>
      </c>
      <c r="C228" t="s">
        <v>15</v>
      </c>
      <c r="D228" t="s">
        <v>573</v>
      </c>
      <c r="E228" t="s">
        <v>17</v>
      </c>
      <c r="F228" s="1" t="s">
        <v>21</v>
      </c>
      <c r="G228" t="s">
        <v>22</v>
      </c>
      <c r="H228">
        <v>331</v>
      </c>
      <c r="I228" s="2">
        <v>42555</v>
      </c>
      <c r="J228" s="2">
        <v>42555</v>
      </c>
      <c r="K228">
        <v>331</v>
      </c>
    </row>
    <row r="229" spans="1:11" x14ac:dyDescent="0.25">
      <c r="A229" t="str">
        <f>"ZE61B1CD04"</f>
        <v>ZE61B1CD04</v>
      </c>
      <c r="B229" t="str">
        <f t="shared" si="3"/>
        <v>06363391001</v>
      </c>
      <c r="C229" t="s">
        <v>15</v>
      </c>
      <c r="D229" t="s">
        <v>574</v>
      </c>
      <c r="E229" t="s">
        <v>17</v>
      </c>
      <c r="F229" s="1" t="s">
        <v>469</v>
      </c>
      <c r="G229" t="s">
        <v>470</v>
      </c>
      <c r="H229">
        <v>145</v>
      </c>
      <c r="I229" s="2">
        <v>42622</v>
      </c>
      <c r="J229" s="2">
        <v>42622</v>
      </c>
      <c r="K229">
        <v>145</v>
      </c>
    </row>
    <row r="230" spans="1:11" x14ac:dyDescent="0.25">
      <c r="A230" t="str">
        <f>"ZC11B3736E"</f>
        <v>ZC11B3736E</v>
      </c>
      <c r="B230" t="str">
        <f t="shared" si="3"/>
        <v>06363391001</v>
      </c>
      <c r="C230" t="s">
        <v>15</v>
      </c>
      <c r="D230" t="s">
        <v>575</v>
      </c>
      <c r="E230" t="s">
        <v>17</v>
      </c>
      <c r="F230" s="1" t="s">
        <v>576</v>
      </c>
      <c r="G230" t="s">
        <v>577</v>
      </c>
      <c r="H230">
        <v>800</v>
      </c>
      <c r="I230" s="2">
        <v>42629</v>
      </c>
      <c r="J230" s="2">
        <v>42629</v>
      </c>
      <c r="K230">
        <v>800</v>
      </c>
    </row>
    <row r="231" spans="1:11" x14ac:dyDescent="0.25">
      <c r="A231" t="str">
        <f>"Z691B2CE86"</f>
        <v>Z691B2CE86</v>
      </c>
      <c r="B231" t="str">
        <f t="shared" si="3"/>
        <v>06363391001</v>
      </c>
      <c r="C231" t="s">
        <v>15</v>
      </c>
      <c r="D231" t="s">
        <v>578</v>
      </c>
      <c r="E231" t="s">
        <v>17</v>
      </c>
      <c r="F231" s="1" t="s">
        <v>579</v>
      </c>
      <c r="G231" t="s">
        <v>580</v>
      </c>
      <c r="H231">
        <v>482.2</v>
      </c>
      <c r="I231" s="2">
        <v>42619</v>
      </c>
      <c r="J231" s="2">
        <v>42626</v>
      </c>
      <c r="K231">
        <v>0</v>
      </c>
    </row>
    <row r="232" spans="1:11" x14ac:dyDescent="0.25">
      <c r="A232" t="str">
        <f>"Z011B42DEF"</f>
        <v>Z011B42DEF</v>
      </c>
      <c r="B232" t="str">
        <f t="shared" si="3"/>
        <v>06363391001</v>
      </c>
      <c r="C232" t="s">
        <v>15</v>
      </c>
      <c r="D232" t="s">
        <v>581</v>
      </c>
      <c r="E232" t="s">
        <v>17</v>
      </c>
      <c r="F232" s="1" t="s">
        <v>582</v>
      </c>
      <c r="G232" t="s">
        <v>583</v>
      </c>
      <c r="H232">
        <v>1077.05</v>
      </c>
      <c r="I232" s="2">
        <v>42618</v>
      </c>
      <c r="J232" s="2">
        <v>42619</v>
      </c>
      <c r="K232">
        <v>1077.05</v>
      </c>
    </row>
    <row r="233" spans="1:11" x14ac:dyDescent="0.25">
      <c r="A233" t="str">
        <f>"ZA21B5168F"</f>
        <v>ZA21B5168F</v>
      </c>
      <c r="B233" t="str">
        <f t="shared" si="3"/>
        <v>06363391001</v>
      </c>
      <c r="C233" t="s">
        <v>15</v>
      </c>
      <c r="D233" t="s">
        <v>584</v>
      </c>
      <c r="E233" t="s">
        <v>17</v>
      </c>
      <c r="F233" s="1" t="s">
        <v>585</v>
      </c>
      <c r="G233" t="s">
        <v>586</v>
      </c>
      <c r="H233">
        <v>221.8</v>
      </c>
      <c r="I233" s="2">
        <v>42474</v>
      </c>
      <c r="J233" s="2">
        <v>42572</v>
      </c>
      <c r="K233">
        <v>221.8</v>
      </c>
    </row>
    <row r="234" spans="1:11" x14ac:dyDescent="0.25">
      <c r="A234" t="str">
        <f>"Z1B1B49311"</f>
        <v>Z1B1B49311</v>
      </c>
      <c r="B234" t="str">
        <f t="shared" si="3"/>
        <v>06363391001</v>
      </c>
      <c r="C234" t="s">
        <v>15</v>
      </c>
      <c r="D234" t="s">
        <v>587</v>
      </c>
      <c r="E234" t="s">
        <v>17</v>
      </c>
      <c r="F234" s="1" t="s">
        <v>457</v>
      </c>
      <c r="G234" t="s">
        <v>458</v>
      </c>
      <c r="H234">
        <v>280</v>
      </c>
      <c r="I234" s="2">
        <v>42646</v>
      </c>
      <c r="J234" s="2">
        <v>42646</v>
      </c>
      <c r="K234">
        <v>280</v>
      </c>
    </row>
    <row r="235" spans="1:11" x14ac:dyDescent="0.25">
      <c r="A235" t="str">
        <f>"ZA91B60F86"</f>
        <v>ZA91B60F86</v>
      </c>
      <c r="B235" t="str">
        <f t="shared" si="3"/>
        <v>06363391001</v>
      </c>
      <c r="C235" t="s">
        <v>15</v>
      </c>
      <c r="D235" t="s">
        <v>588</v>
      </c>
      <c r="E235" t="s">
        <v>17</v>
      </c>
      <c r="F235" s="1" t="s">
        <v>589</v>
      </c>
      <c r="G235" t="s">
        <v>590</v>
      </c>
      <c r="H235">
        <v>2340</v>
      </c>
      <c r="I235" s="2">
        <v>42642</v>
      </c>
      <c r="K235">
        <v>2340</v>
      </c>
    </row>
    <row r="236" spans="1:11" x14ac:dyDescent="0.25">
      <c r="A236" t="str">
        <f>"6784603F7F"</f>
        <v>6784603F7F</v>
      </c>
      <c r="B236" t="str">
        <f t="shared" si="3"/>
        <v>06363391001</v>
      </c>
      <c r="C236" t="s">
        <v>15</v>
      </c>
      <c r="D236" t="s">
        <v>591</v>
      </c>
      <c r="E236" t="s">
        <v>193</v>
      </c>
      <c r="F236" s="1" t="s">
        <v>592</v>
      </c>
      <c r="G236" t="s">
        <v>355</v>
      </c>
      <c r="H236">
        <v>149500</v>
      </c>
      <c r="I236" s="2">
        <v>42627</v>
      </c>
      <c r="J236" s="2">
        <v>42990</v>
      </c>
      <c r="K236">
        <v>145876.79999999999</v>
      </c>
    </row>
    <row r="237" spans="1:11" x14ac:dyDescent="0.25">
      <c r="A237" t="str">
        <f>"ZED1AB85F4"</f>
        <v>ZED1AB85F4</v>
      </c>
      <c r="B237" t="str">
        <f t="shared" si="3"/>
        <v>06363391001</v>
      </c>
      <c r="C237" t="s">
        <v>15</v>
      </c>
      <c r="D237" t="s">
        <v>593</v>
      </c>
      <c r="E237" t="s">
        <v>17</v>
      </c>
      <c r="F237" s="1" t="s">
        <v>594</v>
      </c>
      <c r="G237" t="s">
        <v>595</v>
      </c>
      <c r="H237">
        <v>2654.25</v>
      </c>
      <c r="I237" s="2">
        <v>42578</v>
      </c>
      <c r="J237" s="2">
        <v>42578</v>
      </c>
      <c r="K237">
        <v>2654.25</v>
      </c>
    </row>
    <row r="238" spans="1:11" x14ac:dyDescent="0.25">
      <c r="A238" t="str">
        <f>"Z951A90C62"</f>
        <v>Z951A90C62</v>
      </c>
      <c r="B238" t="str">
        <f t="shared" si="3"/>
        <v>06363391001</v>
      </c>
      <c r="C238" t="s">
        <v>15</v>
      </c>
      <c r="D238" t="s">
        <v>596</v>
      </c>
      <c r="E238" t="s">
        <v>17</v>
      </c>
      <c r="F238" s="1" t="s">
        <v>597</v>
      </c>
      <c r="G238" t="s">
        <v>598</v>
      </c>
      <c r="H238">
        <v>816.1</v>
      </c>
      <c r="I238" s="2">
        <v>42563</v>
      </c>
      <c r="J238" s="2">
        <v>42641</v>
      </c>
      <c r="K238">
        <v>816.1</v>
      </c>
    </row>
    <row r="239" spans="1:11" x14ac:dyDescent="0.25">
      <c r="A239" t="str">
        <f>"Z4B1B70D9F"</f>
        <v>Z4B1B70D9F</v>
      </c>
      <c r="B239" t="str">
        <f t="shared" si="3"/>
        <v>06363391001</v>
      </c>
      <c r="C239" t="s">
        <v>15</v>
      </c>
      <c r="D239" t="s">
        <v>599</v>
      </c>
      <c r="E239" t="s">
        <v>17</v>
      </c>
      <c r="F239" s="1" t="s">
        <v>600</v>
      </c>
      <c r="G239" t="s">
        <v>601</v>
      </c>
      <c r="H239">
        <v>1170</v>
      </c>
      <c r="I239" s="2">
        <v>42653</v>
      </c>
      <c r="J239" s="2">
        <v>42655</v>
      </c>
      <c r="K239">
        <v>1170</v>
      </c>
    </row>
    <row r="240" spans="1:11" x14ac:dyDescent="0.25">
      <c r="A240" t="str">
        <f>"Z3D1B70DC5"</f>
        <v>Z3D1B70DC5</v>
      </c>
      <c r="B240" t="str">
        <f t="shared" si="3"/>
        <v>06363391001</v>
      </c>
      <c r="C240" t="s">
        <v>15</v>
      </c>
      <c r="D240" t="s">
        <v>602</v>
      </c>
      <c r="E240" t="s">
        <v>17</v>
      </c>
      <c r="F240" s="1" t="s">
        <v>603</v>
      </c>
      <c r="G240" t="s">
        <v>604</v>
      </c>
      <c r="H240">
        <v>620</v>
      </c>
      <c r="I240" s="2">
        <v>42653</v>
      </c>
      <c r="J240" s="2">
        <v>42653</v>
      </c>
      <c r="K240">
        <v>620</v>
      </c>
    </row>
    <row r="241" spans="1:11" x14ac:dyDescent="0.25">
      <c r="A241" t="str">
        <f>"ZCD1B5C7D9"</f>
        <v>ZCD1B5C7D9</v>
      </c>
      <c r="B241" t="str">
        <f t="shared" si="3"/>
        <v>06363391001</v>
      </c>
      <c r="C241" t="s">
        <v>15</v>
      </c>
      <c r="D241" t="s">
        <v>605</v>
      </c>
      <c r="E241" t="s">
        <v>17</v>
      </c>
      <c r="F241" s="1" t="s">
        <v>606</v>
      </c>
      <c r="G241" t="s">
        <v>103</v>
      </c>
      <c r="H241">
        <v>2535.6999999999998</v>
      </c>
      <c r="I241" s="2">
        <v>42646</v>
      </c>
      <c r="J241" s="2">
        <v>42650</v>
      </c>
      <c r="K241">
        <v>2535.69</v>
      </c>
    </row>
    <row r="242" spans="1:11" x14ac:dyDescent="0.25">
      <c r="A242" t="str">
        <f>"ZDC1B70D7C"</f>
        <v>ZDC1B70D7C</v>
      </c>
      <c r="B242" t="str">
        <f t="shared" si="3"/>
        <v>06363391001</v>
      </c>
      <c r="C242" t="s">
        <v>15</v>
      </c>
      <c r="D242" t="s">
        <v>607</v>
      </c>
      <c r="E242" t="s">
        <v>17</v>
      </c>
      <c r="F242" s="1" t="s">
        <v>608</v>
      </c>
      <c r="G242" t="s">
        <v>422</v>
      </c>
      <c r="H242">
        <v>972.05</v>
      </c>
      <c r="I242" s="2">
        <v>42681</v>
      </c>
      <c r="J242" s="2">
        <v>42681</v>
      </c>
      <c r="K242">
        <v>972.05</v>
      </c>
    </row>
    <row r="243" spans="1:11" x14ac:dyDescent="0.25">
      <c r="A243" t="str">
        <f>"Z551B4553E"</f>
        <v>Z551B4553E</v>
      </c>
      <c r="B243" t="str">
        <f t="shared" si="3"/>
        <v>06363391001</v>
      </c>
      <c r="C243" t="s">
        <v>15</v>
      </c>
      <c r="D243" t="s">
        <v>609</v>
      </c>
      <c r="E243" t="s">
        <v>17</v>
      </c>
      <c r="F243" s="1" t="s">
        <v>185</v>
      </c>
      <c r="G243" t="s">
        <v>186</v>
      </c>
      <c r="H243">
        <v>121.7</v>
      </c>
      <c r="I243" s="2">
        <v>42642</v>
      </c>
      <c r="J243" s="2">
        <v>42641</v>
      </c>
      <c r="K243">
        <v>121.7</v>
      </c>
    </row>
    <row r="244" spans="1:11" x14ac:dyDescent="0.25">
      <c r="A244" t="str">
        <f>"Z361B9E55A"</f>
        <v>Z361B9E55A</v>
      </c>
      <c r="B244" t="str">
        <f t="shared" si="3"/>
        <v>06363391001</v>
      </c>
      <c r="C244" t="s">
        <v>15</v>
      </c>
      <c r="D244" t="s">
        <v>610</v>
      </c>
      <c r="E244" t="s">
        <v>17</v>
      </c>
      <c r="F244" s="1" t="s">
        <v>18</v>
      </c>
      <c r="G244" t="s">
        <v>19</v>
      </c>
      <c r="H244">
        <v>1539</v>
      </c>
      <c r="I244" s="2">
        <v>42667</v>
      </c>
      <c r="J244" s="2">
        <v>42671</v>
      </c>
      <c r="K244">
        <v>1539</v>
      </c>
    </row>
    <row r="245" spans="1:11" x14ac:dyDescent="0.25">
      <c r="A245" t="str">
        <f>"Z661B9E58B"</f>
        <v>Z661B9E58B</v>
      </c>
      <c r="B245" t="str">
        <f t="shared" si="3"/>
        <v>06363391001</v>
      </c>
      <c r="C245" t="s">
        <v>15</v>
      </c>
      <c r="D245" t="s">
        <v>611</v>
      </c>
      <c r="E245" t="s">
        <v>17</v>
      </c>
      <c r="F245" s="1" t="s">
        <v>266</v>
      </c>
      <c r="G245" t="s">
        <v>175</v>
      </c>
      <c r="H245">
        <v>690</v>
      </c>
      <c r="I245" s="2">
        <v>42667</v>
      </c>
      <c r="J245" s="2">
        <v>42674</v>
      </c>
      <c r="K245">
        <v>690</v>
      </c>
    </row>
    <row r="246" spans="1:11" x14ac:dyDescent="0.25">
      <c r="A246" t="str">
        <f>"ZBB1B950DF"</f>
        <v>ZBB1B950DF</v>
      </c>
      <c r="B246" t="str">
        <f t="shared" si="3"/>
        <v>06363391001</v>
      </c>
      <c r="C246" t="s">
        <v>15</v>
      </c>
      <c r="D246" t="s">
        <v>612</v>
      </c>
      <c r="E246" t="s">
        <v>17</v>
      </c>
      <c r="F246" s="1" t="s">
        <v>50</v>
      </c>
      <c r="G246" t="s">
        <v>51</v>
      </c>
      <c r="H246">
        <v>553</v>
      </c>
      <c r="I246" s="2">
        <v>42530</v>
      </c>
      <c r="J246" s="2">
        <v>42537</v>
      </c>
      <c r="K246">
        <v>553</v>
      </c>
    </row>
    <row r="247" spans="1:11" x14ac:dyDescent="0.25">
      <c r="A247" t="str">
        <f>"ZB71BA9E22"</f>
        <v>ZB71BA9E22</v>
      </c>
      <c r="B247" t="str">
        <f t="shared" si="3"/>
        <v>06363391001</v>
      </c>
      <c r="C247" t="s">
        <v>15</v>
      </c>
      <c r="D247" t="s">
        <v>613</v>
      </c>
      <c r="E247" t="s">
        <v>17</v>
      </c>
      <c r="F247" s="1" t="s">
        <v>614</v>
      </c>
      <c r="G247" t="s">
        <v>615</v>
      </c>
      <c r="H247">
        <v>899.58</v>
      </c>
      <c r="I247" s="2">
        <v>42564</v>
      </c>
      <c r="J247" s="2">
        <v>42660</v>
      </c>
      <c r="K247">
        <v>836</v>
      </c>
    </row>
    <row r="248" spans="1:11" x14ac:dyDescent="0.25">
      <c r="A248" t="str">
        <f>"Z751BA9DFE"</f>
        <v>Z751BA9DFE</v>
      </c>
      <c r="B248" t="str">
        <f t="shared" si="3"/>
        <v>06363391001</v>
      </c>
      <c r="C248" t="s">
        <v>15</v>
      </c>
      <c r="D248" t="s">
        <v>616</v>
      </c>
      <c r="E248" t="s">
        <v>17</v>
      </c>
      <c r="F248" s="1" t="s">
        <v>617</v>
      </c>
      <c r="G248" t="s">
        <v>618</v>
      </c>
      <c r="H248">
        <v>8433</v>
      </c>
      <c r="I248" s="2">
        <v>42667</v>
      </c>
      <c r="J248" s="2">
        <v>42669</v>
      </c>
      <c r="K248">
        <v>8433</v>
      </c>
    </row>
    <row r="249" spans="1:11" x14ac:dyDescent="0.25">
      <c r="A249" t="str">
        <f>"Z001BB1769"</f>
        <v>Z001BB1769</v>
      </c>
      <c r="B249" t="str">
        <f t="shared" si="3"/>
        <v>06363391001</v>
      </c>
      <c r="C249" t="s">
        <v>15</v>
      </c>
      <c r="D249" t="s">
        <v>619</v>
      </c>
      <c r="E249" t="s">
        <v>17</v>
      </c>
      <c r="F249" s="1" t="s">
        <v>620</v>
      </c>
      <c r="G249" t="s">
        <v>621</v>
      </c>
      <c r="H249">
        <v>4265.8999999999996</v>
      </c>
      <c r="I249" s="2">
        <v>42667</v>
      </c>
      <c r="J249" s="2">
        <v>42674</v>
      </c>
      <c r="K249">
        <v>0</v>
      </c>
    </row>
    <row r="250" spans="1:11" x14ac:dyDescent="0.25">
      <c r="A250" t="str">
        <f>"ZB11B61A81"</f>
        <v>ZB11B61A81</v>
      </c>
      <c r="B250" t="str">
        <f t="shared" si="3"/>
        <v>06363391001</v>
      </c>
      <c r="C250" t="s">
        <v>15</v>
      </c>
      <c r="D250" t="s">
        <v>622</v>
      </c>
      <c r="E250" t="s">
        <v>17</v>
      </c>
      <c r="F250" s="1" t="s">
        <v>623</v>
      </c>
      <c r="G250" t="s">
        <v>262</v>
      </c>
      <c r="H250">
        <v>1650</v>
      </c>
      <c r="I250" s="2">
        <v>42653</v>
      </c>
      <c r="J250" s="2">
        <v>42660</v>
      </c>
      <c r="K250">
        <v>1650</v>
      </c>
    </row>
    <row r="251" spans="1:11" x14ac:dyDescent="0.25">
      <c r="A251" t="str">
        <f>"Z3C1A006EC"</f>
        <v>Z3C1A006EC</v>
      </c>
      <c r="B251" t="str">
        <f t="shared" si="3"/>
        <v>06363391001</v>
      </c>
      <c r="C251" t="s">
        <v>15</v>
      </c>
      <c r="D251" t="s">
        <v>624</v>
      </c>
      <c r="E251" t="s">
        <v>17</v>
      </c>
      <c r="F251" s="1" t="s">
        <v>625</v>
      </c>
      <c r="G251" t="s">
        <v>626</v>
      </c>
      <c r="H251">
        <v>600</v>
      </c>
      <c r="I251" s="2">
        <v>42514</v>
      </c>
      <c r="J251" s="2">
        <v>42647</v>
      </c>
      <c r="K251">
        <v>600</v>
      </c>
    </row>
    <row r="252" spans="1:11" x14ac:dyDescent="0.25">
      <c r="A252" t="str">
        <f>"Z381A009C4"</f>
        <v>Z381A009C4</v>
      </c>
      <c r="B252" t="str">
        <f t="shared" si="3"/>
        <v>06363391001</v>
      </c>
      <c r="C252" t="s">
        <v>15</v>
      </c>
      <c r="D252" t="s">
        <v>627</v>
      </c>
      <c r="E252" t="s">
        <v>17</v>
      </c>
      <c r="F252" s="1" t="s">
        <v>628</v>
      </c>
      <c r="G252" t="s">
        <v>629</v>
      </c>
      <c r="H252">
        <v>800</v>
      </c>
      <c r="I252" s="2">
        <v>42515</v>
      </c>
      <c r="J252" s="2">
        <v>42735</v>
      </c>
      <c r="K252">
        <v>0</v>
      </c>
    </row>
    <row r="253" spans="1:11" x14ac:dyDescent="0.25">
      <c r="A253" t="str">
        <f>"Z211B48BDC"</f>
        <v>Z211B48BDC</v>
      </c>
      <c r="B253" t="str">
        <f t="shared" si="3"/>
        <v>06363391001</v>
      </c>
      <c r="C253" t="s">
        <v>15</v>
      </c>
      <c r="D253" t="s">
        <v>609</v>
      </c>
      <c r="E253" t="s">
        <v>17</v>
      </c>
      <c r="F253" s="1" t="s">
        <v>393</v>
      </c>
      <c r="G253" t="s">
        <v>169</v>
      </c>
      <c r="H253">
        <v>500</v>
      </c>
      <c r="I253" s="2">
        <v>42640</v>
      </c>
      <c r="J253" s="2">
        <v>42640</v>
      </c>
      <c r="K253">
        <v>500</v>
      </c>
    </row>
    <row r="254" spans="1:11" x14ac:dyDescent="0.25">
      <c r="A254" t="str">
        <f>"Z831BAE957"</f>
        <v>Z831BAE957</v>
      </c>
      <c r="B254" t="str">
        <f t="shared" si="3"/>
        <v>06363391001</v>
      </c>
      <c r="C254" t="s">
        <v>15</v>
      </c>
      <c r="D254" t="s">
        <v>630</v>
      </c>
      <c r="E254" t="s">
        <v>46</v>
      </c>
      <c r="F254" s="1" t="s">
        <v>631</v>
      </c>
      <c r="G254" t="s">
        <v>632</v>
      </c>
      <c r="H254">
        <v>20816</v>
      </c>
      <c r="I254" s="2">
        <v>42667</v>
      </c>
      <c r="J254" s="2">
        <v>44492</v>
      </c>
      <c r="K254">
        <v>8538.41</v>
      </c>
    </row>
    <row r="255" spans="1:11" x14ac:dyDescent="0.25">
      <c r="A255" t="str">
        <f>"ZF31BD5CA2"</f>
        <v>ZF31BD5CA2</v>
      </c>
      <c r="B255" t="str">
        <f t="shared" si="3"/>
        <v>06363391001</v>
      </c>
      <c r="C255" t="s">
        <v>15</v>
      </c>
      <c r="D255" t="s">
        <v>633</v>
      </c>
      <c r="E255" t="s">
        <v>17</v>
      </c>
      <c r="F255" s="1" t="s">
        <v>634</v>
      </c>
      <c r="G255" t="s">
        <v>143</v>
      </c>
      <c r="H255">
        <v>198</v>
      </c>
      <c r="I255" s="2">
        <v>42688</v>
      </c>
      <c r="J255" s="2">
        <v>42688</v>
      </c>
      <c r="K255">
        <v>198</v>
      </c>
    </row>
    <row r="256" spans="1:11" x14ac:dyDescent="0.25">
      <c r="A256" t="str">
        <f>"ZE41BD5C83"</f>
        <v>ZE41BD5C83</v>
      </c>
      <c r="B256" t="str">
        <f t="shared" si="3"/>
        <v>06363391001</v>
      </c>
      <c r="C256" t="s">
        <v>15</v>
      </c>
      <c r="D256" t="s">
        <v>635</v>
      </c>
      <c r="E256" t="s">
        <v>17</v>
      </c>
      <c r="F256" s="1" t="s">
        <v>636</v>
      </c>
      <c r="G256" t="s">
        <v>51</v>
      </c>
      <c r="H256">
        <v>1025</v>
      </c>
      <c r="I256" s="2">
        <v>42681</v>
      </c>
      <c r="J256" s="2">
        <v>42681</v>
      </c>
      <c r="K256">
        <v>1025</v>
      </c>
    </row>
    <row r="257" spans="1:11" x14ac:dyDescent="0.25">
      <c r="A257" t="str">
        <f>"ZEE1B7F3D8"</f>
        <v>ZEE1B7F3D8</v>
      </c>
      <c r="B257" t="str">
        <f t="shared" si="3"/>
        <v>06363391001</v>
      </c>
      <c r="C257" t="s">
        <v>15</v>
      </c>
      <c r="D257" t="s">
        <v>637</v>
      </c>
      <c r="E257" t="s">
        <v>17</v>
      </c>
      <c r="F257" s="1" t="s">
        <v>282</v>
      </c>
      <c r="G257" t="s">
        <v>283</v>
      </c>
      <c r="H257">
        <v>165.6</v>
      </c>
      <c r="I257" s="2">
        <v>42655</v>
      </c>
      <c r="K257">
        <v>165.6</v>
      </c>
    </row>
    <row r="258" spans="1:11" x14ac:dyDescent="0.25">
      <c r="A258" t="str">
        <f>"ZE61B9E6B5"</f>
        <v>ZE61B9E6B5</v>
      </c>
      <c r="B258" t="str">
        <f t="shared" si="3"/>
        <v>06363391001</v>
      </c>
      <c r="C258" t="s">
        <v>15</v>
      </c>
      <c r="D258" t="s">
        <v>638</v>
      </c>
      <c r="E258" t="s">
        <v>17</v>
      </c>
      <c r="F258" s="1" t="s">
        <v>589</v>
      </c>
      <c r="G258" t="s">
        <v>590</v>
      </c>
      <c r="H258">
        <v>39780</v>
      </c>
      <c r="I258" s="2">
        <v>42702</v>
      </c>
      <c r="J258" s="2">
        <v>42886</v>
      </c>
      <c r="K258">
        <v>29640</v>
      </c>
    </row>
    <row r="259" spans="1:11" x14ac:dyDescent="0.25">
      <c r="A259" t="str">
        <f>"Z751B42CD8"</f>
        <v>Z751B42CD8</v>
      </c>
      <c r="B259" t="str">
        <f t="shared" ref="B259:B319" si="4">"06363391001"</f>
        <v>06363391001</v>
      </c>
      <c r="C259" t="s">
        <v>15</v>
      </c>
      <c r="D259" t="s">
        <v>639</v>
      </c>
      <c r="E259" t="s">
        <v>17</v>
      </c>
      <c r="F259" s="1" t="s">
        <v>50</v>
      </c>
      <c r="G259" t="s">
        <v>51</v>
      </c>
      <c r="H259">
        <v>150</v>
      </c>
      <c r="I259" s="2">
        <v>42640</v>
      </c>
      <c r="J259" s="2">
        <v>42640</v>
      </c>
      <c r="K259">
        <v>150</v>
      </c>
    </row>
    <row r="260" spans="1:11" x14ac:dyDescent="0.25">
      <c r="A260" t="str">
        <f>"Z031BCDF28"</f>
        <v>Z031BCDF28</v>
      </c>
      <c r="B260" t="str">
        <f t="shared" si="4"/>
        <v>06363391001</v>
      </c>
      <c r="C260" t="s">
        <v>15</v>
      </c>
      <c r="D260" t="s">
        <v>640</v>
      </c>
      <c r="E260" t="s">
        <v>17</v>
      </c>
      <c r="F260" s="1" t="s">
        <v>641</v>
      </c>
      <c r="G260" t="s">
        <v>642</v>
      </c>
      <c r="H260">
        <v>858</v>
      </c>
      <c r="I260" s="2">
        <v>42676</v>
      </c>
      <c r="J260" s="2">
        <v>42676</v>
      </c>
      <c r="K260">
        <v>858</v>
      </c>
    </row>
    <row r="261" spans="1:11" x14ac:dyDescent="0.25">
      <c r="A261" t="str">
        <f>"ZB519E8DB3"</f>
        <v>ZB519E8DB3</v>
      </c>
      <c r="B261" t="str">
        <f t="shared" si="4"/>
        <v>06363391001</v>
      </c>
      <c r="C261" t="s">
        <v>15</v>
      </c>
      <c r="D261" t="s">
        <v>643</v>
      </c>
      <c r="E261" t="s">
        <v>193</v>
      </c>
      <c r="F261" s="1" t="s">
        <v>644</v>
      </c>
      <c r="G261" t="s">
        <v>645</v>
      </c>
      <c r="H261">
        <v>795</v>
      </c>
      <c r="I261" s="2">
        <v>42654</v>
      </c>
      <c r="J261" s="2">
        <v>42654</v>
      </c>
      <c r="K261">
        <v>0</v>
      </c>
    </row>
    <row r="262" spans="1:11" x14ac:dyDescent="0.25">
      <c r="A262" t="str">
        <f>"Z131C0319D"</f>
        <v>Z131C0319D</v>
      </c>
      <c r="B262" t="str">
        <f t="shared" si="4"/>
        <v>06363391001</v>
      </c>
      <c r="C262" t="s">
        <v>15</v>
      </c>
      <c r="D262" t="s">
        <v>646</v>
      </c>
      <c r="E262" t="s">
        <v>17</v>
      </c>
      <c r="F262" s="1" t="s">
        <v>647</v>
      </c>
      <c r="G262" t="s">
        <v>477</v>
      </c>
      <c r="H262">
        <v>1450</v>
      </c>
      <c r="I262" s="2">
        <v>42695</v>
      </c>
      <c r="J262" s="2">
        <v>42695</v>
      </c>
      <c r="K262">
        <v>1450</v>
      </c>
    </row>
    <row r="263" spans="1:11" x14ac:dyDescent="0.25">
      <c r="A263" t="str">
        <f>"Z831951D18"</f>
        <v>Z831951D18</v>
      </c>
      <c r="B263" t="str">
        <f t="shared" si="4"/>
        <v>06363391001</v>
      </c>
      <c r="C263" t="s">
        <v>15</v>
      </c>
      <c r="D263" t="s">
        <v>648</v>
      </c>
      <c r="E263" t="s">
        <v>17</v>
      </c>
      <c r="F263" s="1" t="s">
        <v>649</v>
      </c>
      <c r="G263" t="s">
        <v>650</v>
      </c>
      <c r="H263">
        <v>1200</v>
      </c>
      <c r="I263" s="2">
        <v>42478</v>
      </c>
      <c r="J263" s="2">
        <v>42690</v>
      </c>
      <c r="K263">
        <v>1200</v>
      </c>
    </row>
    <row r="264" spans="1:11" x14ac:dyDescent="0.25">
      <c r="A264" t="str">
        <f>"ZE919E4088"</f>
        <v>ZE919E4088</v>
      </c>
      <c r="B264" t="str">
        <f t="shared" si="4"/>
        <v>06363391001</v>
      </c>
      <c r="C264" t="s">
        <v>15</v>
      </c>
      <c r="D264" t="s">
        <v>651</v>
      </c>
      <c r="E264" t="s">
        <v>193</v>
      </c>
      <c r="F264" s="1" t="s">
        <v>652</v>
      </c>
      <c r="G264" t="s">
        <v>653</v>
      </c>
      <c r="H264">
        <v>1623.1</v>
      </c>
      <c r="I264" s="2">
        <v>42704</v>
      </c>
      <c r="J264" s="2">
        <v>42704</v>
      </c>
      <c r="K264">
        <v>1623.1</v>
      </c>
    </row>
    <row r="265" spans="1:11" x14ac:dyDescent="0.25">
      <c r="A265" t="str">
        <f>"Z9719EED8B"</f>
        <v>Z9719EED8B</v>
      </c>
      <c r="B265" t="str">
        <f t="shared" si="4"/>
        <v>06363391001</v>
      </c>
      <c r="C265" t="s">
        <v>15</v>
      </c>
      <c r="D265" t="s">
        <v>654</v>
      </c>
      <c r="E265" t="s">
        <v>193</v>
      </c>
      <c r="F265" s="1" t="s">
        <v>655</v>
      </c>
      <c r="G265" t="s">
        <v>656</v>
      </c>
      <c r="H265">
        <v>1389</v>
      </c>
      <c r="I265" s="2">
        <v>42704</v>
      </c>
      <c r="J265" s="2">
        <v>42704</v>
      </c>
      <c r="K265">
        <v>1388.93</v>
      </c>
    </row>
    <row r="266" spans="1:11" x14ac:dyDescent="0.25">
      <c r="A266" t="str">
        <f>"Z0519EED69"</f>
        <v>Z0519EED69</v>
      </c>
      <c r="B266" t="str">
        <f t="shared" si="4"/>
        <v>06363391001</v>
      </c>
      <c r="C266" t="s">
        <v>15</v>
      </c>
      <c r="D266" t="s">
        <v>657</v>
      </c>
      <c r="E266" t="s">
        <v>193</v>
      </c>
      <c r="F266" s="1" t="s">
        <v>658</v>
      </c>
      <c r="G266" t="s">
        <v>234</v>
      </c>
      <c r="H266">
        <v>500</v>
      </c>
      <c r="I266" s="2">
        <v>42704</v>
      </c>
      <c r="J266" s="2">
        <v>42704</v>
      </c>
      <c r="K266">
        <v>500</v>
      </c>
    </row>
    <row r="267" spans="1:11" x14ac:dyDescent="0.25">
      <c r="A267" t="str">
        <f>"ZE81B320CC"</f>
        <v>ZE81B320CC</v>
      </c>
      <c r="B267" t="str">
        <f t="shared" si="4"/>
        <v>06363391001</v>
      </c>
      <c r="C267" t="s">
        <v>15</v>
      </c>
      <c r="D267" t="s">
        <v>659</v>
      </c>
      <c r="E267" t="s">
        <v>17</v>
      </c>
      <c r="F267" s="1" t="s">
        <v>641</v>
      </c>
      <c r="G267" t="s">
        <v>642</v>
      </c>
      <c r="H267">
        <v>488</v>
      </c>
      <c r="I267" s="2">
        <v>42660</v>
      </c>
      <c r="J267" s="2">
        <v>42668</v>
      </c>
      <c r="K267">
        <v>488</v>
      </c>
    </row>
    <row r="268" spans="1:11" x14ac:dyDescent="0.25">
      <c r="A268" t="str">
        <f>"68270167D2"</f>
        <v>68270167D2</v>
      </c>
      <c r="B268" t="str">
        <f t="shared" si="4"/>
        <v>06363391001</v>
      </c>
      <c r="C268" t="s">
        <v>15</v>
      </c>
      <c r="D268" t="s">
        <v>660</v>
      </c>
      <c r="E268" t="s">
        <v>46</v>
      </c>
      <c r="F268" s="1" t="s">
        <v>661</v>
      </c>
      <c r="G268" t="s">
        <v>662</v>
      </c>
      <c r="H268">
        <v>680000</v>
      </c>
      <c r="I268" s="2">
        <v>42685</v>
      </c>
      <c r="J268" s="2">
        <v>43368</v>
      </c>
      <c r="K268">
        <v>264711.62</v>
      </c>
    </row>
    <row r="269" spans="1:11" x14ac:dyDescent="0.25">
      <c r="A269" t="str">
        <f>"68679603E2"</f>
        <v>68679603E2</v>
      </c>
      <c r="B269" t="str">
        <f t="shared" si="4"/>
        <v>06363391001</v>
      </c>
      <c r="C269" t="s">
        <v>15</v>
      </c>
      <c r="D269" t="s">
        <v>663</v>
      </c>
      <c r="E269" t="s">
        <v>46</v>
      </c>
      <c r="F269" s="1" t="s">
        <v>664</v>
      </c>
      <c r="G269" t="s">
        <v>294</v>
      </c>
      <c r="H269">
        <v>237735.64</v>
      </c>
      <c r="I269" s="2">
        <v>42698</v>
      </c>
      <c r="J269" s="2">
        <v>43028</v>
      </c>
      <c r="K269">
        <v>230935.51</v>
      </c>
    </row>
    <row r="270" spans="1:11" x14ac:dyDescent="0.25">
      <c r="A270" t="str">
        <f>"6801130605"</f>
        <v>6801130605</v>
      </c>
      <c r="B270" t="str">
        <f t="shared" si="4"/>
        <v>06363391001</v>
      </c>
      <c r="C270" t="s">
        <v>15</v>
      </c>
      <c r="D270" t="s">
        <v>665</v>
      </c>
      <c r="E270" t="s">
        <v>46</v>
      </c>
      <c r="F270" s="1" t="s">
        <v>666</v>
      </c>
      <c r="G270" t="s">
        <v>667</v>
      </c>
      <c r="H270">
        <v>64776.800000000003</v>
      </c>
      <c r="I270" s="2">
        <v>42705</v>
      </c>
      <c r="J270" s="2">
        <v>44530</v>
      </c>
      <c r="K270">
        <v>25910.93</v>
      </c>
    </row>
    <row r="271" spans="1:11" x14ac:dyDescent="0.25">
      <c r="A271" t="str">
        <f>"Z961AFC851"</f>
        <v>Z961AFC851</v>
      </c>
      <c r="B271" t="str">
        <f t="shared" si="4"/>
        <v>06363391001</v>
      </c>
      <c r="C271" t="s">
        <v>15</v>
      </c>
      <c r="D271" t="s">
        <v>668</v>
      </c>
      <c r="E271" t="s">
        <v>17</v>
      </c>
      <c r="F271" s="1" t="s">
        <v>669</v>
      </c>
      <c r="G271" t="s">
        <v>670</v>
      </c>
      <c r="H271">
        <v>7500</v>
      </c>
      <c r="I271" s="2">
        <v>42695</v>
      </c>
      <c r="J271" s="2">
        <v>42706</v>
      </c>
      <c r="K271">
        <v>7500</v>
      </c>
    </row>
    <row r="272" spans="1:11" x14ac:dyDescent="0.25">
      <c r="A272" t="str">
        <f>"Z5B1C2FC2C"</f>
        <v>Z5B1C2FC2C</v>
      </c>
      <c r="B272" t="str">
        <f t="shared" si="4"/>
        <v>06363391001</v>
      </c>
      <c r="C272" t="s">
        <v>15</v>
      </c>
      <c r="D272" t="s">
        <v>671</v>
      </c>
      <c r="E272" t="s">
        <v>17</v>
      </c>
      <c r="F272" s="1" t="s">
        <v>331</v>
      </c>
      <c r="G272" t="s">
        <v>332</v>
      </c>
      <c r="H272">
        <v>57.5</v>
      </c>
      <c r="I272" s="2">
        <v>42718</v>
      </c>
      <c r="J272" s="2">
        <v>42718</v>
      </c>
      <c r="K272">
        <v>57.5</v>
      </c>
    </row>
    <row r="273" spans="1:11" x14ac:dyDescent="0.25">
      <c r="A273" t="str">
        <f>"Z131A71995"</f>
        <v>Z131A71995</v>
      </c>
      <c r="B273" t="str">
        <f t="shared" si="4"/>
        <v>06363391001</v>
      </c>
      <c r="C273" t="s">
        <v>15</v>
      </c>
      <c r="D273" t="s">
        <v>672</v>
      </c>
      <c r="E273" t="s">
        <v>17</v>
      </c>
      <c r="F273" s="1" t="s">
        <v>673</v>
      </c>
      <c r="G273" t="s">
        <v>674</v>
      </c>
      <c r="H273">
        <v>26600</v>
      </c>
      <c r="I273" s="2">
        <v>42569</v>
      </c>
      <c r="J273" s="2">
        <v>42594</v>
      </c>
      <c r="K273">
        <v>26600</v>
      </c>
    </row>
    <row r="274" spans="1:11" x14ac:dyDescent="0.25">
      <c r="A274" t="str">
        <f>"Z1F1B5C803"</f>
        <v>Z1F1B5C803</v>
      </c>
      <c r="B274" t="str">
        <f t="shared" si="4"/>
        <v>06363391001</v>
      </c>
      <c r="C274" t="s">
        <v>15</v>
      </c>
      <c r="D274" t="s">
        <v>675</v>
      </c>
      <c r="E274" t="s">
        <v>17</v>
      </c>
      <c r="F274" s="1" t="s">
        <v>676</v>
      </c>
      <c r="G274" t="s">
        <v>677</v>
      </c>
      <c r="H274">
        <v>5050</v>
      </c>
      <c r="I274" s="2">
        <v>42667</v>
      </c>
      <c r="J274" s="2">
        <v>42678</v>
      </c>
      <c r="K274">
        <v>5050</v>
      </c>
    </row>
    <row r="275" spans="1:11" x14ac:dyDescent="0.25">
      <c r="A275" t="str">
        <f>"Z2E1B42B5B"</f>
        <v>Z2E1B42B5B</v>
      </c>
      <c r="B275" t="str">
        <f t="shared" si="4"/>
        <v>06363391001</v>
      </c>
      <c r="C275" t="s">
        <v>15</v>
      </c>
      <c r="D275" t="s">
        <v>678</v>
      </c>
      <c r="E275" t="s">
        <v>17</v>
      </c>
      <c r="F275" s="1" t="s">
        <v>21</v>
      </c>
      <c r="G275" t="s">
        <v>22</v>
      </c>
      <c r="H275">
        <v>458</v>
      </c>
      <c r="I275" s="2">
        <v>42646</v>
      </c>
      <c r="J275" s="2">
        <v>42646</v>
      </c>
      <c r="K275">
        <v>458</v>
      </c>
    </row>
    <row r="276" spans="1:11" x14ac:dyDescent="0.25">
      <c r="A276" t="str">
        <f>"ZB11AFC0E3"</f>
        <v>ZB11AFC0E3</v>
      </c>
      <c r="B276" t="str">
        <f t="shared" si="4"/>
        <v>06363391001</v>
      </c>
      <c r="C276" t="s">
        <v>15</v>
      </c>
      <c r="D276" t="s">
        <v>679</v>
      </c>
      <c r="E276" t="s">
        <v>17</v>
      </c>
      <c r="F276" s="1" t="s">
        <v>59</v>
      </c>
      <c r="G276" t="s">
        <v>60</v>
      </c>
      <c r="H276">
        <v>770.88</v>
      </c>
      <c r="I276" s="2">
        <v>42509</v>
      </c>
      <c r="J276" s="2">
        <v>42509</v>
      </c>
      <c r="K276">
        <v>770.88</v>
      </c>
    </row>
    <row r="277" spans="1:11" x14ac:dyDescent="0.25">
      <c r="A277" t="str">
        <f>"ZAB1A341F6"</f>
        <v>ZAB1A341F6</v>
      </c>
      <c r="B277" t="str">
        <f t="shared" si="4"/>
        <v>06363391001</v>
      </c>
      <c r="C277" t="s">
        <v>15</v>
      </c>
      <c r="D277" t="s">
        <v>680</v>
      </c>
      <c r="E277" t="s">
        <v>17</v>
      </c>
      <c r="F277" s="1" t="s">
        <v>336</v>
      </c>
      <c r="G277" t="s">
        <v>337</v>
      </c>
      <c r="H277">
        <v>350</v>
      </c>
      <c r="I277" s="2">
        <v>42522</v>
      </c>
      <c r="J277" s="2">
        <v>42522</v>
      </c>
      <c r="K277">
        <v>350</v>
      </c>
    </row>
    <row r="278" spans="1:11" x14ac:dyDescent="0.25">
      <c r="A278" t="str">
        <f>"6512090AA9"</f>
        <v>6512090AA9</v>
      </c>
      <c r="B278" t="str">
        <f t="shared" si="4"/>
        <v>06363391001</v>
      </c>
      <c r="C278" t="s">
        <v>15</v>
      </c>
      <c r="D278" t="s">
        <v>681</v>
      </c>
      <c r="E278" t="s">
        <v>193</v>
      </c>
      <c r="F278" s="1" t="s">
        <v>682</v>
      </c>
      <c r="G278" t="s">
        <v>683</v>
      </c>
      <c r="H278">
        <v>206500</v>
      </c>
      <c r="I278" s="2">
        <v>42506</v>
      </c>
      <c r="J278" s="2">
        <v>42860</v>
      </c>
      <c r="K278">
        <v>206416.59</v>
      </c>
    </row>
    <row r="279" spans="1:11" x14ac:dyDescent="0.25">
      <c r="A279" t="str">
        <f>"Z451859E13"</f>
        <v>Z451859E13</v>
      </c>
      <c r="B279" t="str">
        <f t="shared" si="4"/>
        <v>06363391001</v>
      </c>
      <c r="C279" t="s">
        <v>15</v>
      </c>
      <c r="D279" t="s">
        <v>684</v>
      </c>
      <c r="E279" t="s">
        <v>17</v>
      </c>
      <c r="F279" s="1" t="s">
        <v>685</v>
      </c>
      <c r="G279" t="s">
        <v>686</v>
      </c>
      <c r="H279">
        <v>0</v>
      </c>
      <c r="I279" s="2">
        <v>42439</v>
      </c>
      <c r="J279" s="2">
        <v>42735</v>
      </c>
      <c r="K279">
        <v>1640.5</v>
      </c>
    </row>
    <row r="280" spans="1:11" x14ac:dyDescent="0.25">
      <c r="A280" t="str">
        <f>"Z5218F2801"</f>
        <v>Z5218F2801</v>
      </c>
      <c r="B280" t="str">
        <f t="shared" si="4"/>
        <v>06363391001</v>
      </c>
      <c r="C280" t="s">
        <v>15</v>
      </c>
      <c r="D280" t="s">
        <v>687</v>
      </c>
      <c r="E280" t="s">
        <v>193</v>
      </c>
      <c r="F280" s="1" t="s">
        <v>688</v>
      </c>
      <c r="G280" t="s">
        <v>689</v>
      </c>
      <c r="H280">
        <v>1400</v>
      </c>
      <c r="I280" s="2">
        <v>42527</v>
      </c>
      <c r="J280" s="2">
        <v>42581</v>
      </c>
      <c r="K280">
        <v>1400</v>
      </c>
    </row>
    <row r="281" spans="1:11" x14ac:dyDescent="0.25">
      <c r="A281" t="str">
        <f>"Z2E1A76B60"</f>
        <v>Z2E1A76B60</v>
      </c>
      <c r="B281" t="str">
        <f t="shared" si="4"/>
        <v>06363391001</v>
      </c>
      <c r="C281" t="s">
        <v>15</v>
      </c>
      <c r="D281" t="s">
        <v>690</v>
      </c>
      <c r="E281" t="s">
        <v>17</v>
      </c>
      <c r="F281" s="1" t="s">
        <v>691</v>
      </c>
      <c r="G281" t="s">
        <v>692</v>
      </c>
      <c r="H281">
        <v>650</v>
      </c>
      <c r="I281" s="2">
        <v>42555</v>
      </c>
      <c r="J281" s="2">
        <v>42555</v>
      </c>
      <c r="K281">
        <v>650</v>
      </c>
    </row>
    <row r="282" spans="1:11" x14ac:dyDescent="0.25">
      <c r="A282" t="str">
        <f>"Z4F1BD5C8D"</f>
        <v>Z4F1BD5C8D</v>
      </c>
      <c r="B282" t="str">
        <f t="shared" si="4"/>
        <v>06363391001</v>
      </c>
      <c r="C282" t="s">
        <v>15</v>
      </c>
      <c r="D282" t="s">
        <v>693</v>
      </c>
      <c r="E282" t="s">
        <v>17</v>
      </c>
      <c r="F282" s="1" t="s">
        <v>694</v>
      </c>
      <c r="G282" t="s">
        <v>245</v>
      </c>
      <c r="H282">
        <v>2368.2399999999998</v>
      </c>
      <c r="I282" s="2">
        <v>42724</v>
      </c>
      <c r="J282" s="2">
        <v>42724</v>
      </c>
      <c r="K282">
        <v>2368.2399999999998</v>
      </c>
    </row>
    <row r="283" spans="1:11" x14ac:dyDescent="0.25">
      <c r="A283" t="str">
        <f>"Z151951AE6"</f>
        <v>Z151951AE6</v>
      </c>
      <c r="B283" t="str">
        <f t="shared" si="4"/>
        <v>06363391001</v>
      </c>
      <c r="C283" t="s">
        <v>15</v>
      </c>
      <c r="D283" t="s">
        <v>695</v>
      </c>
      <c r="E283" t="s">
        <v>17</v>
      </c>
      <c r="F283" s="1" t="s">
        <v>696</v>
      </c>
      <c r="G283" t="s">
        <v>324</v>
      </c>
      <c r="H283">
        <v>2635.49</v>
      </c>
      <c r="I283" s="2">
        <v>42725</v>
      </c>
      <c r="J283" s="2">
        <v>42725</v>
      </c>
      <c r="K283">
        <v>2635.49</v>
      </c>
    </row>
    <row r="284" spans="1:11" x14ac:dyDescent="0.25">
      <c r="A284" t="str">
        <f>"ZCF1C89291"</f>
        <v>ZCF1C89291</v>
      </c>
      <c r="B284" t="str">
        <f t="shared" si="4"/>
        <v>06363391001</v>
      </c>
      <c r="C284" t="s">
        <v>15</v>
      </c>
      <c r="D284" t="s">
        <v>697</v>
      </c>
      <c r="E284" t="s">
        <v>17</v>
      </c>
      <c r="F284" s="1" t="s">
        <v>698</v>
      </c>
      <c r="G284" t="s">
        <v>19</v>
      </c>
      <c r="H284">
        <v>16942.400000000001</v>
      </c>
      <c r="I284" s="2">
        <v>42723</v>
      </c>
      <c r="J284" s="2">
        <v>42734</v>
      </c>
      <c r="K284">
        <v>16942.400000000001</v>
      </c>
    </row>
    <row r="285" spans="1:11" x14ac:dyDescent="0.25">
      <c r="A285" t="str">
        <f>"Z001C7E714"</f>
        <v>Z001C7E714</v>
      </c>
      <c r="B285" t="str">
        <f t="shared" si="4"/>
        <v>06363391001</v>
      </c>
      <c r="C285" t="s">
        <v>15</v>
      </c>
      <c r="D285" t="s">
        <v>699</v>
      </c>
      <c r="E285" t="s">
        <v>17</v>
      </c>
      <c r="F285" s="1" t="s">
        <v>700</v>
      </c>
      <c r="G285" t="s">
        <v>586</v>
      </c>
      <c r="H285">
        <v>7865.89</v>
      </c>
      <c r="I285" s="2">
        <v>42723</v>
      </c>
      <c r="J285" s="2">
        <v>42734</v>
      </c>
      <c r="K285">
        <v>0</v>
      </c>
    </row>
    <row r="286" spans="1:11" x14ac:dyDescent="0.25">
      <c r="A286" t="str">
        <f>"Z251C3B4A7"</f>
        <v>Z251C3B4A7</v>
      </c>
      <c r="B286" t="str">
        <f t="shared" si="4"/>
        <v>06363391001</v>
      </c>
      <c r="C286" t="s">
        <v>15</v>
      </c>
      <c r="D286" t="s">
        <v>701</v>
      </c>
      <c r="E286" t="s">
        <v>17</v>
      </c>
      <c r="F286" s="1" t="s">
        <v>702</v>
      </c>
      <c r="G286" t="s">
        <v>31</v>
      </c>
      <c r="H286">
        <v>1705</v>
      </c>
      <c r="I286" s="2">
        <v>42709</v>
      </c>
      <c r="J286" s="2">
        <v>42709</v>
      </c>
      <c r="K286">
        <v>1705</v>
      </c>
    </row>
    <row r="287" spans="1:11" x14ac:dyDescent="0.25">
      <c r="A287" t="str">
        <f>"Z2B19C7E45"</f>
        <v>Z2B19C7E45</v>
      </c>
      <c r="B287" t="str">
        <f t="shared" si="4"/>
        <v>06363391001</v>
      </c>
      <c r="C287" t="s">
        <v>15</v>
      </c>
      <c r="D287" t="s">
        <v>703</v>
      </c>
      <c r="E287" t="s">
        <v>193</v>
      </c>
      <c r="F287" s="1" t="s">
        <v>704</v>
      </c>
      <c r="G287" t="s">
        <v>705</v>
      </c>
      <c r="H287">
        <v>22300</v>
      </c>
      <c r="I287" s="2">
        <v>42705</v>
      </c>
      <c r="J287" s="2">
        <v>42765</v>
      </c>
      <c r="K287">
        <v>22300</v>
      </c>
    </row>
    <row r="288" spans="1:11" x14ac:dyDescent="0.25">
      <c r="A288" t="str">
        <f>"ZE21BFAB32"</f>
        <v>ZE21BFAB32</v>
      </c>
      <c r="B288" t="str">
        <f t="shared" si="4"/>
        <v>06363391001</v>
      </c>
      <c r="C288" t="s">
        <v>15</v>
      </c>
      <c r="D288" t="s">
        <v>706</v>
      </c>
      <c r="E288" t="s">
        <v>17</v>
      </c>
      <c r="F288" s="1" t="s">
        <v>707</v>
      </c>
      <c r="G288" t="s">
        <v>708</v>
      </c>
      <c r="H288">
        <v>1400</v>
      </c>
      <c r="I288" s="2">
        <v>42699</v>
      </c>
      <c r="J288" s="2">
        <v>42699</v>
      </c>
      <c r="K288">
        <v>1400</v>
      </c>
    </row>
    <row r="289" spans="1:11" x14ac:dyDescent="0.25">
      <c r="A289" t="str">
        <f>"Z831C95CA6"</f>
        <v>Z831C95CA6</v>
      </c>
      <c r="B289" t="str">
        <f t="shared" si="4"/>
        <v>06363391001</v>
      </c>
      <c r="C289" t="s">
        <v>15</v>
      </c>
      <c r="D289" t="s">
        <v>709</v>
      </c>
      <c r="E289" t="s">
        <v>17</v>
      </c>
      <c r="F289" s="1" t="s">
        <v>710</v>
      </c>
      <c r="G289" t="s">
        <v>103</v>
      </c>
      <c r="H289">
        <v>1268.77</v>
      </c>
      <c r="I289" s="2">
        <v>42731</v>
      </c>
      <c r="J289" s="2">
        <v>42733</v>
      </c>
      <c r="K289">
        <v>1268.77</v>
      </c>
    </row>
    <row r="290" spans="1:11" x14ac:dyDescent="0.25">
      <c r="A290" t="str">
        <f>"ZB81C3B50E"</f>
        <v>ZB81C3B50E</v>
      </c>
      <c r="B290" t="str">
        <f t="shared" si="4"/>
        <v>06363391001</v>
      </c>
      <c r="C290" t="s">
        <v>15</v>
      </c>
      <c r="D290" t="s">
        <v>711</v>
      </c>
      <c r="E290" t="s">
        <v>17</v>
      </c>
      <c r="F290" s="1" t="s">
        <v>712</v>
      </c>
      <c r="G290" t="s">
        <v>713</v>
      </c>
      <c r="H290">
        <v>200</v>
      </c>
      <c r="I290" s="2">
        <v>42723</v>
      </c>
      <c r="J290" s="2">
        <v>42723</v>
      </c>
      <c r="K290">
        <v>0</v>
      </c>
    </row>
    <row r="291" spans="1:11" x14ac:dyDescent="0.25">
      <c r="A291" t="str">
        <f>"Z7C1BFF7A2"</f>
        <v>Z7C1BFF7A2</v>
      </c>
      <c r="B291" t="str">
        <f t="shared" si="4"/>
        <v>06363391001</v>
      </c>
      <c r="C291" t="s">
        <v>15</v>
      </c>
      <c r="D291" t="s">
        <v>714</v>
      </c>
      <c r="E291" t="s">
        <v>46</v>
      </c>
      <c r="F291" s="1" t="s">
        <v>79</v>
      </c>
      <c r="G291" t="s">
        <v>80</v>
      </c>
      <c r="H291">
        <v>0</v>
      </c>
      <c r="I291" s="2">
        <v>42688</v>
      </c>
      <c r="J291" s="2">
        <v>42690</v>
      </c>
      <c r="K291">
        <v>3933.04</v>
      </c>
    </row>
    <row r="292" spans="1:11" x14ac:dyDescent="0.25">
      <c r="A292" t="str">
        <f>"Z0A1A8D640"</f>
        <v>Z0A1A8D640</v>
      </c>
      <c r="B292" t="str">
        <f t="shared" si="4"/>
        <v>06363391001</v>
      </c>
      <c r="C292" t="s">
        <v>15</v>
      </c>
      <c r="D292" t="s">
        <v>715</v>
      </c>
      <c r="E292" t="s">
        <v>17</v>
      </c>
      <c r="F292" s="1" t="s">
        <v>553</v>
      </c>
      <c r="G292" t="s">
        <v>716</v>
      </c>
      <c r="H292">
        <v>2500</v>
      </c>
      <c r="I292" s="2">
        <v>42628</v>
      </c>
      <c r="J292" s="2">
        <v>42674</v>
      </c>
      <c r="K292">
        <v>2500</v>
      </c>
    </row>
    <row r="293" spans="1:11" x14ac:dyDescent="0.25">
      <c r="A293" t="str">
        <f>"Z82191C1EF"</f>
        <v>Z82191C1EF</v>
      </c>
      <c r="B293" t="str">
        <f t="shared" si="4"/>
        <v>06363391001</v>
      </c>
      <c r="C293" t="s">
        <v>15</v>
      </c>
      <c r="D293" t="s">
        <v>717</v>
      </c>
      <c r="E293" t="s">
        <v>17</v>
      </c>
      <c r="F293" s="1" t="s">
        <v>718</v>
      </c>
      <c r="G293" t="s">
        <v>719</v>
      </c>
      <c r="H293">
        <v>381.9</v>
      </c>
      <c r="I293" s="2">
        <v>42429</v>
      </c>
      <c r="J293" s="2">
        <v>42480</v>
      </c>
      <c r="K293">
        <v>381.9</v>
      </c>
    </row>
    <row r="294" spans="1:11" x14ac:dyDescent="0.25">
      <c r="A294" t="str">
        <f>"ZC91B64154"</f>
        <v>ZC91B64154</v>
      </c>
      <c r="B294" t="str">
        <f t="shared" si="4"/>
        <v>06363391001</v>
      </c>
      <c r="C294" t="s">
        <v>15</v>
      </c>
      <c r="D294" t="s">
        <v>609</v>
      </c>
      <c r="E294" t="s">
        <v>17</v>
      </c>
      <c r="F294" s="1" t="s">
        <v>110</v>
      </c>
      <c r="G294" t="s">
        <v>111</v>
      </c>
      <c r="H294">
        <v>450</v>
      </c>
      <c r="I294" s="2">
        <v>42685</v>
      </c>
      <c r="J294" s="2">
        <v>42685</v>
      </c>
      <c r="K294">
        <v>450</v>
      </c>
    </row>
    <row r="295" spans="1:11" x14ac:dyDescent="0.25">
      <c r="A295" t="str">
        <f>"ZCD1C893FD"</f>
        <v>ZCD1C893FD</v>
      </c>
      <c r="B295" t="str">
        <f t="shared" si="4"/>
        <v>06363391001</v>
      </c>
      <c r="C295" t="s">
        <v>15</v>
      </c>
      <c r="D295" t="s">
        <v>720</v>
      </c>
      <c r="E295" t="s">
        <v>17</v>
      </c>
      <c r="F295" s="1" t="s">
        <v>521</v>
      </c>
      <c r="G295" t="s">
        <v>522</v>
      </c>
      <c r="H295">
        <v>95</v>
      </c>
      <c r="I295" s="2">
        <v>42283</v>
      </c>
      <c r="J295" s="2">
        <v>42283</v>
      </c>
      <c r="K295">
        <v>95</v>
      </c>
    </row>
    <row r="296" spans="1:11" x14ac:dyDescent="0.25">
      <c r="A296" t="str">
        <f>"Z1C1B49356"</f>
        <v>Z1C1B49356</v>
      </c>
      <c r="B296" t="str">
        <f t="shared" si="4"/>
        <v>06363391001</v>
      </c>
      <c r="C296" t="s">
        <v>15</v>
      </c>
      <c r="D296" t="s">
        <v>721</v>
      </c>
      <c r="E296" t="s">
        <v>17</v>
      </c>
      <c r="F296" s="1" t="s">
        <v>253</v>
      </c>
      <c r="G296" t="s">
        <v>254</v>
      </c>
      <c r="H296">
        <v>550</v>
      </c>
      <c r="I296" s="2">
        <v>42702</v>
      </c>
      <c r="J296" s="2">
        <v>42702</v>
      </c>
      <c r="K296">
        <v>550</v>
      </c>
    </row>
    <row r="297" spans="1:11" x14ac:dyDescent="0.25">
      <c r="A297" t="str">
        <f>"Z341C3AFDF"</f>
        <v>Z341C3AFDF</v>
      </c>
      <c r="B297" t="str">
        <f t="shared" si="4"/>
        <v>06363391001</v>
      </c>
      <c r="C297" t="s">
        <v>15</v>
      </c>
      <c r="D297" t="s">
        <v>722</v>
      </c>
      <c r="E297" t="s">
        <v>17</v>
      </c>
      <c r="F297" s="1" t="s">
        <v>444</v>
      </c>
      <c r="G297" t="s">
        <v>445</v>
      </c>
      <c r="H297">
        <v>325</v>
      </c>
      <c r="I297" s="2">
        <v>42705</v>
      </c>
      <c r="J297" s="2">
        <v>42705</v>
      </c>
      <c r="K297">
        <v>325</v>
      </c>
    </row>
    <row r="298" spans="1:11" x14ac:dyDescent="0.25">
      <c r="A298" t="str">
        <f>"Z411C70E44"</f>
        <v>Z411C70E44</v>
      </c>
      <c r="B298" t="str">
        <f t="shared" si="4"/>
        <v>06363391001</v>
      </c>
      <c r="C298" t="s">
        <v>15</v>
      </c>
      <c r="D298" t="s">
        <v>723</v>
      </c>
      <c r="E298" t="s">
        <v>17</v>
      </c>
      <c r="F298" s="1" t="s">
        <v>521</v>
      </c>
      <c r="G298" t="s">
        <v>522</v>
      </c>
      <c r="H298">
        <v>95</v>
      </c>
      <c r="I298" s="2">
        <v>42720</v>
      </c>
      <c r="J298" s="2">
        <v>42720</v>
      </c>
      <c r="K298">
        <v>95</v>
      </c>
    </row>
    <row r="299" spans="1:11" x14ac:dyDescent="0.25">
      <c r="A299" t="str">
        <f>"ZEF1B42C64"</f>
        <v>ZEF1B42C64</v>
      </c>
      <c r="B299" t="str">
        <f t="shared" si="4"/>
        <v>06363391001</v>
      </c>
      <c r="C299" t="s">
        <v>15</v>
      </c>
      <c r="D299" t="s">
        <v>609</v>
      </c>
      <c r="E299" t="s">
        <v>17</v>
      </c>
      <c r="F299" s="1" t="s">
        <v>50</v>
      </c>
      <c r="G299" t="s">
        <v>51</v>
      </c>
      <c r="H299">
        <v>300</v>
      </c>
      <c r="I299" s="2">
        <v>42655</v>
      </c>
      <c r="J299" s="2">
        <v>42655</v>
      </c>
      <c r="K299">
        <v>300</v>
      </c>
    </row>
    <row r="300" spans="1:11" x14ac:dyDescent="0.25">
      <c r="A300" t="str">
        <f>"Z2E1B42B5B"</f>
        <v>Z2E1B42B5B</v>
      </c>
      <c r="B300" t="str">
        <f t="shared" si="4"/>
        <v>06363391001</v>
      </c>
      <c r="C300" t="s">
        <v>15</v>
      </c>
      <c r="D300" t="s">
        <v>724</v>
      </c>
      <c r="E300" t="s">
        <v>17</v>
      </c>
      <c r="F300" s="1" t="s">
        <v>21</v>
      </c>
      <c r="G300" t="s">
        <v>22</v>
      </c>
      <c r="H300">
        <v>744</v>
      </c>
      <c r="I300" s="2">
        <v>42669</v>
      </c>
      <c r="J300" s="2">
        <v>42669</v>
      </c>
      <c r="K300">
        <v>744</v>
      </c>
    </row>
    <row r="301" spans="1:11" x14ac:dyDescent="0.25">
      <c r="A301" t="str">
        <f>"6748709AD6"</f>
        <v>6748709AD6</v>
      </c>
      <c r="B301" t="str">
        <f t="shared" si="4"/>
        <v>06363391001</v>
      </c>
      <c r="C301" t="s">
        <v>15</v>
      </c>
      <c r="D301" t="s">
        <v>725</v>
      </c>
      <c r="E301" t="s">
        <v>193</v>
      </c>
      <c r="F301" s="1" t="s">
        <v>726</v>
      </c>
      <c r="G301" t="s">
        <v>727</v>
      </c>
      <c r="H301">
        <v>98020.5</v>
      </c>
      <c r="I301" s="2">
        <v>42641</v>
      </c>
      <c r="J301" s="2">
        <v>43005</v>
      </c>
      <c r="K301">
        <v>75492.45</v>
      </c>
    </row>
    <row r="302" spans="1:11" x14ac:dyDescent="0.25">
      <c r="A302" t="str">
        <f>"ZBA1CA84DE"</f>
        <v>ZBA1CA84DE</v>
      </c>
      <c r="B302" t="str">
        <f t="shared" si="4"/>
        <v>06363391001</v>
      </c>
      <c r="C302" t="s">
        <v>15</v>
      </c>
      <c r="D302" t="s">
        <v>728</v>
      </c>
      <c r="E302" t="s">
        <v>17</v>
      </c>
      <c r="F302" s="1" t="s">
        <v>729</v>
      </c>
      <c r="G302" t="s">
        <v>730</v>
      </c>
      <c r="H302">
        <v>2800</v>
      </c>
      <c r="I302" s="2">
        <v>42744</v>
      </c>
      <c r="J302" s="2">
        <v>42762</v>
      </c>
      <c r="K302">
        <v>2800</v>
      </c>
    </row>
    <row r="303" spans="1:11" x14ac:dyDescent="0.25">
      <c r="A303" t="str">
        <f>"ZD81C7E678"</f>
        <v>ZD81C7E678</v>
      </c>
      <c r="B303" t="str">
        <f t="shared" si="4"/>
        <v>06363391001</v>
      </c>
      <c r="C303" t="s">
        <v>15</v>
      </c>
      <c r="D303" t="s">
        <v>731</v>
      </c>
      <c r="E303" t="s">
        <v>17</v>
      </c>
      <c r="F303" s="1" t="s">
        <v>732</v>
      </c>
      <c r="G303" t="s">
        <v>733</v>
      </c>
      <c r="H303">
        <v>5850</v>
      </c>
      <c r="I303" s="2">
        <v>42737</v>
      </c>
      <c r="J303" s="2">
        <v>42741</v>
      </c>
      <c r="K303">
        <v>0</v>
      </c>
    </row>
    <row r="304" spans="1:11" x14ac:dyDescent="0.25">
      <c r="A304" t="str">
        <f>"Z4719A88F4"</f>
        <v>Z4719A88F4</v>
      </c>
      <c r="B304" t="str">
        <f t="shared" si="4"/>
        <v>06363391001</v>
      </c>
      <c r="C304" t="s">
        <v>15</v>
      </c>
      <c r="D304" t="s">
        <v>734</v>
      </c>
      <c r="E304" t="s">
        <v>17</v>
      </c>
      <c r="F304" s="1" t="s">
        <v>735</v>
      </c>
      <c r="G304" t="s">
        <v>736</v>
      </c>
      <c r="H304">
        <v>864</v>
      </c>
      <c r="I304" s="2">
        <v>42494</v>
      </c>
      <c r="K304">
        <v>864</v>
      </c>
    </row>
    <row r="305" spans="1:11" x14ac:dyDescent="0.25">
      <c r="A305" t="str">
        <f>"Z3D1CDB24D"</f>
        <v>Z3D1CDB24D</v>
      </c>
      <c r="B305" t="str">
        <f t="shared" si="4"/>
        <v>06363391001</v>
      </c>
      <c r="C305" t="s">
        <v>15</v>
      </c>
      <c r="D305" t="s">
        <v>737</v>
      </c>
      <c r="E305" t="s">
        <v>17</v>
      </c>
      <c r="F305" s="1" t="s">
        <v>738</v>
      </c>
      <c r="G305" t="s">
        <v>739</v>
      </c>
      <c r="H305">
        <v>832.68</v>
      </c>
      <c r="I305" s="2">
        <v>42440</v>
      </c>
      <c r="J305" s="2">
        <v>42494</v>
      </c>
      <c r="K305">
        <v>832.68</v>
      </c>
    </row>
    <row r="306" spans="1:11" x14ac:dyDescent="0.25">
      <c r="A306" t="str">
        <f>"6881959439"</f>
        <v>6881959439</v>
      </c>
      <c r="B306" t="str">
        <f t="shared" si="4"/>
        <v>06363391001</v>
      </c>
      <c r="C306" t="s">
        <v>15</v>
      </c>
      <c r="D306" t="s">
        <v>740</v>
      </c>
      <c r="E306" t="s">
        <v>46</v>
      </c>
      <c r="F306" s="1" t="s">
        <v>507</v>
      </c>
      <c r="G306" t="s">
        <v>508</v>
      </c>
      <c r="H306">
        <v>3241590</v>
      </c>
      <c r="I306" s="2">
        <v>42736</v>
      </c>
      <c r="J306" s="2">
        <v>42978</v>
      </c>
      <c r="K306">
        <v>3241590</v>
      </c>
    </row>
    <row r="307" spans="1:11" x14ac:dyDescent="0.25">
      <c r="A307" t="str">
        <f>"Z731C0779C"</f>
        <v>Z731C0779C</v>
      </c>
      <c r="B307" t="str">
        <f t="shared" si="4"/>
        <v>06363391001</v>
      </c>
      <c r="C307" t="s">
        <v>15</v>
      </c>
      <c r="D307" t="s">
        <v>353</v>
      </c>
      <c r="E307" t="s">
        <v>193</v>
      </c>
      <c r="F307" s="1" t="s">
        <v>741</v>
      </c>
      <c r="G307" t="s">
        <v>355</v>
      </c>
      <c r="H307">
        <v>39500</v>
      </c>
      <c r="I307" s="2">
        <v>42716</v>
      </c>
      <c r="J307" s="2">
        <v>42891</v>
      </c>
      <c r="K307">
        <v>38503.97</v>
      </c>
    </row>
    <row r="308" spans="1:11" x14ac:dyDescent="0.25">
      <c r="A308" t="str">
        <f>"Z191C92B7D"</f>
        <v>Z191C92B7D</v>
      </c>
      <c r="B308" t="str">
        <f t="shared" si="4"/>
        <v>06363391001</v>
      </c>
      <c r="C308" t="s">
        <v>15</v>
      </c>
      <c r="D308" t="s">
        <v>742</v>
      </c>
      <c r="E308" t="s">
        <v>17</v>
      </c>
      <c r="F308" s="1" t="s">
        <v>669</v>
      </c>
      <c r="G308" t="s">
        <v>670</v>
      </c>
      <c r="H308">
        <v>14000</v>
      </c>
      <c r="I308" s="2">
        <v>42745</v>
      </c>
      <c r="J308" s="2">
        <v>42794</v>
      </c>
      <c r="K308">
        <v>14000</v>
      </c>
    </row>
    <row r="309" spans="1:11" x14ac:dyDescent="0.25">
      <c r="A309" t="str">
        <f>"Z331AA0B5D"</f>
        <v>Z331AA0B5D</v>
      </c>
      <c r="B309" t="str">
        <f t="shared" si="4"/>
        <v>06363391001</v>
      </c>
      <c r="C309" t="s">
        <v>15</v>
      </c>
      <c r="D309" t="s">
        <v>743</v>
      </c>
      <c r="E309" t="s">
        <v>17</v>
      </c>
      <c r="F309" s="1" t="s">
        <v>291</v>
      </c>
      <c r="G309" t="s">
        <v>116</v>
      </c>
      <c r="H309">
        <v>4046</v>
      </c>
      <c r="I309" s="2">
        <v>42576</v>
      </c>
      <c r="J309" s="2">
        <v>42587</v>
      </c>
      <c r="K309">
        <v>4046</v>
      </c>
    </row>
    <row r="310" spans="1:11" x14ac:dyDescent="0.25">
      <c r="A310" t="str">
        <f>"Z311AA5C34"</f>
        <v>Z311AA5C34</v>
      </c>
      <c r="B310" t="str">
        <f t="shared" si="4"/>
        <v>06363391001</v>
      </c>
      <c r="C310" t="s">
        <v>15</v>
      </c>
      <c r="D310" t="s">
        <v>744</v>
      </c>
      <c r="E310" t="s">
        <v>193</v>
      </c>
      <c r="F310" s="1" t="s">
        <v>745</v>
      </c>
      <c r="G310" t="s">
        <v>366</v>
      </c>
      <c r="H310">
        <v>261.2</v>
      </c>
      <c r="I310" s="2">
        <v>42565</v>
      </c>
      <c r="J310" s="2">
        <v>42625</v>
      </c>
      <c r="K310">
        <v>261.2</v>
      </c>
    </row>
    <row r="311" spans="1:11" x14ac:dyDescent="0.25">
      <c r="A311" t="str">
        <f>"ZE61BA9E0E"</f>
        <v>ZE61BA9E0E</v>
      </c>
      <c r="B311" t="str">
        <f t="shared" si="4"/>
        <v>06363391001</v>
      </c>
      <c r="C311" t="s">
        <v>15</v>
      </c>
      <c r="D311" t="s">
        <v>746</v>
      </c>
      <c r="E311" t="s">
        <v>17</v>
      </c>
      <c r="F311" s="1" t="s">
        <v>747</v>
      </c>
      <c r="G311" t="s">
        <v>329</v>
      </c>
      <c r="H311">
        <v>320</v>
      </c>
      <c r="I311" s="2">
        <v>42667</v>
      </c>
      <c r="J311" s="2">
        <v>42667</v>
      </c>
      <c r="K311">
        <v>320</v>
      </c>
    </row>
    <row r="312" spans="1:11" x14ac:dyDescent="0.25">
      <c r="A312" t="str">
        <f>"Z371B32122"</f>
        <v>Z371B32122</v>
      </c>
      <c r="B312" t="str">
        <f t="shared" si="4"/>
        <v>06363391001</v>
      </c>
      <c r="C312" t="s">
        <v>15</v>
      </c>
      <c r="D312" t="s">
        <v>748</v>
      </c>
      <c r="E312" t="s">
        <v>17</v>
      </c>
      <c r="F312" s="1" t="s">
        <v>749</v>
      </c>
      <c r="G312" t="s">
        <v>750</v>
      </c>
      <c r="H312">
        <v>730</v>
      </c>
      <c r="I312" s="2">
        <v>42636</v>
      </c>
      <c r="J312" s="2">
        <v>42636</v>
      </c>
      <c r="K312">
        <v>730</v>
      </c>
    </row>
    <row r="313" spans="1:11" x14ac:dyDescent="0.25">
      <c r="A313" t="str">
        <f>"Z861B350E6"</f>
        <v>Z861B350E6</v>
      </c>
      <c r="B313" t="str">
        <f t="shared" si="4"/>
        <v>06363391001</v>
      </c>
      <c r="C313" t="s">
        <v>15</v>
      </c>
      <c r="D313" t="s">
        <v>751</v>
      </c>
      <c r="E313" t="s">
        <v>17</v>
      </c>
      <c r="F313" s="1" t="s">
        <v>18</v>
      </c>
      <c r="G313" t="s">
        <v>19</v>
      </c>
      <c r="H313">
        <v>800</v>
      </c>
      <c r="I313" s="2">
        <v>42629</v>
      </c>
      <c r="J313" s="2">
        <v>42630</v>
      </c>
      <c r="K313">
        <v>800</v>
      </c>
    </row>
    <row r="314" spans="1:11" x14ac:dyDescent="0.25">
      <c r="A314" t="str">
        <f>"Z0E1CC2A31"</f>
        <v>Z0E1CC2A31</v>
      </c>
      <c r="B314" t="str">
        <f t="shared" si="4"/>
        <v>06363391001</v>
      </c>
      <c r="C314" t="s">
        <v>15</v>
      </c>
      <c r="D314" t="s">
        <v>752</v>
      </c>
      <c r="E314" t="s">
        <v>46</v>
      </c>
      <c r="F314" s="1" t="s">
        <v>79</v>
      </c>
      <c r="G314" t="s">
        <v>80</v>
      </c>
      <c r="H314">
        <v>0</v>
      </c>
      <c r="I314" s="2">
        <v>42733</v>
      </c>
      <c r="J314" s="2">
        <v>42737</v>
      </c>
      <c r="K314">
        <v>5292</v>
      </c>
    </row>
    <row r="315" spans="1:11" x14ac:dyDescent="0.25">
      <c r="A315" t="str">
        <f>"Z071B260C5"</f>
        <v>Z071B260C5</v>
      </c>
      <c r="B315" t="str">
        <f t="shared" si="4"/>
        <v>06363391001</v>
      </c>
      <c r="C315" t="s">
        <v>15</v>
      </c>
      <c r="D315" t="s">
        <v>753</v>
      </c>
      <c r="E315" t="s">
        <v>193</v>
      </c>
      <c r="F315" s="1" t="s">
        <v>754</v>
      </c>
      <c r="G315" t="s">
        <v>755</v>
      </c>
      <c r="H315">
        <v>2775</v>
      </c>
      <c r="I315" s="2">
        <v>42689</v>
      </c>
      <c r="J315" s="2">
        <v>42718</v>
      </c>
      <c r="K315">
        <v>2775</v>
      </c>
    </row>
    <row r="316" spans="1:11" x14ac:dyDescent="0.25">
      <c r="A316" t="str">
        <f>"ZDB1B1BB58"</f>
        <v>ZDB1B1BB58</v>
      </c>
      <c r="B316" t="str">
        <f t="shared" si="4"/>
        <v>06363391001</v>
      </c>
      <c r="C316" t="s">
        <v>15</v>
      </c>
      <c r="D316" t="s">
        <v>756</v>
      </c>
      <c r="E316" t="s">
        <v>193</v>
      </c>
      <c r="F316" s="1" t="s">
        <v>757</v>
      </c>
      <c r="G316" t="s">
        <v>758</v>
      </c>
      <c r="H316">
        <v>6392</v>
      </c>
      <c r="I316" s="2">
        <v>42705</v>
      </c>
      <c r="J316" s="2">
        <v>42735</v>
      </c>
      <c r="K316">
        <v>6392</v>
      </c>
    </row>
    <row r="317" spans="1:11" x14ac:dyDescent="0.25">
      <c r="A317" t="str">
        <f>"Z4D1A7A4C1"</f>
        <v>Z4D1A7A4C1</v>
      </c>
      <c r="B317" t="str">
        <f t="shared" si="4"/>
        <v>06363391001</v>
      </c>
      <c r="C317" t="s">
        <v>15</v>
      </c>
      <c r="D317" t="s">
        <v>759</v>
      </c>
      <c r="E317" t="s">
        <v>17</v>
      </c>
      <c r="F317" s="1" t="s">
        <v>760</v>
      </c>
      <c r="G317" t="s">
        <v>761</v>
      </c>
      <c r="H317">
        <v>9640.36</v>
      </c>
      <c r="I317" s="2">
        <v>42555</v>
      </c>
      <c r="J317" s="2">
        <v>42562</v>
      </c>
      <c r="K317">
        <v>9640.36</v>
      </c>
    </row>
    <row r="318" spans="1:11" x14ac:dyDescent="0.25">
      <c r="A318" t="str">
        <f>"ZE51A408F1"</f>
        <v>ZE51A408F1</v>
      </c>
      <c r="B318" t="str">
        <f t="shared" si="4"/>
        <v>06363391001</v>
      </c>
      <c r="C318" t="s">
        <v>15</v>
      </c>
      <c r="D318" t="s">
        <v>762</v>
      </c>
      <c r="E318" t="s">
        <v>17</v>
      </c>
      <c r="F318" s="1" t="s">
        <v>18</v>
      </c>
      <c r="G318" t="s">
        <v>19</v>
      </c>
      <c r="H318">
        <v>796.5</v>
      </c>
      <c r="I318" s="2">
        <v>42531</v>
      </c>
      <c r="J318" s="2">
        <v>42534</v>
      </c>
      <c r="K318">
        <v>796.5</v>
      </c>
    </row>
    <row r="319" spans="1:11" x14ac:dyDescent="0.25">
      <c r="A319" t="str">
        <f>"Z9A1859E6F"</f>
        <v>Z9A1859E6F</v>
      </c>
      <c r="B319" t="str">
        <f t="shared" si="4"/>
        <v>06363391001</v>
      </c>
      <c r="C319" t="s">
        <v>15</v>
      </c>
      <c r="D319" t="s">
        <v>763</v>
      </c>
      <c r="E319" t="s">
        <v>17</v>
      </c>
      <c r="F319" s="1" t="s">
        <v>764</v>
      </c>
      <c r="G319" t="s">
        <v>765</v>
      </c>
      <c r="H319">
        <v>800</v>
      </c>
      <c r="I319" s="2">
        <v>42466</v>
      </c>
      <c r="J319" s="2">
        <v>42466</v>
      </c>
      <c r="K319">
        <v>800</v>
      </c>
    </row>
    <row r="320" spans="1:11" x14ac:dyDescent="0.25">
      <c r="A320" t="str">
        <f>"Z2817FB125"</f>
        <v>Z2817FB125</v>
      </c>
      <c r="B320" t="str">
        <f t="shared" ref="B320:B356" si="5">"06363391001"</f>
        <v>06363391001</v>
      </c>
      <c r="C320" t="s">
        <v>15</v>
      </c>
      <c r="D320" t="s">
        <v>766</v>
      </c>
      <c r="E320" t="s">
        <v>17</v>
      </c>
      <c r="F320" s="1" t="s">
        <v>767</v>
      </c>
      <c r="G320" t="s">
        <v>768</v>
      </c>
      <c r="H320">
        <v>250</v>
      </c>
      <c r="I320" s="2">
        <v>42186</v>
      </c>
      <c r="J320" s="2">
        <v>42216</v>
      </c>
      <c r="K320">
        <v>250</v>
      </c>
    </row>
    <row r="321" spans="1:11" x14ac:dyDescent="0.25">
      <c r="A321" t="str">
        <f>"Z8A16549E8"</f>
        <v>Z8A16549E8</v>
      </c>
      <c r="B321" t="str">
        <f t="shared" si="5"/>
        <v>06363391001</v>
      </c>
      <c r="C321" t="s">
        <v>15</v>
      </c>
      <c r="D321" t="s">
        <v>769</v>
      </c>
      <c r="E321" t="s">
        <v>193</v>
      </c>
      <c r="F321" s="1" t="s">
        <v>770</v>
      </c>
      <c r="G321" t="s">
        <v>771</v>
      </c>
      <c r="H321">
        <v>8654.25</v>
      </c>
      <c r="I321" s="2">
        <v>42382</v>
      </c>
      <c r="J321" s="2">
        <v>42417</v>
      </c>
      <c r="K321">
        <v>8654.25</v>
      </c>
    </row>
    <row r="322" spans="1:11" x14ac:dyDescent="0.25">
      <c r="A322" t="str">
        <f>"Z321880597"</f>
        <v>Z321880597</v>
      </c>
      <c r="B322" t="str">
        <f t="shared" si="5"/>
        <v>06363391001</v>
      </c>
      <c r="C322" t="s">
        <v>15</v>
      </c>
      <c r="D322" t="s">
        <v>772</v>
      </c>
      <c r="E322" t="s">
        <v>17</v>
      </c>
      <c r="F322" s="1" t="s">
        <v>154</v>
      </c>
      <c r="G322" t="s">
        <v>155</v>
      </c>
      <c r="H322">
        <v>1560</v>
      </c>
      <c r="I322" s="2">
        <v>42418</v>
      </c>
      <c r="J322" s="2">
        <v>42420</v>
      </c>
      <c r="K322">
        <v>1560</v>
      </c>
    </row>
    <row r="323" spans="1:11" x14ac:dyDescent="0.25">
      <c r="A323" t="str">
        <f>"Z0A18057C1"</f>
        <v>Z0A18057C1</v>
      </c>
      <c r="B323" t="str">
        <f t="shared" si="5"/>
        <v>06363391001</v>
      </c>
      <c r="C323" t="s">
        <v>15</v>
      </c>
      <c r="D323" t="s">
        <v>773</v>
      </c>
      <c r="E323" t="s">
        <v>17</v>
      </c>
      <c r="F323" s="1" t="s">
        <v>774</v>
      </c>
      <c r="G323" t="s">
        <v>775</v>
      </c>
      <c r="H323">
        <v>1264</v>
      </c>
      <c r="I323" s="2">
        <v>42403</v>
      </c>
      <c r="J323" s="2">
        <v>42403</v>
      </c>
      <c r="K323">
        <v>1264</v>
      </c>
    </row>
    <row r="324" spans="1:11" x14ac:dyDescent="0.25">
      <c r="A324" t="str">
        <f>"ZE219EEE26"</f>
        <v>ZE219EEE26</v>
      </c>
      <c r="B324" t="str">
        <f t="shared" si="5"/>
        <v>06363391001</v>
      </c>
      <c r="C324" t="s">
        <v>15</v>
      </c>
      <c r="D324" t="s">
        <v>776</v>
      </c>
      <c r="E324" t="s">
        <v>46</v>
      </c>
      <c r="F324" s="1" t="s">
        <v>296</v>
      </c>
      <c r="G324" t="s">
        <v>297</v>
      </c>
      <c r="H324">
        <v>8079.8</v>
      </c>
      <c r="I324" s="2">
        <v>42613</v>
      </c>
      <c r="J324" s="2">
        <v>42613</v>
      </c>
      <c r="K324">
        <v>8079.8</v>
      </c>
    </row>
    <row r="325" spans="1:11" x14ac:dyDescent="0.25">
      <c r="A325" t="str">
        <f>"67467867EE"</f>
        <v>67467867EE</v>
      </c>
      <c r="B325" t="str">
        <f t="shared" si="5"/>
        <v>06363391001</v>
      </c>
      <c r="C325" t="s">
        <v>15</v>
      </c>
      <c r="D325" t="s">
        <v>777</v>
      </c>
      <c r="E325" t="s">
        <v>46</v>
      </c>
      <c r="F325" s="1" t="s">
        <v>296</v>
      </c>
      <c r="G325" t="s">
        <v>297</v>
      </c>
      <c r="H325">
        <v>69162.69</v>
      </c>
      <c r="I325" s="2">
        <v>42709</v>
      </c>
      <c r="J325" s="2">
        <v>42724</v>
      </c>
      <c r="K325">
        <v>69162.69</v>
      </c>
    </row>
    <row r="326" spans="1:11" x14ac:dyDescent="0.25">
      <c r="A326" t="str">
        <f>"ZF71AA5D9B"</f>
        <v>ZF71AA5D9B</v>
      </c>
      <c r="B326" t="str">
        <f t="shared" si="5"/>
        <v>06363391001</v>
      </c>
      <c r="C326" t="s">
        <v>15</v>
      </c>
      <c r="D326" t="s">
        <v>778</v>
      </c>
      <c r="E326" t="s">
        <v>17</v>
      </c>
      <c r="F326" s="1" t="s">
        <v>296</v>
      </c>
      <c r="G326" t="s">
        <v>297</v>
      </c>
      <c r="H326">
        <v>4386.8500000000004</v>
      </c>
      <c r="I326" s="2">
        <v>42716</v>
      </c>
      <c r="J326" s="2">
        <v>42719</v>
      </c>
      <c r="K326">
        <v>0</v>
      </c>
    </row>
    <row r="327" spans="1:11" x14ac:dyDescent="0.25">
      <c r="A327" t="str">
        <f>"623881837B"</f>
        <v>623881837B</v>
      </c>
      <c r="B327" t="str">
        <f t="shared" si="5"/>
        <v>06363391001</v>
      </c>
      <c r="C327" t="s">
        <v>15</v>
      </c>
      <c r="D327" t="s">
        <v>779</v>
      </c>
      <c r="E327" t="s">
        <v>780</v>
      </c>
      <c r="F327" s="1" t="s">
        <v>781</v>
      </c>
      <c r="G327" t="s">
        <v>782</v>
      </c>
      <c r="H327">
        <v>376740.01</v>
      </c>
      <c r="I327" s="2">
        <v>42415</v>
      </c>
      <c r="J327" s="2">
        <v>43100</v>
      </c>
      <c r="K327">
        <v>327635.96000000002</v>
      </c>
    </row>
    <row r="328" spans="1:11" x14ac:dyDescent="0.25">
      <c r="A328" t="str">
        <f>"ZAE1CAA7DF"</f>
        <v>ZAE1CAA7DF</v>
      </c>
      <c r="B328" t="str">
        <f t="shared" si="5"/>
        <v>06363391001</v>
      </c>
      <c r="C328" t="s">
        <v>15</v>
      </c>
      <c r="D328" t="s">
        <v>783</v>
      </c>
      <c r="E328" t="s">
        <v>17</v>
      </c>
      <c r="F328" s="1" t="s">
        <v>784</v>
      </c>
      <c r="G328" t="s">
        <v>677</v>
      </c>
      <c r="H328">
        <v>15224.2</v>
      </c>
      <c r="I328" s="2">
        <v>42744</v>
      </c>
      <c r="J328" s="2">
        <v>42794</v>
      </c>
      <c r="K328">
        <v>15224.2</v>
      </c>
    </row>
    <row r="329" spans="1:11" x14ac:dyDescent="0.25">
      <c r="A329" t="str">
        <f>"Z941C7E6C5"</f>
        <v>Z941C7E6C5</v>
      </c>
      <c r="B329" t="str">
        <f t="shared" si="5"/>
        <v>06363391001</v>
      </c>
      <c r="C329" t="s">
        <v>15</v>
      </c>
      <c r="D329" t="s">
        <v>785</v>
      </c>
      <c r="E329" t="s">
        <v>17</v>
      </c>
      <c r="F329" s="1" t="s">
        <v>786</v>
      </c>
      <c r="G329" t="s">
        <v>604</v>
      </c>
      <c r="H329">
        <v>510</v>
      </c>
      <c r="I329" s="2">
        <v>42758</v>
      </c>
      <c r="J329" s="2">
        <v>42758</v>
      </c>
      <c r="K329">
        <v>510</v>
      </c>
    </row>
    <row r="330" spans="1:11" x14ac:dyDescent="0.25">
      <c r="A330" t="str">
        <f>"Z9C1BFAAF5"</f>
        <v>Z9C1BFAAF5</v>
      </c>
      <c r="B330" t="str">
        <f t="shared" si="5"/>
        <v>06363391001</v>
      </c>
      <c r="C330" t="s">
        <v>15</v>
      </c>
      <c r="D330" t="s">
        <v>787</v>
      </c>
      <c r="E330" t="s">
        <v>17</v>
      </c>
      <c r="F330" s="1" t="s">
        <v>24</v>
      </c>
      <c r="G330" t="s">
        <v>25</v>
      </c>
      <c r="H330">
        <v>390</v>
      </c>
      <c r="I330" s="2">
        <v>42685</v>
      </c>
      <c r="J330" s="2">
        <v>42685</v>
      </c>
      <c r="K330">
        <v>390</v>
      </c>
    </row>
    <row r="331" spans="1:11" x14ac:dyDescent="0.25">
      <c r="A331" t="str">
        <f>"ZC01845C4C"</f>
        <v>ZC01845C4C</v>
      </c>
      <c r="B331" t="str">
        <f t="shared" si="5"/>
        <v>06363391001</v>
      </c>
      <c r="C331" t="s">
        <v>15</v>
      </c>
      <c r="D331" t="s">
        <v>788</v>
      </c>
      <c r="E331" t="s">
        <v>17</v>
      </c>
      <c r="F331" s="1" t="s">
        <v>789</v>
      </c>
      <c r="G331" t="s">
        <v>790</v>
      </c>
      <c r="H331">
        <v>20888</v>
      </c>
      <c r="I331" s="2">
        <v>42401</v>
      </c>
      <c r="J331" s="2">
        <v>42766</v>
      </c>
      <c r="K331">
        <v>17342</v>
      </c>
    </row>
    <row r="332" spans="1:11" x14ac:dyDescent="0.25">
      <c r="A332" t="str">
        <f>"Z6E1B5A084"</f>
        <v>Z6E1B5A084</v>
      </c>
      <c r="B332" t="str">
        <f t="shared" si="5"/>
        <v>06363391001</v>
      </c>
      <c r="C332" t="s">
        <v>15</v>
      </c>
      <c r="D332" t="s">
        <v>791</v>
      </c>
      <c r="E332" t="s">
        <v>193</v>
      </c>
      <c r="F332" s="1" t="s">
        <v>792</v>
      </c>
      <c r="G332" t="s">
        <v>793</v>
      </c>
      <c r="H332">
        <v>1725</v>
      </c>
      <c r="I332" s="2">
        <v>42719</v>
      </c>
      <c r="J332" s="2">
        <v>42822</v>
      </c>
      <c r="K332">
        <v>1725</v>
      </c>
    </row>
    <row r="333" spans="1:11" x14ac:dyDescent="0.25">
      <c r="A333" t="str">
        <f>"ZC21B5CFAB"</f>
        <v>ZC21B5CFAB</v>
      </c>
      <c r="B333" t="str">
        <f t="shared" si="5"/>
        <v>06363391001</v>
      </c>
      <c r="C333" t="s">
        <v>15</v>
      </c>
      <c r="D333" t="s">
        <v>330</v>
      </c>
      <c r="E333" t="s">
        <v>17</v>
      </c>
      <c r="F333" s="1" t="s">
        <v>331</v>
      </c>
      <c r="G333" t="s">
        <v>332</v>
      </c>
      <c r="H333">
        <v>255.69</v>
      </c>
      <c r="I333" s="2">
        <v>42528</v>
      </c>
      <c r="J333" s="2">
        <v>42529</v>
      </c>
      <c r="K333">
        <v>255.69</v>
      </c>
    </row>
    <row r="334" spans="1:11" x14ac:dyDescent="0.25">
      <c r="A334" t="str">
        <f>"ZC91707A2B"</f>
        <v>ZC91707A2B</v>
      </c>
      <c r="B334" t="str">
        <f t="shared" si="5"/>
        <v>06363391001</v>
      </c>
      <c r="C334" t="s">
        <v>15</v>
      </c>
      <c r="D334" t="s">
        <v>794</v>
      </c>
      <c r="E334" t="s">
        <v>226</v>
      </c>
      <c r="F334" s="1" t="s">
        <v>795</v>
      </c>
      <c r="G334" t="s">
        <v>796</v>
      </c>
      <c r="H334">
        <v>13584.15</v>
      </c>
      <c r="I334" s="2">
        <v>42702</v>
      </c>
      <c r="J334" s="2">
        <v>42719</v>
      </c>
      <c r="K334">
        <v>13561.88</v>
      </c>
    </row>
    <row r="335" spans="1:11" x14ac:dyDescent="0.25">
      <c r="A335" t="str">
        <f>"6748742613"</f>
        <v>6748742613</v>
      </c>
      <c r="B335" t="str">
        <f t="shared" si="5"/>
        <v>06363391001</v>
      </c>
      <c r="C335" t="s">
        <v>15</v>
      </c>
      <c r="D335" t="s">
        <v>797</v>
      </c>
      <c r="E335" t="s">
        <v>193</v>
      </c>
      <c r="F335" s="1" t="s">
        <v>798</v>
      </c>
      <c r="G335" t="s">
        <v>799</v>
      </c>
      <c r="H335">
        <v>38658.25</v>
      </c>
      <c r="I335" s="2">
        <v>42647</v>
      </c>
      <c r="J335" s="2">
        <v>43007</v>
      </c>
      <c r="K335">
        <v>24892.44</v>
      </c>
    </row>
    <row r="336" spans="1:11" x14ac:dyDescent="0.25">
      <c r="A336" t="str">
        <f>"Z871BA499F"</f>
        <v>Z871BA499F</v>
      </c>
      <c r="B336" t="str">
        <f t="shared" si="5"/>
        <v>06363391001</v>
      </c>
      <c r="C336" t="s">
        <v>15</v>
      </c>
      <c r="D336" t="s">
        <v>800</v>
      </c>
      <c r="E336" t="s">
        <v>17</v>
      </c>
      <c r="F336" s="1" t="s">
        <v>801</v>
      </c>
      <c r="G336" t="s">
        <v>802</v>
      </c>
      <c r="H336">
        <v>500</v>
      </c>
      <c r="I336" s="2">
        <v>42738</v>
      </c>
      <c r="J336" s="2">
        <v>42738</v>
      </c>
      <c r="K336">
        <v>0</v>
      </c>
    </row>
    <row r="337" spans="1:11" x14ac:dyDescent="0.25">
      <c r="A337" t="str">
        <f>"ZE81CFE80A"</f>
        <v>ZE81CFE80A</v>
      </c>
      <c r="B337" t="str">
        <f t="shared" si="5"/>
        <v>06363391001</v>
      </c>
      <c r="C337" t="s">
        <v>15</v>
      </c>
      <c r="D337" t="s">
        <v>803</v>
      </c>
      <c r="E337" t="s">
        <v>17</v>
      </c>
      <c r="F337" s="1" t="s">
        <v>21</v>
      </c>
      <c r="G337" t="s">
        <v>22</v>
      </c>
      <c r="H337">
        <v>2681</v>
      </c>
      <c r="I337" s="2">
        <v>42500</v>
      </c>
      <c r="J337" s="2">
        <v>42506</v>
      </c>
      <c r="K337">
        <v>2681</v>
      </c>
    </row>
    <row r="338" spans="1:11" x14ac:dyDescent="0.25">
      <c r="A338" t="str">
        <f>"Z7D1B61D28"</f>
        <v>Z7D1B61D28</v>
      </c>
      <c r="B338" t="str">
        <f t="shared" si="5"/>
        <v>06363391001</v>
      </c>
      <c r="C338" t="s">
        <v>15</v>
      </c>
      <c r="D338" t="s">
        <v>804</v>
      </c>
      <c r="E338" t="s">
        <v>17</v>
      </c>
      <c r="F338" s="1" t="s">
        <v>805</v>
      </c>
      <c r="G338" t="s">
        <v>806</v>
      </c>
      <c r="H338">
        <v>1024</v>
      </c>
      <c r="I338" s="2">
        <v>42661</v>
      </c>
      <c r="J338" s="2">
        <v>42661</v>
      </c>
      <c r="K338">
        <v>1024</v>
      </c>
    </row>
    <row r="339" spans="1:11" x14ac:dyDescent="0.25">
      <c r="A339" t="str">
        <f>"Z511BFAA5A"</f>
        <v>Z511BFAA5A</v>
      </c>
      <c r="B339" t="str">
        <f t="shared" si="5"/>
        <v>06363391001</v>
      </c>
      <c r="C339" t="s">
        <v>15</v>
      </c>
      <c r="D339" t="s">
        <v>807</v>
      </c>
      <c r="E339" t="s">
        <v>193</v>
      </c>
      <c r="F339" s="1" t="s">
        <v>808</v>
      </c>
      <c r="G339" t="s">
        <v>195</v>
      </c>
      <c r="H339">
        <v>39500</v>
      </c>
      <c r="I339" s="2">
        <v>42716</v>
      </c>
      <c r="J339" s="2">
        <v>42894</v>
      </c>
      <c r="K339">
        <v>38594.199999999997</v>
      </c>
    </row>
    <row r="340" spans="1:11" x14ac:dyDescent="0.25">
      <c r="A340" t="str">
        <f>"ZD5180FB4D"</f>
        <v>ZD5180FB4D</v>
      </c>
      <c r="B340" t="str">
        <f t="shared" si="5"/>
        <v>06363391001</v>
      </c>
      <c r="C340" t="s">
        <v>15</v>
      </c>
      <c r="D340" t="s">
        <v>809</v>
      </c>
      <c r="E340" t="s">
        <v>17</v>
      </c>
      <c r="F340" s="1" t="s">
        <v>810</v>
      </c>
      <c r="G340" t="s">
        <v>811</v>
      </c>
      <c r="H340">
        <v>0</v>
      </c>
      <c r="I340" s="2">
        <v>42401</v>
      </c>
      <c r="J340" s="2">
        <v>42766</v>
      </c>
      <c r="K340">
        <v>5187</v>
      </c>
    </row>
    <row r="341" spans="1:11" x14ac:dyDescent="0.25">
      <c r="A341" t="str">
        <f>"Z0018487A7"</f>
        <v>Z0018487A7</v>
      </c>
      <c r="B341" t="str">
        <f t="shared" si="5"/>
        <v>06363391001</v>
      </c>
      <c r="C341" t="s">
        <v>15</v>
      </c>
      <c r="D341" t="s">
        <v>812</v>
      </c>
      <c r="E341" t="s">
        <v>17</v>
      </c>
      <c r="F341" s="1" t="s">
        <v>813</v>
      </c>
      <c r="G341" t="s">
        <v>481</v>
      </c>
      <c r="H341">
        <v>380</v>
      </c>
      <c r="I341" s="2">
        <v>42403</v>
      </c>
      <c r="J341" s="2">
        <v>42419</v>
      </c>
      <c r="K341">
        <v>380</v>
      </c>
    </row>
    <row r="342" spans="1:11" x14ac:dyDescent="0.25">
      <c r="A342" t="str">
        <f>"ZA21BF1886"</f>
        <v>ZA21BF1886</v>
      </c>
      <c r="B342" t="str">
        <f t="shared" si="5"/>
        <v>06363391001</v>
      </c>
      <c r="C342" t="s">
        <v>15</v>
      </c>
      <c r="D342" t="s">
        <v>814</v>
      </c>
      <c r="E342" t="s">
        <v>17</v>
      </c>
      <c r="F342" s="1" t="s">
        <v>815</v>
      </c>
      <c r="G342" t="s">
        <v>816</v>
      </c>
      <c r="H342">
        <v>1600</v>
      </c>
      <c r="I342" s="2">
        <v>42684</v>
      </c>
      <c r="K342">
        <v>1600</v>
      </c>
    </row>
    <row r="343" spans="1:11" x14ac:dyDescent="0.25">
      <c r="A343" t="str">
        <f>"ZF41AA7163"</f>
        <v>ZF41AA7163</v>
      </c>
      <c r="B343" t="str">
        <f t="shared" si="5"/>
        <v>06363391001</v>
      </c>
      <c r="C343" t="s">
        <v>15</v>
      </c>
      <c r="D343" t="s">
        <v>817</v>
      </c>
      <c r="E343" t="s">
        <v>193</v>
      </c>
      <c r="F343" s="1" t="s">
        <v>818</v>
      </c>
      <c r="G343" t="s">
        <v>819</v>
      </c>
      <c r="H343">
        <v>27598</v>
      </c>
      <c r="I343" s="2">
        <v>42674</v>
      </c>
      <c r="J343" s="2">
        <v>42794</v>
      </c>
      <c r="K343">
        <v>27598</v>
      </c>
    </row>
    <row r="344" spans="1:11" x14ac:dyDescent="0.25">
      <c r="A344" t="str">
        <f>"6748724738"</f>
        <v>6748724738</v>
      </c>
      <c r="B344" t="str">
        <f t="shared" si="5"/>
        <v>06363391001</v>
      </c>
      <c r="C344" t="s">
        <v>15</v>
      </c>
      <c r="D344" t="s">
        <v>820</v>
      </c>
      <c r="E344" t="s">
        <v>193</v>
      </c>
      <c r="F344" s="1" t="s">
        <v>821</v>
      </c>
      <c r="G344" t="s">
        <v>727</v>
      </c>
      <c r="H344">
        <v>52342.3</v>
      </c>
      <c r="I344" s="2">
        <v>42641</v>
      </c>
      <c r="J344" s="2">
        <v>43004</v>
      </c>
      <c r="K344">
        <v>44137.7</v>
      </c>
    </row>
    <row r="345" spans="1:11" x14ac:dyDescent="0.25">
      <c r="A345" t="str">
        <f>"Z7619697F9"</f>
        <v>Z7619697F9</v>
      </c>
      <c r="B345" t="str">
        <f t="shared" si="5"/>
        <v>06363391001</v>
      </c>
      <c r="C345" t="s">
        <v>15</v>
      </c>
      <c r="D345" t="s">
        <v>822</v>
      </c>
      <c r="E345" t="s">
        <v>17</v>
      </c>
      <c r="F345" s="1" t="s">
        <v>154</v>
      </c>
      <c r="G345" t="s">
        <v>155</v>
      </c>
      <c r="H345">
        <v>1350</v>
      </c>
      <c r="I345" s="2">
        <v>42476</v>
      </c>
      <c r="J345" s="2">
        <v>42479</v>
      </c>
      <c r="K345">
        <v>1350</v>
      </c>
    </row>
    <row r="346" spans="1:11" x14ac:dyDescent="0.25">
      <c r="A346" t="str">
        <f>"ZF319C05A7"</f>
        <v>ZF319C05A7</v>
      </c>
      <c r="B346" t="str">
        <f t="shared" si="5"/>
        <v>06363391001</v>
      </c>
      <c r="C346" t="s">
        <v>15</v>
      </c>
      <c r="D346" t="s">
        <v>823</v>
      </c>
      <c r="E346" t="s">
        <v>17</v>
      </c>
      <c r="F346" s="1" t="s">
        <v>824</v>
      </c>
      <c r="G346" t="s">
        <v>19</v>
      </c>
      <c r="H346">
        <v>1506.6</v>
      </c>
      <c r="I346" s="2">
        <v>42506</v>
      </c>
      <c r="J346" s="2">
        <v>42508</v>
      </c>
      <c r="K346">
        <v>1506.6</v>
      </c>
    </row>
    <row r="347" spans="1:11" x14ac:dyDescent="0.25">
      <c r="A347" t="str">
        <f>"Z711A59624"</f>
        <v>Z711A59624</v>
      </c>
      <c r="B347" t="str">
        <f t="shared" si="5"/>
        <v>06363391001</v>
      </c>
      <c r="C347" t="s">
        <v>15</v>
      </c>
      <c r="D347" t="s">
        <v>825</v>
      </c>
      <c r="E347" t="s">
        <v>17</v>
      </c>
      <c r="F347" s="1" t="s">
        <v>826</v>
      </c>
      <c r="G347" t="s">
        <v>268</v>
      </c>
      <c r="H347">
        <v>2509.6</v>
      </c>
      <c r="I347" s="2">
        <v>42545</v>
      </c>
      <c r="J347" s="2">
        <v>42556</v>
      </c>
      <c r="K347">
        <v>2509.6</v>
      </c>
    </row>
    <row r="348" spans="1:11" x14ac:dyDescent="0.25">
      <c r="A348" t="str">
        <f>"ZF1194BA4D"</f>
        <v>ZF1194BA4D</v>
      </c>
      <c r="B348" t="str">
        <f t="shared" si="5"/>
        <v>06363391001</v>
      </c>
      <c r="C348" t="s">
        <v>15</v>
      </c>
      <c r="D348" t="s">
        <v>827</v>
      </c>
      <c r="E348" t="s">
        <v>17</v>
      </c>
      <c r="F348" s="1" t="s">
        <v>828</v>
      </c>
      <c r="G348" t="s">
        <v>155</v>
      </c>
      <c r="H348">
        <v>1350</v>
      </c>
      <c r="I348" s="2">
        <v>42469</v>
      </c>
      <c r="J348" s="2">
        <v>42472</v>
      </c>
      <c r="K348">
        <v>1350</v>
      </c>
    </row>
    <row r="349" spans="1:11" x14ac:dyDescent="0.25">
      <c r="A349" t="str">
        <f>"Z2D1843994"</f>
        <v>Z2D1843994</v>
      </c>
      <c r="B349" t="str">
        <f t="shared" si="5"/>
        <v>06363391001</v>
      </c>
      <c r="C349" t="s">
        <v>15</v>
      </c>
      <c r="D349" t="s">
        <v>829</v>
      </c>
      <c r="E349" t="s">
        <v>17</v>
      </c>
      <c r="F349" s="1" t="s">
        <v>589</v>
      </c>
      <c r="G349" t="s">
        <v>590</v>
      </c>
      <c r="H349">
        <v>17940</v>
      </c>
      <c r="I349" s="2">
        <v>42444</v>
      </c>
      <c r="J349" s="2">
        <v>42486</v>
      </c>
      <c r="K349">
        <v>17940</v>
      </c>
    </row>
    <row r="350" spans="1:11" x14ac:dyDescent="0.25">
      <c r="A350" t="str">
        <f>"Z8D2004C3F"</f>
        <v>Z8D2004C3F</v>
      </c>
      <c r="B350" t="str">
        <f t="shared" si="5"/>
        <v>06363391001</v>
      </c>
      <c r="C350" t="s">
        <v>15</v>
      </c>
      <c r="D350" t="s">
        <v>830</v>
      </c>
      <c r="E350" t="s">
        <v>17</v>
      </c>
      <c r="F350" s="1" t="s">
        <v>185</v>
      </c>
      <c r="G350" t="s">
        <v>186</v>
      </c>
      <c r="H350">
        <v>104.7</v>
      </c>
      <c r="I350" s="2">
        <v>42671</v>
      </c>
      <c r="J350" s="2">
        <v>42863</v>
      </c>
      <c r="K350">
        <v>104.7</v>
      </c>
    </row>
    <row r="351" spans="1:11" x14ac:dyDescent="0.25">
      <c r="A351" t="str">
        <f>"ZA52108328"</f>
        <v>ZA52108328</v>
      </c>
      <c r="B351" t="str">
        <f t="shared" si="5"/>
        <v>06363391001</v>
      </c>
      <c r="C351" t="s">
        <v>15</v>
      </c>
      <c r="D351" t="s">
        <v>831</v>
      </c>
      <c r="E351" t="s">
        <v>17</v>
      </c>
      <c r="F351" s="1" t="s">
        <v>521</v>
      </c>
      <c r="G351" t="s">
        <v>522</v>
      </c>
      <c r="H351">
        <v>143</v>
      </c>
      <c r="I351" s="2">
        <v>42444</v>
      </c>
      <c r="J351" s="2">
        <v>42444</v>
      </c>
      <c r="K351">
        <v>143</v>
      </c>
    </row>
    <row r="352" spans="1:11" x14ac:dyDescent="0.25">
      <c r="A352" t="str">
        <f>"ZB1180FC62"</f>
        <v>ZB1180FC62</v>
      </c>
      <c r="B352" t="str">
        <f t="shared" si="5"/>
        <v>06363391001</v>
      </c>
      <c r="C352" t="s">
        <v>15</v>
      </c>
      <c r="D352" t="s">
        <v>832</v>
      </c>
      <c r="E352" t="s">
        <v>17</v>
      </c>
      <c r="F352" s="1" t="s">
        <v>833</v>
      </c>
      <c r="G352" t="s">
        <v>834</v>
      </c>
      <c r="H352">
        <v>4290</v>
      </c>
      <c r="I352" s="2">
        <v>42370</v>
      </c>
      <c r="J352" s="2">
        <v>42766</v>
      </c>
      <c r="K352">
        <v>4290</v>
      </c>
    </row>
    <row r="353" spans="1:11" x14ac:dyDescent="0.25">
      <c r="A353" t="str">
        <f>"ZCC1C3B58B"</f>
        <v>ZCC1C3B58B</v>
      </c>
      <c r="B353" t="str">
        <f t="shared" si="5"/>
        <v>06363391001</v>
      </c>
      <c r="C353" t="s">
        <v>15</v>
      </c>
      <c r="D353" t="s">
        <v>835</v>
      </c>
      <c r="E353" t="s">
        <v>17</v>
      </c>
      <c r="F353" s="1" t="s">
        <v>836</v>
      </c>
      <c r="G353" t="s">
        <v>837</v>
      </c>
      <c r="H353">
        <v>490</v>
      </c>
      <c r="I353" s="2">
        <v>42928</v>
      </c>
      <c r="J353" s="2">
        <v>42928</v>
      </c>
      <c r="K353">
        <v>490</v>
      </c>
    </row>
    <row r="354" spans="1:11" x14ac:dyDescent="0.25">
      <c r="A354" t="str">
        <f>"Z261C95C18"</f>
        <v>Z261C95C18</v>
      </c>
      <c r="B354" t="str">
        <f t="shared" si="5"/>
        <v>06363391001</v>
      </c>
      <c r="C354" t="s">
        <v>15</v>
      </c>
      <c r="D354" t="s">
        <v>838</v>
      </c>
      <c r="E354" t="s">
        <v>17</v>
      </c>
      <c r="F354" s="1" t="s">
        <v>839</v>
      </c>
      <c r="G354" t="s">
        <v>730</v>
      </c>
      <c r="H354">
        <v>16764.84</v>
      </c>
      <c r="I354" s="2">
        <v>42732</v>
      </c>
      <c r="J354" s="2">
        <v>42762</v>
      </c>
      <c r="K354">
        <v>16764.82</v>
      </c>
    </row>
    <row r="355" spans="1:11" x14ac:dyDescent="0.25">
      <c r="A355" t="str">
        <f>"Z0222CA4E3"</f>
        <v>Z0222CA4E3</v>
      </c>
      <c r="B355" t="str">
        <f t="shared" si="5"/>
        <v>06363391001</v>
      </c>
      <c r="C355" t="s">
        <v>15</v>
      </c>
      <c r="D355" t="s">
        <v>840</v>
      </c>
      <c r="E355" t="s">
        <v>17</v>
      </c>
      <c r="F355" s="1" t="s">
        <v>18</v>
      </c>
      <c r="G355" t="s">
        <v>19</v>
      </c>
      <c r="H355">
        <v>2214</v>
      </c>
      <c r="I355" s="2">
        <v>42443</v>
      </c>
      <c r="J355" s="2">
        <v>43158</v>
      </c>
      <c r="K355">
        <v>2214</v>
      </c>
    </row>
    <row r="356" spans="1:11" x14ac:dyDescent="0.25">
      <c r="A356" t="str">
        <f>"6623770BE9"</f>
        <v>6623770BE9</v>
      </c>
      <c r="B356" t="str">
        <f t="shared" si="5"/>
        <v>06363391001</v>
      </c>
      <c r="C356" t="s">
        <v>15</v>
      </c>
      <c r="D356" t="s">
        <v>841</v>
      </c>
      <c r="E356" t="s">
        <v>193</v>
      </c>
      <c r="F356" s="1" t="s">
        <v>842</v>
      </c>
      <c r="G356" t="s">
        <v>19</v>
      </c>
      <c r="H356">
        <v>0</v>
      </c>
      <c r="I356" s="2">
        <v>42562</v>
      </c>
      <c r="J356" s="2">
        <v>43280</v>
      </c>
      <c r="K356">
        <v>170071.57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lombardia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2019-01-29T16:14:37Z</dcterms:created>
  <dcterms:modified xsi:type="dcterms:W3CDTF">2019-01-29T16:14:37Z</dcterms:modified>
</cp:coreProperties>
</file>