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</calcChain>
</file>

<file path=xl/sharedStrings.xml><?xml version="1.0" encoding="utf-8"?>
<sst xmlns="http://schemas.openxmlformats.org/spreadsheetml/2006/main" count="1331" uniqueCount="514">
  <si>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</si>
  <si>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</si>
  <si>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</si>
  <si>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</si>
  <si>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</si>
  <si>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</si>
  <si>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</si>
  <si>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</si>
  <si>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</si>
  <si>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</si>
  <si>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</si>
  <si>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</si>
  <si>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</si>
  <si>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</si>
  <si>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</si>
  <si>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</si>
  <si>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PULIZIE PER RILASCIO SEDI MACERATA (2) E URBINO</t>
  </si>
  <si>
    <t>23-AFFIDAMENTO IN ECONOMIA - AFFIDAMENTO DIRETTO</t>
  </si>
  <si>
    <t xml:space="preserve">MIORELLI SERVICE S.P.A.  (CF: 00505590224)
</t>
  </si>
  <si>
    <t>MIORELLI SERVICE S.P.A.  (CF: 00505590224)</t>
  </si>
  <si>
    <t>cancelleria dre Marche</t>
  </si>
  <si>
    <t xml:space="preserve">ERREBIAN SPA (CF: 08397890586)
</t>
  </si>
  <si>
    <t>ERREBIAN SPA (CF: 08397890586)</t>
  </si>
  <si>
    <t>CARTA ELIMINACODE UT JESI</t>
  </si>
  <si>
    <t xml:space="preserve">SIGMA S.P.A. (CF: 01590580443)
</t>
  </si>
  <si>
    <t>SIGMA S.P.A. (CF: 01590580443)</t>
  </si>
  <si>
    <t>CARTA DRE, UPT AN E PS E UT FANO</t>
  </si>
  <si>
    <t xml:space="preserve">CORPORATE EXPRESS SRL (CF: 00936630151)
</t>
  </si>
  <si>
    <t>CORPORATE EXPRESS SRL (CF: 00936630151)</t>
  </si>
  <si>
    <t>CARTA DP MACERATA</t>
  </si>
  <si>
    <t>MANUTENZIONE LUCERNAI COPERTURA E TAPPARELLE UP MACERATA</t>
  </si>
  <si>
    <t xml:space="preserve">maggiori mauro ditta individuale (CF: MGGMRA63B28D597K)
</t>
  </si>
  <si>
    <t>maggiori mauro ditta individuale (CF: MGGMRA63B28D597K)</t>
  </si>
  <si>
    <t>ACQUISTO TESTO DR MARCHE</t>
  </si>
  <si>
    <t xml:space="preserve">LIBRI &amp; LIBRI SHOP (CF: 02012220428)
</t>
  </si>
  <si>
    <t>LIBRI &amp; LIBRI SHOP (CF: 02012220428)</t>
  </si>
  <si>
    <t>CARTA UFFIC VARI</t>
  </si>
  <si>
    <t xml:space="preserve">LYRECO ITALIA S.P.A. (CF: 11582010150)
</t>
  </si>
  <si>
    <t>LYRECO ITALIA S.P.A. (CF: 11582010150)</t>
  </si>
  <si>
    <t>contratto pick up 2016 Dre</t>
  </si>
  <si>
    <t xml:space="preserve">POSTE ITALIANE SPA (CF: 97103880585)
</t>
  </si>
  <si>
    <t>POSTE ITALIANE SPA (CF: 97103880585)</t>
  </si>
  <si>
    <t>tinteggiatura stanza dp fermo</t>
  </si>
  <si>
    <t xml:space="preserve">tomassini costruzioni srl (CF: 01354080440)
</t>
  </si>
  <si>
    <t>tomassini costruzioni srl (CF: 01354080440)</t>
  </si>
  <si>
    <t>ADEGUAMENTO IMPIANTO ELETTRICO ED ANTINCENDIO DP FERMO</t>
  </si>
  <si>
    <t xml:space="preserve">TEC IMPIANTI di Mercanti Andrea (CF: mrcndr77l24d542l)
</t>
  </si>
  <si>
    <t>TEC IMPIANTI di Mercanti Andrea (CF: mrcndr77l24d542l)</t>
  </si>
  <si>
    <t>GASOLIO DA RISCALDAMENTO DP MACERATA</t>
  </si>
  <si>
    <t>26-AFFIDAMENTO DIRETTO IN ADESIONE AD ACCORDO QUADRO/CONVENZIONE</t>
  </si>
  <si>
    <t xml:space="preserve">BRONCHI COMBUSTIBILI SRL (CF: 01252710403)
</t>
  </si>
  <si>
    <t>BRONCHI COMBUSTIBILI SRL (CF: 01252710403)</t>
  </si>
  <si>
    <t>TESTI UFFICI VARI</t>
  </si>
  <si>
    <t xml:space="preserve">WOLTERS KLUWER ITALIA SRL (CF: 10209790152)
</t>
  </si>
  <si>
    <t>WOLTERS KLUWER ITALIA SRL (CF: 10209790152)</t>
  </si>
  <si>
    <t>MANUTENZIONE SPAZI VERDI UT FANO - 2016</t>
  </si>
  <si>
    <t xml:space="preserve">POLVERARI GIARDINI DI MARCELLO POLVERARI (CF: PLVMCL58B26F348V)
</t>
  </si>
  <si>
    <t>POLVERARI GIARDINI DI MARCELLO POLVERARI (CF: PLVMCL58B26F348V)</t>
  </si>
  <si>
    <t>GASOLIO RISCALDAMENTO DP MACERATA</t>
  </si>
  <si>
    <t>CARTA DP ANCONA</t>
  </si>
  <si>
    <t>CANCELLERIA DP PU</t>
  </si>
  <si>
    <t>CANCELLERIA UT FANO</t>
  </si>
  <si>
    <t xml:space="preserve">KRATOS SPA (CF: 02683390401)
</t>
  </si>
  <si>
    <t>KRATOS SPA (CF: 02683390401)</t>
  </si>
  <si>
    <t>CANCELLERIA DP MC</t>
  </si>
  <si>
    <t xml:space="preserve">GIMAR ITALIA SRL (CF: 01426370670)
</t>
  </si>
  <si>
    <t>GIMAR ITALIA SRL (CF: 01426370670)</t>
  </si>
  <si>
    <t>FALDONI ARCHIVIO UT FANO</t>
  </si>
  <si>
    <t xml:space="preserve">FABRIACART S.R.L. (CF: 02610060424)
</t>
  </si>
  <si>
    <t>FABRIACART S.R.L. (CF: 02610060424)</t>
  </si>
  <si>
    <t>MANUTENZIONE SPAZI VERDI DP AN, AP, FERMO UT TOLENTINO</t>
  </si>
  <si>
    <t xml:space="preserve">CLEAN SERVICE SAS DI PANICO CONCETTA &amp; C (CF: 06701150630)
franco manutenzioni  (CF: cppfnc49e02d451v)
GESTIONE AREE VERDI DI VICHI PAOLO (CF: VCHPLA79R08E783H)
MARKE COOP SOCIETA' COOPERATIVA ANCONA (CF: 02422100426)
MIORELLI SERVICE S.P.A.  (CF: 00505590224)
</t>
  </si>
  <si>
    <t>GESTIONE AREE VERDI DI VICHI PAOLO (CF: VCHPLA79R08E783H)</t>
  </si>
  <si>
    <t>carta e faldoni archivo ut Jesi</t>
  </si>
  <si>
    <t>FALDONI ARCHIVIO SPI MC</t>
  </si>
  <si>
    <t xml:space="preserve">riparazioni varie ut Fano, Senigallia e Dp PU </t>
  </si>
  <si>
    <t xml:space="preserve">EURO COLOR DI BULDORINI LUIGINO (CF: BLDLGN64S21G157O)
</t>
  </si>
  <si>
    <t>EURO COLOR DI BULDORINI LUIGINO (CF: BLDLGN64S21G157O)</t>
  </si>
  <si>
    <t>carta Dp Mc</t>
  </si>
  <si>
    <t>TESSERE APRIPORTA CONTROLLO ACCESSI DP ASCOLI PICENO</t>
  </si>
  <si>
    <t xml:space="preserve">DAGO ELETTRONICA SRL (CF: 00120470414)
</t>
  </si>
  <si>
    <t>DAGO ELETTRONICA SRL (CF: 00120470414)</t>
  </si>
  <si>
    <t>DELIVERY 2016 DP ANCONA</t>
  </si>
  <si>
    <t>DELIVERY DRE 2016</t>
  </si>
  <si>
    <t>PICK UP 2016 DP ANCONA</t>
  </si>
  <si>
    <t>custodia vigilanza e reperibilitÃ  in caso d'incendio parti comuni Ascoli Piceno</t>
  </si>
  <si>
    <t xml:space="preserve">LA VIGILE PICENA SRL (CF: 01105710444)
</t>
  </si>
  <si>
    <t>LA VIGILE PICENA SRL (CF: 01105710444)</t>
  </si>
  <si>
    <t>SISTEMAZIONE IMPIANTO ANTINTRUSIONE ARCHIVIO TOLENTINO</t>
  </si>
  <si>
    <t xml:space="preserve">SICURSPAZIO SRL (CF: 02016540425)
</t>
  </si>
  <si>
    <t>SICURSPAZIO SRL (CF: 02016540425)</t>
  </si>
  <si>
    <t>RIPROGRAMMAZIONE CENTRATE E INSTALLAZIONE DI SIRENA DI ALLARME FERMO</t>
  </si>
  <si>
    <t>CANCELLERIA UT URBINO</t>
  </si>
  <si>
    <t>SMALTIMENTO MATERIALE INFORMATICO DR MARCHE</t>
  </si>
  <si>
    <t xml:space="preserve">ANCONAMBIENTE SPA (CF: 01422820421)
</t>
  </si>
  <si>
    <t>ANCONAMBIENTE SPA (CF: 01422820421)</t>
  </si>
  <si>
    <t>GASOLIO RISCALDAMENTO MACERATA VIA VALENTI SPI</t>
  </si>
  <si>
    <t>ADESIONE CONVENZIONE CONSIP GAS NATURALE 8</t>
  </si>
  <si>
    <t xml:space="preserve">ESTRA ENERGIE SRL (CF: 01219980529)
</t>
  </si>
  <si>
    <t>ESTRA ENERGIE SRL (CF: 01219980529)</t>
  </si>
  <si>
    <t>BANDIERE ITALIA E  EUROPA UFFICI VARI</t>
  </si>
  <si>
    <t xml:space="preserve">FAGGIONATO ROBERTO (CF: FGGRRT74M13F464Y)
</t>
  </si>
  <si>
    <t>FAGGIONATO ROBERTO (CF: FGGRRT74M13F464Y)</t>
  </si>
  <si>
    <t>LAVORI DI PICCOLA MANUTENZIONE</t>
  </si>
  <si>
    <t>MANUTENZIONE VIDEOSORVEGLIANZA JESI</t>
  </si>
  <si>
    <t xml:space="preserve">ELETTRICA MACERATESE DI FRANCHI &amp; C SRL (CF: 01159070430)
</t>
  </si>
  <si>
    <t>ELETTRICA MACERATESE DI FRANCHI &amp; C SRL (CF: 01159070430)</t>
  </si>
  <si>
    <t>CANCELLERIA DRE</t>
  </si>
  <si>
    <t>PARETE MOBILE UT SENIGALLIA</t>
  </si>
  <si>
    <t xml:space="preserve">DELTA DUE (CF: 01096340425)
</t>
  </si>
  <si>
    <t>DELTA DUE (CF: 01096340425)</t>
  </si>
  <si>
    <t>cancelleria dp ancoa 1Â° sem 2016</t>
  </si>
  <si>
    <t>FALDONI DP ANCONA</t>
  </si>
  <si>
    <t>IL NOTAIO E LE IMPOSTE INDIRETTE</t>
  </si>
  <si>
    <t xml:space="preserve">GiuffrÃ¨ Francis Lefebvre S.p.A (CF: 00829840156)
</t>
  </si>
  <si>
    <t>GiuffrÃ¨ Francis Lefebvre S.p.A (CF: 00829840156)</t>
  </si>
  <si>
    <t>Fornitura e posa in opera materiale igienico sanitario SPI Ancona</t>
  </si>
  <si>
    <t xml:space="preserve">EURO &amp; PROMOS FM SOC.COOP.P.A. (CF: 02458660301)
</t>
  </si>
  <si>
    <t>EURO &amp; PROMOS FM SOC.COOP.P.A. (CF: 02458660301)</t>
  </si>
  <si>
    <t>SPECCHI BAGNI SPI ANCONA</t>
  </si>
  <si>
    <t xml:space="preserve">TUTO CHIMICA SNC DI GUGLIELMINI VITTORIO &amp; C. (CF: 02109050241)
</t>
  </si>
  <si>
    <t>TUTO CHIMICA SNC DI GUGLIELMINI VITTORIO &amp; C. (CF: 02109050241)</t>
  </si>
  <si>
    <t>cancelleria spi Fermo</t>
  </si>
  <si>
    <t>CANCELLERIA UT SBT</t>
  </si>
  <si>
    <t>adesione convenzione Energia Elettrica 13 lotto 5</t>
  </si>
  <si>
    <t xml:space="preserve">GALA SPA (CF: 06832931007)
</t>
  </si>
  <si>
    <t>GALA SPA (CF: 06832931007)</t>
  </si>
  <si>
    <t>cancelleria dp e Upt Ap</t>
  </si>
  <si>
    <t>COMPLETAMENTO FORNITURA SEGNALETICA PUF ANCONA PALESTRO</t>
  </si>
  <si>
    <t xml:space="preserve">CARBONARI STEFANIA (CF: CRBSFN60D49A271V)
</t>
  </si>
  <si>
    <t>CARBONARI STEFANIA (CF: CRBSFN60D49A271V)</t>
  </si>
  <si>
    <t>CONTRATTO DELIVERY UT SBT 2016</t>
  </si>
  <si>
    <t>CONTRATTO PICK UP UT SBT 2016</t>
  </si>
  <si>
    <t>SOSTITUZIONE SERRATURE PORTE BAGNI DP PESARO</t>
  </si>
  <si>
    <t xml:space="preserve">CHIAVI E SERRATURE SRL (CF: 02500810425)
FP STORE SRLS (CF: 02600450411)
</t>
  </si>
  <si>
    <t>FP STORE SRLS (CF: 02600450411)</t>
  </si>
  <si>
    <t>rotoli carta eliminacode ut pesaro</t>
  </si>
  <si>
    <t>MANUTENZIONE BOLLATRICI 2016</t>
  </si>
  <si>
    <t xml:space="preserve">FATTORI SAFEST S.R.L. (CF: 10416260155)
</t>
  </si>
  <si>
    <t>FATTORI SAFEST S.R.L. (CF: 10416260155)</t>
  </si>
  <si>
    <t>CANCELLERIA UPT PS E SPI URBINO</t>
  </si>
  <si>
    <t>Verifica impianti messa a terra e dispositivi scariche atmosferiche Arpam Ascoli Piceno</t>
  </si>
  <si>
    <t xml:space="preserve">arpam Ancona (CF: 01588450427)
</t>
  </si>
  <si>
    <t>arpam Ancona (CF: 01588450427)</t>
  </si>
  <si>
    <t>fisco con le ruote stampa manifesti</t>
  </si>
  <si>
    <t xml:space="preserve">COPERGRAFICA (CF: 02612990420)
</t>
  </si>
  <si>
    <t>COPERGRAFICA (CF: 02612990420)</t>
  </si>
  <si>
    <t>CANCELLERIA DP FERMO E UPT AP</t>
  </si>
  <si>
    <t xml:space="preserve">manutenzione biennale elettro archivi DP PU Uff Prov.le Territorio e Spi Urbino </t>
  </si>
  <si>
    <t>22-PROCEDURA NEGOZIATA DERIVANTE DA AVVISI CON CUI SI INDICE LA GARA</t>
  </si>
  <si>
    <t xml:space="preserve">ASSYTECH S.R.L. (CF: 09777151003)
SORGE SRL (CF: 00707360152)
TECHNARREDI SRL (CF: 10316580157)
TECNOKARDSERVICESRL (CF: 02584640128)
TECNOSISTEM SNC (CF: 01579671205)
</t>
  </si>
  <si>
    <t>TECNOSISTEM SNC (CF: 01579671205)</t>
  </si>
  <si>
    <t>CANCELLERIA UPT MC</t>
  </si>
  <si>
    <t>RIPARAZIONE PERFORATRICI DP PESARO</t>
  </si>
  <si>
    <t>SCATOLONI PER TRASLOCHI VARI</t>
  </si>
  <si>
    <t xml:space="preserve">CAPRIOLI SOLUTIONS S.R.L. (CF: 10892451005)
</t>
  </si>
  <si>
    <t>CAPRIOLI SOLUTIONS S.R.L. (CF: 10892451005)</t>
  </si>
  <si>
    <t>PULIZIA STRAORDINARIA UT TOLENTINO ARCHIVIO</t>
  </si>
  <si>
    <t>NOLEGGIO FOTOCOPIATORI UTP ASCOLI 24 MESI</t>
  </si>
  <si>
    <t xml:space="preserve">OLIVETTI SPA (CF: 02298700010)
</t>
  </si>
  <si>
    <t>OLIVETTI SPA (CF: 02298700010)</t>
  </si>
  <si>
    <t>NOLEGGIO FOTOCOPIATORE OLIVETTI DR MARCHE 24 MESI</t>
  </si>
  <si>
    <t>NOLEGGIO FOTOCOPIATORI SPI FERMO 24 MESI</t>
  </si>
  <si>
    <t>CANCELLERIA UT JESI</t>
  </si>
  <si>
    <t>CANCELLERIA UT TOLENTINO</t>
  </si>
  <si>
    <t xml:space="preserve">PROCED SRL (CF: 01952150264)
</t>
  </si>
  <si>
    <t>PROCED SRL (CF: 01952150264)</t>
  </si>
  <si>
    <t>SOSTITUZIONE VETRO PORTA ACCESSO UT SENIGALLIA</t>
  </si>
  <si>
    <t xml:space="preserve">CHIAVI E SERRATURE SRL (CF: 02500810425)
</t>
  </si>
  <si>
    <t>CHIAVI E SERRATURE SRL (CF: 02500810425)</t>
  </si>
  <si>
    <t>toner ut sbr e dp ap</t>
  </si>
  <si>
    <t xml:space="preserve">ITALWARE  SRL  (CF: 08619670584)
</t>
  </si>
  <si>
    <t>ITALWARE  SRL  (CF: 08619670584)</t>
  </si>
  <si>
    <t>etichette per inventario</t>
  </si>
  <si>
    <t xml:space="preserve">LA TECNOGRAFICA S.R.L (CF: 00065450413)
</t>
  </si>
  <si>
    <t>LA TECNOGRAFICA S.R.L (CF: 00065450413)</t>
  </si>
  <si>
    <t>Memento Fiscale 2016 x Direttore Regionale</t>
  </si>
  <si>
    <t>Codice degli Appalti e delle Concessioni</t>
  </si>
  <si>
    <t>FACCHINAGGIO MACERATA VECCHIA/NUOVA SEDE</t>
  </si>
  <si>
    <t xml:space="preserve">COOPSERVICE S.COOP.P.A.  (CF: 00310180351)
</t>
  </si>
  <si>
    <t>COOPSERVICE S.COOP.P.A.  (CF: 00310180351)</t>
  </si>
  <si>
    <t>facchinaggio e trasloco  nuova sede dp macerata</t>
  </si>
  <si>
    <t>PULIZIA STRAORDINARIA UT URBINO NUOVA SEDE</t>
  </si>
  <si>
    <t>CONTRATTO PICK UP 2016-17 JESI</t>
  </si>
  <si>
    <t>Piccoli lavori edili via Palestro</t>
  </si>
  <si>
    <t>Smontaggio e rimontaggio Armadi compattati archivio Macerata</t>
  </si>
  <si>
    <t xml:space="preserve">TECHNARREDI SRL (CF: 10316580157)
</t>
  </si>
  <si>
    <t>TECHNARREDI SRL (CF: 10316580157)</t>
  </si>
  <si>
    <t>Fornitura cartelline con stampa Uffici Marche</t>
  </si>
  <si>
    <t xml:space="preserve">NUOVA TIPOLITO MASCITELLI (CF: 01739450698)
</t>
  </si>
  <si>
    <t>NUOVA TIPOLITO MASCITELLI (CF: 01739450698)</t>
  </si>
  <si>
    <t>Rotoli eliminacode UT Macerata</t>
  </si>
  <si>
    <t>PORTARIFIUTI PER PLASTICA E FALDONI</t>
  </si>
  <si>
    <t xml:space="preserve">TROST SPA (CF: 01348470301)
</t>
  </si>
  <si>
    <t>TROST SPA (CF: 01348470301)</t>
  </si>
  <si>
    <t>SCATOLONI PER TRASLOCO DP MACERATA</t>
  </si>
  <si>
    <t>cancelleria ut senigallia 1Â° sem 2016</t>
  </si>
  <si>
    <t>FORNITURA ROTOLI CARTA ELIMINACODE UT ASCOLI PICENO</t>
  </si>
  <si>
    <t>CORSO FORMAZIONE ANTINCENDIO FERMO</t>
  </si>
  <si>
    <t xml:space="preserve">ORDINE DEGLI INGEGNERI DELLA PROVINCIA DI FERMO (CF: 01854290440)
</t>
  </si>
  <si>
    <t>ORDINE DEGLI INGEGNERI DELLA PROVINCIA DI FERMO (CF: 01854290440)</t>
  </si>
  <si>
    <t>CORSO FORMAZIONE MACERATA</t>
  </si>
  <si>
    <t xml:space="preserve">ORDINE DEGLI INGEGNERI DELLA PROVINCIA DI MACERATA (CF: 93037510430)
</t>
  </si>
  <si>
    <t>ORDINE DEGLI INGEGNERI DELLA PROVINCIA DI MACERATA (CF: 93037510430)</t>
  </si>
  <si>
    <t>ABBONAMENTO BOLLETTINO TRIBUTARIO DR MARCHE</t>
  </si>
  <si>
    <t xml:space="preserve">BOLLETTINO TRIBUTARIO SNC DI G. SALVATORES E C.  (CF: 00882700156)
</t>
  </si>
  <si>
    <t>BOLLETTINO TRIBUTARIO SNC DI G. SALVATORES E C.  (CF: 00882700156)</t>
  </si>
  <si>
    <t>Collegamento server 4Â° e 5Â° piano Dr Marche</t>
  </si>
  <si>
    <t xml:space="preserve">ADINEF TELECOMUNICAZIONI (CF: 02315340428)
</t>
  </si>
  <si>
    <t>ADINEF TELECOMUNICAZIONI (CF: 02315340428)</t>
  </si>
  <si>
    <t>MANUTENZIONE IMPIANTO RETE DATI SPI FERMO</t>
  </si>
  <si>
    <t xml:space="preserve">spostamento imp allarme dp Macerata </t>
  </si>
  <si>
    <t>SPOSTAMENTO LETTORI DI BADGE</t>
  </si>
  <si>
    <t xml:space="preserve">SOLARI DI UDINE S.P.A. (CF: 01847860309)
</t>
  </si>
  <si>
    <t>SOLARI DI UDINE S.P.A. (CF: 01847860309)</t>
  </si>
  <si>
    <t>Riparazione fotocopiatore Kyocera</t>
  </si>
  <si>
    <t xml:space="preserve">KYOCERA SPA (CF: 02973040963)
</t>
  </si>
  <si>
    <t>KYOCERA SPA (CF: 02973040963)</t>
  </si>
  <si>
    <t>FORNITURA ARMADI COMPATTABILI A NORMA DP MACERATA NUOVA SEDE</t>
  </si>
  <si>
    <t xml:space="preserve">B.F.T.M. S.R.L. (CF: 00166260422)
C.I.M.A.R. SOC. COOP. (CF: 00082050436)
CYBER ENGINEERING SRL (CF: 00807770383)
DELTA DUE (CF: 01096340425)
TECHNARREDI SRL (CF: 10316580157)
</t>
  </si>
  <si>
    <t>NOLEGGIO FOTOCOPIATORI SPI URBINO 24 MESI</t>
  </si>
  <si>
    <t>NOLEGGIO FOTOCOPIATORI UTP PESARO 24 MESI</t>
  </si>
  <si>
    <t>CONTRATTO PICK UP 2016 SPI FERMO</t>
  </si>
  <si>
    <t>CONTRATTO DELIVERY 2016 SPI FERMO</t>
  </si>
  <si>
    <t>PULIZIA ARCHIVI DP ASCOLI PICENO</t>
  </si>
  <si>
    <t xml:space="preserve">BIANCANEVE DI DE SANTIS LUIGI (CF: DSNLGU68H15A462J)
EURO &amp; PROMOS FM SOC.COOP.P.A. (CF: 02458660301)
MIORELLI SERVICE S.P.A.  (CF: 00505590224)
</t>
  </si>
  <si>
    <t>BIANCANEVE DI DE SANTIS LUIGI (CF: DSNLGU68H15A462J)</t>
  </si>
  <si>
    <t>PULIZIA STRORDINARIA DP AN</t>
  </si>
  <si>
    <t>PULIZIA STRAORDINARIA VIA TRIESTE DP MACERATA NUOVA SEDE</t>
  </si>
  <si>
    <t xml:space="preserve">EURO &amp; PROMOS FM SOC.COOP.P.A. (CF: 02458660301)
MIORELLI SERVICE S.P.A.  (CF: 00505590224)
PLURISERVIZI AURORA (CF: 01848250435)
</t>
  </si>
  <si>
    <t>cablaggio immobile v.le Trieste Macerata</t>
  </si>
  <si>
    <t xml:space="preserve">ERITEL TELECOMUNICAZIONI SRL (CF: 01581200423)
</t>
  </si>
  <si>
    <t>ERITEL TELECOMUNICAZIONI SRL (CF: 01581200423)</t>
  </si>
  <si>
    <t>Segnaletica esterna e adesivi</t>
  </si>
  <si>
    <t>TESSERE APRIPORTA DP MACERATA</t>
  </si>
  <si>
    <t xml:space="preserve">PLURIMA SOFTWARE (CF: 04356910721)
</t>
  </si>
  <si>
    <t>PLURIMA SOFTWARE (CF: 04356910721)</t>
  </si>
  <si>
    <t>SEGNALETICA INTERNA NUOVA SEDE DP MACERATA</t>
  </si>
  <si>
    <t xml:space="preserve">COPAR SRL (CF: 00779960426)
</t>
  </si>
  <si>
    <t>COPAR SRL (CF: 00779960426)</t>
  </si>
  <si>
    <t>SPOSTAMENTO IMPIANTO VIDEOSORVEGLIANZA  UT URBINO</t>
  </si>
  <si>
    <t>SPOSTAMENTO IMPIANTO ALLARME UT URBINO</t>
  </si>
  <si>
    <t>CONTRATTO PULIZIE</t>
  </si>
  <si>
    <t>TESTI DR MARCHE</t>
  </si>
  <si>
    <t>TRASLOCO E FACCHINAGGIO NUOVA SEDE DP MACERATA</t>
  </si>
  <si>
    <t>TESTI CALL CENTER ASCOLI PICENO</t>
  </si>
  <si>
    <t>spostamento lettori badge ex territorio a nuova sede dp mc</t>
  </si>
  <si>
    <t>MANUTENZIONE FOSSE BIOLOGICHE UT FANO</t>
  </si>
  <si>
    <t xml:space="preserve">FILIPPONI BENITO SRL (CF: 01112400419)
ITALSPURGO DI STORANI FABIO &amp; C. SNC (CF: 01003530423)
</t>
  </si>
  <si>
    <t>FILIPPONI BENITO SRL (CF: 01112400419)</t>
  </si>
  <si>
    <t>MANUTENZIONE FOSSE SETTICHE</t>
  </si>
  <si>
    <t xml:space="preserve">PARADISO SOC COOP. (CF: 01760150449)
TRA.M.A.E.L. SNC (CF: 01371981216)
</t>
  </si>
  <si>
    <t>TRA.M.A.E.L. SNC (CF: 01371981216)</t>
  </si>
  <si>
    <t>PATTUMIERE BAGNI DONNE DP MACERATA</t>
  </si>
  <si>
    <t xml:space="preserve">GAESCO SRL (CF: 07398390968)
</t>
  </si>
  <si>
    <t>GAESCO SRL (CF: 07398390968)</t>
  </si>
  <si>
    <t>MATERIALE SANITARIO VARIO DP MACERATA</t>
  </si>
  <si>
    <t>Fornitura e posa in opera pellicole vetri front office UT Urbino</t>
  </si>
  <si>
    <t xml:space="preserve">G.M.A. Costruzioni edili srl (CF: 00852590413)
</t>
  </si>
  <si>
    <t>G.M.A. Costruzioni edili srl (CF: 00852590413)</t>
  </si>
  <si>
    <t>PULIZIA STRAORDINARIA NUOVA SEDE DP MACERATA</t>
  </si>
  <si>
    <t xml:space="preserve">TRASFERIMENTO IMP VIDEOSORVEGLIANZA DP MACERATA  </t>
  </si>
  <si>
    <t>SPECCHI BAGNI NUOVA SEDE UT URBINO</t>
  </si>
  <si>
    <t>Fornitura segnaletica esterna nuova sede DP Macerata</t>
  </si>
  <si>
    <t>DELIVERY UT FANO 2016/17</t>
  </si>
  <si>
    <t>ARREDI A NORMA PER NUOVA SEDE DP MACERATA</t>
  </si>
  <si>
    <t xml:space="preserve">ARES LINE SPA (CF: 03161590249)
</t>
  </si>
  <si>
    <t>ARES LINE SPA (CF: 03161590249)</t>
  </si>
  <si>
    <t>BONIFICA SEDI MACERATA E URBINO</t>
  </si>
  <si>
    <t>materiale vario dp pu e dre</t>
  </si>
  <si>
    <t>spostamento imp. allarme nuova sede dp Macerata</t>
  </si>
  <si>
    <t>SISTEMAZIONE PANNELLI UT MACERATA</t>
  </si>
  <si>
    <t>DELIVERY DP MACERATA 2016/17</t>
  </si>
  <si>
    <t>Fornitura segnaletica stradale macerata</t>
  </si>
  <si>
    <t>TONER XEROX PHASER 7500 - DRE</t>
  </si>
  <si>
    <t>CANCELLERIA DRE E UT FANO</t>
  </si>
  <si>
    <t xml:space="preserve">TECNOLINEA SNC DI DE BENEDICTIS G. E C. (CF: 00659730675)
</t>
  </si>
  <si>
    <t>TECNOLINEA SNC DI DE BENEDICTIS G. E C. (CF: 00659730675)</t>
  </si>
  <si>
    <t>fornitura 4 veneziane Fermo</t>
  </si>
  <si>
    <t xml:space="preserve">MONTANINI AVVOLGIBILI SNC (CF: 00156480444)
</t>
  </si>
  <si>
    <t>MONTANINI AVVOLGIBILI SNC (CF: 00156480444)</t>
  </si>
  <si>
    <t>CANCELLERIA UFFICI VARI</t>
  </si>
  <si>
    <t xml:space="preserve">IL COPIONE DI ANGELO LUCIANO DI TOLVE (CF: DTLNLL71E24G712V)
</t>
  </si>
  <si>
    <t>IL COPIONE DI ANGELO LUCIANO DI TOLVE (CF: DTLNLL71E24G712V)</t>
  </si>
  <si>
    <t>NOLEGGIO FOTOCOPIATORI CONSIP 25</t>
  </si>
  <si>
    <t xml:space="preserve">XEROX spa (CF: 00747880151)
</t>
  </si>
  <si>
    <t>XEROX spa (CF: 00747880151)</t>
  </si>
  <si>
    <t>CORSO AGGIORNAMENTO ANTINCENDIO</t>
  </si>
  <si>
    <t xml:space="preserve">COLLEGIO PERITI INDUSTRIALI (CF: 80007810429)
</t>
  </si>
  <si>
    <t>COLLEGIO PERITI INDUSTRIALI (CF: 80007810429)</t>
  </si>
  <si>
    <t>ADESIONE CONSIP 25 NOLEGGIO FOTOCOPIATORI</t>
  </si>
  <si>
    <t>MANUTENZIONE ARCHIVIO COMPATTABILE DP PESARO</t>
  </si>
  <si>
    <t xml:space="preserve">TECNOSISTEM SNC (CF: 01579671205)
</t>
  </si>
  <si>
    <t>ROTOLI CARTA ELIMINACODE UT URBINO</t>
  </si>
  <si>
    <t>TIMBRI UFFICI MARCHE 1Â° SEMESTRE 2016</t>
  </si>
  <si>
    <t xml:space="preserve">IL CENTRO F.B. (CF: 01560430421)
</t>
  </si>
  <si>
    <t>IL CENTRO F.B. (CF: 01560430421)</t>
  </si>
  <si>
    <t>PUNTI RETE UT URBINO</t>
  </si>
  <si>
    <t>MAT IGIENICO, PLASTIFICATRICE E BACHECA</t>
  </si>
  <si>
    <t>Pulizia straordinaria terrazza Corso Mazzini Ancona</t>
  </si>
  <si>
    <t>SPOSTAMENTO CENTRALINA GESTIONE LETTORI BADGE</t>
  </si>
  <si>
    <t xml:space="preserve">IMPRESA COSTRUZIONI F.LLI RINALDI (CF: 00392410445)
M.A. IMPIANTI (CF: 01529050443)
</t>
  </si>
  <si>
    <t>M.A. IMPIANTI (CF: 01529050443)</t>
  </si>
  <si>
    <t>Tinteggiatura, lavaggio tende e pulizia pavimento sala riunioni 3Â° piano</t>
  </si>
  <si>
    <t>cancelleria e mat sanitario dp Fermo</t>
  </si>
  <si>
    <t xml:space="preserve">ECO LASER INFORMATICA SRL  (CF: 04427081007)
</t>
  </si>
  <si>
    <t>ECO LASER INFORMATICA SRL  (CF: 04427081007)</t>
  </si>
  <si>
    <t>PULIZIA SPAZIO VERDE VIA PALESTRO</t>
  </si>
  <si>
    <t xml:space="preserve">GESTIONE AREE VERDI DI VICHI PAOLO (CF: VCHPLA79R08E783H)
</t>
  </si>
  <si>
    <t>RIPRISTINO PAVIMENTAZIONE SERVIZI IGIENICI</t>
  </si>
  <si>
    <t xml:space="preserve">IMPRESA COSTRUZIONI F.LLI RINALDI (CF: 00392410445)
</t>
  </si>
  <si>
    <t>IMPRESA COSTRUZIONI F.LLI RINALDI (CF: 00392410445)</t>
  </si>
  <si>
    <t>PULIZIA ARCHIVI DP PESARO</t>
  </si>
  <si>
    <t>RILEGATURA VOLUMI UFFICI TERRITORIO</t>
  </si>
  <si>
    <t xml:space="preserve">LEGATORIA MASSIMO ALBANESE (CF: 10667450588)
LEGATORIA RESTAURO BOLDRINI ALDO S.RL. (CF: 08183121006)
PROCED SRL (CF: 01952150264)
R.C.M. ITALIA s.r.l. (CF: 06736060630)
Sud Stampa di G. Morisco &amp; C. snc (CF: 05000430727)
</t>
  </si>
  <si>
    <t>Sud Stampa di G. Morisco &amp; C. snc (CF: 05000430727)</t>
  </si>
  <si>
    <t>CARTA USO UFFICIO CONTRATTO ESECUTIVO  REP. 140 PROT. 179185 DEL 26/0/16</t>
  </si>
  <si>
    <t xml:space="preserve">CANCELLERIA E SCATOLE D'ARCHIVIO </t>
  </si>
  <si>
    <t xml:space="preserve">pierleoni e figli (CF: 09609931002)
</t>
  </si>
  <si>
    <t>pierleoni e figli (CF: 09609931002)</t>
  </si>
  <si>
    <t>CANCELLERIA DP AN E DRE</t>
  </si>
  <si>
    <t xml:space="preserve">DUBINI S.R.L. (CF: 06262520155)
</t>
  </si>
  <si>
    <t>DUBINI S.R.L. (CF: 06262520155)</t>
  </si>
  <si>
    <t>CANCELLERIA DP ANCONA</t>
  </si>
  <si>
    <t>INTERVENTO GIARDINAGGIO AGGIUNTIVO DP FERMO</t>
  </si>
  <si>
    <t xml:space="preserve">VICHI PAOLO GESTIONE AREE VERDI  (CF: 01464360435)
</t>
  </si>
  <si>
    <t>VICHI PAOLO GESTIONE AREE VERDI  (CF: 01464360435)</t>
  </si>
  <si>
    <t>ABBONAMENTO CORRIERE ADRIATICO REGIONE MARCHE</t>
  </si>
  <si>
    <t xml:space="preserve">CED DIGITALSERVIZI SRL (CF: 11476541005)
</t>
  </si>
  <si>
    <t>CED DIGITALSERVIZI SRL (CF: 11476541005)</t>
  </si>
  <si>
    <t>ARMADIO E MATERIALE ANTINCENDIO A NORMA</t>
  </si>
  <si>
    <t xml:space="preserve">ZAMPIERI SNC (CF: 03522170244)
</t>
  </si>
  <si>
    <t>ZAMPIERI SNC (CF: 03522170244)</t>
  </si>
  <si>
    <t>cancelleria spi Fermo e ut Sbt</t>
  </si>
  <si>
    <t>CANCELLERIA DP AP</t>
  </si>
  <si>
    <t>CANCELLERIA UT SENIGALLIA</t>
  </si>
  <si>
    <t>FALDONI DP AP</t>
  </si>
  <si>
    <t>PULIZIA STRAORDINARIA ARCHIVI VIA PALESTRO</t>
  </si>
  <si>
    <t>CESTINI RACCOLTA DIFFERENZIATA</t>
  </si>
  <si>
    <t>POGGIAPIEDI DP PU</t>
  </si>
  <si>
    <t xml:space="preserve">Manutan Italia Spa (CF: 09816660154)
</t>
  </si>
  <si>
    <t>Manutan Italia Spa (CF: 09816660154)</t>
  </si>
  <si>
    <t>LAMPADE DA TAVOLO DP MACERATA</t>
  </si>
  <si>
    <t xml:space="preserve">L'INFORMATICA S.A.S. DI ANDREA DI FRANCESCO &amp; C. (CF: 02198930840)
</t>
  </si>
  <si>
    <t>L'INFORMATICA S.A.S. DI ANDREA DI FRANCESCO &amp; C. (CF: 02198930840)</t>
  </si>
  <si>
    <t>TIMBRI UFFICI MARCHE 2Â° SEMESTRE 2016</t>
  </si>
  <si>
    <t>GASOLIO DA RISCALDAMENTO SPI MACERATA</t>
  </si>
  <si>
    <t xml:space="preserve">Q8 QUASER (CF: 00295420632)
</t>
  </si>
  <si>
    <t>Q8 QUASER (CF: 00295420632)</t>
  </si>
  <si>
    <t>OTTIMIZZAZIONE SPAZI FRONT OFFICE UT PESARO</t>
  </si>
  <si>
    <t>ASTE PER BANDIERE UT SENIGALLIA</t>
  </si>
  <si>
    <t>ciabatte multiprese - dp an e ap</t>
  </si>
  <si>
    <t xml:space="preserve">EUROCARTA S.R.L. (CF: 01529220434)
</t>
  </si>
  <si>
    <t>EUROCARTA S.R.L. (CF: 01529220434)</t>
  </si>
  <si>
    <t>SEGNALETICA DI EMERGENZA VIA PALESTRO ANCONA</t>
  </si>
  <si>
    <t>MATERIALE SICUREZZA SCALE ASCOLI PICENO</t>
  </si>
  <si>
    <t xml:space="preserve">PAPER-INGROS di Frega Davide (CF: FRGDVD45L24E745Y)
</t>
  </si>
  <si>
    <t>PAPER-INGROS di Frega Davide (CF: FRGDVD45L24E745Y)</t>
  </si>
  <si>
    <t>Noleggio fotocopiatore Consip 25 UT Pesaro 2017/2021</t>
  </si>
  <si>
    <t>CANCELLERIA 2Â°SEM 2016 DP MACERATA</t>
  </si>
  <si>
    <t>PELLICOLE ANTINFORTUNISTICHE DP ANCONA</t>
  </si>
  <si>
    <t xml:space="preserve">TOPFILM SRL (CF: 03495790283)
</t>
  </si>
  <si>
    <t>TOPFILM SRL (CF: 03495790283)</t>
  </si>
  <si>
    <t>BACHECHE SICUREZZA DLGS 81/2008</t>
  </si>
  <si>
    <t xml:space="preserve">EMME DI MIANO ELVIRA (CF: MNILVR53B53E716X)
</t>
  </si>
  <si>
    <t>EMME DI MIANO ELVIRA (CF: MNILVR53B53E716X)</t>
  </si>
  <si>
    <t>MANUTENZIONE RECINZIONE VIA SIMEONI</t>
  </si>
  <si>
    <t>PICCOLE MANUTENZIONI DP ANCONA</t>
  </si>
  <si>
    <t>SISTEMAZIONE IMPIANTO ELETTRICO TOLENTINO</t>
  </si>
  <si>
    <t xml:space="preserve">CAT IMPIANTI S.R.L. (CF: 00692590425)
ELETTRO 2000 (CF: 02013480427)
SPLENDIANI FABRIZIO (CF: 01210590434)
</t>
  </si>
  <si>
    <t>CAT IMPIANTI S.R.L. (CF: 00692590425)</t>
  </si>
  <si>
    <t>MESSA IN SICUREZZA VARCHI MACERATA</t>
  </si>
  <si>
    <t>manutenzioni varie impianti antintrusione</t>
  </si>
  <si>
    <t>CARTELLINE CON STAMPA</t>
  </si>
  <si>
    <t xml:space="preserve">Stampa Sud Srl (CF: 02144720790)
</t>
  </si>
  <si>
    <t>Stampa Sud Srl (CF: 02144720790)</t>
  </si>
  <si>
    <t>PICK UP DP MACERATA 2016/17</t>
  </si>
  <si>
    <t>cancelleria e materiale sanitario uffici vari</t>
  </si>
  <si>
    <t xml:space="preserve">INGROSCART SRL (CF: 01469840662)
</t>
  </si>
  <si>
    <t>INGROSCART SRL (CF: 01469840662)</t>
  </si>
  <si>
    <t>PULIZIA E DISINFEZIONE FINESTRA 3Â° PIANO DR MARCHE</t>
  </si>
  <si>
    <t>spostamento centrale telefonica dp mc e lavori area tecnica ut Urbino</t>
  </si>
  <si>
    <t>MAT ELETTRICO E CANCELLERIA</t>
  </si>
  <si>
    <t>MINUTA MANUTENZIONE MACERATA NUOVA SEDE</t>
  </si>
  <si>
    <t>PEZZI MOBILI 2017</t>
  </si>
  <si>
    <t xml:space="preserve">Istituto Poligrafico e Zecca dello Stato  (CF: 00399810589)
</t>
  </si>
  <si>
    <t>Istituto Poligrafico e Zecca dello Stato  (CF: 00399810589)</t>
  </si>
  <si>
    <t>BANCA DATI BIG SUITE GOLD</t>
  </si>
  <si>
    <t>TONER XEROX 7500 - DP PU</t>
  </si>
  <si>
    <t>LAVORI PICCOLA MANUTENZIONE EDILE</t>
  </si>
  <si>
    <t>FORNITURA BRACCETTI PER FINESTRE</t>
  </si>
  <si>
    <t xml:space="preserve">LARI DI LAMPONI LUIGI  E C. SNC (CF: 00727960445)
</t>
  </si>
  <si>
    <t>LARI DI LAMPONI LUIGI  E C. SNC (CF: 00727960445)</t>
  </si>
  <si>
    <t>tende tipo veneziane ut Urbino e Dp fermo</t>
  </si>
  <si>
    <t xml:space="preserve">SAITEX TENDAGGI S.N.C. DI ZOPPI &amp; C. (CF: 00590460424)
</t>
  </si>
  <si>
    <t>SAITEX TENDAGGI S.N.C. DI ZOPPI &amp; C. (CF: 00590460424)</t>
  </si>
  <si>
    <t>SISTEMAZIONE FINESTRE PIANEROTTOLI VIA PALESTRO</t>
  </si>
  <si>
    <t xml:space="preserve">IMPRESA COSTRUZIONI SPARTI WALTE (CF: SPRWTR47L01A462Y)
</t>
  </si>
  <si>
    <t>IMPRESA COSTRUZIONI SPARTI WALTE (CF: SPRWTR47L01A462Y)</t>
  </si>
  <si>
    <t>CONTRATTO ESECUTIVO FORNITURA TONER DR MARCHE</t>
  </si>
  <si>
    <t xml:space="preserve">R.C.M. ITALIA s.r.l. (CF: 06736060630)
</t>
  </si>
  <si>
    <t>R.C.M. ITALIA s.r.l. (CF: 06736060630)</t>
  </si>
  <si>
    <t>ARMADIETTI E MATERIALE PRIMO SOCCORSO</t>
  </si>
  <si>
    <t xml:space="preserve">AIESI HOSPITAL SERVICE SAS DI PIANTADOSI VALERIO E C.  (CF: 06111530637)
</t>
  </si>
  <si>
    <t>AIESI HOSPITAL SERVICE SAS DI PIANTADOSI VALERIO E C.  (CF: 06111530637)</t>
  </si>
  <si>
    <t>TONER</t>
  </si>
  <si>
    <t xml:space="preserve">SECURSYSTEM S.R.L. (CF: 00921360442)
</t>
  </si>
  <si>
    <t>SECURSYSTEM S.R.L. (CF: 00921360442)</t>
  </si>
  <si>
    <t>PULIZIA DOPO RIMOZIONE CONTROSOFFITTATURA</t>
  </si>
  <si>
    <t>CONTRATTO ESECUTIVO RITIRO VALORI</t>
  </si>
  <si>
    <t xml:space="preserve">BANCA NAZIONALE DEL LAVORO SPA (CF: 09339391006)
</t>
  </si>
  <si>
    <t>BANCA NAZIONALE DEL LAVORO SPA (CF: 09339391006)</t>
  </si>
  <si>
    <t>verifica messa a terra imp. elettrico spi Mc</t>
  </si>
  <si>
    <t xml:space="preserve">C.I.P.E.S. SRL (CF: 01488320431)
</t>
  </si>
  <si>
    <t>C.I.P.E.S. SRL (CF: 01488320431)</t>
  </si>
  <si>
    <t>FACCHINAGGIO, TRASPORTO E SMALTIMENTO SEDE DI MACERATA</t>
  </si>
  <si>
    <t>contratto delivery dp fermo 2016-17</t>
  </si>
  <si>
    <t>CONTRATTO PICK UP DP FERMO 2016-17</t>
  </si>
  <si>
    <t>ROTOLI ELIMINACODE MACERATA</t>
  </si>
  <si>
    <t>SEGNALETICA INTERNA DP ANCONA</t>
  </si>
  <si>
    <t>sistema controllo accessi  - DR Marche</t>
  </si>
  <si>
    <t xml:space="preserve">SECURITALY (CF: 03558340406)
</t>
  </si>
  <si>
    <t>SECURITALY (CF: 03558340406)</t>
  </si>
  <si>
    <t>SPECCHI BAGNI UT URBINO</t>
  </si>
  <si>
    <t>AUTORIZZAZIONE INSTALLAZIONE FRECCE DIREZIONALI URBINO</t>
  </si>
  <si>
    <t xml:space="preserve">A.N.A.S. ENTE NAZIONALE PER LE STRADE (CF: 02133681003)
</t>
  </si>
  <si>
    <t>A.N.A.S. ENTE NAZIONALE PER LE STRADE (CF: 02133681003)</t>
  </si>
  <si>
    <t>ARREDI A NORMA D.LGS 81/2008 DP AP</t>
  </si>
  <si>
    <t>SISTEMA ANTINTRUSIONE ANCONA VIA PALESTRO</t>
  </si>
  <si>
    <t xml:space="preserve">ELETTRICA MACERATESE DI FRANCHI &amp; C SRL (CF: 01159070430)
IECE SRL (CF: 00981190424)
SICURSPAZIO SRL (CF: 02016540425)
SPEE SRL (CF: 00187450663)
TIEMME SICUREZZA DI TORRESI MASSIMO (CF: TRRMSM64M04E783B)
</t>
  </si>
  <si>
    <t>RICETRASMITTENTI DLGS 81/2008</t>
  </si>
  <si>
    <t xml:space="preserve">ADPARTNERS SRL (CF: 03340710270)
</t>
  </si>
  <si>
    <t>ADPARTNERS SRL (CF: 03340710270)</t>
  </si>
  <si>
    <t>CANCELLERIA E MAT SANITARIO DLGS 81/2008</t>
  </si>
  <si>
    <t xml:space="preserve">VANNI SRL (CF: 11665750151)
</t>
  </si>
  <si>
    <t>VANNI SRL (CF: 11665750151)</t>
  </si>
  <si>
    <t>TENDE DP PU</t>
  </si>
  <si>
    <t>BUONI PASTO SET/OTT</t>
  </si>
  <si>
    <t xml:space="preserve">REPAS LUNCH COUPON (CF: 08122660585)
</t>
  </si>
  <si>
    <t>REPAS LUNCH COUPON (CF: 08122660585)</t>
  </si>
  <si>
    <t>monitoraggio ambientale d.lgs 81/2008</t>
  </si>
  <si>
    <t xml:space="preserve">ECO CONTROL LABORATORIO ASCOLANO SRL (CF: 01135250445)
</t>
  </si>
  <si>
    <t>ECO CONTROL LABORATORIO ASCOLANO SRL (CF: 01135250445)</t>
  </si>
  <si>
    <t>FORNITURA SEDUTE A NORMA ASCOLI PICENO</t>
  </si>
  <si>
    <t>FORNITURA SEDUTE A NORMA DP ANCONA</t>
  </si>
  <si>
    <t>ATTREZZATURE PER MENSA DR MARCHE DLGS 81/2008</t>
  </si>
  <si>
    <t xml:space="preserve">CLICK UFFICIO SRL (CF: 06067681004)
</t>
  </si>
  <si>
    <t>CLICK UFFICIO SRL (CF: 06067681004)</t>
  </si>
  <si>
    <t>SISTEMA CONTROLLO ACCESSI DP MACERATA</t>
  </si>
  <si>
    <t xml:space="preserve">TIEMME SERVICE DI PAOLO CINGOLANI  (CF: CNGPLA64L02G157E)
</t>
  </si>
  <si>
    <t>TIEMME SERVICE DI PAOLO CINGOLANI  (CF: CNGPLA64L02G157E)</t>
  </si>
  <si>
    <t>ampliamento impianto videosorveglianza</t>
  </si>
  <si>
    <t>DISSUASORI E PALETTI USCITA SICUREZZA DLGS 81/2208</t>
  </si>
  <si>
    <t xml:space="preserve">STRADA SERVICE (CF: 02027440425)
</t>
  </si>
  <si>
    <t>STRADA SERVICE (CF: 02027440425)</t>
  </si>
  <si>
    <t>SEGNALETICA DLGS 81/2008 PESARO</t>
  </si>
  <si>
    <t>LAVORI EDILI 5Â° E 6Â° PIANO VIA PALESTRO</t>
  </si>
  <si>
    <t>Predisposizione collegamenti per tornelli</t>
  </si>
  <si>
    <t>ARREDI A NORMA DLGS  81/2008</t>
  </si>
  <si>
    <t xml:space="preserve">flex office srl (CF: 06854871214)
</t>
  </si>
  <si>
    <t>flex office srl (CF: 06854871214)</t>
  </si>
  <si>
    <t>DGLS 81/2008 - SOSTITUZIONE PLAFONIERE DP ANCONA</t>
  </si>
  <si>
    <t xml:space="preserve">CAT IMPIANTI S.R.L. (CF: 00692590425)
</t>
  </si>
  <si>
    <t>MONITOR DI SALA PER SISTEMA ELIMINACODE</t>
  </si>
  <si>
    <t>Intervento giardinaggio aggiuntivo Fermo.</t>
  </si>
  <si>
    <t>rotoli eliminacode ut ancona</t>
  </si>
  <si>
    <t>buoni pasto mag/giu 2016</t>
  </si>
  <si>
    <t>Sostituzione vetro finestra DP Pesaro</t>
  </si>
  <si>
    <t>contratto pick up DP AP 2016-17</t>
  </si>
  <si>
    <t>CONTRATTO DELIVERY DP AP 2016/17</t>
  </si>
  <si>
    <t>CONTRATTO DELIVERY UT URBINO 2016-17</t>
  </si>
  <si>
    <t>CONTRATTO DELIVERY 2016-17 JESI</t>
  </si>
  <si>
    <t>CONTRATTO PICK UP UT URBINO</t>
  </si>
  <si>
    <t>PICK UP UT FANO 2016/17</t>
  </si>
  <si>
    <t>SMALTIMENTO MATERIALI FUORI USO VECCHIA SEDE URBINO</t>
  </si>
  <si>
    <t xml:space="preserve">Il Risveglio Soc Coop.Sociale arl (CF: 12018841002)
</t>
  </si>
  <si>
    <t>Il Risveglio Soc Coop.Sociale arl (CF: 12018841002)</t>
  </si>
  <si>
    <t>DISPOSITIVI VOCALI ASCENSORI DP FERMO</t>
  </si>
  <si>
    <t xml:space="preserve">CAT IMPIANTI S.R.L. (CF: 00692590425)
SAVELLI ASCENSORI SRL (CF: 01865710444)
</t>
  </si>
  <si>
    <t>SAVELLI ASCENSORI SRL (CF: 01865710444)</t>
  </si>
  <si>
    <t>buoni pasto delocalizzati set/ott 2016</t>
  </si>
  <si>
    <t>CONTRATTO DELIVERY UT SENIGALLIA</t>
  </si>
  <si>
    <t>MANUTENZIONE PORTE E SERRATURE DP ASCOLI</t>
  </si>
  <si>
    <t xml:space="preserve">DITTA DESIDERI GIUSEPPE (CF: 01380620441)
PESPANI FERRAMENTA SNC DI PESPANI MARIA TERESA (CF: 01343690440)
</t>
  </si>
  <si>
    <t>DITTA DESIDERI GIUSEPPE (CF: 01380620441)</t>
  </si>
  <si>
    <t>DISSUASORI PROTEZIONE GRATE PARCHEGGIO</t>
  </si>
  <si>
    <t xml:space="preserve">FIRE GROUP ANTINCENDIO SAS DI DI FRANCESCO G. E C. (CF: 01902160686)
IMPRESA COSTRUZIONI SPARTI WALTE (CF: SPRWTR47L01A462Y)
NUOVA LAGOPLAST DI CALCINARO PIERA &amp; C. SNC  (CF: 01108570449)
</t>
  </si>
  <si>
    <t>SMONTAGGIO E RIMONTAGGIO PORTA REI ASCOLI</t>
  </si>
  <si>
    <t xml:space="preserve">FIRE GROUP ANTINCENDIO SAS DI DI FRANCESCO G. E C. (CF: 01902160686)
IMPRESA COSTRUZIONI SPARTI WALTE (CF: SPRWTR47L01A462Y)
M.A. IMPIANTI (CF: 01529050443)
</t>
  </si>
  <si>
    <t>Sostituzione serrature porte interne DP Macerata</t>
  </si>
  <si>
    <t xml:space="preserve">CHIAVI E SERRATURE SRL (CF: 02500810425)
EURO COLOR DI BULDORINI LUIGINO (CF: BLDLGN64S21G157O)
</t>
  </si>
  <si>
    <t>D. lgs 81/2008 - LAVORI ALLESTIMENTO IMPIANTI SALA REFETTORIO DR MARCHE</t>
  </si>
  <si>
    <t>CONTRATTO PICK UP SENIGALLIA</t>
  </si>
  <si>
    <t>BUONI PASTO DELOCALIZZATI NOV16-GIU2017</t>
  </si>
  <si>
    <t>BUONI PASTO NOV2016-GIU2017</t>
  </si>
  <si>
    <t>ARREDI A NORMA DP ANCONA DLGS 81/2008</t>
  </si>
  <si>
    <t>D.LGS 81/2008 - COMPLETAMENTO E FORNITURA INSTALLAZIONE PELLICOLE SICUREZZA DP ANCONA</t>
  </si>
  <si>
    <t xml:space="preserve">DITTA CONTI MARIO (CF: 00204220420)
</t>
  </si>
  <si>
    <t>DITTA CONTI MARIO (CF: 00204220420)</t>
  </si>
  <si>
    <t>Rimozione controsoffitto Tolentino</t>
  </si>
  <si>
    <t>Toner per Xerox Phaser 7500</t>
  </si>
  <si>
    <t>POSA IN OPERA PELLICOLE ANTIFORTUNISTICHE DP ANCONA</t>
  </si>
  <si>
    <t>TENDE DP MACERATA</t>
  </si>
  <si>
    <t>CUFFIE PLANTRONICS MINI CALL CENTER UT AP</t>
  </si>
  <si>
    <t xml:space="preserve">STUDIO DI INFORMATICA SNC (CF: 01193630520)
</t>
  </si>
  <si>
    <t>STUDIO DI INFORMATICA SNC (CF: 01193630520)</t>
  </si>
  <si>
    <t>Pulizia straordinaria SPI Ancona Mazzini</t>
  </si>
  <si>
    <t xml:space="preserve">EURO &amp; PROMOS FM SOC.COOP.P.A. (CF: 02458660301)
MIORELLI SERVICE S.P.A.  (CF: 00505590224)
</t>
  </si>
  <si>
    <t>BUONI PASTO LUG/AGO 2016</t>
  </si>
  <si>
    <t>REPERIBILITA' IN CASO D'ALLARME, APERTURA E CHIUSURA UFFICI ASCOLI PICENO</t>
  </si>
  <si>
    <t>ACCORDO COMMERCIALE CORPORATE TRAVEL</t>
  </si>
  <si>
    <t xml:space="preserve">trenitalia spa (CF: 05403151003)
</t>
  </si>
  <si>
    <t>trenitalia spa (CF: 05403151003)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</si>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</sst>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abSelected="1" workbookViewId="0">
      <selection activeCell="C4" sqref="C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513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"ZCA1A7A421"</f>
        <v>ZCA1A7A421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2802</v>
      </c>
      <c r="I3" s="2">
        <v>42563</v>
      </c>
      <c r="J3" s="2">
        <v>42576</v>
      </c>
      <c r="K3">
        <v>2208</v>
      </c>
    </row>
    <row r="4" spans="1:11" x14ac:dyDescent="0.25">
      <c r="A4" t="str">
        <f>"X7917CB3D5"</f>
        <v>X7917CB3D5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291.04000000000002</v>
      </c>
      <c r="I4" s="2">
        <v>42381</v>
      </c>
      <c r="J4" s="2">
        <v>42398</v>
      </c>
      <c r="K4">
        <v>291.04000000000002</v>
      </c>
    </row>
    <row r="5" spans="1:11" x14ac:dyDescent="0.25">
      <c r="A5" t="str">
        <f>"X2917CB3D7"</f>
        <v>X2917CB3D7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125</v>
      </c>
      <c r="I5" s="2">
        <v>42389</v>
      </c>
      <c r="J5" s="2">
        <v>42405</v>
      </c>
      <c r="K5">
        <v>125</v>
      </c>
    </row>
    <row r="6" spans="1:11" x14ac:dyDescent="0.25">
      <c r="A6" t="str">
        <f>"X0117CB3D8"</f>
        <v>X0117CB3D8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2084.35</v>
      </c>
      <c r="I6" s="2">
        <v>42390</v>
      </c>
      <c r="J6" s="2">
        <v>42394</v>
      </c>
      <c r="K6">
        <v>2084.35</v>
      </c>
    </row>
    <row r="7" spans="1:11" x14ac:dyDescent="0.25">
      <c r="A7" t="str">
        <f>"XD417CB3D9"</f>
        <v>XD417CB3D9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27</v>
      </c>
      <c r="G7" t="s">
        <v>28</v>
      </c>
      <c r="H7">
        <v>515.75</v>
      </c>
      <c r="I7" s="2">
        <v>42391</v>
      </c>
      <c r="J7" s="2">
        <v>42395</v>
      </c>
      <c r="K7">
        <v>515.75</v>
      </c>
    </row>
    <row r="8" spans="1:11" x14ac:dyDescent="0.25">
      <c r="A8" t="str">
        <f>"XAC17CB3DA"</f>
        <v>XAC17CB3DA</v>
      </c>
      <c r="B8" t="str">
        <f t="shared" si="0"/>
        <v>06363391001</v>
      </c>
      <c r="C8" t="s">
        <v>15</v>
      </c>
      <c r="D8" t="s">
        <v>30</v>
      </c>
      <c r="E8" t="s">
        <v>17</v>
      </c>
      <c r="F8" s="1" t="s">
        <v>31</v>
      </c>
      <c r="G8" t="s">
        <v>32</v>
      </c>
      <c r="H8">
        <v>1139</v>
      </c>
      <c r="I8" s="2">
        <v>42401</v>
      </c>
      <c r="J8" s="2">
        <v>42440</v>
      </c>
      <c r="K8">
        <v>1139</v>
      </c>
    </row>
    <row r="9" spans="1:11" x14ac:dyDescent="0.25">
      <c r="A9" t="str">
        <f>"X5C17CB3DC"</f>
        <v>X5C17CB3DC</v>
      </c>
      <c r="B9" t="str">
        <f t="shared" si="0"/>
        <v>06363391001</v>
      </c>
      <c r="C9" t="s">
        <v>15</v>
      </c>
      <c r="D9" t="s">
        <v>33</v>
      </c>
      <c r="E9" t="s">
        <v>17</v>
      </c>
      <c r="F9" s="1" t="s">
        <v>34</v>
      </c>
      <c r="G9" t="s">
        <v>35</v>
      </c>
      <c r="H9">
        <v>49.9</v>
      </c>
      <c r="I9" s="2">
        <v>42403</v>
      </c>
      <c r="J9" s="2">
        <v>42403</v>
      </c>
      <c r="K9">
        <v>49.9</v>
      </c>
    </row>
    <row r="10" spans="1:11" x14ac:dyDescent="0.25">
      <c r="A10" t="str">
        <f>"X3417CB3DD"</f>
        <v>X3417CB3DD</v>
      </c>
      <c r="B10" t="str">
        <f t="shared" si="0"/>
        <v>06363391001</v>
      </c>
      <c r="C10" t="s">
        <v>15</v>
      </c>
      <c r="D10" t="s">
        <v>36</v>
      </c>
      <c r="E10" t="s">
        <v>17</v>
      </c>
      <c r="F10" s="1" t="s">
        <v>37</v>
      </c>
      <c r="G10" t="s">
        <v>38</v>
      </c>
      <c r="H10">
        <v>2558.1</v>
      </c>
      <c r="I10" s="2">
        <v>42404</v>
      </c>
      <c r="J10" s="2">
        <v>42408</v>
      </c>
      <c r="K10">
        <v>2558.1</v>
      </c>
    </row>
    <row r="11" spans="1:11" x14ac:dyDescent="0.25">
      <c r="A11" t="str">
        <f>"XB717CB3E0"</f>
        <v>XB717CB3E0</v>
      </c>
      <c r="B11" t="str">
        <f t="shared" si="0"/>
        <v>06363391001</v>
      </c>
      <c r="C11" t="s">
        <v>15</v>
      </c>
      <c r="D11" t="s">
        <v>39</v>
      </c>
      <c r="E11" t="s">
        <v>17</v>
      </c>
      <c r="F11" s="1" t="s">
        <v>40</v>
      </c>
      <c r="G11" t="s">
        <v>41</v>
      </c>
      <c r="H11">
        <v>1260</v>
      </c>
      <c r="I11" s="2">
        <v>42430</v>
      </c>
      <c r="J11" s="2">
        <v>42794</v>
      </c>
      <c r="K11">
        <v>0</v>
      </c>
    </row>
    <row r="12" spans="1:11" x14ac:dyDescent="0.25">
      <c r="A12" t="str">
        <f>"XDF17CB3DF"</f>
        <v>XDF17CB3DF</v>
      </c>
      <c r="B12" t="str">
        <f t="shared" si="0"/>
        <v>06363391001</v>
      </c>
      <c r="C12" t="s">
        <v>15</v>
      </c>
      <c r="D12" t="s">
        <v>42</v>
      </c>
      <c r="E12" t="s">
        <v>17</v>
      </c>
      <c r="F12" s="1" t="s">
        <v>43</v>
      </c>
      <c r="G12" t="s">
        <v>44</v>
      </c>
      <c r="H12">
        <v>200</v>
      </c>
      <c r="I12" s="2">
        <v>42411</v>
      </c>
      <c r="J12" s="2">
        <v>42411</v>
      </c>
      <c r="K12">
        <v>200</v>
      </c>
    </row>
    <row r="13" spans="1:11" x14ac:dyDescent="0.25">
      <c r="A13" t="str">
        <f>"X0C17CB3DE"</f>
        <v>X0C17CB3DE</v>
      </c>
      <c r="B13" t="str">
        <f t="shared" si="0"/>
        <v>06363391001</v>
      </c>
      <c r="C13" t="s">
        <v>15</v>
      </c>
      <c r="D13" t="s">
        <v>45</v>
      </c>
      <c r="E13" t="s">
        <v>17</v>
      </c>
      <c r="F13" s="1" t="s">
        <v>46</v>
      </c>
      <c r="G13" t="s">
        <v>47</v>
      </c>
      <c r="H13">
        <v>1960</v>
      </c>
      <c r="I13" s="2">
        <v>42408</v>
      </c>
      <c r="J13" s="2">
        <v>42410</v>
      </c>
      <c r="K13">
        <v>1960</v>
      </c>
    </row>
    <row r="14" spans="1:11" x14ac:dyDescent="0.25">
      <c r="A14" t="str">
        <f>"X5117CB3D6"</f>
        <v>X5117CB3D6</v>
      </c>
      <c r="B14" t="str">
        <f t="shared" si="0"/>
        <v>06363391001</v>
      </c>
      <c r="C14" t="s">
        <v>15</v>
      </c>
      <c r="D14" t="s">
        <v>48</v>
      </c>
      <c r="E14" t="s">
        <v>49</v>
      </c>
      <c r="F14" s="1" t="s">
        <v>50</v>
      </c>
      <c r="G14" t="s">
        <v>51</v>
      </c>
      <c r="H14">
        <v>0</v>
      </c>
      <c r="I14" s="2">
        <v>42389</v>
      </c>
      <c r="J14" s="2">
        <v>42394</v>
      </c>
      <c r="K14">
        <v>3333.56</v>
      </c>
    </row>
    <row r="15" spans="1:11" x14ac:dyDescent="0.25">
      <c r="A15" t="str">
        <f>"XA517CB3ED"</f>
        <v>XA517CB3ED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2492.5</v>
      </c>
      <c r="I15" s="2">
        <v>42438</v>
      </c>
      <c r="J15" s="2">
        <v>42450</v>
      </c>
      <c r="K15">
        <v>2398</v>
      </c>
    </row>
    <row r="16" spans="1:11" x14ac:dyDescent="0.25">
      <c r="A16" t="str">
        <f>"XB017CB3F3"</f>
        <v>XB017CB3F3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902.5</v>
      </c>
      <c r="I16" s="2">
        <v>42486</v>
      </c>
      <c r="J16" s="2">
        <v>42734</v>
      </c>
      <c r="K16">
        <v>902.5</v>
      </c>
    </row>
    <row r="17" spans="1:11" x14ac:dyDescent="0.25">
      <c r="A17" t="str">
        <f>"XCD17CB3EC"</f>
        <v>XCD17CB3EC</v>
      </c>
      <c r="B17" t="str">
        <f t="shared" si="0"/>
        <v>06363391001</v>
      </c>
      <c r="C17" t="s">
        <v>15</v>
      </c>
      <c r="D17" t="s">
        <v>58</v>
      </c>
      <c r="E17" t="s">
        <v>49</v>
      </c>
      <c r="F17" s="1" t="s">
        <v>50</v>
      </c>
      <c r="G17" t="s">
        <v>51</v>
      </c>
      <c r="H17">
        <v>0</v>
      </c>
      <c r="I17" s="2">
        <v>42430</v>
      </c>
      <c r="J17" s="2">
        <v>42433</v>
      </c>
      <c r="K17">
        <v>3544.9</v>
      </c>
    </row>
    <row r="18" spans="1:11" x14ac:dyDescent="0.25">
      <c r="A18" t="str">
        <f>"X8817CB3F4"</f>
        <v>X8817CB3F4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37</v>
      </c>
      <c r="G18" t="s">
        <v>38</v>
      </c>
      <c r="H18">
        <v>950</v>
      </c>
      <c r="I18" s="2">
        <v>42431</v>
      </c>
      <c r="J18" s="2">
        <v>42436</v>
      </c>
      <c r="K18">
        <v>950</v>
      </c>
    </row>
    <row r="19" spans="1:11" x14ac:dyDescent="0.25">
      <c r="A19" t="str">
        <f>"X2D17CB3F0"</f>
        <v>X2D17CB3F0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27</v>
      </c>
      <c r="G19" t="s">
        <v>28</v>
      </c>
      <c r="H19">
        <v>1010.38</v>
      </c>
      <c r="I19" s="2">
        <v>42431</v>
      </c>
      <c r="J19" s="2">
        <v>42438</v>
      </c>
      <c r="K19">
        <v>1010.38</v>
      </c>
    </row>
    <row r="20" spans="1:11" x14ac:dyDescent="0.25">
      <c r="A20" t="str">
        <f>"XD817CB3F2"</f>
        <v>XD817CB3F2</v>
      </c>
      <c r="B20" t="str">
        <f t="shared" si="0"/>
        <v>06363391001</v>
      </c>
      <c r="C20" t="s">
        <v>15</v>
      </c>
      <c r="D20" t="s">
        <v>61</v>
      </c>
      <c r="E20" t="s">
        <v>17</v>
      </c>
      <c r="F20" s="1" t="s">
        <v>62</v>
      </c>
      <c r="G20" t="s">
        <v>63</v>
      </c>
      <c r="H20">
        <v>556.94000000000005</v>
      </c>
      <c r="I20" s="2">
        <v>42431</v>
      </c>
      <c r="J20" s="2">
        <v>42438</v>
      </c>
      <c r="K20">
        <v>556.64</v>
      </c>
    </row>
    <row r="21" spans="1:11" x14ac:dyDescent="0.25">
      <c r="A21" t="str">
        <f>"X5517CB3EF"</f>
        <v>X5517CB3EF</v>
      </c>
      <c r="B21" t="str">
        <f t="shared" si="0"/>
        <v>06363391001</v>
      </c>
      <c r="C21" t="s">
        <v>15</v>
      </c>
      <c r="D21" t="s">
        <v>64</v>
      </c>
      <c r="E21" t="s">
        <v>17</v>
      </c>
      <c r="F21" s="1" t="s">
        <v>65</v>
      </c>
      <c r="G21" t="s">
        <v>66</v>
      </c>
      <c r="H21">
        <v>436.37</v>
      </c>
      <c r="I21" s="2">
        <v>42431</v>
      </c>
      <c r="J21" s="2">
        <v>42438</v>
      </c>
      <c r="K21">
        <v>436.37</v>
      </c>
    </row>
    <row r="22" spans="1:11" x14ac:dyDescent="0.25">
      <c r="A22" t="str">
        <f>"X0517CB3F1"</f>
        <v>X0517CB3F1</v>
      </c>
      <c r="B22" t="str">
        <f t="shared" si="0"/>
        <v>06363391001</v>
      </c>
      <c r="C22" t="s">
        <v>15</v>
      </c>
      <c r="D22" t="s">
        <v>67</v>
      </c>
      <c r="E22" t="s">
        <v>17</v>
      </c>
      <c r="F22" s="1" t="s">
        <v>68</v>
      </c>
      <c r="G22" t="s">
        <v>69</v>
      </c>
      <c r="H22">
        <v>840</v>
      </c>
      <c r="I22" s="2">
        <v>42431</v>
      </c>
      <c r="J22" s="2">
        <v>42443</v>
      </c>
      <c r="K22">
        <v>840</v>
      </c>
    </row>
    <row r="23" spans="1:11" x14ac:dyDescent="0.25">
      <c r="A23" t="str">
        <f>"X1717CB3E4"</f>
        <v>X1717CB3E4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71</v>
      </c>
      <c r="G23" t="s">
        <v>72</v>
      </c>
      <c r="H23">
        <v>3710</v>
      </c>
      <c r="I23" s="2">
        <v>42443</v>
      </c>
      <c r="J23" s="2">
        <v>42735</v>
      </c>
      <c r="K23">
        <v>3710</v>
      </c>
    </row>
    <row r="24" spans="1:11" x14ac:dyDescent="0.25">
      <c r="A24" t="str">
        <f>"X9317CB3FA"</f>
        <v>X9317CB3FA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37</v>
      </c>
      <c r="G24" t="s">
        <v>38</v>
      </c>
      <c r="H24">
        <v>1473.5</v>
      </c>
      <c r="I24" s="2">
        <v>42437</v>
      </c>
      <c r="J24" s="2">
        <v>42440</v>
      </c>
      <c r="K24">
        <v>1473.5</v>
      </c>
    </row>
    <row r="25" spans="1:11" x14ac:dyDescent="0.25">
      <c r="A25" t="str">
        <f>"X6B17CB3FB"</f>
        <v>X6B17CB3FB</v>
      </c>
      <c r="B25" t="str">
        <f t="shared" si="0"/>
        <v>06363391001</v>
      </c>
      <c r="C25" t="s">
        <v>15</v>
      </c>
      <c r="D25" t="s">
        <v>74</v>
      </c>
      <c r="E25" t="s">
        <v>17</v>
      </c>
      <c r="F25" s="1" t="s">
        <v>68</v>
      </c>
      <c r="G25" t="s">
        <v>69</v>
      </c>
      <c r="H25">
        <v>451.5</v>
      </c>
      <c r="I25" s="2">
        <v>42437</v>
      </c>
      <c r="J25" s="2">
        <v>42447</v>
      </c>
      <c r="K25">
        <v>451.5</v>
      </c>
    </row>
    <row r="26" spans="1:11" x14ac:dyDescent="0.25">
      <c r="A26" t="str">
        <f>"X9A17CB3E7"</f>
        <v>X9A17CB3E7</v>
      </c>
      <c r="B26" t="str">
        <f t="shared" si="0"/>
        <v>06363391001</v>
      </c>
      <c r="C26" t="s">
        <v>15</v>
      </c>
      <c r="D26" t="s">
        <v>75</v>
      </c>
      <c r="E26" t="s">
        <v>17</v>
      </c>
      <c r="F26" s="1" t="s">
        <v>76</v>
      </c>
      <c r="G26" t="s">
        <v>77</v>
      </c>
      <c r="H26">
        <v>540</v>
      </c>
      <c r="I26" s="2">
        <v>42422</v>
      </c>
      <c r="J26" s="2">
        <v>42430</v>
      </c>
      <c r="K26">
        <v>540</v>
      </c>
    </row>
    <row r="27" spans="1:11" x14ac:dyDescent="0.25">
      <c r="A27" t="str">
        <f>"X4317CB3FC"</f>
        <v>X4317CB3FC</v>
      </c>
      <c r="B27" t="str">
        <f t="shared" si="0"/>
        <v>06363391001</v>
      </c>
      <c r="C27" t="s">
        <v>15</v>
      </c>
      <c r="D27" t="s">
        <v>78</v>
      </c>
      <c r="E27" t="s">
        <v>17</v>
      </c>
      <c r="F27" s="1" t="s">
        <v>37</v>
      </c>
      <c r="G27" t="s">
        <v>38</v>
      </c>
      <c r="H27">
        <v>1106.03</v>
      </c>
      <c r="I27" s="2">
        <v>42438</v>
      </c>
      <c r="J27" s="2">
        <v>42440</v>
      </c>
      <c r="K27">
        <v>1106.03</v>
      </c>
    </row>
    <row r="28" spans="1:11" x14ac:dyDescent="0.25">
      <c r="A28" t="str">
        <f>"X7217CB3E8"</f>
        <v>X7217CB3E8</v>
      </c>
      <c r="B28" t="str">
        <f t="shared" si="0"/>
        <v>06363391001</v>
      </c>
      <c r="C28" t="s">
        <v>15</v>
      </c>
      <c r="D28" t="s">
        <v>79</v>
      </c>
      <c r="E28" t="s">
        <v>17</v>
      </c>
      <c r="F28" s="1" t="s">
        <v>80</v>
      </c>
      <c r="G28" t="s">
        <v>81</v>
      </c>
      <c r="H28">
        <v>690</v>
      </c>
      <c r="I28" s="2">
        <v>42430</v>
      </c>
      <c r="J28" s="2">
        <v>42443</v>
      </c>
      <c r="K28">
        <v>690</v>
      </c>
    </row>
    <row r="29" spans="1:11" x14ac:dyDescent="0.25">
      <c r="A29" t="str">
        <f>"X3F17CB3E3"</f>
        <v>X3F17CB3E3</v>
      </c>
      <c r="B29" t="str">
        <f t="shared" si="0"/>
        <v>06363391001</v>
      </c>
      <c r="C29" t="s">
        <v>15</v>
      </c>
      <c r="D29" t="s">
        <v>82</v>
      </c>
      <c r="E29" t="s">
        <v>17</v>
      </c>
      <c r="F29" s="1" t="s">
        <v>40</v>
      </c>
      <c r="G29" t="s">
        <v>41</v>
      </c>
      <c r="H29">
        <v>0</v>
      </c>
      <c r="I29" s="2">
        <v>42430</v>
      </c>
      <c r="J29" s="2">
        <v>42794</v>
      </c>
      <c r="K29">
        <v>693</v>
      </c>
    </row>
    <row r="30" spans="1:11" x14ac:dyDescent="0.25">
      <c r="A30" t="str">
        <f>"X6717CB3E2"</f>
        <v>X6717CB3E2</v>
      </c>
      <c r="B30" t="str">
        <f t="shared" si="0"/>
        <v>06363391001</v>
      </c>
      <c r="C30" t="s">
        <v>15</v>
      </c>
      <c r="D30" t="s">
        <v>83</v>
      </c>
      <c r="E30" t="s">
        <v>17</v>
      </c>
      <c r="F30" s="1" t="s">
        <v>40</v>
      </c>
      <c r="G30" t="s">
        <v>41</v>
      </c>
      <c r="H30">
        <v>0</v>
      </c>
      <c r="I30" s="2">
        <v>42430</v>
      </c>
      <c r="J30" s="2">
        <v>42794</v>
      </c>
      <c r="K30">
        <v>693</v>
      </c>
    </row>
    <row r="31" spans="1:11" x14ac:dyDescent="0.25">
      <c r="A31" t="str">
        <f>"X8F17CB3E1"</f>
        <v>X8F17CB3E1</v>
      </c>
      <c r="B31" t="str">
        <f t="shared" si="0"/>
        <v>06363391001</v>
      </c>
      <c r="C31" t="s">
        <v>15</v>
      </c>
      <c r="D31" t="s">
        <v>84</v>
      </c>
      <c r="E31" t="s">
        <v>17</v>
      </c>
      <c r="F31" s="1" t="s">
        <v>40</v>
      </c>
      <c r="G31" t="s">
        <v>41</v>
      </c>
      <c r="H31">
        <v>0</v>
      </c>
      <c r="I31" s="2">
        <v>42430</v>
      </c>
      <c r="J31" s="2">
        <v>42794</v>
      </c>
      <c r="K31">
        <v>0</v>
      </c>
    </row>
    <row r="32" spans="1:11" x14ac:dyDescent="0.25">
      <c r="A32" t="str">
        <f>"XEA17CB3E5"</f>
        <v>XEA17CB3E5</v>
      </c>
      <c r="B32" t="str">
        <f t="shared" si="0"/>
        <v>06363391001</v>
      </c>
      <c r="C32" t="s">
        <v>15</v>
      </c>
      <c r="D32" t="s">
        <v>85</v>
      </c>
      <c r="E32" t="s">
        <v>17</v>
      </c>
      <c r="F32" s="1" t="s">
        <v>86</v>
      </c>
      <c r="G32" t="s">
        <v>87</v>
      </c>
      <c r="H32">
        <v>5724</v>
      </c>
      <c r="I32" s="2">
        <v>42370</v>
      </c>
      <c r="J32" s="2">
        <v>42735</v>
      </c>
      <c r="K32">
        <v>4503.6499999999996</v>
      </c>
    </row>
    <row r="33" spans="1:11" x14ac:dyDescent="0.25">
      <c r="A33" t="str">
        <f>"XEE17CB3FE"</f>
        <v>XEE17CB3FE</v>
      </c>
      <c r="B33" t="str">
        <f t="shared" si="0"/>
        <v>06363391001</v>
      </c>
      <c r="C33" t="s">
        <v>15</v>
      </c>
      <c r="D33" t="s">
        <v>88</v>
      </c>
      <c r="E33" t="s">
        <v>17</v>
      </c>
      <c r="F33" s="1" t="s">
        <v>89</v>
      </c>
      <c r="G33" t="s">
        <v>90</v>
      </c>
      <c r="H33">
        <v>1625</v>
      </c>
      <c r="I33" s="2">
        <v>42388</v>
      </c>
      <c r="J33" s="2">
        <v>42430</v>
      </c>
      <c r="K33">
        <v>1625</v>
      </c>
    </row>
    <row r="34" spans="1:11" x14ac:dyDescent="0.25">
      <c r="A34" t="str">
        <f>"X1B17CB3FD"</f>
        <v>X1B17CB3FD</v>
      </c>
      <c r="B34" t="str">
        <f t="shared" si="0"/>
        <v>06363391001</v>
      </c>
      <c r="C34" t="s">
        <v>15</v>
      </c>
      <c r="D34" t="s">
        <v>91</v>
      </c>
      <c r="E34" t="s">
        <v>17</v>
      </c>
      <c r="F34" s="1" t="s">
        <v>89</v>
      </c>
      <c r="G34" t="s">
        <v>90</v>
      </c>
      <c r="H34">
        <v>1410</v>
      </c>
      <c r="I34" s="2">
        <v>42439</v>
      </c>
      <c r="J34" s="2">
        <v>42460</v>
      </c>
      <c r="K34">
        <v>1410</v>
      </c>
    </row>
    <row r="35" spans="1:11" x14ac:dyDescent="0.25">
      <c r="A35" t="str">
        <f>"X2617CB403"</f>
        <v>X2617CB403</v>
      </c>
      <c r="B35" t="str">
        <f t="shared" si="0"/>
        <v>06363391001</v>
      </c>
      <c r="C35" t="s">
        <v>15</v>
      </c>
      <c r="D35" t="s">
        <v>92</v>
      </c>
      <c r="E35" t="s">
        <v>17</v>
      </c>
      <c r="F35" s="1" t="s">
        <v>62</v>
      </c>
      <c r="G35" t="s">
        <v>63</v>
      </c>
      <c r="H35">
        <v>407.84</v>
      </c>
      <c r="I35" s="2">
        <v>42450</v>
      </c>
      <c r="J35" s="2">
        <v>42459</v>
      </c>
      <c r="K35">
        <v>407.84</v>
      </c>
    </row>
    <row r="36" spans="1:11" x14ac:dyDescent="0.25">
      <c r="A36" t="str">
        <f>"XF917CB404"</f>
        <v>XF917CB404</v>
      </c>
      <c r="B36" t="str">
        <f t="shared" si="0"/>
        <v>06363391001</v>
      </c>
      <c r="C36" t="s">
        <v>15</v>
      </c>
      <c r="D36" t="s">
        <v>93</v>
      </c>
      <c r="E36" t="s">
        <v>17</v>
      </c>
      <c r="F36" s="1" t="s">
        <v>94</v>
      </c>
      <c r="G36" t="s">
        <v>95</v>
      </c>
      <c r="H36">
        <v>980</v>
      </c>
      <c r="I36" s="2">
        <v>42452</v>
      </c>
      <c r="J36" s="2">
        <v>42452</v>
      </c>
      <c r="K36">
        <v>980</v>
      </c>
    </row>
    <row r="37" spans="1:11" x14ac:dyDescent="0.25">
      <c r="A37" t="str">
        <f>"X8417CB3DB"</f>
        <v>X8417CB3DB</v>
      </c>
      <c r="B37" t="str">
        <f t="shared" si="0"/>
        <v>06363391001</v>
      </c>
      <c r="C37" t="s">
        <v>15</v>
      </c>
      <c r="D37" t="s">
        <v>96</v>
      </c>
      <c r="E37" t="s">
        <v>49</v>
      </c>
      <c r="F37" s="1" t="s">
        <v>50</v>
      </c>
      <c r="G37" t="s">
        <v>51</v>
      </c>
      <c r="H37">
        <v>0</v>
      </c>
      <c r="I37" s="2">
        <v>42409</v>
      </c>
      <c r="J37" s="2">
        <v>42410</v>
      </c>
      <c r="K37">
        <v>2860.82</v>
      </c>
    </row>
    <row r="38" spans="1:11" x14ac:dyDescent="0.25">
      <c r="A38" t="str">
        <f>"653558140E"</f>
        <v>653558140E</v>
      </c>
      <c r="B38" t="str">
        <f t="shared" si="0"/>
        <v>06363391001</v>
      </c>
      <c r="C38" t="s">
        <v>15</v>
      </c>
      <c r="D38" t="s">
        <v>97</v>
      </c>
      <c r="E38" t="s">
        <v>49</v>
      </c>
      <c r="F38" s="1" t="s">
        <v>98</v>
      </c>
      <c r="G38" t="s">
        <v>99</v>
      </c>
      <c r="H38">
        <v>0</v>
      </c>
      <c r="I38" s="2">
        <v>42430</v>
      </c>
      <c r="J38" s="2">
        <v>42794</v>
      </c>
      <c r="K38">
        <v>169284.45</v>
      </c>
    </row>
    <row r="39" spans="1:11" x14ac:dyDescent="0.25">
      <c r="A39" t="str">
        <f>"Z751939704"</f>
        <v>Z751939704</v>
      </c>
      <c r="B39" t="str">
        <f t="shared" si="0"/>
        <v>06363391001</v>
      </c>
      <c r="C39" t="s">
        <v>15</v>
      </c>
      <c r="D39" t="s">
        <v>100</v>
      </c>
      <c r="E39" t="s">
        <v>17</v>
      </c>
      <c r="F39" s="1" t="s">
        <v>101</v>
      </c>
      <c r="G39" t="s">
        <v>102</v>
      </c>
      <c r="H39">
        <v>209</v>
      </c>
      <c r="I39" s="2">
        <v>42464</v>
      </c>
      <c r="J39" s="2">
        <v>42468</v>
      </c>
      <c r="K39">
        <v>209</v>
      </c>
    </row>
    <row r="40" spans="1:11" x14ac:dyDescent="0.25">
      <c r="A40" t="str">
        <f>"ZAD193A426"</f>
        <v>ZAD193A426</v>
      </c>
      <c r="B40" t="str">
        <f t="shared" si="0"/>
        <v>06363391001</v>
      </c>
      <c r="C40" t="s">
        <v>15</v>
      </c>
      <c r="D40" t="s">
        <v>103</v>
      </c>
      <c r="E40" t="s">
        <v>17</v>
      </c>
      <c r="F40" s="1" t="s">
        <v>76</v>
      </c>
      <c r="G40" t="s">
        <v>77</v>
      </c>
      <c r="H40">
        <v>930</v>
      </c>
      <c r="I40" s="2">
        <v>42464</v>
      </c>
      <c r="J40" s="2">
        <v>42468</v>
      </c>
      <c r="K40">
        <v>930</v>
      </c>
    </row>
    <row r="41" spans="1:11" x14ac:dyDescent="0.25">
      <c r="A41" t="str">
        <f>"Z53195346F"</f>
        <v>Z53195346F</v>
      </c>
      <c r="B41" t="str">
        <f t="shared" si="0"/>
        <v>06363391001</v>
      </c>
      <c r="C41" t="s">
        <v>15</v>
      </c>
      <c r="D41" t="s">
        <v>104</v>
      </c>
      <c r="E41" t="s">
        <v>17</v>
      </c>
      <c r="F41" s="1" t="s">
        <v>105</v>
      </c>
      <c r="G41" t="s">
        <v>106</v>
      </c>
      <c r="H41">
        <v>354</v>
      </c>
      <c r="I41" s="2">
        <v>42471</v>
      </c>
      <c r="J41" s="2">
        <v>42478</v>
      </c>
      <c r="K41">
        <v>354</v>
      </c>
    </row>
    <row r="42" spans="1:11" x14ac:dyDescent="0.25">
      <c r="A42" t="str">
        <f>"Z0B193F30B"</f>
        <v>Z0B193F30B</v>
      </c>
      <c r="B42" t="str">
        <f t="shared" si="0"/>
        <v>06363391001</v>
      </c>
      <c r="C42" t="s">
        <v>15</v>
      </c>
      <c r="D42" t="s">
        <v>107</v>
      </c>
      <c r="E42" t="s">
        <v>17</v>
      </c>
      <c r="F42" s="1" t="s">
        <v>21</v>
      </c>
      <c r="G42" t="s">
        <v>22</v>
      </c>
      <c r="H42">
        <v>800</v>
      </c>
      <c r="I42" s="2">
        <v>42464</v>
      </c>
      <c r="J42" s="2">
        <v>42466</v>
      </c>
      <c r="K42">
        <v>800</v>
      </c>
    </row>
    <row r="43" spans="1:11" x14ac:dyDescent="0.25">
      <c r="A43" t="str">
        <f>"ZA5195630C"</f>
        <v>ZA5195630C</v>
      </c>
      <c r="B43" t="str">
        <f t="shared" si="0"/>
        <v>06363391001</v>
      </c>
      <c r="C43" t="s">
        <v>15</v>
      </c>
      <c r="D43" t="s">
        <v>108</v>
      </c>
      <c r="E43" t="s">
        <v>17</v>
      </c>
      <c r="F43" s="1" t="s">
        <v>109</v>
      </c>
      <c r="G43" t="s">
        <v>110</v>
      </c>
      <c r="H43">
        <v>596</v>
      </c>
      <c r="I43" s="2">
        <v>42473</v>
      </c>
      <c r="J43" s="2">
        <v>42482</v>
      </c>
      <c r="K43">
        <v>596</v>
      </c>
    </row>
    <row r="44" spans="1:11" x14ac:dyDescent="0.25">
      <c r="A44" t="str">
        <f>"Z16195DD4D"</f>
        <v>Z16195DD4D</v>
      </c>
      <c r="B44" t="str">
        <f t="shared" si="0"/>
        <v>06363391001</v>
      </c>
      <c r="C44" t="s">
        <v>15</v>
      </c>
      <c r="D44" t="s">
        <v>111</v>
      </c>
      <c r="E44" t="s">
        <v>17</v>
      </c>
      <c r="F44" s="1" t="s">
        <v>37</v>
      </c>
      <c r="G44" t="s">
        <v>38</v>
      </c>
      <c r="H44">
        <v>781.21</v>
      </c>
      <c r="I44" s="2">
        <v>42472</v>
      </c>
      <c r="J44" s="2">
        <v>42478</v>
      </c>
      <c r="K44">
        <v>780.83</v>
      </c>
    </row>
    <row r="45" spans="1:11" x14ac:dyDescent="0.25">
      <c r="A45" t="str">
        <f>"Z0E195DE16"</f>
        <v>Z0E195DE16</v>
      </c>
      <c r="B45" t="str">
        <f t="shared" si="0"/>
        <v>06363391001</v>
      </c>
      <c r="C45" t="s">
        <v>15</v>
      </c>
      <c r="D45" t="s">
        <v>112</v>
      </c>
      <c r="E45" t="s">
        <v>17</v>
      </c>
      <c r="F45" s="1" t="s">
        <v>68</v>
      </c>
      <c r="G45" t="s">
        <v>69</v>
      </c>
      <c r="H45">
        <v>451.5</v>
      </c>
      <c r="I45" s="2">
        <v>42473</v>
      </c>
      <c r="J45" s="2">
        <v>42489</v>
      </c>
      <c r="K45">
        <v>451.5</v>
      </c>
    </row>
    <row r="46" spans="1:11" x14ac:dyDescent="0.25">
      <c r="A46" t="str">
        <f>"Z4D196E52A"</f>
        <v>Z4D196E52A</v>
      </c>
      <c r="B46" t="str">
        <f t="shared" si="0"/>
        <v>06363391001</v>
      </c>
      <c r="C46" t="s">
        <v>15</v>
      </c>
      <c r="D46" t="s">
        <v>113</v>
      </c>
      <c r="E46" t="s">
        <v>17</v>
      </c>
      <c r="F46" s="1" t="s">
        <v>114</v>
      </c>
      <c r="G46" t="s">
        <v>115</v>
      </c>
      <c r="H46">
        <v>110.5</v>
      </c>
      <c r="I46" s="2">
        <v>42474</v>
      </c>
      <c r="J46" s="2">
        <v>42475</v>
      </c>
      <c r="K46">
        <v>110.5</v>
      </c>
    </row>
    <row r="47" spans="1:11" x14ac:dyDescent="0.25">
      <c r="A47" t="str">
        <f>"Z3C196DCA9"</f>
        <v>Z3C196DCA9</v>
      </c>
      <c r="B47" t="str">
        <f t="shared" si="0"/>
        <v>06363391001</v>
      </c>
      <c r="C47" t="s">
        <v>15</v>
      </c>
      <c r="D47" t="s">
        <v>116</v>
      </c>
      <c r="E47" t="s">
        <v>17</v>
      </c>
      <c r="F47" s="1" t="s">
        <v>117</v>
      </c>
      <c r="G47" t="s">
        <v>118</v>
      </c>
      <c r="H47">
        <v>476</v>
      </c>
      <c r="I47" s="2">
        <v>42478</v>
      </c>
      <c r="J47" s="2">
        <v>42489</v>
      </c>
      <c r="K47">
        <v>476</v>
      </c>
    </row>
    <row r="48" spans="1:11" x14ac:dyDescent="0.25">
      <c r="A48" t="str">
        <f>"Z151973919"</f>
        <v>Z151973919</v>
      </c>
      <c r="B48" t="str">
        <f t="shared" si="0"/>
        <v>06363391001</v>
      </c>
      <c r="C48" t="s">
        <v>15</v>
      </c>
      <c r="D48" t="s">
        <v>119</v>
      </c>
      <c r="E48" t="s">
        <v>17</v>
      </c>
      <c r="F48" s="1" t="s">
        <v>120</v>
      </c>
      <c r="G48" t="s">
        <v>121</v>
      </c>
      <c r="H48">
        <v>94.5</v>
      </c>
      <c r="I48" s="2">
        <v>42478</v>
      </c>
      <c r="J48" s="2">
        <v>42489</v>
      </c>
      <c r="K48">
        <v>94.5</v>
      </c>
    </row>
    <row r="49" spans="1:11" x14ac:dyDescent="0.25">
      <c r="A49" t="str">
        <f>"Z951977030"</f>
        <v>Z951977030</v>
      </c>
      <c r="B49" t="str">
        <f t="shared" si="0"/>
        <v>06363391001</v>
      </c>
      <c r="C49" t="s">
        <v>15</v>
      </c>
      <c r="D49" t="s">
        <v>122</v>
      </c>
      <c r="E49" t="s">
        <v>17</v>
      </c>
      <c r="F49" s="1" t="s">
        <v>21</v>
      </c>
      <c r="G49" t="s">
        <v>22</v>
      </c>
      <c r="H49">
        <v>981.59</v>
      </c>
      <c r="I49" s="2">
        <v>42479</v>
      </c>
      <c r="J49" s="2">
        <v>42486</v>
      </c>
      <c r="K49">
        <v>981.59</v>
      </c>
    </row>
    <row r="50" spans="1:11" x14ac:dyDescent="0.25">
      <c r="A50" t="str">
        <f>"Z4B1973DD9"</f>
        <v>Z4B1973DD9</v>
      </c>
      <c r="B50" t="str">
        <f t="shared" si="0"/>
        <v>06363391001</v>
      </c>
      <c r="C50" t="s">
        <v>15</v>
      </c>
      <c r="D50" t="s">
        <v>123</v>
      </c>
      <c r="E50" t="s">
        <v>17</v>
      </c>
      <c r="F50" s="1" t="s">
        <v>65</v>
      </c>
      <c r="G50" t="s">
        <v>66</v>
      </c>
      <c r="H50">
        <v>411.31</v>
      </c>
      <c r="I50" s="2">
        <v>42479</v>
      </c>
      <c r="J50" s="2">
        <v>42486</v>
      </c>
      <c r="K50">
        <v>411.31</v>
      </c>
    </row>
    <row r="51" spans="1:11" x14ac:dyDescent="0.25">
      <c r="A51" t="str">
        <f>"66610876E1"</f>
        <v>66610876E1</v>
      </c>
      <c r="B51" t="str">
        <f t="shared" si="0"/>
        <v>06363391001</v>
      </c>
      <c r="C51" t="s">
        <v>15</v>
      </c>
      <c r="D51" t="s">
        <v>124</v>
      </c>
      <c r="E51" t="s">
        <v>49</v>
      </c>
      <c r="F51" s="1" t="s">
        <v>125</v>
      </c>
      <c r="G51" t="s">
        <v>126</v>
      </c>
      <c r="H51">
        <v>0</v>
      </c>
      <c r="I51" s="2">
        <v>42522</v>
      </c>
      <c r="J51" s="2">
        <v>42886</v>
      </c>
      <c r="K51">
        <v>331022.62</v>
      </c>
    </row>
    <row r="52" spans="1:11" x14ac:dyDescent="0.25">
      <c r="A52" t="str">
        <f>"ZD1197DF77"</f>
        <v>ZD1197DF77</v>
      </c>
      <c r="B52" t="str">
        <f t="shared" si="0"/>
        <v>06363391001</v>
      </c>
      <c r="C52" t="s">
        <v>15</v>
      </c>
      <c r="D52" t="s">
        <v>127</v>
      </c>
      <c r="E52" t="s">
        <v>17</v>
      </c>
      <c r="F52" s="1" t="s">
        <v>37</v>
      </c>
      <c r="G52" t="s">
        <v>38</v>
      </c>
      <c r="H52">
        <v>492.51</v>
      </c>
      <c r="I52" s="2">
        <v>42480</v>
      </c>
      <c r="J52" s="2">
        <v>42486</v>
      </c>
      <c r="K52">
        <v>492.51</v>
      </c>
    </row>
    <row r="53" spans="1:11" x14ac:dyDescent="0.25">
      <c r="A53" t="str">
        <f>"XC617CB3FF"</f>
        <v>XC617CB3FF</v>
      </c>
      <c r="B53" t="str">
        <f t="shared" si="0"/>
        <v>06363391001</v>
      </c>
      <c r="C53" t="s">
        <v>15</v>
      </c>
      <c r="D53" t="s">
        <v>128</v>
      </c>
      <c r="E53" t="s">
        <v>17</v>
      </c>
      <c r="F53" s="1" t="s">
        <v>129</v>
      </c>
      <c r="G53" t="s">
        <v>130</v>
      </c>
      <c r="H53">
        <v>640</v>
      </c>
      <c r="I53" s="2">
        <v>42444</v>
      </c>
      <c r="J53" s="2">
        <v>42460</v>
      </c>
      <c r="K53">
        <v>640</v>
      </c>
    </row>
    <row r="54" spans="1:11" x14ac:dyDescent="0.25">
      <c r="A54" t="str">
        <f>"X9E17CB400"</f>
        <v>X9E17CB400</v>
      </c>
      <c r="B54" t="str">
        <f t="shared" si="0"/>
        <v>06363391001</v>
      </c>
      <c r="C54" t="s">
        <v>15</v>
      </c>
      <c r="D54" t="s">
        <v>131</v>
      </c>
      <c r="E54" t="s">
        <v>17</v>
      </c>
      <c r="F54" s="1" t="s">
        <v>40</v>
      </c>
      <c r="G54" t="s">
        <v>41</v>
      </c>
      <c r="H54">
        <v>0</v>
      </c>
      <c r="I54" s="2">
        <v>42461</v>
      </c>
      <c r="J54" s="2">
        <v>42825</v>
      </c>
      <c r="K54">
        <v>627</v>
      </c>
    </row>
    <row r="55" spans="1:11" x14ac:dyDescent="0.25">
      <c r="A55" t="str">
        <f>"X7617CB401"</f>
        <v>X7617CB401</v>
      </c>
      <c r="B55" t="str">
        <f t="shared" si="0"/>
        <v>06363391001</v>
      </c>
      <c r="C55" t="s">
        <v>15</v>
      </c>
      <c r="D55" t="s">
        <v>132</v>
      </c>
      <c r="E55" t="s">
        <v>17</v>
      </c>
      <c r="F55" s="1" t="s">
        <v>40</v>
      </c>
      <c r="G55" t="s">
        <v>41</v>
      </c>
      <c r="H55">
        <v>0</v>
      </c>
      <c r="I55" s="2">
        <v>42461</v>
      </c>
      <c r="J55" s="2">
        <v>42825</v>
      </c>
      <c r="K55">
        <v>0</v>
      </c>
    </row>
    <row r="56" spans="1:11" x14ac:dyDescent="0.25">
      <c r="A56" t="str">
        <f>"ZD919A0B96"</f>
        <v>ZD919A0B96</v>
      </c>
      <c r="B56" t="str">
        <f t="shared" si="0"/>
        <v>06363391001</v>
      </c>
      <c r="C56" t="s">
        <v>15</v>
      </c>
      <c r="D56" t="s">
        <v>133</v>
      </c>
      <c r="E56" t="s">
        <v>17</v>
      </c>
      <c r="F56" s="1" t="s">
        <v>134</v>
      </c>
      <c r="G56" t="s">
        <v>135</v>
      </c>
      <c r="H56">
        <v>200</v>
      </c>
      <c r="I56" s="2">
        <v>42492</v>
      </c>
      <c r="J56" s="2">
        <v>42502</v>
      </c>
      <c r="K56">
        <v>200</v>
      </c>
    </row>
    <row r="57" spans="1:11" x14ac:dyDescent="0.25">
      <c r="A57" t="str">
        <f>"Z6E19B0C10"</f>
        <v>Z6E19B0C10</v>
      </c>
      <c r="B57" t="str">
        <f t="shared" si="0"/>
        <v>06363391001</v>
      </c>
      <c r="C57" t="s">
        <v>15</v>
      </c>
      <c r="D57" t="s">
        <v>136</v>
      </c>
      <c r="E57" t="s">
        <v>17</v>
      </c>
      <c r="F57" s="1" t="s">
        <v>24</v>
      </c>
      <c r="G57" t="s">
        <v>25</v>
      </c>
      <c r="H57">
        <v>125</v>
      </c>
      <c r="I57" s="2">
        <v>42493</v>
      </c>
      <c r="J57" s="2">
        <v>42510</v>
      </c>
      <c r="K57">
        <v>125</v>
      </c>
    </row>
    <row r="58" spans="1:11" x14ac:dyDescent="0.25">
      <c r="A58" t="str">
        <f>"Z1919B36D8"</f>
        <v>Z1919B36D8</v>
      </c>
      <c r="B58" t="str">
        <f t="shared" si="0"/>
        <v>06363391001</v>
      </c>
      <c r="C58" t="s">
        <v>15</v>
      </c>
      <c r="D58" t="s">
        <v>137</v>
      </c>
      <c r="E58" t="s">
        <v>17</v>
      </c>
      <c r="F58" s="1" t="s">
        <v>138</v>
      </c>
      <c r="G58" t="s">
        <v>139</v>
      </c>
      <c r="H58">
        <v>600</v>
      </c>
      <c r="I58" s="2">
        <v>42552</v>
      </c>
      <c r="J58" s="2">
        <v>42734</v>
      </c>
      <c r="K58">
        <v>600</v>
      </c>
    </row>
    <row r="59" spans="1:11" x14ac:dyDescent="0.25">
      <c r="A59" t="str">
        <f>"ZD819C16E3"</f>
        <v>ZD819C16E3</v>
      </c>
      <c r="B59" t="str">
        <f t="shared" si="0"/>
        <v>06363391001</v>
      </c>
      <c r="C59" t="s">
        <v>15</v>
      </c>
      <c r="D59" t="s">
        <v>140</v>
      </c>
      <c r="E59" t="s">
        <v>17</v>
      </c>
      <c r="F59" s="1" t="s">
        <v>65</v>
      </c>
      <c r="G59" t="s">
        <v>66</v>
      </c>
      <c r="H59">
        <v>1097.32</v>
      </c>
      <c r="I59" s="2">
        <v>42499</v>
      </c>
      <c r="J59" s="2">
        <v>42503</v>
      </c>
      <c r="K59">
        <v>1097.32</v>
      </c>
    </row>
    <row r="60" spans="1:11" x14ac:dyDescent="0.25">
      <c r="A60" t="str">
        <f>"ZDD197ADC1"</f>
        <v>ZDD197ADC1</v>
      </c>
      <c r="B60" t="str">
        <f t="shared" si="0"/>
        <v>06363391001</v>
      </c>
      <c r="C60" t="s">
        <v>15</v>
      </c>
      <c r="D60" t="s">
        <v>141</v>
      </c>
      <c r="E60" t="s">
        <v>17</v>
      </c>
      <c r="F60" s="1" t="s">
        <v>142</v>
      </c>
      <c r="G60" t="s">
        <v>143</v>
      </c>
      <c r="H60">
        <v>1142.5</v>
      </c>
      <c r="I60" s="2">
        <v>42440</v>
      </c>
      <c r="J60" s="2">
        <v>42440</v>
      </c>
      <c r="K60">
        <v>1142.5</v>
      </c>
    </row>
    <row r="61" spans="1:11" x14ac:dyDescent="0.25">
      <c r="A61" t="str">
        <f>"Z1519CBFEA"</f>
        <v>Z1519CBFEA</v>
      </c>
      <c r="B61" t="str">
        <f t="shared" si="0"/>
        <v>06363391001</v>
      </c>
      <c r="C61" t="s">
        <v>15</v>
      </c>
      <c r="D61" t="s">
        <v>144</v>
      </c>
      <c r="E61" t="s">
        <v>17</v>
      </c>
      <c r="F61" s="1" t="s">
        <v>145</v>
      </c>
      <c r="G61" t="s">
        <v>146</v>
      </c>
      <c r="H61">
        <v>90</v>
      </c>
      <c r="I61" s="2">
        <v>42500</v>
      </c>
      <c r="J61" s="2">
        <v>42500</v>
      </c>
      <c r="K61">
        <v>90</v>
      </c>
    </row>
    <row r="62" spans="1:11" x14ac:dyDescent="0.25">
      <c r="A62" t="str">
        <f>"Z2C19D3BC5"</f>
        <v>Z2C19D3BC5</v>
      </c>
      <c r="B62" t="str">
        <f t="shared" si="0"/>
        <v>06363391001</v>
      </c>
      <c r="C62" t="s">
        <v>15</v>
      </c>
      <c r="D62" t="s">
        <v>147</v>
      </c>
      <c r="E62" t="s">
        <v>17</v>
      </c>
      <c r="F62" s="1" t="s">
        <v>65</v>
      </c>
      <c r="G62" t="s">
        <v>66</v>
      </c>
      <c r="H62">
        <v>729.64</v>
      </c>
      <c r="I62" s="2">
        <v>42503</v>
      </c>
      <c r="J62" s="2">
        <v>42510</v>
      </c>
      <c r="K62">
        <v>729.63</v>
      </c>
    </row>
    <row r="63" spans="1:11" x14ac:dyDescent="0.25">
      <c r="A63" t="str">
        <f>"Z6B19B20D3"</f>
        <v>Z6B19B20D3</v>
      </c>
      <c r="B63" t="str">
        <f t="shared" si="0"/>
        <v>06363391001</v>
      </c>
      <c r="C63" t="s">
        <v>15</v>
      </c>
      <c r="D63" t="s">
        <v>148</v>
      </c>
      <c r="E63" t="s">
        <v>149</v>
      </c>
      <c r="F63" s="1" t="s">
        <v>150</v>
      </c>
      <c r="G63" t="s">
        <v>151</v>
      </c>
      <c r="H63">
        <v>3500</v>
      </c>
      <c r="I63" s="2">
        <v>42531</v>
      </c>
      <c r="J63" s="2">
        <v>43261</v>
      </c>
      <c r="K63">
        <v>2625</v>
      </c>
    </row>
    <row r="64" spans="1:11" x14ac:dyDescent="0.25">
      <c r="A64" t="str">
        <f>"ZBC19DC59C"</f>
        <v>ZBC19DC59C</v>
      </c>
      <c r="B64" t="str">
        <f t="shared" si="0"/>
        <v>06363391001</v>
      </c>
      <c r="C64" t="s">
        <v>15</v>
      </c>
      <c r="D64" t="s">
        <v>152</v>
      </c>
      <c r="E64" t="s">
        <v>17</v>
      </c>
      <c r="F64" s="1" t="s">
        <v>37</v>
      </c>
      <c r="G64" t="s">
        <v>38</v>
      </c>
      <c r="H64">
        <v>551.55999999999995</v>
      </c>
      <c r="I64" s="2">
        <v>42503</v>
      </c>
      <c r="J64" s="2">
        <v>42510</v>
      </c>
      <c r="K64">
        <v>534.01</v>
      </c>
    </row>
    <row r="65" spans="1:11" x14ac:dyDescent="0.25">
      <c r="A65" t="str">
        <f>"ZDB19DE96B"</f>
        <v>ZDB19DE96B</v>
      </c>
      <c r="B65" t="str">
        <f t="shared" si="0"/>
        <v>06363391001</v>
      </c>
      <c r="C65" t="s">
        <v>15</v>
      </c>
      <c r="D65" t="s">
        <v>153</v>
      </c>
      <c r="E65" t="s">
        <v>17</v>
      </c>
      <c r="F65" s="1" t="s">
        <v>138</v>
      </c>
      <c r="G65" t="s">
        <v>139</v>
      </c>
      <c r="H65">
        <v>1541.54</v>
      </c>
      <c r="I65" s="2">
        <v>42503</v>
      </c>
      <c r="J65" s="2">
        <v>42510</v>
      </c>
      <c r="K65">
        <v>1541.54</v>
      </c>
    </row>
    <row r="66" spans="1:11" x14ac:dyDescent="0.25">
      <c r="A66" t="str">
        <f>"Z3D19D4155"</f>
        <v>Z3D19D4155</v>
      </c>
      <c r="B66" t="str">
        <f t="shared" si="0"/>
        <v>06363391001</v>
      </c>
      <c r="C66" t="s">
        <v>15</v>
      </c>
      <c r="D66" t="s">
        <v>154</v>
      </c>
      <c r="E66" t="s">
        <v>17</v>
      </c>
      <c r="F66" s="1" t="s">
        <v>155</v>
      </c>
      <c r="G66" t="s">
        <v>156</v>
      </c>
      <c r="H66">
        <v>387.92</v>
      </c>
      <c r="I66" s="2">
        <v>42506</v>
      </c>
      <c r="J66" s="2">
        <v>42510</v>
      </c>
      <c r="K66">
        <v>387.92</v>
      </c>
    </row>
    <row r="67" spans="1:11" x14ac:dyDescent="0.25">
      <c r="A67" t="str">
        <f>"Z011A00C97"</f>
        <v>Z011A00C97</v>
      </c>
      <c r="B67" t="str">
        <f t="shared" ref="B67:B130" si="1">"06363391001"</f>
        <v>06363391001</v>
      </c>
      <c r="C67" t="s">
        <v>15</v>
      </c>
      <c r="D67" t="s">
        <v>157</v>
      </c>
      <c r="E67" t="s">
        <v>17</v>
      </c>
      <c r="F67" s="1" t="s">
        <v>18</v>
      </c>
      <c r="G67" t="s">
        <v>19</v>
      </c>
      <c r="H67">
        <v>198.4</v>
      </c>
      <c r="I67" s="2">
        <v>42510</v>
      </c>
      <c r="J67" s="2">
        <v>42510</v>
      </c>
      <c r="K67">
        <v>0</v>
      </c>
    </row>
    <row r="68" spans="1:11" x14ac:dyDescent="0.25">
      <c r="A68" t="str">
        <f>"Z7919FF607"</f>
        <v>Z7919FF607</v>
      </c>
      <c r="B68" t="str">
        <f t="shared" si="1"/>
        <v>06363391001</v>
      </c>
      <c r="C68" t="s">
        <v>15</v>
      </c>
      <c r="D68" t="s">
        <v>158</v>
      </c>
      <c r="E68" t="s">
        <v>17</v>
      </c>
      <c r="F68" s="1" t="s">
        <v>159</v>
      </c>
      <c r="G68" t="s">
        <v>160</v>
      </c>
      <c r="H68">
        <v>3864</v>
      </c>
      <c r="I68" s="2">
        <v>42451</v>
      </c>
      <c r="J68" s="2">
        <v>43180</v>
      </c>
      <c r="K68">
        <v>2865.8</v>
      </c>
    </row>
    <row r="69" spans="1:11" x14ac:dyDescent="0.25">
      <c r="A69" t="str">
        <f>"ZF319FF593"</f>
        <v>ZF319FF593</v>
      </c>
      <c r="B69" t="str">
        <f t="shared" si="1"/>
        <v>06363391001</v>
      </c>
      <c r="C69" t="s">
        <v>15</v>
      </c>
      <c r="D69" t="s">
        <v>161</v>
      </c>
      <c r="E69" t="s">
        <v>17</v>
      </c>
      <c r="F69" s="1" t="s">
        <v>159</v>
      </c>
      <c r="G69" t="s">
        <v>160</v>
      </c>
      <c r="H69">
        <v>1288</v>
      </c>
      <c r="I69" s="2">
        <v>42450</v>
      </c>
      <c r="J69" s="2">
        <v>43179</v>
      </c>
      <c r="K69">
        <v>948.11</v>
      </c>
    </row>
    <row r="70" spans="1:11" x14ac:dyDescent="0.25">
      <c r="A70" t="str">
        <f>"Z1B19FF62F"</f>
        <v>Z1B19FF62F</v>
      </c>
      <c r="B70" t="str">
        <f t="shared" si="1"/>
        <v>06363391001</v>
      </c>
      <c r="C70" t="s">
        <v>15</v>
      </c>
      <c r="D70" t="s">
        <v>162</v>
      </c>
      <c r="E70" t="s">
        <v>17</v>
      </c>
      <c r="F70" s="1" t="s">
        <v>159</v>
      </c>
      <c r="G70" t="s">
        <v>160</v>
      </c>
      <c r="H70">
        <v>1288</v>
      </c>
      <c r="I70" s="2">
        <v>42454</v>
      </c>
      <c r="J70" s="2">
        <v>43183</v>
      </c>
      <c r="K70">
        <v>955.27</v>
      </c>
    </row>
    <row r="71" spans="1:11" x14ac:dyDescent="0.25">
      <c r="A71" t="str">
        <f>"Z2C1A0F6BF"</f>
        <v>Z2C1A0F6BF</v>
      </c>
      <c r="B71" t="str">
        <f t="shared" si="1"/>
        <v>06363391001</v>
      </c>
      <c r="C71" t="s">
        <v>15</v>
      </c>
      <c r="D71" t="s">
        <v>163</v>
      </c>
      <c r="E71" t="s">
        <v>17</v>
      </c>
      <c r="F71" s="1" t="s">
        <v>27</v>
      </c>
      <c r="G71" t="s">
        <v>28</v>
      </c>
      <c r="H71">
        <v>911.31</v>
      </c>
      <c r="I71" s="2">
        <v>42520</v>
      </c>
      <c r="J71" s="2">
        <v>42524</v>
      </c>
      <c r="K71">
        <v>911.31</v>
      </c>
    </row>
    <row r="72" spans="1:11" x14ac:dyDescent="0.25">
      <c r="A72" t="str">
        <f>"Z1C1A1ADB4"</f>
        <v>Z1C1A1ADB4</v>
      </c>
      <c r="B72" t="str">
        <f t="shared" si="1"/>
        <v>06363391001</v>
      </c>
      <c r="C72" t="s">
        <v>15</v>
      </c>
      <c r="D72" t="s">
        <v>164</v>
      </c>
      <c r="E72" t="s">
        <v>17</v>
      </c>
      <c r="F72" s="1" t="s">
        <v>165</v>
      </c>
      <c r="G72" t="s">
        <v>166</v>
      </c>
      <c r="H72">
        <v>443.87</v>
      </c>
      <c r="I72" s="2">
        <v>42522</v>
      </c>
      <c r="J72" s="2">
        <v>42529</v>
      </c>
      <c r="K72">
        <v>443.87</v>
      </c>
    </row>
    <row r="73" spans="1:11" x14ac:dyDescent="0.25">
      <c r="A73" t="str">
        <f>"Z191A2E6A5"</f>
        <v>Z191A2E6A5</v>
      </c>
      <c r="B73" t="str">
        <f t="shared" si="1"/>
        <v>06363391001</v>
      </c>
      <c r="C73" t="s">
        <v>15</v>
      </c>
      <c r="D73" t="s">
        <v>167</v>
      </c>
      <c r="E73" t="s">
        <v>17</v>
      </c>
      <c r="F73" s="1" t="s">
        <v>168</v>
      </c>
      <c r="G73" t="s">
        <v>169</v>
      </c>
      <c r="H73">
        <v>300</v>
      </c>
      <c r="I73" s="2">
        <v>42527</v>
      </c>
      <c r="J73" s="2">
        <v>42527</v>
      </c>
      <c r="K73">
        <v>300</v>
      </c>
    </row>
    <row r="74" spans="1:11" x14ac:dyDescent="0.25">
      <c r="A74" t="str">
        <f>"Z671A37153"</f>
        <v>Z671A37153</v>
      </c>
      <c r="B74" t="str">
        <f t="shared" si="1"/>
        <v>06363391001</v>
      </c>
      <c r="C74" t="s">
        <v>15</v>
      </c>
      <c r="D74" t="s">
        <v>170</v>
      </c>
      <c r="E74" t="s">
        <v>49</v>
      </c>
      <c r="F74" s="1" t="s">
        <v>171</v>
      </c>
      <c r="G74" t="s">
        <v>172</v>
      </c>
      <c r="H74">
        <v>1080.08</v>
      </c>
      <c r="I74" s="2">
        <v>42552</v>
      </c>
      <c r="J74" s="2">
        <v>42579</v>
      </c>
      <c r="K74">
        <v>1080.08</v>
      </c>
    </row>
    <row r="75" spans="1:11" x14ac:dyDescent="0.25">
      <c r="A75" t="str">
        <f>"Z031A372CE"</f>
        <v>Z031A372CE</v>
      </c>
      <c r="B75" t="str">
        <f t="shared" si="1"/>
        <v>06363391001</v>
      </c>
      <c r="C75" t="s">
        <v>15</v>
      </c>
      <c r="D75" t="s">
        <v>173</v>
      </c>
      <c r="E75" t="s">
        <v>17</v>
      </c>
      <c r="F75" s="1" t="s">
        <v>174</v>
      </c>
      <c r="G75" t="s">
        <v>175</v>
      </c>
      <c r="H75">
        <v>514.6</v>
      </c>
      <c r="I75" s="2">
        <v>42530</v>
      </c>
      <c r="J75" s="2">
        <v>42538</v>
      </c>
      <c r="K75">
        <v>514.6</v>
      </c>
    </row>
    <row r="76" spans="1:11" x14ac:dyDescent="0.25">
      <c r="A76" t="str">
        <f>"Z331A45386"</f>
        <v>Z331A45386</v>
      </c>
      <c r="B76" t="str">
        <f t="shared" si="1"/>
        <v>06363391001</v>
      </c>
      <c r="C76" t="s">
        <v>15</v>
      </c>
      <c r="D76" t="s">
        <v>176</v>
      </c>
      <c r="E76" t="s">
        <v>17</v>
      </c>
      <c r="F76" s="1" t="s">
        <v>53</v>
      </c>
      <c r="G76" t="s">
        <v>54</v>
      </c>
      <c r="H76">
        <v>74</v>
      </c>
      <c r="I76" s="2">
        <v>42535</v>
      </c>
      <c r="J76" s="2">
        <v>42535</v>
      </c>
      <c r="K76">
        <v>0</v>
      </c>
    </row>
    <row r="77" spans="1:11" x14ac:dyDescent="0.25">
      <c r="A77" t="str">
        <f>"Z5D1A4E430"</f>
        <v>Z5D1A4E430</v>
      </c>
      <c r="B77" t="str">
        <f t="shared" si="1"/>
        <v>06363391001</v>
      </c>
      <c r="C77" t="s">
        <v>15</v>
      </c>
      <c r="D77" t="s">
        <v>177</v>
      </c>
      <c r="E77" t="s">
        <v>17</v>
      </c>
      <c r="F77" s="1" t="s">
        <v>34</v>
      </c>
      <c r="G77" t="s">
        <v>35</v>
      </c>
      <c r="H77">
        <v>48</v>
      </c>
      <c r="I77" s="2">
        <v>42537</v>
      </c>
      <c r="J77" s="2">
        <v>42537</v>
      </c>
      <c r="K77">
        <v>0</v>
      </c>
    </row>
    <row r="78" spans="1:11" x14ac:dyDescent="0.25">
      <c r="A78" t="str">
        <f>"ZA31A47D7A"</f>
        <v>ZA31A47D7A</v>
      </c>
      <c r="B78" t="str">
        <f t="shared" si="1"/>
        <v>06363391001</v>
      </c>
      <c r="C78" t="s">
        <v>15</v>
      </c>
      <c r="D78" t="s">
        <v>178</v>
      </c>
      <c r="E78" t="s">
        <v>17</v>
      </c>
      <c r="F78" s="1" t="s">
        <v>179</v>
      </c>
      <c r="G78" t="s">
        <v>180</v>
      </c>
      <c r="H78">
        <v>13890</v>
      </c>
      <c r="I78" s="2">
        <v>42548</v>
      </c>
      <c r="J78" s="2">
        <v>42549</v>
      </c>
      <c r="K78">
        <v>13890</v>
      </c>
    </row>
    <row r="79" spans="1:11" x14ac:dyDescent="0.25">
      <c r="A79" t="str">
        <f>"Z301A69E04"</f>
        <v>Z301A69E04</v>
      </c>
      <c r="B79" t="str">
        <f t="shared" si="1"/>
        <v>06363391001</v>
      </c>
      <c r="C79" t="s">
        <v>15</v>
      </c>
      <c r="D79" t="s">
        <v>181</v>
      </c>
      <c r="E79" t="s">
        <v>149</v>
      </c>
      <c r="F79" s="1" t="s">
        <v>179</v>
      </c>
      <c r="G79" t="s">
        <v>180</v>
      </c>
      <c r="H79">
        <v>39456</v>
      </c>
      <c r="I79" s="2">
        <v>42550</v>
      </c>
      <c r="J79" s="2">
        <v>42569</v>
      </c>
      <c r="K79">
        <v>39456</v>
      </c>
    </row>
    <row r="80" spans="1:11" x14ac:dyDescent="0.25">
      <c r="A80" t="str">
        <f>"ZCA1A7A421"</f>
        <v>ZCA1A7A421</v>
      </c>
      <c r="B80" t="str">
        <f t="shared" si="1"/>
        <v>06363391001</v>
      </c>
      <c r="C80" t="s">
        <v>15</v>
      </c>
      <c r="D80" t="s">
        <v>182</v>
      </c>
      <c r="E80" t="s">
        <v>17</v>
      </c>
      <c r="F80" s="1" t="s">
        <v>18</v>
      </c>
      <c r="G80" t="s">
        <v>19</v>
      </c>
      <c r="H80">
        <v>960</v>
      </c>
      <c r="I80" s="2">
        <v>42552</v>
      </c>
      <c r="J80" s="2">
        <v>42562</v>
      </c>
      <c r="K80">
        <v>672</v>
      </c>
    </row>
    <row r="81" spans="1:11" x14ac:dyDescent="0.25">
      <c r="A81" t="str">
        <f>"Z651A6831F"</f>
        <v>Z651A6831F</v>
      </c>
      <c r="B81" t="str">
        <f t="shared" si="1"/>
        <v>06363391001</v>
      </c>
      <c r="C81" t="s">
        <v>15</v>
      </c>
      <c r="D81" t="s">
        <v>183</v>
      </c>
      <c r="E81" t="s">
        <v>17</v>
      </c>
      <c r="F81" s="1" t="s">
        <v>40</v>
      </c>
      <c r="G81" t="s">
        <v>41</v>
      </c>
      <c r="H81">
        <v>0</v>
      </c>
      <c r="I81" s="2">
        <v>42564</v>
      </c>
      <c r="J81" s="2">
        <v>42928</v>
      </c>
      <c r="K81">
        <v>0</v>
      </c>
    </row>
    <row r="82" spans="1:11" x14ac:dyDescent="0.25">
      <c r="A82" t="str">
        <f>"Z8B1A7C818"</f>
        <v>Z8B1A7C818</v>
      </c>
      <c r="B82" t="str">
        <f t="shared" si="1"/>
        <v>06363391001</v>
      </c>
      <c r="C82" t="s">
        <v>15</v>
      </c>
      <c r="D82" t="s">
        <v>184</v>
      </c>
      <c r="E82" t="s">
        <v>17</v>
      </c>
      <c r="F82" s="1" t="s">
        <v>76</v>
      </c>
      <c r="G82" t="s">
        <v>77</v>
      </c>
      <c r="H82">
        <v>929</v>
      </c>
      <c r="I82" s="2">
        <v>42555</v>
      </c>
      <c r="J82" s="2">
        <v>42556</v>
      </c>
      <c r="K82">
        <v>929</v>
      </c>
    </row>
    <row r="83" spans="1:11" x14ac:dyDescent="0.25">
      <c r="A83" t="str">
        <f>"XD117CB405"</f>
        <v>XD117CB405</v>
      </c>
      <c r="B83" t="str">
        <f t="shared" si="1"/>
        <v>06363391001</v>
      </c>
      <c r="C83" t="s">
        <v>15</v>
      </c>
      <c r="D83" t="s">
        <v>185</v>
      </c>
      <c r="E83" t="s">
        <v>17</v>
      </c>
      <c r="F83" s="1" t="s">
        <v>186</v>
      </c>
      <c r="G83" t="s">
        <v>187</v>
      </c>
      <c r="H83">
        <v>16500</v>
      </c>
      <c r="I83" s="2">
        <v>42513</v>
      </c>
      <c r="J83" s="2">
        <v>42537</v>
      </c>
      <c r="K83">
        <v>16500</v>
      </c>
    </row>
    <row r="84" spans="1:11" x14ac:dyDescent="0.25">
      <c r="A84" t="str">
        <f>"X4E17CB402"</f>
        <v>X4E17CB402</v>
      </c>
      <c r="B84" t="str">
        <f t="shared" si="1"/>
        <v>06363391001</v>
      </c>
      <c r="C84" t="s">
        <v>15</v>
      </c>
      <c r="D84" t="s">
        <v>188</v>
      </c>
      <c r="E84" t="s">
        <v>17</v>
      </c>
      <c r="F84" s="1" t="s">
        <v>189</v>
      </c>
      <c r="G84" t="s">
        <v>190</v>
      </c>
      <c r="H84">
        <v>980</v>
      </c>
      <c r="I84" s="2">
        <v>42450</v>
      </c>
      <c r="J84" s="2">
        <v>42481</v>
      </c>
      <c r="K84">
        <v>840</v>
      </c>
    </row>
    <row r="85" spans="1:11" x14ac:dyDescent="0.25">
      <c r="A85" t="str">
        <f>"Z111A57080"</f>
        <v>Z111A57080</v>
      </c>
      <c r="B85" t="str">
        <f t="shared" si="1"/>
        <v>06363391001</v>
      </c>
      <c r="C85" t="s">
        <v>15</v>
      </c>
      <c r="D85" t="s">
        <v>191</v>
      </c>
      <c r="E85" t="s">
        <v>17</v>
      </c>
      <c r="F85" s="1" t="s">
        <v>24</v>
      </c>
      <c r="G85" t="s">
        <v>25</v>
      </c>
      <c r="H85">
        <v>125</v>
      </c>
      <c r="I85" s="2">
        <v>42541</v>
      </c>
      <c r="J85" s="2">
        <v>42566</v>
      </c>
      <c r="K85">
        <v>125</v>
      </c>
    </row>
    <row r="86" spans="1:11" x14ac:dyDescent="0.25">
      <c r="A86" t="str">
        <f>"Z161A01E04"</f>
        <v>Z161A01E04</v>
      </c>
      <c r="B86" t="str">
        <f t="shared" si="1"/>
        <v>06363391001</v>
      </c>
      <c r="C86" t="s">
        <v>15</v>
      </c>
      <c r="D86" t="s">
        <v>192</v>
      </c>
      <c r="E86" t="s">
        <v>17</v>
      </c>
      <c r="F86" s="1" t="s">
        <v>193</v>
      </c>
      <c r="G86" t="s">
        <v>194</v>
      </c>
      <c r="H86">
        <v>415.44</v>
      </c>
      <c r="I86" s="2">
        <v>42516</v>
      </c>
      <c r="J86" s="2">
        <v>42165</v>
      </c>
      <c r="K86">
        <v>415.44</v>
      </c>
    </row>
    <row r="87" spans="1:11" x14ac:dyDescent="0.25">
      <c r="A87" t="str">
        <f>"Z2F1A1BBA6"</f>
        <v>Z2F1A1BBA6</v>
      </c>
      <c r="B87" t="str">
        <f t="shared" si="1"/>
        <v>06363391001</v>
      </c>
      <c r="C87" t="s">
        <v>15</v>
      </c>
      <c r="D87" t="s">
        <v>195</v>
      </c>
      <c r="E87" t="s">
        <v>17</v>
      </c>
      <c r="F87" s="1" t="s">
        <v>155</v>
      </c>
      <c r="G87" t="s">
        <v>156</v>
      </c>
      <c r="H87">
        <v>387.6</v>
      </c>
      <c r="I87" s="2">
        <v>42522</v>
      </c>
      <c r="J87" s="2">
        <v>42531</v>
      </c>
      <c r="K87">
        <v>387.6</v>
      </c>
    </row>
    <row r="88" spans="1:11" x14ac:dyDescent="0.25">
      <c r="A88" t="str">
        <f>"ZE31988131"</f>
        <v>ZE31988131</v>
      </c>
      <c r="B88" t="str">
        <f t="shared" si="1"/>
        <v>06363391001</v>
      </c>
      <c r="C88" t="s">
        <v>15</v>
      </c>
      <c r="D88" t="s">
        <v>196</v>
      </c>
      <c r="E88" t="s">
        <v>17</v>
      </c>
      <c r="F88" s="1" t="s">
        <v>62</v>
      </c>
      <c r="G88" t="s">
        <v>63</v>
      </c>
      <c r="H88">
        <v>400.24</v>
      </c>
      <c r="I88" s="2">
        <v>42487</v>
      </c>
      <c r="J88" s="2">
        <v>42496</v>
      </c>
      <c r="K88">
        <v>400.24</v>
      </c>
    </row>
    <row r="89" spans="1:11" x14ac:dyDescent="0.25">
      <c r="A89" t="str">
        <f>"XA917CB406"</f>
        <v>XA917CB406</v>
      </c>
      <c r="B89" t="str">
        <f t="shared" si="1"/>
        <v>06363391001</v>
      </c>
      <c r="C89" t="s">
        <v>15</v>
      </c>
      <c r="D89" t="s">
        <v>197</v>
      </c>
      <c r="E89" t="s">
        <v>17</v>
      </c>
      <c r="F89" s="1" t="s">
        <v>24</v>
      </c>
      <c r="G89" t="s">
        <v>25</v>
      </c>
      <c r="H89">
        <v>125</v>
      </c>
      <c r="I89" s="2">
        <v>42464</v>
      </c>
      <c r="J89" s="2">
        <v>42489</v>
      </c>
      <c r="K89">
        <v>125</v>
      </c>
    </row>
    <row r="90" spans="1:11" x14ac:dyDescent="0.25">
      <c r="A90" t="str">
        <f>"Z1A19FF5EA"</f>
        <v>Z1A19FF5EA</v>
      </c>
      <c r="B90" t="str">
        <f t="shared" si="1"/>
        <v>06363391001</v>
      </c>
      <c r="C90" t="s">
        <v>15</v>
      </c>
      <c r="D90" t="s">
        <v>198</v>
      </c>
      <c r="E90" t="s">
        <v>17</v>
      </c>
      <c r="F90" s="1" t="s">
        <v>199</v>
      </c>
      <c r="G90" t="s">
        <v>200</v>
      </c>
      <c r="H90">
        <v>50</v>
      </c>
      <c r="I90" s="2">
        <v>42517</v>
      </c>
      <c r="J90" s="2">
        <v>42548</v>
      </c>
      <c r="K90">
        <v>50</v>
      </c>
    </row>
    <row r="91" spans="1:11" x14ac:dyDescent="0.25">
      <c r="A91" t="str">
        <f>"Z1A19FF5EA"</f>
        <v>Z1A19FF5EA</v>
      </c>
      <c r="B91" t="str">
        <f t="shared" si="1"/>
        <v>06363391001</v>
      </c>
      <c r="C91" t="s">
        <v>15</v>
      </c>
      <c r="D91" t="s">
        <v>201</v>
      </c>
      <c r="E91" t="s">
        <v>17</v>
      </c>
      <c r="F91" s="1" t="s">
        <v>202</v>
      </c>
      <c r="G91" t="s">
        <v>203</v>
      </c>
      <c r="H91">
        <v>60</v>
      </c>
      <c r="I91" s="2">
        <v>42531</v>
      </c>
      <c r="J91" s="2">
        <v>42552</v>
      </c>
      <c r="K91">
        <v>60</v>
      </c>
    </row>
    <row r="92" spans="1:11" x14ac:dyDescent="0.25">
      <c r="A92" t="str">
        <f>"Z06193977E"</f>
        <v>Z06193977E</v>
      </c>
      <c r="B92" t="str">
        <f t="shared" si="1"/>
        <v>06363391001</v>
      </c>
      <c r="C92" t="s">
        <v>15</v>
      </c>
      <c r="D92" t="s">
        <v>204</v>
      </c>
      <c r="E92" t="s">
        <v>17</v>
      </c>
      <c r="F92" s="1" t="s">
        <v>205</v>
      </c>
      <c r="G92" t="s">
        <v>206</v>
      </c>
      <c r="H92">
        <v>230</v>
      </c>
      <c r="I92" s="2">
        <v>42461</v>
      </c>
      <c r="J92" s="2">
        <v>42825</v>
      </c>
      <c r="K92">
        <v>230</v>
      </c>
    </row>
    <row r="93" spans="1:11" x14ac:dyDescent="0.25">
      <c r="A93" t="str">
        <f>"Z30199FB73"</f>
        <v>Z30199FB73</v>
      </c>
      <c r="B93" t="str">
        <f t="shared" si="1"/>
        <v>06363391001</v>
      </c>
      <c r="C93" t="s">
        <v>15</v>
      </c>
      <c r="D93" t="s">
        <v>207</v>
      </c>
      <c r="E93" t="s">
        <v>17</v>
      </c>
      <c r="F93" s="1" t="s">
        <v>208</v>
      </c>
      <c r="G93" t="s">
        <v>209</v>
      </c>
      <c r="H93">
        <v>330</v>
      </c>
      <c r="I93" s="2">
        <v>42488</v>
      </c>
      <c r="J93" s="2">
        <v>42521</v>
      </c>
      <c r="K93">
        <v>330</v>
      </c>
    </row>
    <row r="94" spans="1:11" x14ac:dyDescent="0.25">
      <c r="A94" t="str">
        <f>"ZE0195DCD7"</f>
        <v>ZE0195DCD7</v>
      </c>
      <c r="B94" t="str">
        <f t="shared" si="1"/>
        <v>06363391001</v>
      </c>
      <c r="C94" t="s">
        <v>15</v>
      </c>
      <c r="D94" t="s">
        <v>210</v>
      </c>
      <c r="E94" t="s">
        <v>17</v>
      </c>
      <c r="F94" s="1" t="s">
        <v>46</v>
      </c>
      <c r="G94" t="s">
        <v>47</v>
      </c>
      <c r="H94">
        <v>815</v>
      </c>
      <c r="I94" s="2">
        <v>42471</v>
      </c>
      <c r="J94" s="2">
        <v>42551</v>
      </c>
      <c r="K94">
        <v>815</v>
      </c>
    </row>
    <row r="95" spans="1:11" x14ac:dyDescent="0.25">
      <c r="A95" t="str">
        <f>"Z4019EB4C2"</f>
        <v>Z4019EB4C2</v>
      </c>
      <c r="B95" t="str">
        <f t="shared" si="1"/>
        <v>06363391001</v>
      </c>
      <c r="C95" t="s">
        <v>15</v>
      </c>
      <c r="D95" t="s">
        <v>211</v>
      </c>
      <c r="E95" t="s">
        <v>17</v>
      </c>
      <c r="F95" s="1" t="s">
        <v>89</v>
      </c>
      <c r="G95" t="s">
        <v>90</v>
      </c>
      <c r="H95">
        <v>3000</v>
      </c>
      <c r="I95" s="2">
        <v>42513</v>
      </c>
      <c r="J95" s="2">
        <v>42521</v>
      </c>
      <c r="K95">
        <v>3000</v>
      </c>
    </row>
    <row r="96" spans="1:11" x14ac:dyDescent="0.25">
      <c r="A96" t="str">
        <f>"ZF11A4D045"</f>
        <v>ZF11A4D045</v>
      </c>
      <c r="B96" t="str">
        <f t="shared" si="1"/>
        <v>06363391001</v>
      </c>
      <c r="C96" t="s">
        <v>15</v>
      </c>
      <c r="D96" t="s">
        <v>212</v>
      </c>
      <c r="E96" t="s">
        <v>17</v>
      </c>
      <c r="F96" s="1" t="s">
        <v>213</v>
      </c>
      <c r="G96" t="s">
        <v>214</v>
      </c>
      <c r="H96">
        <v>0</v>
      </c>
      <c r="I96" s="2">
        <v>42536</v>
      </c>
      <c r="J96" s="2">
        <v>42566</v>
      </c>
      <c r="K96">
        <v>650</v>
      </c>
    </row>
    <row r="97" spans="1:11" x14ac:dyDescent="0.25">
      <c r="A97" t="str">
        <f>"Z8019A092B"</f>
        <v>Z8019A092B</v>
      </c>
      <c r="B97" t="str">
        <f t="shared" si="1"/>
        <v>06363391001</v>
      </c>
      <c r="C97" t="s">
        <v>15</v>
      </c>
      <c r="D97" t="s">
        <v>215</v>
      </c>
      <c r="E97" t="s">
        <v>17</v>
      </c>
      <c r="F97" s="1" t="s">
        <v>216</v>
      </c>
      <c r="G97" t="s">
        <v>217</v>
      </c>
      <c r="H97">
        <v>312.85000000000002</v>
      </c>
      <c r="I97" s="2">
        <v>42488</v>
      </c>
      <c r="J97" s="2">
        <v>42521</v>
      </c>
      <c r="K97">
        <v>312.85000000000002</v>
      </c>
    </row>
    <row r="98" spans="1:11" x14ac:dyDescent="0.25">
      <c r="A98" t="str">
        <f>"6628644213"</f>
        <v>6628644213</v>
      </c>
      <c r="B98" t="str">
        <f t="shared" si="1"/>
        <v>06363391001</v>
      </c>
      <c r="C98" t="s">
        <v>15</v>
      </c>
      <c r="D98" t="s">
        <v>218</v>
      </c>
      <c r="E98" t="s">
        <v>149</v>
      </c>
      <c r="F98" s="1" t="s">
        <v>219</v>
      </c>
      <c r="G98" t="s">
        <v>110</v>
      </c>
      <c r="H98">
        <v>67704</v>
      </c>
      <c r="I98" s="2">
        <v>42486</v>
      </c>
      <c r="J98" s="2">
        <v>42510</v>
      </c>
      <c r="K98">
        <v>67704</v>
      </c>
    </row>
    <row r="99" spans="1:11" x14ac:dyDescent="0.25">
      <c r="A99" t="str">
        <f>"Z2A19FF64E"</f>
        <v>Z2A19FF64E</v>
      </c>
      <c r="B99" t="str">
        <f t="shared" si="1"/>
        <v>06363391001</v>
      </c>
      <c r="C99" t="s">
        <v>15</v>
      </c>
      <c r="D99" t="s">
        <v>220</v>
      </c>
      <c r="E99" t="s">
        <v>17</v>
      </c>
      <c r="F99" s="1" t="s">
        <v>159</v>
      </c>
      <c r="G99" t="s">
        <v>160</v>
      </c>
      <c r="H99">
        <v>1288</v>
      </c>
      <c r="I99" s="2">
        <v>43181</v>
      </c>
      <c r="J99" s="2">
        <v>43180</v>
      </c>
      <c r="K99">
        <v>949.9</v>
      </c>
    </row>
    <row r="100" spans="1:11" x14ac:dyDescent="0.25">
      <c r="A100" t="str">
        <f>"Z0919FF541"</f>
        <v>Z0919FF541</v>
      </c>
      <c r="B100" t="str">
        <f t="shared" si="1"/>
        <v>06363391001</v>
      </c>
      <c r="C100" t="s">
        <v>15</v>
      </c>
      <c r="D100" t="s">
        <v>221</v>
      </c>
      <c r="E100" t="s">
        <v>17</v>
      </c>
      <c r="F100" s="1" t="s">
        <v>159</v>
      </c>
      <c r="G100" t="s">
        <v>160</v>
      </c>
      <c r="H100">
        <v>2576</v>
      </c>
      <c r="I100" s="2">
        <v>42462</v>
      </c>
      <c r="J100" s="2">
        <v>43191</v>
      </c>
      <c r="K100">
        <v>1932</v>
      </c>
    </row>
    <row r="101" spans="1:11" x14ac:dyDescent="0.25">
      <c r="A101" t="str">
        <f>"Z411958EB0"</f>
        <v>Z411958EB0</v>
      </c>
      <c r="B101" t="str">
        <f t="shared" si="1"/>
        <v>06363391001</v>
      </c>
      <c r="C101" t="s">
        <v>15</v>
      </c>
      <c r="D101" t="s">
        <v>222</v>
      </c>
      <c r="E101" t="s">
        <v>17</v>
      </c>
      <c r="F101" s="1" t="s">
        <v>40</v>
      </c>
      <c r="G101" t="s">
        <v>41</v>
      </c>
      <c r="H101">
        <v>0</v>
      </c>
      <c r="I101" s="2">
        <v>42473</v>
      </c>
      <c r="J101" s="2">
        <v>42837</v>
      </c>
      <c r="K101">
        <v>0</v>
      </c>
    </row>
    <row r="102" spans="1:11" x14ac:dyDescent="0.25">
      <c r="A102" t="str">
        <f>"Z7B1958F9D"</f>
        <v>Z7B1958F9D</v>
      </c>
      <c r="B102" t="str">
        <f t="shared" si="1"/>
        <v>06363391001</v>
      </c>
      <c r="C102" t="s">
        <v>15</v>
      </c>
      <c r="D102" t="s">
        <v>223</v>
      </c>
      <c r="E102" t="s">
        <v>17</v>
      </c>
      <c r="F102" s="1" t="s">
        <v>40</v>
      </c>
      <c r="G102" t="s">
        <v>41</v>
      </c>
      <c r="H102">
        <v>0</v>
      </c>
      <c r="I102" s="2">
        <v>42473</v>
      </c>
      <c r="J102" s="2">
        <v>42837</v>
      </c>
      <c r="K102">
        <v>765</v>
      </c>
    </row>
    <row r="103" spans="1:11" x14ac:dyDescent="0.25">
      <c r="A103" t="str">
        <f>"Z07194FDA2"</f>
        <v>Z07194FDA2</v>
      </c>
      <c r="B103" t="str">
        <f t="shared" si="1"/>
        <v>06363391001</v>
      </c>
      <c r="C103" t="s">
        <v>15</v>
      </c>
      <c r="D103" t="s">
        <v>224</v>
      </c>
      <c r="E103" t="s">
        <v>17</v>
      </c>
      <c r="F103" s="1" t="s">
        <v>225</v>
      </c>
      <c r="G103" t="s">
        <v>226</v>
      </c>
      <c r="H103">
        <v>2800</v>
      </c>
      <c r="I103" s="2">
        <v>42467</v>
      </c>
      <c r="J103" s="2">
        <v>42489</v>
      </c>
      <c r="K103">
        <v>2800</v>
      </c>
    </row>
    <row r="104" spans="1:11" x14ac:dyDescent="0.25">
      <c r="A104" t="str">
        <f>"Z531A39CF5"</f>
        <v>Z531A39CF5</v>
      </c>
      <c r="B104" t="str">
        <f t="shared" si="1"/>
        <v>06363391001</v>
      </c>
      <c r="C104" t="s">
        <v>15</v>
      </c>
      <c r="D104" t="s">
        <v>227</v>
      </c>
      <c r="E104" t="s">
        <v>17</v>
      </c>
      <c r="F104" s="1" t="s">
        <v>18</v>
      </c>
      <c r="G104" t="s">
        <v>19</v>
      </c>
      <c r="H104">
        <v>108</v>
      </c>
      <c r="I104" s="2">
        <v>42530</v>
      </c>
      <c r="J104" s="2">
        <v>42531</v>
      </c>
      <c r="K104">
        <v>108</v>
      </c>
    </row>
    <row r="105" spans="1:11" x14ac:dyDescent="0.25">
      <c r="A105" t="str">
        <f>"Z8119D19D0"</f>
        <v>Z8119D19D0</v>
      </c>
      <c r="B105" t="str">
        <f t="shared" si="1"/>
        <v>06363391001</v>
      </c>
      <c r="C105" t="s">
        <v>15</v>
      </c>
      <c r="D105" t="s">
        <v>228</v>
      </c>
      <c r="E105" t="s">
        <v>17</v>
      </c>
      <c r="F105" s="1" t="s">
        <v>229</v>
      </c>
      <c r="G105" t="s">
        <v>19</v>
      </c>
      <c r="H105">
        <v>5456</v>
      </c>
      <c r="I105" s="2">
        <v>42506</v>
      </c>
      <c r="J105" s="2">
        <v>42551</v>
      </c>
      <c r="K105">
        <v>5456</v>
      </c>
    </row>
    <row r="106" spans="1:11" x14ac:dyDescent="0.25">
      <c r="A106" t="str">
        <f>"ZD819D5976"</f>
        <v>ZD819D5976</v>
      </c>
      <c r="B106" t="str">
        <f t="shared" si="1"/>
        <v>06363391001</v>
      </c>
      <c r="C106" t="s">
        <v>15</v>
      </c>
      <c r="D106" t="s">
        <v>230</v>
      </c>
      <c r="E106" t="s">
        <v>17</v>
      </c>
      <c r="F106" s="1" t="s">
        <v>231</v>
      </c>
      <c r="G106" t="s">
        <v>232</v>
      </c>
      <c r="H106">
        <v>4250</v>
      </c>
      <c r="I106" s="2">
        <v>42503</v>
      </c>
      <c r="J106" s="2">
        <v>42521</v>
      </c>
      <c r="K106">
        <v>4250</v>
      </c>
    </row>
    <row r="107" spans="1:11" x14ac:dyDescent="0.25">
      <c r="A107" t="str">
        <f>"ZD31A9510F"</f>
        <v>ZD31A9510F</v>
      </c>
      <c r="B107" t="str">
        <f t="shared" si="1"/>
        <v>06363391001</v>
      </c>
      <c r="C107" t="s">
        <v>15</v>
      </c>
      <c r="D107" t="s">
        <v>233</v>
      </c>
      <c r="E107" t="s">
        <v>17</v>
      </c>
      <c r="F107" s="1" t="s">
        <v>129</v>
      </c>
      <c r="G107" t="s">
        <v>130</v>
      </c>
      <c r="H107">
        <v>950</v>
      </c>
      <c r="I107" s="2">
        <v>42562</v>
      </c>
      <c r="J107" s="2">
        <v>42562</v>
      </c>
      <c r="K107">
        <v>950</v>
      </c>
    </row>
    <row r="108" spans="1:11" x14ac:dyDescent="0.25">
      <c r="A108" t="str">
        <f>"ZF01A993B4"</f>
        <v>ZF01A993B4</v>
      </c>
      <c r="B108" t="str">
        <f t="shared" si="1"/>
        <v>06363391001</v>
      </c>
      <c r="C108" t="s">
        <v>15</v>
      </c>
      <c r="D108" t="s">
        <v>234</v>
      </c>
      <c r="E108" t="s">
        <v>17</v>
      </c>
      <c r="F108" s="1" t="s">
        <v>235</v>
      </c>
      <c r="G108" t="s">
        <v>236</v>
      </c>
      <c r="H108">
        <v>735</v>
      </c>
      <c r="I108" s="2">
        <v>42556</v>
      </c>
      <c r="J108" s="2">
        <v>42569</v>
      </c>
      <c r="K108">
        <v>735</v>
      </c>
    </row>
    <row r="109" spans="1:11" x14ac:dyDescent="0.25">
      <c r="A109" t="str">
        <f>"Z461A9BA34"</f>
        <v>Z461A9BA34</v>
      </c>
      <c r="B109" t="str">
        <f t="shared" si="1"/>
        <v>06363391001</v>
      </c>
      <c r="C109" t="s">
        <v>15</v>
      </c>
      <c r="D109" t="s">
        <v>237</v>
      </c>
      <c r="E109" t="s">
        <v>17</v>
      </c>
      <c r="F109" s="1" t="s">
        <v>238</v>
      </c>
      <c r="G109" t="s">
        <v>239</v>
      </c>
      <c r="H109">
        <v>2229</v>
      </c>
      <c r="I109" s="2">
        <v>42569</v>
      </c>
      <c r="J109" s="2">
        <v>42569</v>
      </c>
      <c r="K109">
        <v>2229</v>
      </c>
    </row>
    <row r="110" spans="1:11" x14ac:dyDescent="0.25">
      <c r="A110" t="str">
        <f>"Z6B1A709F1"</f>
        <v>Z6B1A709F1</v>
      </c>
      <c r="B110" t="str">
        <f t="shared" si="1"/>
        <v>06363391001</v>
      </c>
      <c r="C110" t="s">
        <v>15</v>
      </c>
      <c r="D110" t="s">
        <v>240</v>
      </c>
      <c r="E110" t="s">
        <v>17</v>
      </c>
      <c r="F110" s="1" t="s">
        <v>105</v>
      </c>
      <c r="G110" t="s">
        <v>106</v>
      </c>
      <c r="H110">
        <v>1350</v>
      </c>
      <c r="I110" s="2">
        <v>42564</v>
      </c>
      <c r="J110" s="2">
        <v>42564</v>
      </c>
      <c r="K110">
        <v>1350</v>
      </c>
    </row>
    <row r="111" spans="1:11" x14ac:dyDescent="0.25">
      <c r="A111" t="str">
        <f>"Z871A998BD"</f>
        <v>Z871A998BD</v>
      </c>
      <c r="B111" t="str">
        <f t="shared" si="1"/>
        <v>06363391001</v>
      </c>
      <c r="C111" t="s">
        <v>15</v>
      </c>
      <c r="D111" t="s">
        <v>241</v>
      </c>
      <c r="E111" t="s">
        <v>17</v>
      </c>
      <c r="F111" s="1" t="s">
        <v>89</v>
      </c>
      <c r="G111" t="s">
        <v>90</v>
      </c>
      <c r="H111">
        <v>3000</v>
      </c>
      <c r="I111" s="2">
        <v>42564</v>
      </c>
      <c r="J111" s="2">
        <v>42564</v>
      </c>
      <c r="K111">
        <v>3000</v>
      </c>
    </row>
    <row r="112" spans="1:11" x14ac:dyDescent="0.25">
      <c r="A112" t="str">
        <f>"668654035D"</f>
        <v>668654035D</v>
      </c>
      <c r="B112" t="str">
        <f t="shared" si="1"/>
        <v>06363391001</v>
      </c>
      <c r="C112" t="s">
        <v>15</v>
      </c>
      <c r="D112" t="s">
        <v>242</v>
      </c>
      <c r="E112" t="s">
        <v>49</v>
      </c>
      <c r="F112" s="1" t="s">
        <v>18</v>
      </c>
      <c r="G112" t="s">
        <v>19</v>
      </c>
      <c r="H112">
        <v>1790065</v>
      </c>
      <c r="I112" s="2">
        <v>42522</v>
      </c>
      <c r="J112" s="2">
        <v>43852</v>
      </c>
      <c r="K112">
        <v>583634.13</v>
      </c>
    </row>
    <row r="113" spans="1:11" x14ac:dyDescent="0.25">
      <c r="A113" t="str">
        <f>"ZF81A9DC74"</f>
        <v>ZF81A9DC74</v>
      </c>
      <c r="B113" t="str">
        <f t="shared" si="1"/>
        <v>06363391001</v>
      </c>
      <c r="C113" t="s">
        <v>15</v>
      </c>
      <c r="D113" t="s">
        <v>243</v>
      </c>
      <c r="E113" t="s">
        <v>17</v>
      </c>
      <c r="F113" s="1" t="s">
        <v>53</v>
      </c>
      <c r="G113" t="s">
        <v>54</v>
      </c>
      <c r="H113">
        <v>199.5</v>
      </c>
      <c r="I113" s="2">
        <v>42564</v>
      </c>
      <c r="J113" s="2">
        <v>42566</v>
      </c>
      <c r="K113">
        <v>199.5</v>
      </c>
    </row>
    <row r="114" spans="1:11" x14ac:dyDescent="0.25">
      <c r="A114" t="str">
        <f>"ZF81A76508"</f>
        <v>ZF81A76508</v>
      </c>
      <c r="B114" t="str">
        <f t="shared" si="1"/>
        <v>06363391001</v>
      </c>
      <c r="C114" t="s">
        <v>15</v>
      </c>
      <c r="D114" t="s">
        <v>244</v>
      </c>
      <c r="E114" t="s">
        <v>149</v>
      </c>
      <c r="F114" s="1" t="s">
        <v>179</v>
      </c>
      <c r="G114" t="s">
        <v>180</v>
      </c>
      <c r="H114">
        <v>39300</v>
      </c>
      <c r="I114" s="2">
        <v>42565</v>
      </c>
      <c r="J114" s="2">
        <v>42570</v>
      </c>
      <c r="K114">
        <v>39300</v>
      </c>
    </row>
    <row r="115" spans="1:11" x14ac:dyDescent="0.25">
      <c r="A115" t="str">
        <f>"X7D17CB3EE"</f>
        <v>X7D17CB3EE</v>
      </c>
      <c r="B115" t="str">
        <f t="shared" si="1"/>
        <v>06363391001</v>
      </c>
      <c r="C115" t="s">
        <v>15</v>
      </c>
      <c r="D115" t="s">
        <v>245</v>
      </c>
      <c r="E115" t="s">
        <v>17</v>
      </c>
      <c r="F115" s="1" t="s">
        <v>34</v>
      </c>
      <c r="G115" t="s">
        <v>35</v>
      </c>
      <c r="H115">
        <v>558</v>
      </c>
      <c r="I115" s="2">
        <v>42429</v>
      </c>
      <c r="J115" s="2">
        <v>42460</v>
      </c>
      <c r="K115">
        <v>558</v>
      </c>
    </row>
    <row r="116" spans="1:11" x14ac:dyDescent="0.25">
      <c r="A116" t="str">
        <f>"ZEB1A9F853"</f>
        <v>ZEB1A9F853</v>
      </c>
      <c r="B116" t="str">
        <f t="shared" si="1"/>
        <v>06363391001</v>
      </c>
      <c r="C116" t="s">
        <v>15</v>
      </c>
      <c r="D116" t="s">
        <v>246</v>
      </c>
      <c r="E116" t="s">
        <v>17</v>
      </c>
      <c r="F116" s="1" t="s">
        <v>213</v>
      </c>
      <c r="G116" t="s">
        <v>214</v>
      </c>
      <c r="H116">
        <v>325</v>
      </c>
      <c r="I116" s="2">
        <v>42565</v>
      </c>
      <c r="J116" s="2">
        <v>42570</v>
      </c>
      <c r="K116">
        <v>325</v>
      </c>
    </row>
    <row r="117" spans="1:11" x14ac:dyDescent="0.25">
      <c r="A117" t="str">
        <f>"X4A17CB3E9"</f>
        <v>X4A17CB3E9</v>
      </c>
      <c r="B117" t="str">
        <f t="shared" si="1"/>
        <v>06363391001</v>
      </c>
      <c r="C117" t="s">
        <v>15</v>
      </c>
      <c r="D117" t="s">
        <v>247</v>
      </c>
      <c r="E117" t="s">
        <v>17</v>
      </c>
      <c r="F117" s="1" t="s">
        <v>248</v>
      </c>
      <c r="G117" t="s">
        <v>249</v>
      </c>
      <c r="H117">
        <v>250</v>
      </c>
      <c r="I117" s="2">
        <v>42424</v>
      </c>
      <c r="J117" s="2">
        <v>42424</v>
      </c>
      <c r="K117">
        <v>250</v>
      </c>
    </row>
    <row r="118" spans="1:11" x14ac:dyDescent="0.25">
      <c r="A118" t="str">
        <f>"XBB17CB3F9"</f>
        <v>XBB17CB3F9</v>
      </c>
      <c r="B118" t="str">
        <f t="shared" si="1"/>
        <v>06363391001</v>
      </c>
      <c r="C118" t="s">
        <v>15</v>
      </c>
      <c r="D118" t="s">
        <v>250</v>
      </c>
      <c r="E118" t="s">
        <v>17</v>
      </c>
      <c r="F118" s="1" t="s">
        <v>251</v>
      </c>
      <c r="G118" t="s">
        <v>252</v>
      </c>
      <c r="H118">
        <v>270</v>
      </c>
      <c r="I118" s="2">
        <v>42438</v>
      </c>
      <c r="J118" s="2">
        <v>42452</v>
      </c>
      <c r="K118">
        <v>270</v>
      </c>
    </row>
    <row r="119" spans="1:11" x14ac:dyDescent="0.25">
      <c r="A119" t="str">
        <f>"ZED1AA1A33"</f>
        <v>ZED1AA1A33</v>
      </c>
      <c r="B119" t="str">
        <f t="shared" si="1"/>
        <v>06363391001</v>
      </c>
      <c r="C119" t="s">
        <v>15</v>
      </c>
      <c r="D119" t="s">
        <v>253</v>
      </c>
      <c r="E119" t="s">
        <v>17</v>
      </c>
      <c r="F119" s="1" t="s">
        <v>254</v>
      </c>
      <c r="G119" t="s">
        <v>255</v>
      </c>
      <c r="H119">
        <v>270</v>
      </c>
      <c r="I119" s="2">
        <v>42566</v>
      </c>
      <c r="J119" s="2">
        <v>42580</v>
      </c>
      <c r="K119">
        <v>270</v>
      </c>
    </row>
    <row r="120" spans="1:11" x14ac:dyDescent="0.25">
      <c r="A120" t="str">
        <f>"Z191AA19ED"</f>
        <v>Z191AA19ED</v>
      </c>
      <c r="B120" t="str">
        <f t="shared" si="1"/>
        <v>06363391001</v>
      </c>
      <c r="C120" t="s">
        <v>15</v>
      </c>
      <c r="D120" t="s">
        <v>256</v>
      </c>
      <c r="E120" t="s">
        <v>17</v>
      </c>
      <c r="F120" s="1" t="s">
        <v>120</v>
      </c>
      <c r="G120" t="s">
        <v>121</v>
      </c>
      <c r="H120">
        <v>428.4</v>
      </c>
      <c r="I120" s="2">
        <v>42566</v>
      </c>
      <c r="J120" s="2">
        <v>42580</v>
      </c>
      <c r="K120">
        <v>428.4</v>
      </c>
    </row>
    <row r="121" spans="1:11" x14ac:dyDescent="0.25">
      <c r="A121" t="str">
        <f>"Z451A9492E"</f>
        <v>Z451A9492E</v>
      </c>
      <c r="B121" t="str">
        <f t="shared" si="1"/>
        <v>06363391001</v>
      </c>
      <c r="C121" t="s">
        <v>15</v>
      </c>
      <c r="D121" t="s">
        <v>257</v>
      </c>
      <c r="E121" t="s">
        <v>17</v>
      </c>
      <c r="F121" s="1" t="s">
        <v>258</v>
      </c>
      <c r="G121" t="s">
        <v>259</v>
      </c>
      <c r="H121">
        <v>983</v>
      </c>
      <c r="I121" s="2">
        <v>42566</v>
      </c>
      <c r="J121" s="2">
        <v>42566</v>
      </c>
      <c r="K121">
        <v>983</v>
      </c>
    </row>
    <row r="122" spans="1:11" x14ac:dyDescent="0.25">
      <c r="A122" t="str">
        <f>"Z471AA8B50"</f>
        <v>Z471AA8B50</v>
      </c>
      <c r="B122" t="str">
        <f t="shared" si="1"/>
        <v>06363391001</v>
      </c>
      <c r="C122" t="s">
        <v>15</v>
      </c>
      <c r="D122" t="s">
        <v>260</v>
      </c>
      <c r="E122" t="s">
        <v>17</v>
      </c>
      <c r="F122" s="1" t="s">
        <v>18</v>
      </c>
      <c r="G122" t="s">
        <v>19</v>
      </c>
      <c r="H122">
        <v>1402.5</v>
      </c>
      <c r="I122" s="2">
        <v>42567</v>
      </c>
      <c r="J122" s="2">
        <v>42568</v>
      </c>
      <c r="K122">
        <v>1402.5</v>
      </c>
    </row>
    <row r="123" spans="1:11" x14ac:dyDescent="0.25">
      <c r="A123" t="str">
        <f>"Z1B1AAC9F8"</f>
        <v>Z1B1AAC9F8</v>
      </c>
      <c r="B123" t="str">
        <f t="shared" si="1"/>
        <v>06363391001</v>
      </c>
      <c r="C123" t="s">
        <v>15</v>
      </c>
      <c r="D123" t="s">
        <v>261</v>
      </c>
      <c r="E123" t="s">
        <v>17</v>
      </c>
      <c r="F123" s="1" t="s">
        <v>105</v>
      </c>
      <c r="G123" t="s">
        <v>106</v>
      </c>
      <c r="H123">
        <v>2200</v>
      </c>
      <c r="I123" s="2">
        <v>42570</v>
      </c>
      <c r="J123" s="2">
        <v>42571</v>
      </c>
      <c r="K123">
        <v>2200</v>
      </c>
    </row>
    <row r="124" spans="1:11" x14ac:dyDescent="0.25">
      <c r="A124" t="str">
        <f>"Z081B145AF"</f>
        <v>Z081B145AF</v>
      </c>
      <c r="B124" t="str">
        <f t="shared" si="1"/>
        <v>06363391001</v>
      </c>
      <c r="C124" t="s">
        <v>15</v>
      </c>
      <c r="D124" t="s">
        <v>262</v>
      </c>
      <c r="E124" t="s">
        <v>17</v>
      </c>
      <c r="F124" s="1" t="s">
        <v>120</v>
      </c>
      <c r="G124" t="s">
        <v>121</v>
      </c>
      <c r="H124">
        <v>94.5</v>
      </c>
      <c r="I124" s="2">
        <v>42620</v>
      </c>
      <c r="J124" s="2">
        <v>42637</v>
      </c>
      <c r="K124">
        <v>94.5</v>
      </c>
    </row>
    <row r="125" spans="1:11" x14ac:dyDescent="0.25">
      <c r="A125" t="str">
        <f>"ZD51AB4D7B"</f>
        <v>ZD51AB4D7B</v>
      </c>
      <c r="B125" t="str">
        <f t="shared" si="1"/>
        <v>06363391001</v>
      </c>
      <c r="C125" t="s">
        <v>15</v>
      </c>
      <c r="D125" t="s">
        <v>263</v>
      </c>
      <c r="E125" t="s">
        <v>17</v>
      </c>
      <c r="F125" s="1" t="s">
        <v>129</v>
      </c>
      <c r="G125" t="s">
        <v>130</v>
      </c>
      <c r="H125">
        <v>660</v>
      </c>
      <c r="I125" s="2">
        <v>42571</v>
      </c>
      <c r="J125" s="2">
        <v>42571</v>
      </c>
      <c r="K125">
        <v>660</v>
      </c>
    </row>
    <row r="126" spans="1:11" x14ac:dyDescent="0.25">
      <c r="A126" t="str">
        <f>"ZAF1AA4A33"</f>
        <v>ZAF1AA4A33</v>
      </c>
      <c r="B126" t="str">
        <f t="shared" si="1"/>
        <v>06363391001</v>
      </c>
      <c r="C126" t="s">
        <v>15</v>
      </c>
      <c r="D126" t="s">
        <v>264</v>
      </c>
      <c r="E126" t="s">
        <v>17</v>
      </c>
      <c r="F126" s="1" t="s">
        <v>40</v>
      </c>
      <c r="G126" t="s">
        <v>41</v>
      </c>
      <c r="H126">
        <v>0</v>
      </c>
      <c r="I126" s="2">
        <v>42583</v>
      </c>
      <c r="J126" s="2">
        <v>42947</v>
      </c>
      <c r="K126">
        <v>753</v>
      </c>
    </row>
    <row r="127" spans="1:11" x14ac:dyDescent="0.25">
      <c r="A127" t="str">
        <f>"497389929A"</f>
        <v>497389929A</v>
      </c>
      <c r="B127" t="str">
        <f t="shared" si="1"/>
        <v>06363391001</v>
      </c>
      <c r="C127" t="s">
        <v>15</v>
      </c>
      <c r="D127" t="s">
        <v>265</v>
      </c>
      <c r="E127" t="s">
        <v>49</v>
      </c>
      <c r="F127" s="1" t="s">
        <v>266</v>
      </c>
      <c r="G127" t="s">
        <v>267</v>
      </c>
      <c r="H127">
        <v>198297.5</v>
      </c>
      <c r="I127" s="2">
        <v>42520</v>
      </c>
      <c r="J127" s="2">
        <v>42563</v>
      </c>
      <c r="K127">
        <v>198297.49</v>
      </c>
    </row>
    <row r="128" spans="1:11" x14ac:dyDescent="0.25">
      <c r="A128" t="str">
        <f>"Z691AB926B"</f>
        <v>Z691AB926B</v>
      </c>
      <c r="B128" t="str">
        <f t="shared" si="1"/>
        <v>06363391001</v>
      </c>
      <c r="C128" t="s">
        <v>15</v>
      </c>
      <c r="D128" t="s">
        <v>268</v>
      </c>
      <c r="E128" t="s">
        <v>17</v>
      </c>
      <c r="F128" s="1" t="s">
        <v>208</v>
      </c>
      <c r="G128" t="s">
        <v>209</v>
      </c>
      <c r="H128">
        <v>900</v>
      </c>
      <c r="I128" s="2">
        <v>42576</v>
      </c>
      <c r="J128" s="2">
        <v>42576</v>
      </c>
      <c r="K128">
        <v>900</v>
      </c>
    </row>
    <row r="129" spans="1:11" x14ac:dyDescent="0.25">
      <c r="A129" t="str">
        <f>"Z1B1ABC207"</f>
        <v>Z1B1ABC207</v>
      </c>
      <c r="B129" t="str">
        <f t="shared" si="1"/>
        <v>06363391001</v>
      </c>
      <c r="C129" t="s">
        <v>15</v>
      </c>
      <c r="D129" t="s">
        <v>269</v>
      </c>
      <c r="E129" t="s">
        <v>17</v>
      </c>
      <c r="F129" s="1" t="s">
        <v>165</v>
      </c>
      <c r="G129" t="s">
        <v>166</v>
      </c>
      <c r="H129">
        <v>522.39</v>
      </c>
      <c r="I129" s="2">
        <v>42573</v>
      </c>
      <c r="J129" s="2">
        <v>42580</v>
      </c>
      <c r="K129">
        <v>522.39</v>
      </c>
    </row>
    <row r="130" spans="1:11" x14ac:dyDescent="0.25">
      <c r="A130" t="str">
        <f>"ZE51ABE6D3"</f>
        <v>ZE51ABE6D3</v>
      </c>
      <c r="B130" t="str">
        <f t="shared" si="1"/>
        <v>06363391001</v>
      </c>
      <c r="C130" t="s">
        <v>15</v>
      </c>
      <c r="D130" t="s">
        <v>270</v>
      </c>
      <c r="E130" t="s">
        <v>17</v>
      </c>
      <c r="F130" s="1" t="s">
        <v>89</v>
      </c>
      <c r="G130" t="s">
        <v>90</v>
      </c>
      <c r="H130">
        <v>990</v>
      </c>
      <c r="I130" s="2">
        <v>42576</v>
      </c>
      <c r="J130" s="2">
        <v>42580</v>
      </c>
      <c r="K130">
        <v>990</v>
      </c>
    </row>
    <row r="131" spans="1:11" x14ac:dyDescent="0.25">
      <c r="A131" t="str">
        <f>"ZF91AC37B6"</f>
        <v>ZF91AC37B6</v>
      </c>
      <c r="B131" t="str">
        <f t="shared" ref="B131:B194" si="2">"06363391001"</f>
        <v>06363391001</v>
      </c>
      <c r="C131" t="s">
        <v>15</v>
      </c>
      <c r="D131" t="s">
        <v>271</v>
      </c>
      <c r="E131" t="s">
        <v>17</v>
      </c>
      <c r="F131" s="1" t="s">
        <v>109</v>
      </c>
      <c r="G131" t="s">
        <v>110</v>
      </c>
      <c r="H131">
        <v>2880</v>
      </c>
      <c r="I131" s="2">
        <v>42578</v>
      </c>
      <c r="J131" s="2">
        <v>42580</v>
      </c>
      <c r="K131">
        <v>2880</v>
      </c>
    </row>
    <row r="132" spans="1:11" x14ac:dyDescent="0.25">
      <c r="A132" t="str">
        <f>"Z8A1ADFE25"</f>
        <v>Z8A1ADFE25</v>
      </c>
      <c r="B132" t="str">
        <f t="shared" si="2"/>
        <v>06363391001</v>
      </c>
      <c r="C132" t="s">
        <v>15</v>
      </c>
      <c r="D132" t="s">
        <v>272</v>
      </c>
      <c r="E132" t="s">
        <v>17</v>
      </c>
      <c r="F132" s="1" t="s">
        <v>40</v>
      </c>
      <c r="G132" t="s">
        <v>41</v>
      </c>
      <c r="H132">
        <v>0</v>
      </c>
      <c r="I132" s="2">
        <v>42614</v>
      </c>
      <c r="J132" s="2">
        <v>42978</v>
      </c>
      <c r="K132">
        <v>690</v>
      </c>
    </row>
    <row r="133" spans="1:11" x14ac:dyDescent="0.25">
      <c r="A133" t="str">
        <f>"Z881B146D9"</f>
        <v>Z881B146D9</v>
      </c>
      <c r="B133" t="str">
        <f t="shared" si="2"/>
        <v>06363391001</v>
      </c>
      <c r="C133" t="s">
        <v>15</v>
      </c>
      <c r="D133" t="s">
        <v>273</v>
      </c>
      <c r="E133" t="s">
        <v>17</v>
      </c>
      <c r="F133" s="1" t="s">
        <v>129</v>
      </c>
      <c r="G133" t="s">
        <v>130</v>
      </c>
      <c r="H133">
        <v>966</v>
      </c>
      <c r="I133" s="2">
        <v>42622</v>
      </c>
      <c r="J133" s="2">
        <v>42622</v>
      </c>
      <c r="K133">
        <v>966</v>
      </c>
    </row>
    <row r="134" spans="1:11" x14ac:dyDescent="0.25">
      <c r="A134" t="str">
        <f>"Z561B1395F"</f>
        <v>Z561B1395F</v>
      </c>
      <c r="B134" t="str">
        <f t="shared" si="2"/>
        <v>06363391001</v>
      </c>
      <c r="C134" t="s">
        <v>15</v>
      </c>
      <c r="D134" t="s">
        <v>274</v>
      </c>
      <c r="E134" t="s">
        <v>49</v>
      </c>
      <c r="F134" s="1" t="s">
        <v>171</v>
      </c>
      <c r="G134" t="s">
        <v>172</v>
      </c>
      <c r="H134">
        <v>1060.68</v>
      </c>
      <c r="I134" s="2">
        <v>42620</v>
      </c>
      <c r="J134" s="2">
        <v>42649</v>
      </c>
      <c r="K134">
        <v>1060.68</v>
      </c>
    </row>
    <row r="135" spans="1:11" x14ac:dyDescent="0.25">
      <c r="A135" t="str">
        <f>"Z0A1B2141F"</f>
        <v>Z0A1B2141F</v>
      </c>
      <c r="B135" t="str">
        <f t="shared" si="2"/>
        <v>06363391001</v>
      </c>
      <c r="C135" t="s">
        <v>15</v>
      </c>
      <c r="D135" t="s">
        <v>275</v>
      </c>
      <c r="E135" t="s">
        <v>17</v>
      </c>
      <c r="F135" s="1" t="s">
        <v>276</v>
      </c>
      <c r="G135" t="s">
        <v>277</v>
      </c>
      <c r="H135">
        <v>444.63</v>
      </c>
      <c r="I135" s="2">
        <v>42625</v>
      </c>
      <c r="J135" s="2">
        <v>42632</v>
      </c>
      <c r="K135">
        <v>444.63</v>
      </c>
    </row>
    <row r="136" spans="1:11" x14ac:dyDescent="0.25">
      <c r="A136" t="str">
        <f>"Z1C1A2F433"</f>
        <v>Z1C1A2F433</v>
      </c>
      <c r="B136" t="str">
        <f t="shared" si="2"/>
        <v>06363391001</v>
      </c>
      <c r="C136" t="s">
        <v>15</v>
      </c>
      <c r="D136" t="s">
        <v>278</v>
      </c>
      <c r="E136" t="s">
        <v>17</v>
      </c>
      <c r="F136" s="1" t="s">
        <v>279</v>
      </c>
      <c r="G136" t="s">
        <v>280</v>
      </c>
      <c r="H136">
        <v>404</v>
      </c>
      <c r="I136" s="2">
        <v>42549</v>
      </c>
      <c r="J136" s="2">
        <v>42550</v>
      </c>
      <c r="K136">
        <v>404</v>
      </c>
    </row>
    <row r="137" spans="1:11" x14ac:dyDescent="0.25">
      <c r="A137" t="str">
        <f>"ZF51B34894"</f>
        <v>ZF51B34894</v>
      </c>
      <c r="B137" t="str">
        <f t="shared" si="2"/>
        <v>06363391001</v>
      </c>
      <c r="C137" t="s">
        <v>15</v>
      </c>
      <c r="D137" t="s">
        <v>281</v>
      </c>
      <c r="E137" t="s">
        <v>17</v>
      </c>
      <c r="F137" s="1" t="s">
        <v>282</v>
      </c>
      <c r="G137" t="s">
        <v>283</v>
      </c>
      <c r="H137">
        <v>935.63</v>
      </c>
      <c r="I137" s="2">
        <v>42632</v>
      </c>
      <c r="J137" s="2">
        <v>42640</v>
      </c>
      <c r="K137">
        <v>934.92</v>
      </c>
    </row>
    <row r="138" spans="1:11" x14ac:dyDescent="0.25">
      <c r="A138" t="str">
        <f>"Z461B54A3D"</f>
        <v>Z461B54A3D</v>
      </c>
      <c r="B138" t="str">
        <f t="shared" si="2"/>
        <v>06363391001</v>
      </c>
      <c r="C138" t="s">
        <v>15</v>
      </c>
      <c r="D138" t="s">
        <v>284</v>
      </c>
      <c r="E138" t="s">
        <v>49</v>
      </c>
      <c r="F138" s="1" t="s">
        <v>285</v>
      </c>
      <c r="G138" t="s">
        <v>286</v>
      </c>
      <c r="H138">
        <v>14902.2</v>
      </c>
      <c r="I138" s="2">
        <v>42642</v>
      </c>
      <c r="J138" s="2">
        <v>44500</v>
      </c>
      <c r="K138">
        <v>4719.03</v>
      </c>
    </row>
    <row r="139" spans="1:11" x14ac:dyDescent="0.25">
      <c r="A139" t="str">
        <f>"Z581B4E33D"</f>
        <v>Z581B4E33D</v>
      </c>
      <c r="B139" t="str">
        <f t="shared" si="2"/>
        <v>06363391001</v>
      </c>
      <c r="C139" t="s">
        <v>15</v>
      </c>
      <c r="D139" t="s">
        <v>287</v>
      </c>
      <c r="E139" t="s">
        <v>17</v>
      </c>
      <c r="F139" s="1" t="s">
        <v>288</v>
      </c>
      <c r="G139" t="s">
        <v>289</v>
      </c>
      <c r="H139">
        <v>75</v>
      </c>
      <c r="I139" s="2">
        <v>42657</v>
      </c>
      <c r="J139" s="2">
        <v>42657</v>
      </c>
      <c r="K139">
        <v>75</v>
      </c>
    </row>
    <row r="140" spans="1:11" x14ac:dyDescent="0.25">
      <c r="A140" t="str">
        <f>"Z321B736ED"</f>
        <v>Z321B736ED</v>
      </c>
      <c r="B140" t="str">
        <f t="shared" si="2"/>
        <v>06363391001</v>
      </c>
      <c r="C140" t="s">
        <v>15</v>
      </c>
      <c r="D140" t="s">
        <v>290</v>
      </c>
      <c r="E140" t="s">
        <v>49</v>
      </c>
      <c r="F140" s="1" t="s">
        <v>285</v>
      </c>
      <c r="G140" t="s">
        <v>286</v>
      </c>
      <c r="H140">
        <v>14902.2</v>
      </c>
      <c r="I140" s="2">
        <v>42649</v>
      </c>
      <c r="J140" s="2">
        <v>44530</v>
      </c>
      <c r="K140">
        <v>7501.77</v>
      </c>
    </row>
    <row r="141" spans="1:11" x14ac:dyDescent="0.25">
      <c r="A141" t="str">
        <f>"ZE31ADB707"</f>
        <v>ZE31ADB707</v>
      </c>
      <c r="B141" t="str">
        <f t="shared" si="2"/>
        <v>06363391001</v>
      </c>
      <c r="C141" t="s">
        <v>15</v>
      </c>
      <c r="D141" t="s">
        <v>291</v>
      </c>
      <c r="E141" t="s">
        <v>17</v>
      </c>
      <c r="F141" s="1" t="s">
        <v>292</v>
      </c>
      <c r="G141" t="s">
        <v>151</v>
      </c>
      <c r="H141">
        <v>860</v>
      </c>
      <c r="I141" s="2">
        <v>42590</v>
      </c>
      <c r="J141" s="2">
        <v>42619</v>
      </c>
      <c r="K141">
        <v>860</v>
      </c>
    </row>
    <row r="142" spans="1:11" x14ac:dyDescent="0.25">
      <c r="A142" t="str">
        <f>"ZEC1B83018"</f>
        <v>ZEC1B83018</v>
      </c>
      <c r="B142" t="str">
        <f t="shared" si="2"/>
        <v>06363391001</v>
      </c>
      <c r="C142" t="s">
        <v>15</v>
      </c>
      <c r="D142" t="s">
        <v>293</v>
      </c>
      <c r="E142" t="s">
        <v>17</v>
      </c>
      <c r="F142" s="1" t="s">
        <v>24</v>
      </c>
      <c r="G142" t="s">
        <v>25</v>
      </c>
      <c r="H142">
        <v>125</v>
      </c>
      <c r="I142" s="2">
        <v>42653</v>
      </c>
      <c r="J142" s="2">
        <v>42667</v>
      </c>
      <c r="K142">
        <v>125</v>
      </c>
    </row>
    <row r="143" spans="1:11" x14ac:dyDescent="0.25">
      <c r="A143" t="str">
        <f>"Z7F1B86CEB"</f>
        <v>Z7F1B86CEB</v>
      </c>
      <c r="B143" t="str">
        <f t="shared" si="2"/>
        <v>06363391001</v>
      </c>
      <c r="C143" t="s">
        <v>15</v>
      </c>
      <c r="D143" t="s">
        <v>294</v>
      </c>
      <c r="E143" t="s">
        <v>17</v>
      </c>
      <c r="F143" s="1" t="s">
        <v>295</v>
      </c>
      <c r="G143" t="s">
        <v>296</v>
      </c>
      <c r="H143">
        <v>1779</v>
      </c>
      <c r="I143" s="2">
        <v>42373</v>
      </c>
      <c r="J143" s="2">
        <v>42734</v>
      </c>
      <c r="K143">
        <v>1779</v>
      </c>
    </row>
    <row r="144" spans="1:11" x14ac:dyDescent="0.25">
      <c r="A144" t="str">
        <f>"ZF71B8CB08"</f>
        <v>ZF71B8CB08</v>
      </c>
      <c r="B144" t="str">
        <f t="shared" si="2"/>
        <v>06363391001</v>
      </c>
      <c r="C144" t="s">
        <v>15</v>
      </c>
      <c r="D144" t="s">
        <v>297</v>
      </c>
      <c r="E144" t="s">
        <v>17</v>
      </c>
      <c r="F144" s="1" t="s">
        <v>208</v>
      </c>
      <c r="G144" t="s">
        <v>209</v>
      </c>
      <c r="H144">
        <v>740</v>
      </c>
      <c r="I144" s="2">
        <v>42661</v>
      </c>
      <c r="J144" s="2">
        <v>42661</v>
      </c>
      <c r="K144">
        <v>740</v>
      </c>
    </row>
    <row r="145" spans="1:11" x14ac:dyDescent="0.25">
      <c r="A145" t="str">
        <f>"Z291B8DB15"</f>
        <v>Z291B8DB15</v>
      </c>
      <c r="B145" t="str">
        <f t="shared" si="2"/>
        <v>06363391001</v>
      </c>
      <c r="C145" t="s">
        <v>15</v>
      </c>
      <c r="D145" t="s">
        <v>298</v>
      </c>
      <c r="E145" t="s">
        <v>17</v>
      </c>
      <c r="F145" s="1" t="s">
        <v>37</v>
      </c>
      <c r="G145" t="s">
        <v>38</v>
      </c>
      <c r="H145">
        <v>798.35</v>
      </c>
      <c r="I145" s="2">
        <v>42656</v>
      </c>
      <c r="J145" s="2">
        <v>42660</v>
      </c>
      <c r="K145">
        <v>798.35</v>
      </c>
    </row>
    <row r="146" spans="1:11" x14ac:dyDescent="0.25">
      <c r="A146" t="str">
        <f>"Z6F1B90480"</f>
        <v>Z6F1B90480</v>
      </c>
      <c r="B146" t="str">
        <f t="shared" si="2"/>
        <v>06363391001</v>
      </c>
      <c r="C146" t="s">
        <v>15</v>
      </c>
      <c r="D146" t="s">
        <v>299</v>
      </c>
      <c r="E146" t="s">
        <v>17</v>
      </c>
      <c r="F146" s="1" t="s">
        <v>18</v>
      </c>
      <c r="G146" t="s">
        <v>19</v>
      </c>
      <c r="H146">
        <v>216</v>
      </c>
      <c r="I146" s="2">
        <v>42661</v>
      </c>
      <c r="J146" s="2">
        <v>42661</v>
      </c>
      <c r="K146">
        <v>216</v>
      </c>
    </row>
    <row r="147" spans="1:11" x14ac:dyDescent="0.25">
      <c r="A147" t="str">
        <f>"Z481AD72C7"</f>
        <v>Z481AD72C7</v>
      </c>
      <c r="B147" t="str">
        <f t="shared" si="2"/>
        <v>06363391001</v>
      </c>
      <c r="C147" t="s">
        <v>15</v>
      </c>
      <c r="D147" t="s">
        <v>300</v>
      </c>
      <c r="E147" t="s">
        <v>17</v>
      </c>
      <c r="F147" s="1" t="s">
        <v>301</v>
      </c>
      <c r="G147" t="s">
        <v>302</v>
      </c>
      <c r="H147">
        <v>1120</v>
      </c>
      <c r="I147" s="2">
        <v>42604</v>
      </c>
      <c r="J147" s="2">
        <v>42636</v>
      </c>
      <c r="K147">
        <v>1120</v>
      </c>
    </row>
    <row r="148" spans="1:11" x14ac:dyDescent="0.25">
      <c r="A148" t="str">
        <f>"Z141BA5D9C"</f>
        <v>Z141BA5D9C</v>
      </c>
      <c r="B148" t="str">
        <f t="shared" si="2"/>
        <v>06363391001</v>
      </c>
      <c r="C148" t="s">
        <v>15</v>
      </c>
      <c r="D148" t="s">
        <v>303</v>
      </c>
      <c r="E148" t="s">
        <v>17</v>
      </c>
      <c r="F148" s="1" t="s">
        <v>76</v>
      </c>
      <c r="G148" t="s">
        <v>77</v>
      </c>
      <c r="H148">
        <v>523</v>
      </c>
      <c r="I148" s="2">
        <v>42667</v>
      </c>
      <c r="J148" s="2">
        <v>42668</v>
      </c>
      <c r="K148">
        <v>523</v>
      </c>
    </row>
    <row r="149" spans="1:11" x14ac:dyDescent="0.25">
      <c r="A149" t="str">
        <f>"ZE91BAC033"</f>
        <v>ZE91BAC033</v>
      </c>
      <c r="B149" t="str">
        <f t="shared" si="2"/>
        <v>06363391001</v>
      </c>
      <c r="C149" t="s">
        <v>15</v>
      </c>
      <c r="D149" t="s">
        <v>304</v>
      </c>
      <c r="E149" t="s">
        <v>17</v>
      </c>
      <c r="F149" s="1" t="s">
        <v>305</v>
      </c>
      <c r="G149" t="s">
        <v>306</v>
      </c>
      <c r="H149">
        <v>1046.1400000000001</v>
      </c>
      <c r="I149" s="2">
        <v>42663</v>
      </c>
      <c r="J149" s="2">
        <v>42674</v>
      </c>
      <c r="K149">
        <v>1046.1400000000001</v>
      </c>
    </row>
    <row r="150" spans="1:11" x14ac:dyDescent="0.25">
      <c r="A150" t="str">
        <f>"Z5A1B1453C"</f>
        <v>Z5A1B1453C</v>
      </c>
      <c r="B150" t="str">
        <f t="shared" si="2"/>
        <v>06363391001</v>
      </c>
      <c r="C150" t="s">
        <v>15</v>
      </c>
      <c r="D150" t="s">
        <v>307</v>
      </c>
      <c r="E150" t="s">
        <v>17</v>
      </c>
      <c r="F150" s="1" t="s">
        <v>308</v>
      </c>
      <c r="G150" t="s">
        <v>72</v>
      </c>
      <c r="H150">
        <v>160</v>
      </c>
      <c r="I150" s="2">
        <v>42623</v>
      </c>
      <c r="J150" s="2">
        <v>42630</v>
      </c>
      <c r="K150">
        <v>160</v>
      </c>
    </row>
    <row r="151" spans="1:11" x14ac:dyDescent="0.25">
      <c r="A151" t="str">
        <f>"ZF51ACFABA"</f>
        <v>ZF51ACFABA</v>
      </c>
      <c r="B151" t="str">
        <f t="shared" si="2"/>
        <v>06363391001</v>
      </c>
      <c r="C151" t="s">
        <v>15</v>
      </c>
      <c r="D151" t="s">
        <v>309</v>
      </c>
      <c r="E151" t="s">
        <v>17</v>
      </c>
      <c r="F151" s="1" t="s">
        <v>310</v>
      </c>
      <c r="G151" t="s">
        <v>311</v>
      </c>
      <c r="H151">
        <v>950</v>
      </c>
      <c r="I151" s="2">
        <v>42604</v>
      </c>
      <c r="J151" s="2">
        <v>42661</v>
      </c>
      <c r="K151">
        <v>950</v>
      </c>
    </row>
    <row r="152" spans="1:11" x14ac:dyDescent="0.25">
      <c r="A152" t="str">
        <f>"Z661C16357"</f>
        <v>Z661C16357</v>
      </c>
      <c r="B152" t="str">
        <f t="shared" si="2"/>
        <v>06363391001</v>
      </c>
      <c r="C152" t="s">
        <v>15</v>
      </c>
      <c r="D152" t="s">
        <v>312</v>
      </c>
      <c r="E152" t="s">
        <v>17</v>
      </c>
      <c r="F152" s="1" t="s">
        <v>18</v>
      </c>
      <c r="G152" t="s">
        <v>19</v>
      </c>
      <c r="H152">
        <v>864</v>
      </c>
      <c r="I152" s="2">
        <v>42702</v>
      </c>
      <c r="J152" s="2">
        <v>42704</v>
      </c>
      <c r="K152">
        <v>864</v>
      </c>
    </row>
    <row r="153" spans="1:11" x14ac:dyDescent="0.25">
      <c r="A153" t="str">
        <f>"6813618771"</f>
        <v>6813618771</v>
      </c>
      <c r="B153" t="str">
        <f t="shared" si="2"/>
        <v>06363391001</v>
      </c>
      <c r="C153" t="s">
        <v>15</v>
      </c>
      <c r="D153" t="s">
        <v>313</v>
      </c>
      <c r="E153" t="s">
        <v>149</v>
      </c>
      <c r="F153" s="1" t="s">
        <v>314</v>
      </c>
      <c r="G153" t="s">
        <v>315</v>
      </c>
      <c r="H153">
        <v>33490.699999999997</v>
      </c>
      <c r="I153" s="2">
        <v>42677</v>
      </c>
      <c r="J153" s="2">
        <v>42735</v>
      </c>
      <c r="K153">
        <v>29405.8</v>
      </c>
    </row>
    <row r="154" spans="1:11" x14ac:dyDescent="0.25">
      <c r="A154" t="str">
        <f>"68584972C5"</f>
        <v>68584972C5</v>
      </c>
      <c r="B154" t="str">
        <f t="shared" si="2"/>
        <v>06363391001</v>
      </c>
      <c r="C154" t="s">
        <v>15</v>
      </c>
      <c r="D154" t="s">
        <v>316</v>
      </c>
      <c r="E154" t="s">
        <v>49</v>
      </c>
      <c r="F154" s="1" t="s">
        <v>37</v>
      </c>
      <c r="G154" t="s">
        <v>38</v>
      </c>
      <c r="H154">
        <v>52101.35</v>
      </c>
      <c r="I154" s="2">
        <v>42696</v>
      </c>
      <c r="J154" s="2">
        <v>43033</v>
      </c>
      <c r="K154">
        <v>51694.83</v>
      </c>
    </row>
    <row r="155" spans="1:11" x14ac:dyDescent="0.25">
      <c r="A155" t="str">
        <f>"Z801BD66D1"</f>
        <v>Z801BD66D1</v>
      </c>
      <c r="B155" t="str">
        <f t="shared" si="2"/>
        <v>06363391001</v>
      </c>
      <c r="C155" t="s">
        <v>15</v>
      </c>
      <c r="D155" t="s">
        <v>317</v>
      </c>
      <c r="E155" t="s">
        <v>17</v>
      </c>
      <c r="F155" s="1" t="s">
        <v>318</v>
      </c>
      <c r="G155" t="s">
        <v>319</v>
      </c>
      <c r="H155">
        <v>428.83</v>
      </c>
      <c r="I155" s="2">
        <v>42677</v>
      </c>
      <c r="J155" s="2">
        <v>42692</v>
      </c>
      <c r="K155">
        <v>428.83</v>
      </c>
    </row>
    <row r="156" spans="1:11" x14ac:dyDescent="0.25">
      <c r="A156" t="str">
        <f>"Z061BD6745"</f>
        <v>Z061BD6745</v>
      </c>
      <c r="B156" t="str">
        <f t="shared" si="2"/>
        <v>06363391001</v>
      </c>
      <c r="C156" t="s">
        <v>15</v>
      </c>
      <c r="D156" t="s">
        <v>112</v>
      </c>
      <c r="E156" t="s">
        <v>17</v>
      </c>
      <c r="F156" s="1" t="s">
        <v>68</v>
      </c>
      <c r="G156" t="s">
        <v>69</v>
      </c>
      <c r="H156">
        <v>504</v>
      </c>
      <c r="I156" s="2">
        <v>42677</v>
      </c>
      <c r="J156" s="2">
        <v>42691</v>
      </c>
      <c r="K156">
        <v>504</v>
      </c>
    </row>
    <row r="157" spans="1:11" x14ac:dyDescent="0.25">
      <c r="A157" t="str">
        <f>"Z541BD67B4"</f>
        <v>Z541BD67B4</v>
      </c>
      <c r="B157" t="str">
        <f t="shared" si="2"/>
        <v>06363391001</v>
      </c>
      <c r="C157" t="s">
        <v>15</v>
      </c>
      <c r="D157" t="s">
        <v>320</v>
      </c>
      <c r="E157" t="s">
        <v>17</v>
      </c>
      <c r="F157" s="1" t="s">
        <v>321</v>
      </c>
      <c r="G157" t="s">
        <v>322</v>
      </c>
      <c r="H157">
        <v>793.6</v>
      </c>
      <c r="I157" s="2">
        <v>42677</v>
      </c>
      <c r="J157" s="2">
        <v>42691</v>
      </c>
      <c r="K157">
        <v>793.59</v>
      </c>
    </row>
    <row r="158" spans="1:11" x14ac:dyDescent="0.25">
      <c r="A158" t="str">
        <f>"Z3F1BD67ED"</f>
        <v>Z3F1BD67ED</v>
      </c>
      <c r="B158" t="str">
        <f t="shared" si="2"/>
        <v>06363391001</v>
      </c>
      <c r="C158" t="s">
        <v>15</v>
      </c>
      <c r="D158" t="s">
        <v>323</v>
      </c>
      <c r="E158" t="s">
        <v>17</v>
      </c>
      <c r="F158" s="1" t="s">
        <v>155</v>
      </c>
      <c r="G158" t="s">
        <v>156</v>
      </c>
      <c r="H158">
        <v>840.42</v>
      </c>
      <c r="I158" s="2">
        <v>42691</v>
      </c>
      <c r="J158" s="2">
        <v>42691</v>
      </c>
      <c r="K158">
        <v>840.42</v>
      </c>
    </row>
    <row r="159" spans="1:11" x14ac:dyDescent="0.25">
      <c r="A159" t="str">
        <f>"Z751BD96D6"</f>
        <v>Z751BD96D6</v>
      </c>
      <c r="B159" t="str">
        <f t="shared" si="2"/>
        <v>06363391001</v>
      </c>
      <c r="C159" t="s">
        <v>15</v>
      </c>
      <c r="D159" t="s">
        <v>324</v>
      </c>
      <c r="E159" t="s">
        <v>17</v>
      </c>
      <c r="F159" s="1" t="s">
        <v>325</v>
      </c>
      <c r="G159" t="s">
        <v>326</v>
      </c>
      <c r="H159">
        <v>80</v>
      </c>
      <c r="I159" s="2">
        <v>42684</v>
      </c>
      <c r="J159" s="2">
        <v>42684</v>
      </c>
      <c r="K159">
        <v>80</v>
      </c>
    </row>
    <row r="160" spans="1:11" x14ac:dyDescent="0.25">
      <c r="A160" t="str">
        <f>"ZE81BF0236"</f>
        <v>ZE81BF0236</v>
      </c>
      <c r="B160" t="str">
        <f t="shared" si="2"/>
        <v>06363391001</v>
      </c>
      <c r="C160" t="s">
        <v>15</v>
      </c>
      <c r="D160" t="s">
        <v>327</v>
      </c>
      <c r="E160" t="s">
        <v>17</v>
      </c>
      <c r="F160" s="1" t="s">
        <v>328</v>
      </c>
      <c r="G160" t="s">
        <v>329</v>
      </c>
      <c r="H160">
        <v>721.15</v>
      </c>
      <c r="I160" s="2">
        <v>42704</v>
      </c>
      <c r="J160" s="2">
        <v>43069</v>
      </c>
      <c r="K160">
        <v>721.15</v>
      </c>
    </row>
    <row r="161" spans="1:11" x14ac:dyDescent="0.25">
      <c r="A161" t="str">
        <f>"ZB61C1043A"</f>
        <v>ZB61C1043A</v>
      </c>
      <c r="B161" t="str">
        <f t="shared" si="2"/>
        <v>06363391001</v>
      </c>
      <c r="C161" t="s">
        <v>15</v>
      </c>
      <c r="D161" t="s">
        <v>330</v>
      </c>
      <c r="E161" t="s">
        <v>17</v>
      </c>
      <c r="F161" s="1" t="s">
        <v>331</v>
      </c>
      <c r="G161" t="s">
        <v>332</v>
      </c>
      <c r="H161">
        <v>1012.6</v>
      </c>
      <c r="I161" s="2">
        <v>42692</v>
      </c>
      <c r="J161" s="2">
        <v>42698</v>
      </c>
      <c r="K161">
        <v>1012.6</v>
      </c>
    </row>
    <row r="162" spans="1:11" x14ac:dyDescent="0.25">
      <c r="A162" t="str">
        <f>"ZA71C0FD3E"</f>
        <v>ZA71C0FD3E</v>
      </c>
      <c r="B162" t="str">
        <f t="shared" si="2"/>
        <v>06363391001</v>
      </c>
      <c r="C162" t="s">
        <v>15</v>
      </c>
      <c r="D162" t="s">
        <v>333</v>
      </c>
      <c r="E162" t="s">
        <v>17</v>
      </c>
      <c r="F162" s="1" t="s">
        <v>21</v>
      </c>
      <c r="G162" t="s">
        <v>22</v>
      </c>
      <c r="H162">
        <v>411.75</v>
      </c>
      <c r="I162" s="2">
        <v>42692</v>
      </c>
      <c r="J162" s="2">
        <v>42699</v>
      </c>
      <c r="K162">
        <v>411.74</v>
      </c>
    </row>
    <row r="163" spans="1:11" x14ac:dyDescent="0.25">
      <c r="A163" t="str">
        <f>"Z451BF016B"</f>
        <v>Z451BF016B</v>
      </c>
      <c r="B163" t="str">
        <f t="shared" si="2"/>
        <v>06363391001</v>
      </c>
      <c r="C163" t="s">
        <v>15</v>
      </c>
      <c r="D163" t="s">
        <v>334</v>
      </c>
      <c r="E163" t="s">
        <v>17</v>
      </c>
      <c r="F163" s="1" t="s">
        <v>165</v>
      </c>
      <c r="G163" t="s">
        <v>166</v>
      </c>
      <c r="H163">
        <v>1113.3800000000001</v>
      </c>
      <c r="I163" s="2">
        <v>42692</v>
      </c>
      <c r="J163" s="2">
        <v>42699</v>
      </c>
      <c r="K163">
        <v>1110.08</v>
      </c>
    </row>
    <row r="164" spans="1:11" x14ac:dyDescent="0.25">
      <c r="A164" t="str">
        <f>"Z041C0FD6E"</f>
        <v>Z041C0FD6E</v>
      </c>
      <c r="B164" t="str">
        <f t="shared" si="2"/>
        <v>06363391001</v>
      </c>
      <c r="C164" t="s">
        <v>15</v>
      </c>
      <c r="D164" t="s">
        <v>335</v>
      </c>
      <c r="E164" t="s">
        <v>17</v>
      </c>
      <c r="F164" s="1" t="s">
        <v>62</v>
      </c>
      <c r="G164" t="s">
        <v>63</v>
      </c>
      <c r="H164">
        <v>413.52</v>
      </c>
      <c r="I164" s="2">
        <v>42692</v>
      </c>
      <c r="J164" s="2">
        <v>42692</v>
      </c>
      <c r="K164">
        <v>413.52</v>
      </c>
    </row>
    <row r="165" spans="1:11" x14ac:dyDescent="0.25">
      <c r="A165" t="str">
        <f>"Z361BF0633"</f>
        <v>Z361BF0633</v>
      </c>
      <c r="B165" t="str">
        <f t="shared" si="2"/>
        <v>06363391001</v>
      </c>
      <c r="C165" t="s">
        <v>15</v>
      </c>
      <c r="D165" t="s">
        <v>336</v>
      </c>
      <c r="E165" t="s">
        <v>17</v>
      </c>
      <c r="F165" s="1" t="s">
        <v>68</v>
      </c>
      <c r="G165" t="s">
        <v>69</v>
      </c>
      <c r="H165">
        <v>420</v>
      </c>
      <c r="I165" s="2">
        <v>42692</v>
      </c>
      <c r="J165" s="2">
        <v>42704</v>
      </c>
      <c r="K165">
        <v>420</v>
      </c>
    </row>
    <row r="166" spans="1:11" x14ac:dyDescent="0.25">
      <c r="A166" t="str">
        <f>"Z091C163C4"</f>
        <v>Z091C163C4</v>
      </c>
      <c r="B166" t="str">
        <f t="shared" si="2"/>
        <v>06363391001</v>
      </c>
      <c r="C166" t="s">
        <v>15</v>
      </c>
      <c r="D166" t="s">
        <v>337</v>
      </c>
      <c r="E166" t="s">
        <v>17</v>
      </c>
      <c r="F166" s="1" t="s">
        <v>18</v>
      </c>
      <c r="G166" t="s">
        <v>19</v>
      </c>
      <c r="H166">
        <v>1944</v>
      </c>
      <c r="I166" s="2">
        <v>42702</v>
      </c>
      <c r="J166" s="2">
        <v>42704</v>
      </c>
      <c r="K166">
        <v>1944</v>
      </c>
    </row>
    <row r="167" spans="1:11" x14ac:dyDescent="0.25">
      <c r="A167" t="str">
        <f>"Z591BEE47E"</f>
        <v>Z591BEE47E</v>
      </c>
      <c r="B167" t="str">
        <f t="shared" si="2"/>
        <v>06363391001</v>
      </c>
      <c r="C167" t="s">
        <v>15</v>
      </c>
      <c r="D167" t="s">
        <v>338</v>
      </c>
      <c r="E167" t="s">
        <v>17</v>
      </c>
      <c r="F167" s="1" t="s">
        <v>193</v>
      </c>
      <c r="G167" t="s">
        <v>194</v>
      </c>
      <c r="H167">
        <v>1023.23</v>
      </c>
      <c r="I167" s="2">
        <v>42691</v>
      </c>
      <c r="J167" s="2">
        <v>42692</v>
      </c>
      <c r="K167">
        <v>1023.23</v>
      </c>
    </row>
    <row r="168" spans="1:11" x14ac:dyDescent="0.25">
      <c r="A168" t="str">
        <f>"Z771BF13CC"</f>
        <v>Z771BF13CC</v>
      </c>
      <c r="B168" t="str">
        <f t="shared" si="2"/>
        <v>06363391001</v>
      </c>
      <c r="C168" t="s">
        <v>15</v>
      </c>
      <c r="D168" t="s">
        <v>339</v>
      </c>
      <c r="E168" t="s">
        <v>17</v>
      </c>
      <c r="F168" s="1" t="s">
        <v>340</v>
      </c>
      <c r="G168" t="s">
        <v>341</v>
      </c>
      <c r="H168">
        <v>420</v>
      </c>
      <c r="I168" s="2">
        <v>42692</v>
      </c>
      <c r="J168" s="2">
        <v>42704</v>
      </c>
      <c r="K168">
        <v>420</v>
      </c>
    </row>
    <row r="169" spans="1:11" x14ac:dyDescent="0.25">
      <c r="A169" t="str">
        <f>"Z3F1C0FDA5"</f>
        <v>Z3F1C0FDA5</v>
      </c>
      <c r="B169" t="str">
        <f t="shared" si="2"/>
        <v>06363391001</v>
      </c>
      <c r="C169" t="s">
        <v>15</v>
      </c>
      <c r="D169" t="s">
        <v>342</v>
      </c>
      <c r="E169" t="s">
        <v>17</v>
      </c>
      <c r="F169" s="1" t="s">
        <v>343</v>
      </c>
      <c r="G169" t="s">
        <v>344</v>
      </c>
      <c r="H169">
        <v>472</v>
      </c>
      <c r="I169" s="2">
        <v>42692</v>
      </c>
      <c r="J169" s="2">
        <v>42697</v>
      </c>
      <c r="K169">
        <v>472</v>
      </c>
    </row>
    <row r="170" spans="1:11" x14ac:dyDescent="0.25">
      <c r="A170" t="str">
        <f>"ZDF1C2E005"</f>
        <v>ZDF1C2E005</v>
      </c>
      <c r="B170" t="str">
        <f t="shared" si="2"/>
        <v>06363391001</v>
      </c>
      <c r="C170" t="s">
        <v>15</v>
      </c>
      <c r="D170" t="s">
        <v>345</v>
      </c>
      <c r="E170" t="s">
        <v>17</v>
      </c>
      <c r="F170" s="1" t="s">
        <v>295</v>
      </c>
      <c r="G170" t="s">
        <v>296</v>
      </c>
      <c r="H170">
        <v>197.5</v>
      </c>
      <c r="I170" s="2">
        <v>42552</v>
      </c>
      <c r="J170" s="2">
        <v>42735</v>
      </c>
      <c r="K170">
        <v>197.5</v>
      </c>
    </row>
    <row r="171" spans="1:11" x14ac:dyDescent="0.25">
      <c r="A171" t="str">
        <f>"Z761C04F3D"</f>
        <v>Z761C04F3D</v>
      </c>
      <c r="B171" t="str">
        <f t="shared" si="2"/>
        <v>06363391001</v>
      </c>
      <c r="C171" t="s">
        <v>15</v>
      </c>
      <c r="D171" t="s">
        <v>346</v>
      </c>
      <c r="E171" t="s">
        <v>49</v>
      </c>
      <c r="F171" s="1" t="s">
        <v>347</v>
      </c>
      <c r="G171" t="s">
        <v>348</v>
      </c>
      <c r="H171">
        <v>0</v>
      </c>
      <c r="I171" s="2">
        <v>42692</v>
      </c>
      <c r="J171" s="2">
        <v>42692</v>
      </c>
      <c r="K171">
        <v>3922.53</v>
      </c>
    </row>
    <row r="172" spans="1:11" x14ac:dyDescent="0.25">
      <c r="A172" t="str">
        <f>"Z5B1C20322"</f>
        <v>Z5B1C20322</v>
      </c>
      <c r="B172" t="str">
        <f t="shared" si="2"/>
        <v>06363391001</v>
      </c>
      <c r="C172" t="s">
        <v>15</v>
      </c>
      <c r="D172" t="s">
        <v>349</v>
      </c>
      <c r="E172" t="s">
        <v>17</v>
      </c>
      <c r="F172" s="1" t="s">
        <v>31</v>
      </c>
      <c r="G172" t="s">
        <v>32</v>
      </c>
      <c r="H172">
        <v>3639</v>
      </c>
      <c r="I172" s="2">
        <v>42695</v>
      </c>
      <c r="J172" s="2">
        <v>42725</v>
      </c>
      <c r="K172">
        <v>1730</v>
      </c>
    </row>
    <row r="173" spans="1:11" x14ac:dyDescent="0.25">
      <c r="A173" t="str">
        <f>"Z971C2DF3E"</f>
        <v>Z971C2DF3E</v>
      </c>
      <c r="B173" t="str">
        <f t="shared" si="2"/>
        <v>06363391001</v>
      </c>
      <c r="C173" t="s">
        <v>15</v>
      </c>
      <c r="D173" t="s">
        <v>350</v>
      </c>
      <c r="E173" t="s">
        <v>17</v>
      </c>
      <c r="F173" s="1" t="s">
        <v>101</v>
      </c>
      <c r="G173" t="s">
        <v>102</v>
      </c>
      <c r="H173">
        <v>94</v>
      </c>
      <c r="I173" s="2">
        <v>42699</v>
      </c>
      <c r="J173" s="2">
        <v>42703</v>
      </c>
      <c r="K173">
        <v>94</v>
      </c>
    </row>
    <row r="174" spans="1:11" x14ac:dyDescent="0.25">
      <c r="A174" t="str">
        <f>"Z931BEDC98"</f>
        <v>Z931BEDC98</v>
      </c>
      <c r="B174" t="str">
        <f t="shared" si="2"/>
        <v>06363391001</v>
      </c>
      <c r="C174" t="s">
        <v>15</v>
      </c>
      <c r="D174" t="s">
        <v>351</v>
      </c>
      <c r="E174" t="s">
        <v>17</v>
      </c>
      <c r="F174" s="1" t="s">
        <v>352</v>
      </c>
      <c r="G174" t="s">
        <v>353</v>
      </c>
      <c r="H174">
        <v>2325</v>
      </c>
      <c r="I174" s="2">
        <v>42692</v>
      </c>
      <c r="J174" s="2">
        <v>42702</v>
      </c>
      <c r="K174">
        <v>2325</v>
      </c>
    </row>
    <row r="175" spans="1:11" x14ac:dyDescent="0.25">
      <c r="A175" t="str">
        <f>"ZCE1C47641"</f>
        <v>ZCE1C47641</v>
      </c>
      <c r="B175" t="str">
        <f t="shared" si="2"/>
        <v>06363391001</v>
      </c>
      <c r="C175" t="s">
        <v>15</v>
      </c>
      <c r="D175" t="s">
        <v>354</v>
      </c>
      <c r="E175" t="s">
        <v>17</v>
      </c>
      <c r="F175" s="1" t="s">
        <v>238</v>
      </c>
      <c r="G175" t="s">
        <v>239</v>
      </c>
      <c r="H175">
        <v>2509.6</v>
      </c>
      <c r="I175" s="2">
        <v>42716</v>
      </c>
      <c r="J175" s="2">
        <v>42721</v>
      </c>
      <c r="K175">
        <v>2509.6</v>
      </c>
    </row>
    <row r="176" spans="1:11" x14ac:dyDescent="0.25">
      <c r="A176" t="str">
        <f>"Z161C476AA"</f>
        <v>Z161C476AA</v>
      </c>
      <c r="B176" t="str">
        <f t="shared" si="2"/>
        <v>06363391001</v>
      </c>
      <c r="C176" t="s">
        <v>15</v>
      </c>
      <c r="D176" t="s">
        <v>355</v>
      </c>
      <c r="E176" t="s">
        <v>17</v>
      </c>
      <c r="F176" s="1" t="s">
        <v>356</v>
      </c>
      <c r="G176" t="s">
        <v>357</v>
      </c>
      <c r="H176">
        <v>337.97</v>
      </c>
      <c r="I176" s="2">
        <v>42705</v>
      </c>
      <c r="J176" s="2">
        <v>42720</v>
      </c>
      <c r="K176">
        <v>320</v>
      </c>
    </row>
    <row r="177" spans="1:11" x14ac:dyDescent="0.25">
      <c r="A177" t="str">
        <f>"Z4F1C60A4B"</f>
        <v>Z4F1C60A4B</v>
      </c>
      <c r="B177" t="str">
        <f t="shared" si="2"/>
        <v>06363391001</v>
      </c>
      <c r="C177" t="s">
        <v>15</v>
      </c>
      <c r="D177" t="s">
        <v>358</v>
      </c>
      <c r="E177" t="s">
        <v>49</v>
      </c>
      <c r="F177" s="1" t="s">
        <v>285</v>
      </c>
      <c r="G177" t="s">
        <v>286</v>
      </c>
      <c r="H177">
        <v>4967.3999999999996</v>
      </c>
      <c r="I177" s="2">
        <v>42737</v>
      </c>
      <c r="J177" s="2">
        <v>44561</v>
      </c>
      <c r="K177">
        <v>1490.22</v>
      </c>
    </row>
    <row r="178" spans="1:11" x14ac:dyDescent="0.25">
      <c r="A178" t="str">
        <f>"Z3D1C60B53"</f>
        <v>Z3D1C60B53</v>
      </c>
      <c r="B178" t="str">
        <f t="shared" si="2"/>
        <v>06363391001</v>
      </c>
      <c r="C178" t="s">
        <v>15</v>
      </c>
      <c r="D178" t="s">
        <v>359</v>
      </c>
      <c r="E178" t="s">
        <v>17</v>
      </c>
      <c r="F178" s="1" t="s">
        <v>65</v>
      </c>
      <c r="G178" t="s">
        <v>66</v>
      </c>
      <c r="H178">
        <v>1730.8</v>
      </c>
      <c r="I178" s="2">
        <v>42711</v>
      </c>
      <c r="J178" s="2">
        <v>42717</v>
      </c>
      <c r="K178">
        <v>1730.8</v>
      </c>
    </row>
    <row r="179" spans="1:11" x14ac:dyDescent="0.25">
      <c r="A179" t="str">
        <f>"ZB41C3008D"</f>
        <v>ZB41C3008D</v>
      </c>
      <c r="B179" t="str">
        <f t="shared" si="2"/>
        <v>06363391001</v>
      </c>
      <c r="C179" t="s">
        <v>15</v>
      </c>
      <c r="D179" t="s">
        <v>360</v>
      </c>
      <c r="E179" t="s">
        <v>17</v>
      </c>
      <c r="F179" s="1" t="s">
        <v>361</v>
      </c>
      <c r="G179" t="s">
        <v>362</v>
      </c>
      <c r="H179">
        <v>694.4</v>
      </c>
      <c r="I179" s="2">
        <v>42702</v>
      </c>
      <c r="J179" s="2">
        <v>42711</v>
      </c>
      <c r="K179">
        <v>694.4</v>
      </c>
    </row>
    <row r="180" spans="1:11" x14ac:dyDescent="0.25">
      <c r="A180" t="str">
        <f>"Z6E1C0FC96"</f>
        <v>Z6E1C0FC96</v>
      </c>
      <c r="B180" t="str">
        <f t="shared" si="2"/>
        <v>06363391001</v>
      </c>
      <c r="C180" t="s">
        <v>15</v>
      </c>
      <c r="D180" t="s">
        <v>363</v>
      </c>
      <c r="E180" t="s">
        <v>17</v>
      </c>
      <c r="F180" s="1" t="s">
        <v>364</v>
      </c>
      <c r="G180" t="s">
        <v>365</v>
      </c>
      <c r="H180">
        <v>1092.9000000000001</v>
      </c>
      <c r="I180" s="2">
        <v>42691</v>
      </c>
      <c r="J180" s="2">
        <v>42716</v>
      </c>
      <c r="K180">
        <v>1092.9000000000001</v>
      </c>
    </row>
    <row r="181" spans="1:11" x14ac:dyDescent="0.25">
      <c r="A181" t="str">
        <f>"Z231C83234"</f>
        <v>Z231C83234</v>
      </c>
      <c r="B181" t="str">
        <f t="shared" si="2"/>
        <v>06363391001</v>
      </c>
      <c r="C181" t="s">
        <v>15</v>
      </c>
      <c r="D181" t="s">
        <v>366</v>
      </c>
      <c r="E181" t="s">
        <v>17</v>
      </c>
      <c r="F181" s="1" t="s">
        <v>76</v>
      </c>
      <c r="G181" t="s">
        <v>77</v>
      </c>
      <c r="H181">
        <v>453</v>
      </c>
      <c r="I181" s="2">
        <v>42720</v>
      </c>
      <c r="J181" s="2">
        <v>42720</v>
      </c>
      <c r="K181">
        <v>453</v>
      </c>
    </row>
    <row r="182" spans="1:11" x14ac:dyDescent="0.25">
      <c r="A182" t="str">
        <f>"Z611C947B8"</f>
        <v>Z611C947B8</v>
      </c>
      <c r="B182" t="str">
        <f t="shared" si="2"/>
        <v>06363391001</v>
      </c>
      <c r="C182" t="s">
        <v>15</v>
      </c>
      <c r="D182" t="s">
        <v>367</v>
      </c>
      <c r="E182" t="s">
        <v>17</v>
      </c>
      <c r="F182" s="1" t="s">
        <v>76</v>
      </c>
      <c r="G182" t="s">
        <v>77</v>
      </c>
      <c r="H182">
        <v>650</v>
      </c>
      <c r="I182" s="2">
        <v>42723</v>
      </c>
      <c r="J182" s="2">
        <v>42723</v>
      </c>
      <c r="K182">
        <v>650</v>
      </c>
    </row>
    <row r="183" spans="1:11" x14ac:dyDescent="0.25">
      <c r="A183" t="str">
        <f>"ZC21C9D785"</f>
        <v>ZC21C9D785</v>
      </c>
      <c r="B183" t="str">
        <f t="shared" si="2"/>
        <v>06363391001</v>
      </c>
      <c r="C183" t="s">
        <v>15</v>
      </c>
      <c r="D183" t="s">
        <v>368</v>
      </c>
      <c r="E183" t="s">
        <v>17</v>
      </c>
      <c r="F183" s="1" t="s">
        <v>369</v>
      </c>
      <c r="G183" t="s">
        <v>370</v>
      </c>
      <c r="H183">
        <v>360</v>
      </c>
      <c r="I183" s="2">
        <v>42724</v>
      </c>
      <c r="J183" s="2">
        <v>42724</v>
      </c>
      <c r="K183">
        <v>360</v>
      </c>
    </row>
    <row r="184" spans="1:11" x14ac:dyDescent="0.25">
      <c r="A184" t="str">
        <f>"Z731C72978"</f>
        <v>Z731C72978</v>
      </c>
      <c r="B184" t="str">
        <f t="shared" si="2"/>
        <v>06363391001</v>
      </c>
      <c r="C184" t="s">
        <v>15</v>
      </c>
      <c r="D184" t="s">
        <v>371</v>
      </c>
      <c r="E184" t="s">
        <v>17</v>
      </c>
      <c r="F184" s="1" t="s">
        <v>31</v>
      </c>
      <c r="G184" t="s">
        <v>32</v>
      </c>
      <c r="H184">
        <v>2970</v>
      </c>
      <c r="I184" s="2">
        <v>42723</v>
      </c>
      <c r="J184" s="2">
        <v>42724</v>
      </c>
      <c r="K184">
        <v>2970</v>
      </c>
    </row>
    <row r="185" spans="1:11" x14ac:dyDescent="0.25">
      <c r="A185" t="str">
        <f>"ZB51B92322"</f>
        <v>ZB51B92322</v>
      </c>
      <c r="B185" t="str">
        <f t="shared" si="2"/>
        <v>06363391001</v>
      </c>
      <c r="C185" t="s">
        <v>15</v>
      </c>
      <c r="D185" t="s">
        <v>372</v>
      </c>
      <c r="E185" t="s">
        <v>17</v>
      </c>
      <c r="F185" s="1" t="s">
        <v>89</v>
      </c>
      <c r="G185" t="s">
        <v>90</v>
      </c>
      <c r="H185">
        <v>9400</v>
      </c>
      <c r="I185" s="2">
        <v>42667</v>
      </c>
      <c r="J185" s="2">
        <v>42726</v>
      </c>
      <c r="K185">
        <v>9400</v>
      </c>
    </row>
    <row r="186" spans="1:11" x14ac:dyDescent="0.25">
      <c r="A186" t="str">
        <f>"Z001C6DC64"</f>
        <v>Z001C6DC64</v>
      </c>
      <c r="B186" t="str">
        <f t="shared" si="2"/>
        <v>06363391001</v>
      </c>
      <c r="C186" t="s">
        <v>15</v>
      </c>
      <c r="D186" t="s">
        <v>373</v>
      </c>
      <c r="E186" t="s">
        <v>17</v>
      </c>
      <c r="F186" s="1" t="s">
        <v>374</v>
      </c>
      <c r="G186" t="s">
        <v>375</v>
      </c>
      <c r="H186">
        <v>1100</v>
      </c>
      <c r="I186" s="2">
        <v>42723</v>
      </c>
      <c r="J186" s="2">
        <v>42727</v>
      </c>
      <c r="K186">
        <v>1100</v>
      </c>
    </row>
    <row r="187" spans="1:11" x14ac:dyDescent="0.25">
      <c r="A187" t="str">
        <f>"Z351ADFCCE"</f>
        <v>Z351ADFCCE</v>
      </c>
      <c r="B187" t="str">
        <f t="shared" si="2"/>
        <v>06363391001</v>
      </c>
      <c r="C187" t="s">
        <v>15</v>
      </c>
      <c r="D187" t="s">
        <v>376</v>
      </c>
      <c r="E187" t="s">
        <v>17</v>
      </c>
      <c r="F187" s="1" t="s">
        <v>40</v>
      </c>
      <c r="G187" t="s">
        <v>41</v>
      </c>
      <c r="H187">
        <v>0</v>
      </c>
      <c r="I187" s="2">
        <v>42614</v>
      </c>
      <c r="J187" s="2">
        <v>42978</v>
      </c>
      <c r="K187">
        <v>0</v>
      </c>
    </row>
    <row r="188" spans="1:11" x14ac:dyDescent="0.25">
      <c r="A188" t="str">
        <f>"ZF81B14A90"</f>
        <v>ZF81B14A90</v>
      </c>
      <c r="B188" t="str">
        <f t="shared" si="2"/>
        <v>06363391001</v>
      </c>
      <c r="C188" t="s">
        <v>15</v>
      </c>
      <c r="D188" t="s">
        <v>377</v>
      </c>
      <c r="E188" t="s">
        <v>17</v>
      </c>
      <c r="F188" s="1" t="s">
        <v>378</v>
      </c>
      <c r="G188" t="s">
        <v>379</v>
      </c>
      <c r="H188">
        <v>427.04</v>
      </c>
      <c r="I188" s="2">
        <v>42620</v>
      </c>
      <c r="J188" s="2">
        <v>42629</v>
      </c>
      <c r="K188">
        <v>427.04</v>
      </c>
    </row>
    <row r="189" spans="1:11" x14ac:dyDescent="0.25">
      <c r="A189" t="str">
        <f>"Z1E1B38544"</f>
        <v>Z1E1B38544</v>
      </c>
      <c r="B189" t="str">
        <f t="shared" si="2"/>
        <v>06363391001</v>
      </c>
      <c r="C189" t="s">
        <v>15</v>
      </c>
      <c r="D189" t="s">
        <v>380</v>
      </c>
      <c r="E189" t="s">
        <v>17</v>
      </c>
      <c r="F189" s="1" t="s">
        <v>18</v>
      </c>
      <c r="G189" t="s">
        <v>19</v>
      </c>
      <c r="H189">
        <v>24</v>
      </c>
      <c r="I189" s="2">
        <v>42633</v>
      </c>
      <c r="J189" s="2">
        <v>42633</v>
      </c>
      <c r="K189">
        <v>24</v>
      </c>
    </row>
    <row r="190" spans="1:11" x14ac:dyDescent="0.25">
      <c r="A190" t="str">
        <f>"ZD91B1C2A6"</f>
        <v>ZD91B1C2A6</v>
      </c>
      <c r="B190" t="str">
        <f t="shared" si="2"/>
        <v>06363391001</v>
      </c>
      <c r="C190" t="s">
        <v>15</v>
      </c>
      <c r="D190" t="s">
        <v>381</v>
      </c>
      <c r="E190" t="s">
        <v>17</v>
      </c>
      <c r="F190" s="1" t="s">
        <v>208</v>
      </c>
      <c r="G190" t="s">
        <v>209</v>
      </c>
      <c r="H190">
        <v>13400</v>
      </c>
      <c r="I190" s="2">
        <v>42556</v>
      </c>
      <c r="J190" s="2">
        <v>42559</v>
      </c>
      <c r="K190">
        <v>13400</v>
      </c>
    </row>
    <row r="191" spans="1:11" x14ac:dyDescent="0.25">
      <c r="A191" t="str">
        <f>"Z0E1B41AE3"</f>
        <v>Z0E1B41AE3</v>
      </c>
      <c r="B191" t="str">
        <f t="shared" si="2"/>
        <v>06363391001</v>
      </c>
      <c r="C191" t="s">
        <v>15</v>
      </c>
      <c r="D191" t="s">
        <v>382</v>
      </c>
      <c r="E191" t="s">
        <v>17</v>
      </c>
      <c r="F191" s="1" t="s">
        <v>65</v>
      </c>
      <c r="G191" t="s">
        <v>66</v>
      </c>
      <c r="H191">
        <v>401.84</v>
      </c>
      <c r="I191" s="2">
        <v>42634</v>
      </c>
      <c r="J191" s="2">
        <v>42641</v>
      </c>
      <c r="K191">
        <v>401.49</v>
      </c>
    </row>
    <row r="192" spans="1:11" x14ac:dyDescent="0.25">
      <c r="A192" t="str">
        <f>"ZD11B57D6E"</f>
        <v>ZD11B57D6E</v>
      </c>
      <c r="B192" t="str">
        <f t="shared" si="2"/>
        <v>06363391001</v>
      </c>
      <c r="C192" t="s">
        <v>15</v>
      </c>
      <c r="D192" t="s">
        <v>383</v>
      </c>
      <c r="E192" t="s">
        <v>17</v>
      </c>
      <c r="F192" s="1" t="s">
        <v>76</v>
      </c>
      <c r="G192" t="s">
        <v>77</v>
      </c>
      <c r="H192">
        <v>2845</v>
      </c>
      <c r="I192" s="2">
        <v>42646</v>
      </c>
      <c r="J192" s="2">
        <v>42657</v>
      </c>
      <c r="K192">
        <v>2500</v>
      </c>
    </row>
    <row r="193" spans="1:11" x14ac:dyDescent="0.25">
      <c r="A193" t="str">
        <f>"Z231B7C5F4"</f>
        <v>Z231B7C5F4</v>
      </c>
      <c r="B193" t="str">
        <f t="shared" si="2"/>
        <v>06363391001</v>
      </c>
      <c r="C193" t="s">
        <v>15</v>
      </c>
      <c r="D193" t="s">
        <v>384</v>
      </c>
      <c r="E193" t="s">
        <v>17</v>
      </c>
      <c r="F193" s="1" t="s">
        <v>385</v>
      </c>
      <c r="G193" t="s">
        <v>386</v>
      </c>
      <c r="H193">
        <v>289.2</v>
      </c>
      <c r="I193" s="2">
        <v>42650</v>
      </c>
      <c r="J193" s="2">
        <v>42735</v>
      </c>
      <c r="K193">
        <v>289.2</v>
      </c>
    </row>
    <row r="194" spans="1:11" x14ac:dyDescent="0.25">
      <c r="A194" t="str">
        <f>"Z771B8E261"</f>
        <v>Z771B8E261</v>
      </c>
      <c r="B194" t="str">
        <f t="shared" si="2"/>
        <v>06363391001</v>
      </c>
      <c r="C194" t="s">
        <v>15</v>
      </c>
      <c r="D194" t="s">
        <v>387</v>
      </c>
      <c r="E194" t="s">
        <v>17</v>
      </c>
      <c r="F194" s="1" t="s">
        <v>53</v>
      </c>
      <c r="G194" t="s">
        <v>54</v>
      </c>
      <c r="H194">
        <v>6510</v>
      </c>
      <c r="I194" s="2">
        <v>42668</v>
      </c>
      <c r="J194" s="2">
        <v>43763</v>
      </c>
      <c r="K194">
        <v>6510</v>
      </c>
    </row>
    <row r="195" spans="1:11" x14ac:dyDescent="0.25">
      <c r="A195" t="str">
        <f>"Z181B6D3C1"</f>
        <v>Z181B6D3C1</v>
      </c>
      <c r="B195" t="str">
        <f t="shared" ref="B195:B257" si="3">"06363391001"</f>
        <v>06363391001</v>
      </c>
      <c r="C195" t="s">
        <v>15</v>
      </c>
      <c r="D195" t="s">
        <v>388</v>
      </c>
      <c r="E195" t="s">
        <v>49</v>
      </c>
      <c r="F195" s="1" t="s">
        <v>171</v>
      </c>
      <c r="G195" t="s">
        <v>172</v>
      </c>
      <c r="H195">
        <v>1626.62</v>
      </c>
      <c r="I195" s="2">
        <v>42647</v>
      </c>
      <c r="J195" s="2">
        <v>42678</v>
      </c>
      <c r="K195">
        <v>0</v>
      </c>
    </row>
    <row r="196" spans="1:11" x14ac:dyDescent="0.25">
      <c r="A196" t="str">
        <f>"Z771B5F939"</f>
        <v>Z771B5F939</v>
      </c>
      <c r="B196" t="str">
        <f t="shared" si="3"/>
        <v>06363391001</v>
      </c>
      <c r="C196" t="s">
        <v>15</v>
      </c>
      <c r="D196" t="s">
        <v>389</v>
      </c>
      <c r="E196" t="s">
        <v>17</v>
      </c>
      <c r="F196" s="1" t="s">
        <v>76</v>
      </c>
      <c r="G196" t="s">
        <v>77</v>
      </c>
      <c r="H196">
        <v>980</v>
      </c>
      <c r="I196" s="2">
        <v>42647</v>
      </c>
      <c r="J196" s="2">
        <v>42674</v>
      </c>
      <c r="K196">
        <v>980</v>
      </c>
    </row>
    <row r="197" spans="1:11" x14ac:dyDescent="0.25">
      <c r="A197" t="str">
        <f>"ZA21B6B83D"</f>
        <v>ZA21B6B83D</v>
      </c>
      <c r="B197" t="str">
        <f t="shared" si="3"/>
        <v>06363391001</v>
      </c>
      <c r="C197" t="s">
        <v>15</v>
      </c>
      <c r="D197" t="s">
        <v>390</v>
      </c>
      <c r="E197" t="s">
        <v>17</v>
      </c>
      <c r="F197" s="1" t="s">
        <v>391</v>
      </c>
      <c r="G197" t="s">
        <v>392</v>
      </c>
      <c r="H197">
        <v>390</v>
      </c>
      <c r="I197" s="2">
        <v>42648</v>
      </c>
      <c r="J197" s="2">
        <v>42674</v>
      </c>
      <c r="K197">
        <v>390</v>
      </c>
    </row>
    <row r="198" spans="1:11" x14ac:dyDescent="0.25">
      <c r="A198" t="str">
        <f>"Z731B77E5F"</f>
        <v>Z731B77E5F</v>
      </c>
      <c r="B198" t="str">
        <f t="shared" si="3"/>
        <v>06363391001</v>
      </c>
      <c r="C198" t="s">
        <v>15</v>
      </c>
      <c r="D198" t="s">
        <v>393</v>
      </c>
      <c r="E198" t="s">
        <v>17</v>
      </c>
      <c r="F198" s="1" t="s">
        <v>394</v>
      </c>
      <c r="G198" t="s">
        <v>395</v>
      </c>
      <c r="H198">
        <v>2324</v>
      </c>
      <c r="I198" s="2">
        <v>42667</v>
      </c>
      <c r="J198" s="2">
        <v>42704</v>
      </c>
      <c r="K198">
        <v>2324</v>
      </c>
    </row>
    <row r="199" spans="1:11" x14ac:dyDescent="0.25">
      <c r="A199" t="str">
        <f>"Z891BAA944"</f>
        <v>Z891BAA944</v>
      </c>
      <c r="B199" t="str">
        <f t="shared" si="3"/>
        <v>06363391001</v>
      </c>
      <c r="C199" t="s">
        <v>15</v>
      </c>
      <c r="D199" t="s">
        <v>396</v>
      </c>
      <c r="E199" t="s">
        <v>17</v>
      </c>
      <c r="F199" s="1" t="s">
        <v>397</v>
      </c>
      <c r="G199" t="s">
        <v>398</v>
      </c>
      <c r="H199">
        <v>2080</v>
      </c>
      <c r="I199" s="2">
        <v>42663</v>
      </c>
      <c r="J199" s="2">
        <v>42704</v>
      </c>
      <c r="K199">
        <v>2080</v>
      </c>
    </row>
    <row r="200" spans="1:11" x14ac:dyDescent="0.25">
      <c r="A200" t="str">
        <f>"68352323E2"</f>
        <v>68352323E2</v>
      </c>
      <c r="B200" t="str">
        <f t="shared" si="3"/>
        <v>06363391001</v>
      </c>
      <c r="C200" t="s">
        <v>15</v>
      </c>
      <c r="D200" t="s">
        <v>399</v>
      </c>
      <c r="E200" t="s">
        <v>49</v>
      </c>
      <c r="F200" s="1" t="s">
        <v>400</v>
      </c>
      <c r="G200" t="s">
        <v>401</v>
      </c>
      <c r="H200">
        <v>70000</v>
      </c>
      <c r="I200" s="2">
        <v>42667</v>
      </c>
      <c r="J200" s="2">
        <v>43100</v>
      </c>
      <c r="K200">
        <v>47146.38</v>
      </c>
    </row>
    <row r="201" spans="1:11" x14ac:dyDescent="0.25">
      <c r="A201" t="str">
        <f>"Z9B1COFDEE"</f>
        <v>Z9B1COFDEE</v>
      </c>
      <c r="B201" t="str">
        <f t="shared" si="3"/>
        <v>06363391001</v>
      </c>
      <c r="C201" t="s">
        <v>15</v>
      </c>
      <c r="D201" t="s">
        <v>402</v>
      </c>
      <c r="E201" t="s">
        <v>17</v>
      </c>
      <c r="F201" s="1" t="s">
        <v>403</v>
      </c>
      <c r="G201" t="s">
        <v>404</v>
      </c>
      <c r="H201">
        <v>439</v>
      </c>
      <c r="I201" s="2">
        <v>42692</v>
      </c>
      <c r="J201" s="2">
        <v>42716</v>
      </c>
      <c r="K201">
        <v>439</v>
      </c>
    </row>
    <row r="202" spans="1:11" x14ac:dyDescent="0.25">
      <c r="A202" t="str">
        <f>"Z561BF040A"</f>
        <v>Z561BF040A</v>
      </c>
      <c r="B202" t="str">
        <f t="shared" si="3"/>
        <v>06363391001</v>
      </c>
      <c r="C202" t="s">
        <v>15</v>
      </c>
      <c r="D202" t="s">
        <v>405</v>
      </c>
      <c r="E202" t="s">
        <v>17</v>
      </c>
      <c r="F202" s="1" t="s">
        <v>406</v>
      </c>
      <c r="G202" t="s">
        <v>407</v>
      </c>
      <c r="H202">
        <v>798.84</v>
      </c>
      <c r="I202" s="2">
        <v>42692</v>
      </c>
      <c r="J202" s="2">
        <v>42704</v>
      </c>
      <c r="K202">
        <v>798.84</v>
      </c>
    </row>
    <row r="203" spans="1:11" x14ac:dyDescent="0.25">
      <c r="A203" t="str">
        <f>"Z271C18071"</f>
        <v>Z271C18071</v>
      </c>
      <c r="B203" t="str">
        <f t="shared" si="3"/>
        <v>06363391001</v>
      </c>
      <c r="C203" t="s">
        <v>15</v>
      </c>
      <c r="D203" t="s">
        <v>408</v>
      </c>
      <c r="E203" t="s">
        <v>17</v>
      </c>
      <c r="F203" s="1" t="s">
        <v>18</v>
      </c>
      <c r="G203" t="s">
        <v>19</v>
      </c>
      <c r="H203">
        <v>48</v>
      </c>
      <c r="I203" s="2">
        <v>42695</v>
      </c>
      <c r="J203" s="2">
        <v>42695</v>
      </c>
      <c r="K203">
        <v>48</v>
      </c>
    </row>
    <row r="204" spans="1:11" x14ac:dyDescent="0.25">
      <c r="A204" t="str">
        <f>"6689076024"</f>
        <v>6689076024</v>
      </c>
      <c r="B204" t="str">
        <f t="shared" si="3"/>
        <v>06363391001</v>
      </c>
      <c r="C204" t="s">
        <v>15</v>
      </c>
      <c r="D204" t="s">
        <v>409</v>
      </c>
      <c r="E204" t="s">
        <v>49</v>
      </c>
      <c r="F204" s="1" t="s">
        <v>410</v>
      </c>
      <c r="G204" t="s">
        <v>411</v>
      </c>
      <c r="H204">
        <v>657650.49</v>
      </c>
      <c r="I204" s="2">
        <v>42522</v>
      </c>
      <c r="J204" s="2">
        <v>43863</v>
      </c>
      <c r="K204">
        <v>192664.77</v>
      </c>
    </row>
    <row r="205" spans="1:11" x14ac:dyDescent="0.25">
      <c r="A205" t="str">
        <f>"ZAC1BBCA22"</f>
        <v>ZAC1BBCA22</v>
      </c>
      <c r="B205" t="str">
        <f t="shared" si="3"/>
        <v>06363391001</v>
      </c>
      <c r="C205" t="s">
        <v>15</v>
      </c>
      <c r="D205" t="s">
        <v>412</v>
      </c>
      <c r="E205" t="s">
        <v>17</v>
      </c>
      <c r="F205" s="1" t="s">
        <v>413</v>
      </c>
      <c r="G205" t="s">
        <v>414</v>
      </c>
      <c r="H205">
        <v>199</v>
      </c>
      <c r="I205" s="2">
        <v>42668</v>
      </c>
      <c r="J205" s="2">
        <v>42689</v>
      </c>
      <c r="K205">
        <v>0</v>
      </c>
    </row>
    <row r="206" spans="1:11" x14ac:dyDescent="0.25">
      <c r="A206" t="str">
        <f>"Z851B963A7"</f>
        <v>Z851B963A7</v>
      </c>
      <c r="B206" t="str">
        <f t="shared" si="3"/>
        <v>06363391001</v>
      </c>
      <c r="C206" t="s">
        <v>15</v>
      </c>
      <c r="D206" t="s">
        <v>415</v>
      </c>
      <c r="E206" t="s">
        <v>17</v>
      </c>
      <c r="F206" s="1" t="s">
        <v>179</v>
      </c>
      <c r="G206" t="s">
        <v>180</v>
      </c>
      <c r="H206">
        <v>39755.75</v>
      </c>
      <c r="I206" s="2">
        <v>42571</v>
      </c>
      <c r="J206" s="2">
        <v>42571</v>
      </c>
      <c r="K206">
        <v>39755.75</v>
      </c>
    </row>
    <row r="207" spans="1:11" x14ac:dyDescent="0.25">
      <c r="A207" t="str">
        <f>"ZCE1BE41E5"</f>
        <v>ZCE1BE41E5</v>
      </c>
      <c r="B207" t="str">
        <f t="shared" si="3"/>
        <v>06363391001</v>
      </c>
      <c r="C207" t="s">
        <v>15</v>
      </c>
      <c r="D207" t="s">
        <v>416</v>
      </c>
      <c r="E207" t="s">
        <v>17</v>
      </c>
      <c r="F207" s="1" t="s">
        <v>40</v>
      </c>
      <c r="G207" t="s">
        <v>41</v>
      </c>
      <c r="H207">
        <v>0</v>
      </c>
      <c r="I207" s="2">
        <v>42703</v>
      </c>
      <c r="J207" s="2">
        <v>43067</v>
      </c>
      <c r="K207">
        <v>756</v>
      </c>
    </row>
    <row r="208" spans="1:11" x14ac:dyDescent="0.25">
      <c r="A208" t="str">
        <f>"Z161BE4A26"</f>
        <v>Z161BE4A26</v>
      </c>
      <c r="B208" t="str">
        <f t="shared" si="3"/>
        <v>06363391001</v>
      </c>
      <c r="C208" t="s">
        <v>15</v>
      </c>
      <c r="D208" t="s">
        <v>417</v>
      </c>
      <c r="E208" t="s">
        <v>17</v>
      </c>
      <c r="F208" s="1" t="s">
        <v>40</v>
      </c>
      <c r="G208" t="s">
        <v>41</v>
      </c>
      <c r="H208">
        <v>0</v>
      </c>
      <c r="I208" s="2">
        <v>42703</v>
      </c>
      <c r="J208" s="2">
        <v>43067</v>
      </c>
      <c r="K208">
        <v>0</v>
      </c>
    </row>
    <row r="209" spans="1:11" x14ac:dyDescent="0.25">
      <c r="A209" t="str">
        <f>"Z051BE883D"</f>
        <v>Z051BE883D</v>
      </c>
      <c r="B209" t="str">
        <f t="shared" si="3"/>
        <v>06363391001</v>
      </c>
      <c r="C209" t="s">
        <v>15</v>
      </c>
      <c r="D209" t="s">
        <v>418</v>
      </c>
      <c r="E209" t="s">
        <v>17</v>
      </c>
      <c r="F209" s="1" t="s">
        <v>24</v>
      </c>
      <c r="G209" t="s">
        <v>25</v>
      </c>
      <c r="H209">
        <v>250</v>
      </c>
      <c r="I209" s="2">
        <v>42682</v>
      </c>
      <c r="J209" s="2">
        <v>42704</v>
      </c>
      <c r="K209">
        <v>250</v>
      </c>
    </row>
    <row r="210" spans="1:11" x14ac:dyDescent="0.25">
      <c r="A210" t="str">
        <f>"Z631BE8910"</f>
        <v>Z631BE8910</v>
      </c>
      <c r="B210" t="str">
        <f t="shared" si="3"/>
        <v>06363391001</v>
      </c>
      <c r="C210" t="s">
        <v>15</v>
      </c>
      <c r="D210" t="s">
        <v>419</v>
      </c>
      <c r="E210" t="s">
        <v>17</v>
      </c>
      <c r="F210" s="1" t="s">
        <v>238</v>
      </c>
      <c r="G210" t="s">
        <v>239</v>
      </c>
      <c r="H210">
        <v>969.6</v>
      </c>
      <c r="I210" s="2">
        <v>42682</v>
      </c>
      <c r="J210" s="2">
        <v>42704</v>
      </c>
      <c r="K210">
        <v>969.6</v>
      </c>
    </row>
    <row r="211" spans="1:11" x14ac:dyDescent="0.25">
      <c r="A211" t="str">
        <f>"ZC61B89A87"</f>
        <v>ZC61B89A87</v>
      </c>
      <c r="B211" t="str">
        <f t="shared" si="3"/>
        <v>06363391001</v>
      </c>
      <c r="C211" t="s">
        <v>15</v>
      </c>
      <c r="D211" t="s">
        <v>420</v>
      </c>
      <c r="E211" t="s">
        <v>17</v>
      </c>
      <c r="F211" s="1" t="s">
        <v>421</v>
      </c>
      <c r="G211" t="s">
        <v>422</v>
      </c>
      <c r="H211">
        <v>13680</v>
      </c>
      <c r="I211" s="2">
        <v>42702</v>
      </c>
      <c r="J211" s="2">
        <v>42735</v>
      </c>
      <c r="K211">
        <v>13680</v>
      </c>
    </row>
    <row r="212" spans="1:11" x14ac:dyDescent="0.25">
      <c r="A212" t="str">
        <f>"Z9F1C2DF70"</f>
        <v>Z9F1C2DF70</v>
      </c>
      <c r="B212" t="str">
        <f t="shared" si="3"/>
        <v>06363391001</v>
      </c>
      <c r="C212" t="s">
        <v>15</v>
      </c>
      <c r="D212" t="s">
        <v>423</v>
      </c>
      <c r="E212" t="s">
        <v>17</v>
      </c>
      <c r="F212" s="1" t="s">
        <v>120</v>
      </c>
      <c r="G212" t="s">
        <v>121</v>
      </c>
      <c r="H212">
        <v>63</v>
      </c>
      <c r="I212" s="2">
        <v>42699</v>
      </c>
      <c r="J212" s="2">
        <v>42713</v>
      </c>
      <c r="K212">
        <v>63</v>
      </c>
    </row>
    <row r="213" spans="1:11" x14ac:dyDescent="0.25">
      <c r="A213" t="str">
        <f>"ZE61B780EF"</f>
        <v>ZE61B780EF</v>
      </c>
      <c r="B213" t="str">
        <f t="shared" si="3"/>
        <v>06363391001</v>
      </c>
      <c r="C213" t="s">
        <v>15</v>
      </c>
      <c r="D213" t="s">
        <v>424</v>
      </c>
      <c r="E213" t="s">
        <v>17</v>
      </c>
      <c r="F213" s="1" t="s">
        <v>425</v>
      </c>
      <c r="G213" t="s">
        <v>426</v>
      </c>
      <c r="H213">
        <v>149.5</v>
      </c>
      <c r="I213" s="2">
        <v>42711</v>
      </c>
      <c r="J213" s="2">
        <v>42711</v>
      </c>
      <c r="K213">
        <v>149.5</v>
      </c>
    </row>
    <row r="214" spans="1:11" x14ac:dyDescent="0.25">
      <c r="A214" t="str">
        <f>"69027590EE"</f>
        <v>69027590EE</v>
      </c>
      <c r="B214" t="str">
        <f t="shared" si="3"/>
        <v>06363391001</v>
      </c>
      <c r="C214" t="s">
        <v>15</v>
      </c>
      <c r="D214" t="s">
        <v>427</v>
      </c>
      <c r="E214" t="s">
        <v>49</v>
      </c>
      <c r="F214" s="1" t="s">
        <v>266</v>
      </c>
      <c r="G214" t="s">
        <v>267</v>
      </c>
      <c r="H214">
        <v>79106.880000000005</v>
      </c>
      <c r="I214" s="2">
        <v>42413</v>
      </c>
      <c r="J214" s="2">
        <v>42415</v>
      </c>
      <c r="K214">
        <v>79106.87</v>
      </c>
    </row>
    <row r="215" spans="1:11" x14ac:dyDescent="0.25">
      <c r="A215" t="str">
        <f>"6831643226"</f>
        <v>6831643226</v>
      </c>
      <c r="B215" t="str">
        <f t="shared" si="3"/>
        <v>06363391001</v>
      </c>
      <c r="C215" t="s">
        <v>15</v>
      </c>
      <c r="D215" t="s">
        <v>428</v>
      </c>
      <c r="E215" t="s">
        <v>149</v>
      </c>
      <c r="F215" s="1" t="s">
        <v>429</v>
      </c>
      <c r="G215" t="s">
        <v>106</v>
      </c>
      <c r="H215">
        <v>30750</v>
      </c>
      <c r="I215" s="2">
        <v>42720</v>
      </c>
      <c r="J215" s="2">
        <v>42782</v>
      </c>
      <c r="K215">
        <v>30750</v>
      </c>
    </row>
    <row r="216" spans="1:11" x14ac:dyDescent="0.25">
      <c r="A216" t="str">
        <f>"Z1C1C48CDF"</f>
        <v>Z1C1C48CDF</v>
      </c>
      <c r="B216" t="str">
        <f t="shared" si="3"/>
        <v>06363391001</v>
      </c>
      <c r="C216" t="s">
        <v>15</v>
      </c>
      <c r="D216" t="s">
        <v>430</v>
      </c>
      <c r="E216" t="s">
        <v>17</v>
      </c>
      <c r="F216" s="1" t="s">
        <v>431</v>
      </c>
      <c r="G216" t="s">
        <v>432</v>
      </c>
      <c r="H216">
        <v>172.4</v>
      </c>
      <c r="I216" s="2">
        <v>42705</v>
      </c>
      <c r="J216" s="2">
        <v>42734</v>
      </c>
      <c r="K216">
        <v>172.4</v>
      </c>
    </row>
    <row r="217" spans="1:11" x14ac:dyDescent="0.25">
      <c r="A217" t="str">
        <f>"Z521C3B504"</f>
        <v>Z521C3B504</v>
      </c>
      <c r="B217" t="str">
        <f t="shared" si="3"/>
        <v>06363391001</v>
      </c>
      <c r="C217" t="s">
        <v>15</v>
      </c>
      <c r="D217" t="s">
        <v>433</v>
      </c>
      <c r="E217" t="s">
        <v>17</v>
      </c>
      <c r="F217" s="1" t="s">
        <v>434</v>
      </c>
      <c r="G217" t="s">
        <v>435</v>
      </c>
      <c r="H217">
        <v>503.22</v>
      </c>
      <c r="I217" s="2">
        <v>42704</v>
      </c>
      <c r="J217" s="2">
        <v>42720</v>
      </c>
      <c r="K217">
        <v>501.94</v>
      </c>
    </row>
    <row r="218" spans="1:11" x14ac:dyDescent="0.25">
      <c r="A218" t="str">
        <f>"Z731C8DAD6"</f>
        <v>Z731C8DAD6</v>
      </c>
      <c r="B218" t="str">
        <f t="shared" si="3"/>
        <v>06363391001</v>
      </c>
      <c r="C218" t="s">
        <v>15</v>
      </c>
      <c r="D218" t="s">
        <v>436</v>
      </c>
      <c r="E218" t="s">
        <v>17</v>
      </c>
      <c r="F218" s="1" t="s">
        <v>394</v>
      </c>
      <c r="G218" t="s">
        <v>395</v>
      </c>
      <c r="H218">
        <v>2256</v>
      </c>
      <c r="I218" s="2">
        <v>42720</v>
      </c>
      <c r="J218" s="2">
        <v>42782</v>
      </c>
      <c r="K218">
        <v>2256</v>
      </c>
    </row>
    <row r="219" spans="1:11" x14ac:dyDescent="0.25">
      <c r="A219" t="str">
        <f>"6879223268"</f>
        <v>6879223268</v>
      </c>
      <c r="B219" t="str">
        <f t="shared" si="3"/>
        <v>06363391001</v>
      </c>
      <c r="C219" t="s">
        <v>15</v>
      </c>
      <c r="D219" t="s">
        <v>437</v>
      </c>
      <c r="E219" t="s">
        <v>49</v>
      </c>
      <c r="F219" s="1" t="s">
        <v>438</v>
      </c>
      <c r="G219" t="s">
        <v>439</v>
      </c>
      <c r="H219">
        <v>126584.92</v>
      </c>
      <c r="I219" s="2">
        <v>42705</v>
      </c>
      <c r="J219" s="2">
        <v>42724</v>
      </c>
      <c r="K219">
        <v>126230.22</v>
      </c>
    </row>
    <row r="220" spans="1:11" x14ac:dyDescent="0.25">
      <c r="A220" t="str">
        <f>"ZCC1C8DB4B"</f>
        <v>ZCC1C8DB4B</v>
      </c>
      <c r="B220" t="str">
        <f t="shared" si="3"/>
        <v>06363391001</v>
      </c>
      <c r="C220" t="s">
        <v>15</v>
      </c>
      <c r="D220" t="s">
        <v>440</v>
      </c>
      <c r="E220" t="s">
        <v>17</v>
      </c>
      <c r="F220" s="1" t="s">
        <v>441</v>
      </c>
      <c r="G220" t="s">
        <v>442</v>
      </c>
      <c r="H220">
        <v>2400</v>
      </c>
      <c r="I220" s="2">
        <v>42719</v>
      </c>
      <c r="J220" s="2">
        <v>42735</v>
      </c>
      <c r="K220">
        <v>2400</v>
      </c>
    </row>
    <row r="221" spans="1:11" x14ac:dyDescent="0.25">
      <c r="A221" t="str">
        <f>"Z501C6E535"</f>
        <v>Z501C6E535</v>
      </c>
      <c r="B221" t="str">
        <f t="shared" si="3"/>
        <v>06363391001</v>
      </c>
      <c r="C221" t="s">
        <v>15</v>
      </c>
      <c r="D221" t="s">
        <v>443</v>
      </c>
      <c r="E221" t="s">
        <v>17</v>
      </c>
      <c r="F221" s="1" t="s">
        <v>266</v>
      </c>
      <c r="G221" t="s">
        <v>267</v>
      </c>
      <c r="H221">
        <v>4990.6000000000004</v>
      </c>
      <c r="I221" s="2">
        <v>42713</v>
      </c>
      <c r="J221" s="2">
        <v>42759</v>
      </c>
      <c r="K221">
        <v>4990.6000000000004</v>
      </c>
    </row>
    <row r="222" spans="1:11" x14ac:dyDescent="0.25">
      <c r="A222" t="str">
        <f>"ZB51C6E3FF"</f>
        <v>ZB51C6E3FF</v>
      </c>
      <c r="B222" t="str">
        <f t="shared" si="3"/>
        <v>06363391001</v>
      </c>
      <c r="C222" t="s">
        <v>15</v>
      </c>
      <c r="D222" t="s">
        <v>444</v>
      </c>
      <c r="E222" t="s">
        <v>17</v>
      </c>
      <c r="F222" s="1" t="s">
        <v>266</v>
      </c>
      <c r="G222" t="s">
        <v>267</v>
      </c>
      <c r="H222">
        <v>2495.3000000000002</v>
      </c>
      <c r="I222" s="2">
        <v>42713</v>
      </c>
      <c r="J222" s="2">
        <v>42759</v>
      </c>
      <c r="K222">
        <v>2495.3000000000002</v>
      </c>
    </row>
    <row r="223" spans="1:11" x14ac:dyDescent="0.25">
      <c r="A223" t="str">
        <f>"ZAF1C6DC7F"</f>
        <v>ZAF1C6DC7F</v>
      </c>
      <c r="B223" t="str">
        <f t="shared" si="3"/>
        <v>06363391001</v>
      </c>
      <c r="C223" t="s">
        <v>15</v>
      </c>
      <c r="D223" t="s">
        <v>445</v>
      </c>
      <c r="E223" t="s">
        <v>17</v>
      </c>
      <c r="F223" s="1" t="s">
        <v>446</v>
      </c>
      <c r="G223" t="s">
        <v>447</v>
      </c>
      <c r="H223">
        <v>458.5</v>
      </c>
      <c r="I223" s="2">
        <v>42713</v>
      </c>
      <c r="J223" s="2">
        <v>42727</v>
      </c>
      <c r="K223">
        <v>431.5</v>
      </c>
    </row>
    <row r="224" spans="1:11" x14ac:dyDescent="0.25">
      <c r="A224" t="str">
        <f>"ZE51C76E6F"</f>
        <v>ZE51C76E6F</v>
      </c>
      <c r="B224" t="str">
        <f t="shared" si="3"/>
        <v>06363391001</v>
      </c>
      <c r="C224" t="s">
        <v>15</v>
      </c>
      <c r="D224" t="s">
        <v>448</v>
      </c>
      <c r="E224" t="s">
        <v>17</v>
      </c>
      <c r="F224" s="1" t="s">
        <v>449</v>
      </c>
      <c r="G224" t="s">
        <v>450</v>
      </c>
      <c r="H224">
        <v>10860</v>
      </c>
      <c r="I224" s="2">
        <v>42718</v>
      </c>
      <c r="J224" s="2">
        <v>42766</v>
      </c>
      <c r="K224">
        <v>10860</v>
      </c>
    </row>
    <row r="225" spans="1:11" x14ac:dyDescent="0.25">
      <c r="A225" t="str">
        <f>"ZC91C76ACF"</f>
        <v>ZC91C76ACF</v>
      </c>
      <c r="B225" t="str">
        <f t="shared" si="3"/>
        <v>06363391001</v>
      </c>
      <c r="C225" t="s">
        <v>15</v>
      </c>
      <c r="D225" t="s">
        <v>451</v>
      </c>
      <c r="E225" t="s">
        <v>17</v>
      </c>
      <c r="F225" s="1" t="s">
        <v>105</v>
      </c>
      <c r="G225" t="s">
        <v>106</v>
      </c>
      <c r="H225">
        <v>1850</v>
      </c>
      <c r="I225" s="2">
        <v>42718</v>
      </c>
      <c r="J225" s="2">
        <v>42735</v>
      </c>
      <c r="K225">
        <v>1850</v>
      </c>
    </row>
    <row r="226" spans="1:11" x14ac:dyDescent="0.25">
      <c r="A226" t="str">
        <f>"ZE51C821DC"</f>
        <v>ZE51C821DC</v>
      </c>
      <c r="B226" t="str">
        <f t="shared" si="3"/>
        <v>06363391001</v>
      </c>
      <c r="C226" t="s">
        <v>15</v>
      </c>
      <c r="D226" t="s">
        <v>452</v>
      </c>
      <c r="E226" t="s">
        <v>17</v>
      </c>
      <c r="F226" s="1" t="s">
        <v>453</v>
      </c>
      <c r="G226" t="s">
        <v>454</v>
      </c>
      <c r="H226">
        <v>356</v>
      </c>
      <c r="I226" s="2">
        <v>42718</v>
      </c>
      <c r="J226" s="2">
        <v>42727</v>
      </c>
      <c r="K226">
        <v>356</v>
      </c>
    </row>
    <row r="227" spans="1:11" x14ac:dyDescent="0.25">
      <c r="A227" t="str">
        <f>"ZF61C81D9E"</f>
        <v>ZF61C81D9E</v>
      </c>
      <c r="B227" t="str">
        <f t="shared" si="3"/>
        <v>06363391001</v>
      </c>
      <c r="C227" t="s">
        <v>15</v>
      </c>
      <c r="D227" t="s">
        <v>455</v>
      </c>
      <c r="E227" t="s">
        <v>17</v>
      </c>
      <c r="F227" s="1" t="s">
        <v>238</v>
      </c>
      <c r="G227" t="s">
        <v>239</v>
      </c>
      <c r="H227">
        <v>5859.3</v>
      </c>
      <c r="I227" s="2">
        <v>42718</v>
      </c>
      <c r="J227" s="2">
        <v>42735</v>
      </c>
      <c r="K227">
        <v>0</v>
      </c>
    </row>
    <row r="228" spans="1:11" x14ac:dyDescent="0.25">
      <c r="A228" t="str">
        <f>"ZD01C8201F"</f>
        <v>ZD01C8201F</v>
      </c>
      <c r="B228" t="str">
        <f t="shared" si="3"/>
        <v>06363391001</v>
      </c>
      <c r="C228" t="s">
        <v>15</v>
      </c>
      <c r="D228" t="s">
        <v>456</v>
      </c>
      <c r="E228" t="s">
        <v>17</v>
      </c>
      <c r="F228" s="1" t="s">
        <v>76</v>
      </c>
      <c r="G228" t="s">
        <v>77</v>
      </c>
      <c r="H228">
        <v>3301.04</v>
      </c>
      <c r="I228" s="2">
        <v>42723</v>
      </c>
      <c r="J228" s="2">
        <v>42734</v>
      </c>
      <c r="K228">
        <v>2901.14</v>
      </c>
    </row>
    <row r="229" spans="1:11" x14ac:dyDescent="0.25">
      <c r="A229" t="str">
        <f>"Z5A1C8F474"</f>
        <v>Z5A1C8F474</v>
      </c>
      <c r="B229" t="str">
        <f t="shared" si="3"/>
        <v>06363391001</v>
      </c>
      <c r="C229" t="s">
        <v>15</v>
      </c>
      <c r="D229" t="s">
        <v>457</v>
      </c>
      <c r="E229" t="s">
        <v>17</v>
      </c>
      <c r="F229" s="1" t="s">
        <v>208</v>
      </c>
      <c r="G229" t="s">
        <v>209</v>
      </c>
      <c r="H229">
        <v>6330</v>
      </c>
      <c r="I229" s="2">
        <v>42723</v>
      </c>
      <c r="J229" s="2">
        <v>42785</v>
      </c>
      <c r="K229">
        <v>6330</v>
      </c>
    </row>
    <row r="230" spans="1:11" x14ac:dyDescent="0.25">
      <c r="A230" t="str">
        <f>"ZEF1C9C05A"</f>
        <v>ZEF1C9C05A</v>
      </c>
      <c r="B230" t="str">
        <f t="shared" si="3"/>
        <v>06363391001</v>
      </c>
      <c r="C230" t="s">
        <v>15</v>
      </c>
      <c r="D230" t="s">
        <v>458</v>
      </c>
      <c r="E230" t="s">
        <v>17</v>
      </c>
      <c r="F230" s="1" t="s">
        <v>459</v>
      </c>
      <c r="G230" t="s">
        <v>460</v>
      </c>
      <c r="H230">
        <v>8634</v>
      </c>
      <c r="I230" s="2">
        <v>42724</v>
      </c>
      <c r="J230" s="2">
        <v>42764</v>
      </c>
      <c r="K230">
        <v>8364</v>
      </c>
    </row>
    <row r="231" spans="1:11" x14ac:dyDescent="0.25">
      <c r="A231" t="str">
        <f>"Z761C994F4"</f>
        <v>Z761C994F4</v>
      </c>
      <c r="B231" t="str">
        <f t="shared" si="3"/>
        <v>06363391001</v>
      </c>
      <c r="C231" t="s">
        <v>15</v>
      </c>
      <c r="D231" t="s">
        <v>461</v>
      </c>
      <c r="E231" t="s">
        <v>17</v>
      </c>
      <c r="F231" s="1" t="s">
        <v>462</v>
      </c>
      <c r="G231" t="s">
        <v>370</v>
      </c>
      <c r="H231">
        <v>9024.4599999999991</v>
      </c>
      <c r="I231" s="2">
        <v>42724</v>
      </c>
      <c r="J231" s="2">
        <v>42735</v>
      </c>
      <c r="K231">
        <v>9024.4599999999991</v>
      </c>
    </row>
    <row r="232" spans="1:11" x14ac:dyDescent="0.25">
      <c r="A232" t="str">
        <f>"Z4A1C678B8"</f>
        <v>Z4A1C678B8</v>
      </c>
      <c r="B232" t="str">
        <f t="shared" si="3"/>
        <v>06363391001</v>
      </c>
      <c r="C232" t="s">
        <v>15</v>
      </c>
      <c r="D232" t="s">
        <v>463</v>
      </c>
      <c r="E232" t="s">
        <v>17</v>
      </c>
      <c r="F232" s="1" t="s">
        <v>24</v>
      </c>
      <c r="G232" t="s">
        <v>25</v>
      </c>
      <c r="H232">
        <v>1250</v>
      </c>
      <c r="I232" s="2">
        <v>42712</v>
      </c>
      <c r="J232" s="2">
        <v>42724</v>
      </c>
      <c r="K232">
        <v>1250</v>
      </c>
    </row>
    <row r="233" spans="1:11" x14ac:dyDescent="0.25">
      <c r="A233" t="str">
        <f>"Z011A5D032"</f>
        <v>Z011A5D032</v>
      </c>
      <c r="B233" t="str">
        <f t="shared" si="3"/>
        <v>06363391001</v>
      </c>
      <c r="C233" t="s">
        <v>15</v>
      </c>
      <c r="D233" t="s">
        <v>464</v>
      </c>
      <c r="E233" t="s">
        <v>17</v>
      </c>
      <c r="F233" s="1" t="s">
        <v>325</v>
      </c>
      <c r="G233" t="s">
        <v>326</v>
      </c>
      <c r="H233">
        <v>150</v>
      </c>
      <c r="I233" s="2">
        <v>42542</v>
      </c>
      <c r="J233" s="2">
        <v>42559</v>
      </c>
      <c r="K233">
        <v>150</v>
      </c>
    </row>
    <row r="234" spans="1:11" x14ac:dyDescent="0.25">
      <c r="A234" t="str">
        <f>"ZE51A68C21"</f>
        <v>ZE51A68C21</v>
      </c>
      <c r="B234" t="str">
        <f t="shared" si="3"/>
        <v>06363391001</v>
      </c>
      <c r="C234" t="s">
        <v>15</v>
      </c>
      <c r="D234" t="s">
        <v>465</v>
      </c>
      <c r="E234" t="s">
        <v>17</v>
      </c>
      <c r="F234" s="1" t="s">
        <v>24</v>
      </c>
      <c r="G234" t="s">
        <v>25</v>
      </c>
      <c r="H234">
        <v>250</v>
      </c>
      <c r="I234" s="2">
        <v>42545</v>
      </c>
      <c r="J234" s="2">
        <v>42567</v>
      </c>
      <c r="K234">
        <v>250</v>
      </c>
    </row>
    <row r="235" spans="1:11" x14ac:dyDescent="0.25">
      <c r="A235" t="str">
        <f>"67611884D7"</f>
        <v>67611884D7</v>
      </c>
      <c r="B235" t="str">
        <f t="shared" si="3"/>
        <v>06363391001</v>
      </c>
      <c r="C235" t="s">
        <v>15</v>
      </c>
      <c r="D235" t="s">
        <v>466</v>
      </c>
      <c r="E235" t="s">
        <v>49</v>
      </c>
      <c r="F235" s="1" t="s">
        <v>438</v>
      </c>
      <c r="G235" t="s">
        <v>439</v>
      </c>
      <c r="H235">
        <v>122176.63</v>
      </c>
      <c r="I235" s="2">
        <v>42576</v>
      </c>
      <c r="J235" s="2">
        <v>42601</v>
      </c>
      <c r="K235">
        <v>122176.63</v>
      </c>
    </row>
    <row r="236" spans="1:11" x14ac:dyDescent="0.25">
      <c r="A236" t="str">
        <f>"ZAB1AC044B"</f>
        <v>ZAB1AC044B</v>
      </c>
      <c r="B236" t="str">
        <f t="shared" si="3"/>
        <v>06363391001</v>
      </c>
      <c r="C236" t="s">
        <v>15</v>
      </c>
      <c r="D236" t="s">
        <v>467</v>
      </c>
      <c r="E236" t="s">
        <v>17</v>
      </c>
      <c r="F236" s="1" t="s">
        <v>76</v>
      </c>
      <c r="G236" t="s">
        <v>77</v>
      </c>
      <c r="H236">
        <v>305</v>
      </c>
      <c r="I236" s="2">
        <v>42576</v>
      </c>
      <c r="J236" s="2">
        <v>42607</v>
      </c>
      <c r="K236">
        <v>305</v>
      </c>
    </row>
    <row r="237" spans="1:11" x14ac:dyDescent="0.25">
      <c r="A237" t="str">
        <f>"Z1E1A58A8E"</f>
        <v>Z1E1A58A8E</v>
      </c>
      <c r="B237" t="str">
        <f t="shared" si="3"/>
        <v>06363391001</v>
      </c>
      <c r="C237" t="s">
        <v>15</v>
      </c>
      <c r="D237" t="s">
        <v>468</v>
      </c>
      <c r="E237" t="s">
        <v>17</v>
      </c>
      <c r="F237" s="1" t="s">
        <v>40</v>
      </c>
      <c r="G237" t="s">
        <v>41</v>
      </c>
      <c r="H237">
        <v>0</v>
      </c>
      <c r="I237" s="2">
        <v>42553</v>
      </c>
      <c r="J237" s="2">
        <v>42917</v>
      </c>
      <c r="K237">
        <v>0</v>
      </c>
    </row>
    <row r="238" spans="1:11" x14ac:dyDescent="0.25">
      <c r="A238" t="str">
        <f>"ZBE1A58B85"</f>
        <v>ZBE1A58B85</v>
      </c>
      <c r="B238" t="str">
        <f t="shared" si="3"/>
        <v>06363391001</v>
      </c>
      <c r="C238" t="s">
        <v>15</v>
      </c>
      <c r="D238" t="s">
        <v>469</v>
      </c>
      <c r="E238" t="s">
        <v>17</v>
      </c>
      <c r="F238" s="1" t="s">
        <v>40</v>
      </c>
      <c r="G238" t="s">
        <v>41</v>
      </c>
      <c r="H238">
        <v>0</v>
      </c>
      <c r="I238" s="2">
        <v>42553</v>
      </c>
      <c r="J238" s="2">
        <v>42917</v>
      </c>
      <c r="K238">
        <v>750</v>
      </c>
    </row>
    <row r="239" spans="1:11" x14ac:dyDescent="0.25">
      <c r="A239" t="str">
        <f>"Z1D1A6CBE1"</f>
        <v>Z1D1A6CBE1</v>
      </c>
      <c r="B239" t="str">
        <f t="shared" si="3"/>
        <v>06363391001</v>
      </c>
      <c r="C239" t="s">
        <v>15</v>
      </c>
      <c r="D239" t="s">
        <v>470</v>
      </c>
      <c r="E239" t="s">
        <v>17</v>
      </c>
      <c r="F239" s="1" t="s">
        <v>40</v>
      </c>
      <c r="G239" t="s">
        <v>41</v>
      </c>
      <c r="H239">
        <v>0</v>
      </c>
      <c r="I239" s="2">
        <v>42563</v>
      </c>
      <c r="J239" s="2">
        <v>42927</v>
      </c>
      <c r="K239">
        <v>0</v>
      </c>
    </row>
    <row r="240" spans="1:11" x14ac:dyDescent="0.25">
      <c r="A240" t="str">
        <f>"Z871A68376"</f>
        <v>Z871A68376</v>
      </c>
      <c r="B240" t="str">
        <f t="shared" si="3"/>
        <v>06363391001</v>
      </c>
      <c r="C240" t="s">
        <v>15</v>
      </c>
      <c r="D240" t="s">
        <v>471</v>
      </c>
      <c r="E240" t="s">
        <v>17</v>
      </c>
      <c r="F240" s="1" t="s">
        <v>40</v>
      </c>
      <c r="G240" t="s">
        <v>41</v>
      </c>
      <c r="H240">
        <v>0</v>
      </c>
      <c r="I240" s="2">
        <v>42564</v>
      </c>
      <c r="J240" s="2">
        <v>42928</v>
      </c>
      <c r="K240">
        <v>756</v>
      </c>
    </row>
    <row r="241" spans="1:11" x14ac:dyDescent="0.25">
      <c r="A241" t="str">
        <f>"Z691A6CACB"</f>
        <v>Z691A6CACB</v>
      </c>
      <c r="B241" t="str">
        <f t="shared" si="3"/>
        <v>06363391001</v>
      </c>
      <c r="C241" t="s">
        <v>15</v>
      </c>
      <c r="D241" t="s">
        <v>472</v>
      </c>
      <c r="E241" t="s">
        <v>17</v>
      </c>
      <c r="F241" s="1" t="s">
        <v>40</v>
      </c>
      <c r="G241" t="s">
        <v>41</v>
      </c>
      <c r="H241">
        <v>0</v>
      </c>
      <c r="I241" s="2">
        <v>42563</v>
      </c>
      <c r="J241" s="2">
        <v>42927</v>
      </c>
      <c r="K241">
        <v>0</v>
      </c>
    </row>
    <row r="242" spans="1:11" x14ac:dyDescent="0.25">
      <c r="A242" t="str">
        <f>"Z341AA4A62"</f>
        <v>Z341AA4A62</v>
      </c>
      <c r="B242" t="str">
        <f t="shared" si="3"/>
        <v>06363391001</v>
      </c>
      <c r="C242" t="s">
        <v>15</v>
      </c>
      <c r="D242" t="s">
        <v>473</v>
      </c>
      <c r="E242" t="s">
        <v>17</v>
      </c>
      <c r="F242" s="1" t="s">
        <v>40</v>
      </c>
      <c r="G242" t="s">
        <v>41</v>
      </c>
      <c r="H242">
        <v>0</v>
      </c>
      <c r="I242" s="2">
        <v>42583</v>
      </c>
      <c r="J242" s="2">
        <v>42947</v>
      </c>
      <c r="K242">
        <v>0</v>
      </c>
    </row>
    <row r="243" spans="1:11" x14ac:dyDescent="0.25">
      <c r="A243" t="str">
        <f>"ZA71AC372E"</f>
        <v>ZA71AC372E</v>
      </c>
      <c r="B243" t="str">
        <f t="shared" si="3"/>
        <v>06363391001</v>
      </c>
      <c r="C243" t="s">
        <v>15</v>
      </c>
      <c r="D243" t="s">
        <v>474</v>
      </c>
      <c r="E243" t="s">
        <v>17</v>
      </c>
      <c r="F243" s="1" t="s">
        <v>475</v>
      </c>
      <c r="G243" t="s">
        <v>476</v>
      </c>
      <c r="H243">
        <v>650</v>
      </c>
      <c r="I243" s="2">
        <v>42578</v>
      </c>
      <c r="J243" s="2">
        <v>42579</v>
      </c>
      <c r="K243">
        <v>650</v>
      </c>
    </row>
    <row r="244" spans="1:11" x14ac:dyDescent="0.25">
      <c r="A244" t="str">
        <f>"Z2D1C7225E"</f>
        <v>Z2D1C7225E</v>
      </c>
      <c r="B244" t="str">
        <f t="shared" si="3"/>
        <v>06363391001</v>
      </c>
      <c r="C244" t="s">
        <v>15</v>
      </c>
      <c r="D244" t="s">
        <v>477</v>
      </c>
      <c r="E244" t="s">
        <v>17</v>
      </c>
      <c r="F244" s="1" t="s">
        <v>478</v>
      </c>
      <c r="G244" t="s">
        <v>479</v>
      </c>
      <c r="H244">
        <v>500</v>
      </c>
      <c r="I244" s="2">
        <v>42713</v>
      </c>
      <c r="J244" s="2">
        <v>42727</v>
      </c>
      <c r="K244">
        <v>0</v>
      </c>
    </row>
    <row r="245" spans="1:11" x14ac:dyDescent="0.25">
      <c r="A245" t="str">
        <f>"ZE91C25391"</f>
        <v>ZE91C25391</v>
      </c>
      <c r="B245" t="str">
        <f t="shared" si="3"/>
        <v>06363391001</v>
      </c>
      <c r="C245" t="s">
        <v>15</v>
      </c>
      <c r="D245" t="s">
        <v>480</v>
      </c>
      <c r="E245" t="s">
        <v>49</v>
      </c>
      <c r="F245" s="1" t="s">
        <v>438</v>
      </c>
      <c r="G245" t="s">
        <v>439</v>
      </c>
      <c r="H245">
        <v>512.33000000000004</v>
      </c>
      <c r="I245" s="2">
        <v>42724</v>
      </c>
      <c r="J245" s="2">
        <v>42735</v>
      </c>
      <c r="K245">
        <v>0</v>
      </c>
    </row>
    <row r="246" spans="1:11" x14ac:dyDescent="0.25">
      <c r="A246" t="str">
        <f>"ZF61CAA8A6"</f>
        <v>ZF61CAA8A6</v>
      </c>
      <c r="B246" t="str">
        <f t="shared" si="3"/>
        <v>06363391001</v>
      </c>
      <c r="C246" t="s">
        <v>15</v>
      </c>
      <c r="D246" t="s">
        <v>481</v>
      </c>
      <c r="E246" t="s">
        <v>17</v>
      </c>
      <c r="F246" s="1" t="s">
        <v>40</v>
      </c>
      <c r="G246" t="s">
        <v>41</v>
      </c>
      <c r="H246">
        <v>0</v>
      </c>
      <c r="I246" s="2">
        <v>42736</v>
      </c>
      <c r="J246" s="2">
        <v>43100</v>
      </c>
      <c r="K246">
        <v>747</v>
      </c>
    </row>
    <row r="247" spans="1:11" x14ac:dyDescent="0.25">
      <c r="A247" t="str">
        <f>"ZF01A9FAA7"</f>
        <v>ZF01A9FAA7</v>
      </c>
      <c r="B247" t="str">
        <f t="shared" si="3"/>
        <v>06363391001</v>
      </c>
      <c r="C247" t="s">
        <v>15</v>
      </c>
      <c r="D247" t="s">
        <v>482</v>
      </c>
      <c r="E247" t="s">
        <v>17</v>
      </c>
      <c r="F247" s="1" t="s">
        <v>483</v>
      </c>
      <c r="G247" t="s">
        <v>484</v>
      </c>
      <c r="H247">
        <v>505</v>
      </c>
      <c r="I247" s="2">
        <v>42583</v>
      </c>
      <c r="J247" s="2">
        <v>42587</v>
      </c>
      <c r="K247">
        <v>505</v>
      </c>
    </row>
    <row r="248" spans="1:11" x14ac:dyDescent="0.25">
      <c r="A248" t="str">
        <f>"Z121AE680C"</f>
        <v>Z121AE680C</v>
      </c>
      <c r="B248" t="str">
        <f t="shared" si="3"/>
        <v>06363391001</v>
      </c>
      <c r="C248" t="s">
        <v>15</v>
      </c>
      <c r="D248" t="s">
        <v>485</v>
      </c>
      <c r="E248" t="s">
        <v>17</v>
      </c>
      <c r="F248" s="1" t="s">
        <v>486</v>
      </c>
      <c r="G248" t="s">
        <v>398</v>
      </c>
      <c r="H248">
        <v>570</v>
      </c>
      <c r="I248" s="2">
        <v>42632</v>
      </c>
      <c r="J248" s="2">
        <v>42634</v>
      </c>
      <c r="K248">
        <v>570</v>
      </c>
    </row>
    <row r="249" spans="1:11" x14ac:dyDescent="0.25">
      <c r="A249" t="str">
        <f>"Z041AE6832"</f>
        <v>Z041AE6832</v>
      </c>
      <c r="B249" t="str">
        <f t="shared" si="3"/>
        <v>06363391001</v>
      </c>
      <c r="C249" t="s">
        <v>15</v>
      </c>
      <c r="D249" t="s">
        <v>487</v>
      </c>
      <c r="E249" t="s">
        <v>17</v>
      </c>
      <c r="F249" s="1" t="s">
        <v>488</v>
      </c>
      <c r="G249" t="s">
        <v>398</v>
      </c>
      <c r="H249">
        <v>930</v>
      </c>
      <c r="I249" s="2">
        <v>42632</v>
      </c>
      <c r="J249" s="2">
        <v>42635</v>
      </c>
      <c r="K249">
        <v>930</v>
      </c>
    </row>
    <row r="250" spans="1:11" x14ac:dyDescent="0.25">
      <c r="A250" t="str">
        <f>"Z5D1CB98CE"</f>
        <v>Z5D1CB98CE</v>
      </c>
      <c r="B250" t="str">
        <f t="shared" si="3"/>
        <v>06363391001</v>
      </c>
      <c r="C250" t="s">
        <v>15</v>
      </c>
      <c r="D250" t="s">
        <v>489</v>
      </c>
      <c r="E250" t="s">
        <v>17</v>
      </c>
      <c r="F250" s="1" t="s">
        <v>490</v>
      </c>
      <c r="G250" t="s">
        <v>77</v>
      </c>
      <c r="H250">
        <v>3660</v>
      </c>
      <c r="I250" s="2">
        <v>42731</v>
      </c>
      <c r="J250" s="2">
        <v>42762</v>
      </c>
      <c r="K250">
        <v>3660</v>
      </c>
    </row>
    <row r="251" spans="1:11" x14ac:dyDescent="0.25">
      <c r="A251" t="str">
        <f>"Z2F1CC09E8"</f>
        <v>Z2F1CC09E8</v>
      </c>
      <c r="B251" t="str">
        <f t="shared" si="3"/>
        <v>06363391001</v>
      </c>
      <c r="C251" t="s">
        <v>15</v>
      </c>
      <c r="D251" t="s">
        <v>491</v>
      </c>
      <c r="E251" t="s">
        <v>17</v>
      </c>
      <c r="F251" s="1" t="s">
        <v>462</v>
      </c>
      <c r="G251" t="s">
        <v>370</v>
      </c>
      <c r="H251">
        <v>6736.48</v>
      </c>
      <c r="I251" s="2">
        <v>42733</v>
      </c>
      <c r="J251" s="2">
        <v>42794</v>
      </c>
      <c r="K251">
        <v>6736.48</v>
      </c>
    </row>
    <row r="252" spans="1:11" x14ac:dyDescent="0.25">
      <c r="A252" t="str">
        <f>"ZA41CAB1EC"</f>
        <v>ZA41CAB1EC</v>
      </c>
      <c r="B252" t="str">
        <f t="shared" si="3"/>
        <v>06363391001</v>
      </c>
      <c r="C252" t="s">
        <v>15</v>
      </c>
      <c r="D252" t="s">
        <v>492</v>
      </c>
      <c r="E252" t="s">
        <v>17</v>
      </c>
      <c r="F252" s="1" t="s">
        <v>40</v>
      </c>
      <c r="G252" t="s">
        <v>41</v>
      </c>
      <c r="H252">
        <v>0</v>
      </c>
      <c r="I252" s="2">
        <v>43070</v>
      </c>
      <c r="J252" s="2">
        <v>42750</v>
      </c>
      <c r="K252">
        <v>0</v>
      </c>
    </row>
    <row r="253" spans="1:11" x14ac:dyDescent="0.25">
      <c r="A253" t="str">
        <f>"Z7A1C96FCB"</f>
        <v>Z7A1C96FCB</v>
      </c>
      <c r="B253" t="str">
        <f t="shared" si="3"/>
        <v>06363391001</v>
      </c>
      <c r="C253" t="s">
        <v>15</v>
      </c>
      <c r="D253" t="s">
        <v>493</v>
      </c>
      <c r="E253" t="s">
        <v>49</v>
      </c>
      <c r="F253" s="1" t="s">
        <v>438</v>
      </c>
      <c r="G253" t="s">
        <v>439</v>
      </c>
      <c r="H253">
        <v>3524.38</v>
      </c>
      <c r="I253" s="2">
        <v>42731</v>
      </c>
      <c r="J253" s="2">
        <v>42916</v>
      </c>
      <c r="K253">
        <v>2696.77</v>
      </c>
    </row>
    <row r="254" spans="1:11" x14ac:dyDescent="0.25">
      <c r="A254" t="str">
        <f>"69158503F6"</f>
        <v>69158503F6</v>
      </c>
      <c r="B254" t="str">
        <f t="shared" si="3"/>
        <v>06363391001</v>
      </c>
      <c r="C254" t="s">
        <v>15</v>
      </c>
      <c r="D254" t="s">
        <v>494</v>
      </c>
      <c r="E254" t="s">
        <v>49</v>
      </c>
      <c r="F254" s="1" t="s">
        <v>438</v>
      </c>
      <c r="G254" t="s">
        <v>439</v>
      </c>
      <c r="H254">
        <v>459971</v>
      </c>
      <c r="I254" s="2">
        <v>42675</v>
      </c>
      <c r="J254" s="2">
        <v>42916</v>
      </c>
      <c r="K254">
        <v>457049.06</v>
      </c>
    </row>
    <row r="255" spans="1:11" x14ac:dyDescent="0.25">
      <c r="A255" t="str">
        <f>"ZA71C95C8C"</f>
        <v>ZA71C95C8C</v>
      </c>
      <c r="B255" t="str">
        <f t="shared" si="3"/>
        <v>06363391001</v>
      </c>
      <c r="C255" t="s">
        <v>15</v>
      </c>
      <c r="D255" t="s">
        <v>495</v>
      </c>
      <c r="E255" t="s">
        <v>49</v>
      </c>
      <c r="F255" s="1" t="s">
        <v>266</v>
      </c>
      <c r="G255" t="s">
        <v>267</v>
      </c>
      <c r="H255">
        <v>35241.730000000003</v>
      </c>
      <c r="I255" s="2">
        <v>42731</v>
      </c>
      <c r="J255" s="2">
        <v>42794</v>
      </c>
      <c r="K255">
        <v>35241.72</v>
      </c>
    </row>
    <row r="256" spans="1:11" x14ac:dyDescent="0.25">
      <c r="A256" t="str">
        <f>"Z361D0B310"</f>
        <v>Z361D0B310</v>
      </c>
      <c r="B256" t="str">
        <f t="shared" si="3"/>
        <v>06363391001</v>
      </c>
      <c r="C256" t="s">
        <v>15</v>
      </c>
      <c r="D256" t="s">
        <v>496</v>
      </c>
      <c r="E256" t="s">
        <v>17</v>
      </c>
      <c r="F256" s="1" t="s">
        <v>497</v>
      </c>
      <c r="G256" t="s">
        <v>498</v>
      </c>
      <c r="H256">
        <v>975</v>
      </c>
      <c r="I256" s="2">
        <v>42732</v>
      </c>
      <c r="J256" s="2">
        <v>42734</v>
      </c>
      <c r="K256">
        <v>975</v>
      </c>
    </row>
    <row r="257" spans="1:11" x14ac:dyDescent="0.25">
      <c r="A257" t="str">
        <f>"Z7C1C21CB2"</f>
        <v>Z7C1C21CB2</v>
      </c>
      <c r="B257" t="str">
        <f t="shared" si="3"/>
        <v>06363391001</v>
      </c>
      <c r="C257" t="s">
        <v>15</v>
      </c>
      <c r="D257" t="s">
        <v>499</v>
      </c>
      <c r="E257" t="s">
        <v>17</v>
      </c>
      <c r="F257" s="1" t="s">
        <v>31</v>
      </c>
      <c r="G257" t="s">
        <v>32</v>
      </c>
      <c r="H257">
        <v>4670</v>
      </c>
      <c r="I257" s="2">
        <v>42676</v>
      </c>
      <c r="J257" s="2">
        <v>42681</v>
      </c>
      <c r="K257">
        <v>4670</v>
      </c>
    </row>
    <row r="258" spans="1:11" x14ac:dyDescent="0.25">
      <c r="A258" t="str">
        <f>"ZD61902058"</f>
        <v>ZD61902058</v>
      </c>
      <c r="B258" t="str">
        <f t="shared" ref="B258:B265" si="4">"06363391001"</f>
        <v>06363391001</v>
      </c>
      <c r="C258" t="s">
        <v>15</v>
      </c>
      <c r="D258" t="s">
        <v>500</v>
      </c>
      <c r="E258" t="s">
        <v>49</v>
      </c>
      <c r="F258" s="1" t="s">
        <v>171</v>
      </c>
      <c r="G258" t="s">
        <v>172</v>
      </c>
      <c r="H258">
        <v>2083.7199999999998</v>
      </c>
      <c r="I258" s="2">
        <v>42461</v>
      </c>
      <c r="J258" s="2">
        <v>42521</v>
      </c>
      <c r="K258">
        <v>2083.7199999999998</v>
      </c>
    </row>
    <row r="259" spans="1:11" x14ac:dyDescent="0.25">
      <c r="A259" t="str">
        <f>"ZF61C99814"</f>
        <v>ZF61C99814</v>
      </c>
      <c r="B259" t="str">
        <f t="shared" si="4"/>
        <v>06363391001</v>
      </c>
      <c r="C259" t="s">
        <v>15</v>
      </c>
      <c r="D259" t="s">
        <v>501</v>
      </c>
      <c r="E259" t="s">
        <v>17</v>
      </c>
      <c r="F259" s="1" t="s">
        <v>497</v>
      </c>
      <c r="G259" t="s">
        <v>498</v>
      </c>
      <c r="H259">
        <v>975</v>
      </c>
      <c r="I259" s="2">
        <v>42724</v>
      </c>
      <c r="J259" s="2">
        <v>42724</v>
      </c>
      <c r="K259">
        <v>975</v>
      </c>
    </row>
    <row r="260" spans="1:11" x14ac:dyDescent="0.25">
      <c r="A260" t="str">
        <f>"ZF21C8DAC0"</f>
        <v>ZF21C8DAC0</v>
      </c>
      <c r="B260" t="str">
        <f t="shared" si="4"/>
        <v>06363391001</v>
      </c>
      <c r="C260" t="s">
        <v>15</v>
      </c>
      <c r="D260" t="s">
        <v>502</v>
      </c>
      <c r="E260" t="s">
        <v>17</v>
      </c>
      <c r="F260" s="1" t="s">
        <v>394</v>
      </c>
      <c r="G260" t="s">
        <v>395</v>
      </c>
      <c r="H260">
        <v>1185</v>
      </c>
      <c r="I260" s="2">
        <v>42720</v>
      </c>
      <c r="J260" s="2">
        <v>42767</v>
      </c>
      <c r="K260">
        <v>1185</v>
      </c>
    </row>
    <row r="261" spans="1:11" x14ac:dyDescent="0.25">
      <c r="A261" t="str">
        <f>"Z6F1C679DE"</f>
        <v>Z6F1C679DE</v>
      </c>
      <c r="B261" t="str">
        <f t="shared" si="4"/>
        <v>06363391001</v>
      </c>
      <c r="C261" t="s">
        <v>15</v>
      </c>
      <c r="D261" t="s">
        <v>503</v>
      </c>
      <c r="E261" t="s">
        <v>17</v>
      </c>
      <c r="F261" s="1" t="s">
        <v>504</v>
      </c>
      <c r="G261" t="s">
        <v>505</v>
      </c>
      <c r="H261">
        <v>560.34</v>
      </c>
      <c r="I261" s="2">
        <v>42711</v>
      </c>
      <c r="J261" s="2">
        <v>42727</v>
      </c>
      <c r="K261">
        <v>0</v>
      </c>
    </row>
    <row r="262" spans="1:11" x14ac:dyDescent="0.25">
      <c r="A262" t="str">
        <f>"X2217CB3EA"</f>
        <v>X2217CB3EA</v>
      </c>
      <c r="B262" t="str">
        <f t="shared" si="4"/>
        <v>06363391001</v>
      </c>
      <c r="C262" t="s">
        <v>15</v>
      </c>
      <c r="D262" t="s">
        <v>506</v>
      </c>
      <c r="E262" t="s">
        <v>17</v>
      </c>
      <c r="F262" s="1" t="s">
        <v>507</v>
      </c>
      <c r="G262" t="s">
        <v>118</v>
      </c>
      <c r="H262">
        <v>975</v>
      </c>
      <c r="I262" s="2">
        <v>42429</v>
      </c>
      <c r="J262" s="2">
        <v>42475</v>
      </c>
      <c r="K262">
        <v>862.5</v>
      </c>
    </row>
    <row r="263" spans="1:11" x14ac:dyDescent="0.25">
      <c r="A263" t="str">
        <f>"6811139934"</f>
        <v>6811139934</v>
      </c>
      <c r="B263" t="str">
        <f t="shared" si="4"/>
        <v>06363391001</v>
      </c>
      <c r="C263" t="s">
        <v>15</v>
      </c>
      <c r="D263" t="s">
        <v>508</v>
      </c>
      <c r="E263" t="s">
        <v>49</v>
      </c>
      <c r="F263" s="1" t="s">
        <v>438</v>
      </c>
      <c r="G263" t="s">
        <v>439</v>
      </c>
      <c r="H263">
        <v>93356.66</v>
      </c>
      <c r="I263" s="2">
        <v>42647</v>
      </c>
      <c r="J263" s="2">
        <v>42672</v>
      </c>
      <c r="K263">
        <v>93210.28</v>
      </c>
    </row>
    <row r="264" spans="1:11" x14ac:dyDescent="0.25">
      <c r="A264" t="str">
        <f>"XC217CB3E6"</f>
        <v>XC217CB3E6</v>
      </c>
      <c r="B264" t="str">
        <f t="shared" si="4"/>
        <v>06363391001</v>
      </c>
      <c r="C264" t="s">
        <v>15</v>
      </c>
      <c r="D264" t="s">
        <v>509</v>
      </c>
      <c r="E264" t="s">
        <v>17</v>
      </c>
      <c r="F264" s="1" t="s">
        <v>86</v>
      </c>
      <c r="G264" t="s">
        <v>87</v>
      </c>
      <c r="H264">
        <v>13500</v>
      </c>
      <c r="I264" s="2">
        <v>42370</v>
      </c>
      <c r="J264" s="2">
        <v>42916</v>
      </c>
      <c r="K264">
        <v>11250</v>
      </c>
    </row>
    <row r="265" spans="1:11" x14ac:dyDescent="0.25">
      <c r="A265" t="str">
        <f>"Z531946493"</f>
        <v>Z531946493</v>
      </c>
      <c r="B265" t="str">
        <f t="shared" si="4"/>
        <v>06363391001</v>
      </c>
      <c r="C265" t="s">
        <v>15</v>
      </c>
      <c r="D265" t="s">
        <v>510</v>
      </c>
      <c r="E265" t="s">
        <v>17</v>
      </c>
      <c r="F265" s="1" t="s">
        <v>511</v>
      </c>
      <c r="G265" t="s">
        <v>512</v>
      </c>
      <c r="H265">
        <v>0</v>
      </c>
      <c r="I265" s="2">
        <v>42461</v>
      </c>
      <c r="J265" s="2">
        <v>43100</v>
      </c>
      <c r="K265">
        <v>13081.06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2019-01-29T16:15:08Z</dcterms:created>
  <dcterms:modified xsi:type="dcterms:W3CDTF">2019-01-29T16:15:09Z</dcterms:modified>
</cp:coreProperties>
</file>