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pug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</calcChain>
</file>

<file path=xl/sharedStrings.xml><?xml version="1.0" encoding="utf-8"?>
<sst xmlns="http://schemas.openxmlformats.org/spreadsheetml/2006/main" count="1111" uniqueCount="462">
  <si>
    <t>Agenzia delle Entrate</t>
  </si>
  <si>
    <t>CF 06363391001</t>
  </si>
  <si>
    <t>Contratti di forniture, beni e servizi</t>
  </si>
  <si>
    <t>Anno 2016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</si>
  <si>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</si>
  <si>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</si>
  <si>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</si>
  <si>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</si>
  <si>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</si>
  <si>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</si>
  <si>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</si>
  <si>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</si>
  <si>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</si>
  <si>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</si>
  <si>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</si>
  <si>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Puglia</t>
  </si>
  <si>
    <t>FORNITURA MONITOR PER SISTEMA ELIMINACODE UFFICI DI BARLETTA TRANI E MAGLIE</t>
  </si>
  <si>
    <t>22-PROCEDURA NEGOZIATA DERIVANTE DA AVVISI CON CUI SI INDICE LA GARA</t>
  </si>
  <si>
    <t xml:space="preserve">SIGMA S.P.A. (CF: 01590580443)
</t>
  </si>
  <si>
    <t>SIGMA S.P.A. (CF: 01590580443)</t>
  </si>
  <si>
    <t>FORNITURA CARTA 1/2016 - TUTTI GLI UFFICI</t>
  </si>
  <si>
    <t xml:space="preserve">CARTOLERIA FAVIA S.R.L. (CF: 00260370721)
GIUSEPPE TANZI &amp; FIGLI (CF: 03378490720)
ICR - SOCIETA' PER AZIONI  (CF: 05466391009)
MARGARITO ROBERTO S.A.S. (CF: 02666100751)
SANCILIO di SANCILIO Francesco (CF: SNCFNC59A06F284S)
</t>
  </si>
  <si>
    <t>SANCILIO di SANCILIO Francesco (CF: SNCFNC59A06F284S)</t>
  </si>
  <si>
    <t xml:space="preserve">UP Foggia - Intervento di eliminazione infiltrazioni </t>
  </si>
  <si>
    <t>23-AFFIDAMENTO IN ECONOMIA - AFFIDAMENTO DIRETTO</t>
  </si>
  <si>
    <t xml:space="preserve">Termoidraulica Buonsanto Giuseppe  (CF: BNSGPP66T22F631K)
</t>
  </si>
  <si>
    <t>Termoidraulica Buonsanto Giuseppe  (CF: BNSGPP66T22F631K)</t>
  </si>
  <si>
    <t>SOSTITUZIONE BOILER</t>
  </si>
  <si>
    <t xml:space="preserve">Industrie Fracchiolla S.p.A. (CF: 04936100728)
</t>
  </si>
  <si>
    <t>Industrie Fracchiolla S.p.A. (CF: 04936100728)</t>
  </si>
  <si>
    <t>RILASCIO SEDE DI VIA RENO - ALTAMURA</t>
  </si>
  <si>
    <t xml:space="preserve">POLYTECNO DEL PI MASSIMO MAGGIORE (CF: MGGMSM65R11A662A)
</t>
  </si>
  <si>
    <t>POLYTECNO DEL PI MASSIMO MAGGIORE (CF: MGGMSM65R11A662A)</t>
  </si>
  <si>
    <t>UP Lecce - Intervento urgente per ripristino funzionamento ed accensione della caldaia Via D'Annunzio sede SPI Lecce</t>
  </si>
  <si>
    <t xml:space="preserve">SAMIT TECNOLOGIE S.N.C. DI A.L. MANCARELLA E C. (CF: 02406160750)
</t>
  </si>
  <si>
    <t>SAMIT TECNOLOGIE S.N.C. DI A.L. MANCARELLA E C. (CF: 02406160750)</t>
  </si>
  <si>
    <t>LAVORI URGENTI SU INFISSI PERICOLANTI</t>
  </si>
  <si>
    <t xml:space="preserve">ATTOLICO SRL (CF: 06014680729)
</t>
  </si>
  <si>
    <t>ATTOLICO SRL (CF: 06014680729)</t>
  </si>
  <si>
    <t>sostituzione batteria 12 v 7 ah impianto antintrusione</t>
  </si>
  <si>
    <t xml:space="preserve">SOSSECURITY SRL (CF: 07276400723)
</t>
  </si>
  <si>
    <t>SOSSECURITY SRL (CF: 07276400723)</t>
  </si>
  <si>
    <t>contratto per la realizzazione di opere da fabbro per l'allestimento di due postazioni di accoglienza presso l'immobile leader palace sito in Bari alla via Amendola 201/5-7</t>
  </si>
  <si>
    <t>08-AFFIDAMENTO IN ECONOMIA - COTTIMO FIDUCIARIO</t>
  </si>
  <si>
    <t xml:space="preserve">ATTOLICO SRL (CF: 06014680729)
F3 costruzioni srl (CF: 06264000727)
Metalvetro SAS di Casalino Vito &amp; C. (CF: 04425580729)
MPF SISTEMI SRL (CF: 06632000722)
STILMETAL SNC (CF: 04025150725)
</t>
  </si>
  <si>
    <t>MPF SISTEMI SRL (CF: 06632000722)</t>
  </si>
  <si>
    <t>CONTRATTO PER INTERVENTI DI NATURA EDILE PER L'ALLESTIMENTO DI DUE POSTAZIONI DI ACCOGLIENZA PRESSO L'IMMOBILE LEADER PALACE SITO IN BARI ALLA VIA AMENDOLA 201/5-7</t>
  </si>
  <si>
    <t xml:space="preserve">MPF SISTEMI SRL (CF: 06632000722)
</t>
  </si>
  <si>
    <t xml:space="preserve">Front Office  Brindisi - Intervento urgente di smontaggio e rimontaggio di n. 4 scrivanie </t>
  </si>
  <si>
    <t xml:space="preserve">SISMET SRL (CF: 00675210728)
</t>
  </si>
  <si>
    <t>SISMET SRL (CF: 00675210728)</t>
  </si>
  <si>
    <t>ARMADI COMPATTATI CON PROTEZIONE PASSIVA DAL FUOCO - BRINDISI</t>
  </si>
  <si>
    <t xml:space="preserve">EDA SYSTEM (CF: 10735840018)
LO GIUDICE MERFORI SRL (CF: 03705240822)
MAKROS DI LUISE MASSIMO (CF: LSUMSM60L10I953G)
MAKROS PROJECT S.R.L (CF: 01944000387)
MERCURIO SRL (CF: 02867620540)
</t>
  </si>
  <si>
    <t>MAKROS DI LUISE MASSIMO (CF: LSUMSM60L10I953G)</t>
  </si>
  <si>
    <t>Riparazione urgente porta di accesso archivio spi trani</t>
  </si>
  <si>
    <t xml:space="preserve">Paparella Antonio (CF: PPRNTN60L05H645H)
</t>
  </si>
  <si>
    <t>Paparella Antonio (CF: PPRNTN60L05H645H)</t>
  </si>
  <si>
    <t>RIPRISTINO PAVIMENTAZIONE 1 E 2 PIANO</t>
  </si>
  <si>
    <t>FORNITURA GASOLIO DA RISCALDAMENTO</t>
  </si>
  <si>
    <t>26-AFFIDAMENTO DIRETTO IN ADESIONE AD ACCORDO QUADRO/CONVENZIONE</t>
  </si>
  <si>
    <t xml:space="preserve">BRONCHI COMBUSTIBILI SRL (CF: 01252710403)
</t>
  </si>
  <si>
    <t>BRONCHI COMBUSTIBILI SRL (CF: 01252710403)</t>
  </si>
  <si>
    <t>UP Lecce - Intervento urgente per disostruzione della colonna montante</t>
  </si>
  <si>
    <t xml:space="preserve">Rizzi Eco Group di Cozzella Pasquale e Giuseppe snc (CF: 02263370757)
</t>
  </si>
  <si>
    <t>Rizzi Eco Group di Cozzella Pasquale e Giuseppe snc (CF: 02263370757)</t>
  </si>
  <si>
    <t>UP Bari - Lavori vari di falegnameria riparazione porte e tapparelle</t>
  </si>
  <si>
    <t>RIPRISTINO RETE DATI 11 PIANO E VERIFICA CARICA BATTERIE IMP ANTINTRUSIONE</t>
  </si>
  <si>
    <t xml:space="preserve">PIEMME IMPIANTI SNC (CF: 06061870728)
</t>
  </si>
  <si>
    <t>PIEMME IMPIANTI SNC (CF: 06061870728)</t>
  </si>
  <si>
    <t>RIPRISTINO E MESSA IN SICUREZZA INFISSI</t>
  </si>
  <si>
    <t>INCARICO VERIFICA IMPIANTO SOLLEVAMENTO SCALA D PAL. FINANZE</t>
  </si>
  <si>
    <t xml:space="preserve">Iedige Srl (CF: 05764520721)
</t>
  </si>
  <si>
    <t>Iedige Srl (CF: 05764520721)</t>
  </si>
  <si>
    <t>INCARICO PER LA VERIFICA STRAORDINARIA IMP. DI SOLLEVAMENTO SCALA C PAL. FINANZE</t>
  </si>
  <si>
    <t>RIPARAZIONE PORTA INGRESSO UFFICIO E FPO 24 KIT COMPLETI PER SERRATURE PORTE</t>
  </si>
  <si>
    <t>DP Foggia Affidamento lavori edili di modesta entitÃ  per rimozione rischi inciampo  e muffe</t>
  </si>
  <si>
    <t xml:space="preserve">DECOR CREAZIONI SNC (CF: 03508540717)
</t>
  </si>
  <si>
    <t>DECOR CREAZIONI SNC (CF: 03508540717)</t>
  </si>
  <si>
    <t xml:space="preserve">FORNITURA TONER KYOCERA FS 4300DN </t>
  </si>
  <si>
    <t xml:space="preserve">KYOCERA DOCUMENT SOLUTION ITALIA SPA (CF: 01788080156)
</t>
  </si>
  <si>
    <t>KYOCERA DOCUMENT SOLUTION ITALIA SPA (CF: 01788080156)</t>
  </si>
  <si>
    <t>FORNITURA TONER A COLORI E NERO HP PRO X451DW</t>
  </si>
  <si>
    <t xml:space="preserve">RAGGRUPPAMENTO:
- ITALWARE SRL (CF: 02102821002) Ruolo: 02-MANDATARIA
- CONVERGE S.P.A. (CF: 04472901000) Ruolo: 01-MANDANTE
</t>
  </si>
  <si>
    <t>FORNITURA TONER+DRUM PHASER 7500DTS E XEROX PHASER 5550DNS</t>
  </si>
  <si>
    <t>FORNITURA TONER SAMSUNG ML 3310 + SCX 5637</t>
  </si>
  <si>
    <t xml:space="preserve">RAGGRUPPAMENTO:
- CONVERGE S.P.A. (CF: 04472901000) Ruolo: 02-MANDATARIA
- Esprinet S.p.A. (CF: 05091320159) Ruolo: 01-MANDANTE
</t>
  </si>
  <si>
    <t>FORNITURA TONER + DRUM ML 5010 (UFFICI VARI)</t>
  </si>
  <si>
    <t xml:space="preserve">RAGGRUPPAMENTO:
- CONVERGE S.P.A. (CF: 04472901000) Ruolo: 02-MANDATARIA
- ITALWARE SRL (CF: 02102821002) Ruolo: 01-MANDANTE
</t>
  </si>
  <si>
    <t>riparazione stampante a colori lanier 2138</t>
  </si>
  <si>
    <t>CONTROLLO ACCESSI LEADER PALACE BARI</t>
  </si>
  <si>
    <t xml:space="preserve">OFFICE SYSTEM (CF: 07746240725)
SISTEC SRL (CF: 06076770723)
T.D.F. IMPIANTI TECNOLOGICI SRL (CF: 07408850720)
TEL.NET SRL (CF: 06210260722)
TELESECURITY SRL (CF: 07428000728)
</t>
  </si>
  <si>
    <t>SISTEC SRL (CF: 06076770723)</t>
  </si>
  <si>
    <t>APPARECCHIO VERIFICA BANCONOTE - UPT BRINDISI</t>
  </si>
  <si>
    <t xml:space="preserve">CEDAT 85 (CF: 01322700749)
FRANCOPOST MACCHINE AFFRANCATRICI (CF: 01228580153)
STENO CONSULTING SRL (CF: 01671930749)
TEOC@RT DI TEODORO BALESTRA (CF: BLSTDR76T14D761J)
YOUR OFFICE (CF: 02433120744)
</t>
  </si>
  <si>
    <t>FRANCOPOST MACCHINE AFFRANCATRICI (CF: 01228580153)</t>
  </si>
  <si>
    <t>Fornitura di gas naturale</t>
  </si>
  <si>
    <t xml:space="preserve">ESTRA ENERGIE SRL (CF: 01219980529)
</t>
  </si>
  <si>
    <t>ESTRA ENERGIE SRL (CF: 01219980529)</t>
  </si>
  <si>
    <t>Fornitura energia elettrica</t>
  </si>
  <si>
    <t xml:space="preserve">ENEL ENERGIA SPA (CF: 06655971007)
</t>
  </si>
  <si>
    <t>ENEL ENERGIA SPA (CF: 06655971007)</t>
  </si>
  <si>
    <t>campionamento per monitoraggio fibre di lana di vetro presso l'immobile sede della DP Foggia</t>
  </si>
  <si>
    <t xml:space="preserve">A.R.CHI.MEDE SRL (CF: 04758350724)
Bonassisa sas (CF: 03550920718)
MARCHIONNI SRL (CF: 03621850712)
S.C.A. SERVIZI CHIMICI NTALI SRL (CF: 01780320741)
STUDIO EFFEMME CHIMICA APPLICATA SRL (CF: 03447670757)
</t>
  </si>
  <si>
    <t>A.R.CHI.MEDE SRL (CF: 04758350724)</t>
  </si>
  <si>
    <t>CONTRATTO QUADRO CANCELLERIA 2016-2017 - TUTTI GLI UFFICI AE PUGLIA</t>
  </si>
  <si>
    <t xml:space="preserve">ANGELO AMODIO S.R.L. (CF: 01897770739)
CARTOLANDIA DI SURANO MARIA (CF: SRNMGS64R42H047D)
CARTOLERIA FAVIA S.R.L. (CF: 00260370721)
ICR - SOCIETA' PER AZIONI  (CF: 05466391009)
Luigi BELLONE s.a.s.  (CF: 03842550752)
</t>
  </si>
  <si>
    <t>ICR - SOCIETA' PER AZIONI  (CF: 05466391009)</t>
  </si>
  <si>
    <t>CONTRATTO FORNITURA TONER - TUTTI GLI UFFICI AE PUGLIA</t>
  </si>
  <si>
    <t xml:space="preserve">ECO LASER INFORMATICA SRL  (CF: 04427081007)
ERREBIAN SPA (CF: 08397890586)
ICR - SOCIETA' PER AZIONI  (CF: 05466391009)
MIDA SRL (CF: 01513020238)
R.C.M. ITALIA s.r.l. (CF: 06736060630)
SECURSYSTEM S.R.L. (CF: 00921360442)
</t>
  </si>
  <si>
    <t>ECO LASER INFORMATICA SRL  (CF: 04427081007)</t>
  </si>
  <si>
    <t>DRE Puglia - Lavori di razionalizzazione degli spazi piano 12Â° (realizzaz. di parete divisoria) e pitturazione stanza 7 del piano 11Â°</t>
  </si>
  <si>
    <t xml:space="preserve">D'Avanzo Giuseppe &amp; C. snc (CF: 03465160723)
LEONARDO EDILIZIA DI ADDABBO LEONARDO (CF: DDBLRD74S25L727X)
Mininno Ristrutturazioni e Costruzioni Srl (CF: 06425040729)
MPF SISTEMI SRL (CF: 06632000722)
POLYTECNO DEL PI MASSIMO MAGGIORE (CF: MGGMSM65R11A662A)
</t>
  </si>
  <si>
    <t xml:space="preserve">DRE Puglia Uff Formaz. Corso stress lavoro correlato </t>
  </si>
  <si>
    <t xml:space="preserve">Psyche at Work Srl (CF: 07504810727)
</t>
  </si>
  <si>
    <t>Psyche at Work Srl (CF: 07504810727)</t>
  </si>
  <si>
    <t>DRE Puglia - Riparazione urgente porta blindata d'accesso al 7Â° piano</t>
  </si>
  <si>
    <t xml:space="preserve">Metalvetro SAS di Casalino Vito &amp; C. (CF: 04425580729)
</t>
  </si>
  <si>
    <t>Metalvetro SAS di Casalino Vito &amp; C. (CF: 04425580729)</t>
  </si>
  <si>
    <t>UP Bari - Riparazione di n. 1 tapparella e serratura cassettiera Ufficio economato</t>
  </si>
  <si>
    <t>RIPARAZIONE DI NR. 6 PORTE A DOPPIO BATTENTE</t>
  </si>
  <si>
    <t>controllo e sostituzione n. 4 prese dati</t>
  </si>
  <si>
    <t xml:space="preserve">UP Bari Affidamento lavori di falegnameria Riparazione 3 porte a due battenti </t>
  </si>
  <si>
    <t>UP Bari - Intervento urgente di riparazione n. 3 armadi archivio a vetrina stanza 32</t>
  </si>
  <si>
    <t>FORNITURA LIBRI CACUCCI - DIREZIONE REGIONALE PUGLIA</t>
  </si>
  <si>
    <t xml:space="preserve">Cacucci Editore sas (CF: 06249000727)
</t>
  </si>
  <si>
    <t>Cacucci Editore sas (CF: 06249000727)</t>
  </si>
  <si>
    <t>FORNITURA LIBRI GIUFFRE' - DIREZIONE REGIONALE PUGLIA</t>
  </si>
  <si>
    <t xml:space="preserve">GiuffrÃ¨ Francis Lefebvre S.p.A (CF: 00829840156)
</t>
  </si>
  <si>
    <t>GiuffrÃ¨ Francis Lefebvre S.p.A (CF: 00829840156)</t>
  </si>
  <si>
    <t>CONTRATTO ANNUALE FORNITURA CARTA - UFFICI AGENZIA ENTRATE PUGLIA</t>
  </si>
  <si>
    <t xml:space="preserve">CARTOLERIA BIANCHI SRL (CF: 01142730066)
CARTOLERIA GEOTECNICA (CF: PLLPLG77H27I119D)
CARTOLERIA GIORGIONE DI VISENTIN MAURO (CF: VSNMRA65C16C111I)
MARGARITO ROBERTO S.A.S. (CF: 02666100751)
SANCILIO di SANCILIO Francesco (CF: SNCFNC59A06F284S)
</t>
  </si>
  <si>
    <t>DRE Puglia - Lavori di smaltimento arredi e apparecchiature dismessi dalla DRE Puglia</t>
  </si>
  <si>
    <t xml:space="preserve">Schino Antonio di Schino Donato (CF: SCHDNT61A25A662B)
</t>
  </si>
  <si>
    <t>Schino Antonio di Schino Donato (CF: SCHDNT61A25A662B)</t>
  </si>
  <si>
    <t>ORDINE DI FORNITURA GASOLIO DA RISCALDAMENTO</t>
  </si>
  <si>
    <t>ordine di fornitura gasolio da riscaldamento</t>
  </si>
  <si>
    <t>PULIZIA STRAORDINARIA VETRATE INFISSI ESTERNI - UT TRANI</t>
  </si>
  <si>
    <t xml:space="preserve">ITALSERVICE S.R.L. (CF: 06570940723)
MINERVA LUX SERVIZI (CF: 07571520720)
RETESERVIZI S.R.L. (CF: 02014830745)
SANTA BRIGIDA SOCIETA COOP.VA PER AZIONI  (CF: 04161790631)
SOCIETÃ€ COOPERATIVA SOCIALE A.R.L. DI.GI.ESSE. SERVICE (CF: 05590340724)
</t>
  </si>
  <si>
    <t>ITALSERVICE S.R.L. (CF: 06570940723)</t>
  </si>
  <si>
    <t>Mantenimento presidi sicurezza PF Foggia</t>
  </si>
  <si>
    <t xml:space="preserve">LA NUOVA COSTRUZIONE S.R.L. (CF: 03531380719)
</t>
  </si>
  <si>
    <t>LA NUOVA COSTRUZIONE S.R.L. (CF: 03531380719)</t>
  </si>
  <si>
    <t>intervento riparazione gradino scala accesso ufficio</t>
  </si>
  <si>
    <t>UP Bari - Riparazione di n. 2 porte stanze n. 38 e 45</t>
  </si>
  <si>
    <t>RIPRISTINO INFISSI VARI LP</t>
  </si>
  <si>
    <t>LAVAGGIO TENDE VERTICALI DIREZIONE REGIONALE</t>
  </si>
  <si>
    <t xml:space="preserve">3T TENDAGGI S.A.S. DI TONUTTI DENIS &amp; C. (CF: 01475220933)
ALLEGRI TENDE (CF: 01171730508)
DE SIA E IDEATENDA SRL (CF: 07008131216)
EUROTENDA DI CAVALLINI (CF: 11781330151)
ITALTENDE DI DEL GRANDE IGOR (CF: DLGGRI72P09I480U)
</t>
  </si>
  <si>
    <t>DE SIA E IDEATENDA SRL (CF: 07008131216)</t>
  </si>
  <si>
    <t>FORNITURA ROTOLI PER SISTEMA ELIMINACODE ARGO - UFFICI AGENZIA ENTRATE</t>
  </si>
  <si>
    <t xml:space="preserve">ALTAINFORMATICA (CF: 04788200725)
LA ELETTROMECCANICA DI SALVATORE MAROTTA &amp; C. (CF: 05636710633)
OFFICE CENTER LINE DI RUFFA ANTONIO (CF: RFFNTN68M13F537X)
S.I.A. SRL - SOLUZIONI INFORMATIZZATE PER AZIENDE (CF: 06526460727)
TUTTufficio sas di Arena &amp; C: (CF: 01550730780)
</t>
  </si>
  <si>
    <t>LA ELETTROMECCANICA DI SALVATORE MAROTTA &amp; C. (CF: 05636710633)</t>
  </si>
  <si>
    <t>FORNITURA ROTOLI PER SISTEMA ELIMINACODE ELISA - UFFICI UPT</t>
  </si>
  <si>
    <t xml:space="preserve">CRONOTIME (CF: 05566500723)
G.&amp; F.-X SRL (CF: 02056831007)
ICR - SOCIETA' PER AZIONI  (CF: 05466391009)
LA ELETTROMECCANICA DI SALVATORE MAROTTA &amp; C. (CF: 05636710633)
ROTOLIFICIO BERGAMASCO (CF: 00637160169)
</t>
  </si>
  <si>
    <t xml:space="preserve">Riparazione di 5 porte doppio battente </t>
  </si>
  <si>
    <t>VERIFICA STRAORDINARIA IMPIANTO DI SOLLEVAMENTO FG/9388</t>
  </si>
  <si>
    <t xml:space="preserve">G&amp;R ORGANISMO DI CERTIFICAZIONE  SRL (CF: GRCVPS72E10D643I)
</t>
  </si>
  <si>
    <t>G&amp;R ORGANISMO DI CERTIFICAZIONE  SRL (CF: GRCVPS72E10D643I)</t>
  </si>
  <si>
    <t>INTEGRAZIONE LINEE DI COMUNICAZIONE DATI CAM - UPT BARI</t>
  </si>
  <si>
    <t xml:space="preserve">E.SERVICE SRL (CF: 05639550721)
</t>
  </si>
  <si>
    <t>E.SERVICE SRL (CF: 05639550721)</t>
  </si>
  <si>
    <t>FORNITURA TONER PER HP X451DW DIREZIONE REGIONALE - CONVENZIONE CONSIP ODA 2906194</t>
  </si>
  <si>
    <t xml:space="preserve">RAGGRUPPAMENTO:
- ITALWARE  SRL  (CF: 08619670584) Ruolo: 02-MANDATARIA
- CONVERGE S.P.A. (CF: 04472901000) Ruolo: 01-MANDANTE
</t>
  </si>
  <si>
    <t xml:space="preserve">FORNITURA CONTA BANCONOTE E VERIFICA BANCONOTE - DP BRINDISI </t>
  </si>
  <si>
    <t xml:space="preserve">CARTOLERIA FAVIA S.R.L. (CF: 00260370721)
EUROTECNO SRL (CF: 04585871009)
FRANCOPOST MACCHINE AFFRANCATRICI (CF: 01228580153)
ICR - SOCIETA' PER AZIONI  (CF: 05466391009)
VIRTUAL LOGIC SRL (CF: 03878640238)
</t>
  </si>
  <si>
    <t>FPO DI LAMPADA SOSTITUTIVA GENIUS PER PROIETTORE EPSON</t>
  </si>
  <si>
    <t xml:space="preserve">RVF Computers Srl (CF: 07074160727)
</t>
  </si>
  <si>
    <t>RVF Computers Srl (CF: 07074160727)</t>
  </si>
  <si>
    <t xml:space="preserve">NOLEGGIO FOTOCOPIATORI (DR+SPI LE) 60 MESI - CONVENZIONE CONSIP </t>
  </si>
  <si>
    <t xml:space="preserve">OLIVETTI SPA (CF: 02298700010)
</t>
  </si>
  <si>
    <t>OLIVETTI SPA (CF: 02298700010)</t>
  </si>
  <si>
    <t>DRE Corso di aggiornamento per coordinatori della sicurezza</t>
  </si>
  <si>
    <t xml:space="preserve">AGS SERVIZI S.R.L.S.  (CF: 02887240642)
ECONPLANSERVICE SAS DI MASSA GIUSEPPE (CF: 00615430071)
INFORMA  (CF: 08327990589)
MAGGIOLI S.P.A. (CF: 06188330150)
S.A.RI. (CF: RCCDNC79L04F839X)
</t>
  </si>
  <si>
    <t>S.A.RI. (CF: RCCDNC79L04F839X)</t>
  </si>
  <si>
    <t>Pulizia straordinaria vetrate esterne Ufficio Territoriale di Lucera</t>
  </si>
  <si>
    <t xml:space="preserve">A.ME.F. MULTISERVICE SRL (CF: 01896420716)
GLOBAL SYSTEM SCARL (CF: 03342820713)
ITALSERVICE S.R.L. (CF: 06570940723)
MIDAS DI MARIA DAGOSTINO (CF: DGSMRA67R69C514X)
PENTAGONO SERVICE SOC. COOP. (CF: 03714570714)
SANTA BRIGIDA SOCIETA COOP.VA PER AZIONI  (CF: 04161790631)
</t>
  </si>
  <si>
    <t>PENTAGONO SERVICE SOC. COOP. (CF: 03714570714)</t>
  </si>
  <si>
    <t>rIPRISTINO PAVIMENTAZIONE PIANI 1/3/8/9</t>
  </si>
  <si>
    <t>FORNITURA BUSTE VERDI ATTI GIUDIZIARI (UFFICI VARI)</t>
  </si>
  <si>
    <t xml:space="preserve">ASCAM SRL (CF: 00976050427)
TIPOGRAFIA 5 EMME S.N.C. (CF: 03166140750)
TIPOGRAFIA BIASCO DI GIUSEPPE BIASCO (CF: BSCGPP72H08E882I)
TIPOGRAFIA DESI S.R.L. (CF: 02760380739)
TIPOGRAFIASCATTAGLIA (CF: 07098960722)
</t>
  </si>
  <si>
    <t>ASCAM SRL (CF: 00976050427)</t>
  </si>
  <si>
    <t>VERIFICA ORDINARIA IMPIANTI SOLLEVAMENTO EXECUTIVE CENTER</t>
  </si>
  <si>
    <t>RIPARAZIONE 26 FINESTRE - SILICONATURA PER 14 FINESTRE</t>
  </si>
  <si>
    <t xml:space="preserve">MAIORANA &amp; TINDARO DI CARMELO Maiorana (CF: MRNCML74L10F158M)
</t>
  </si>
  <si>
    <t>MAIORANA &amp; TINDARO DI CARMELO Maiorana (CF: MRNCML74L10F158M)</t>
  </si>
  <si>
    <t>DISTRUGGI DOCUMENTI E RILEGATRICE UFFICI VARI AE - RDO MEPA 1189564</t>
  </si>
  <si>
    <t xml:space="preserve">CARTOLERIA FAVIA S.R.L. (CF: 00260370721)
ICR - SOCIETA' PER AZIONI  (CF: 05466391009)
LINEA UFFICIO S.N.C. (CF: 05517650726)
SIRIUS SOCIETA' COOPERATIVA (CF: 06738050720)
SISMET SRL (CF: 00675210728)
</t>
  </si>
  <si>
    <t>CARTOLERIA FAVIA S.R.L. (CF: 00260370721)</t>
  </si>
  <si>
    <t>spostamento eliminacode e riprogrammazione</t>
  </si>
  <si>
    <t>ANOMALIA IMPIANTO ALLARME - SOSTITUZIONE CENTRALE</t>
  </si>
  <si>
    <t xml:space="preserve">TORTORELLA MASSIMO (CF: 04061410751)
</t>
  </si>
  <si>
    <t>TORTORELLA MASSIMO (CF: 04061410751)</t>
  </si>
  <si>
    <t>pulizia straordinaria DP Foggia</t>
  </si>
  <si>
    <t xml:space="preserve">DAUNIA EXPRESS soc.coop. (CF: 03476320712)
GLOBAL SYSTEM SCARL (CF: 03342820713)
PENTAGONO SERVICE SOC. COOP. (CF: 03714570714)
SAN GASPARE SRL (CF: 01602720714)
SOC. COOP. PULISVEVO (CF: 03629660717)
</t>
  </si>
  <si>
    <t>SAN GASPARE SRL (CF: 01602720714)</t>
  </si>
  <si>
    <t>INTEGRAZIONE IMPIANTO ANTINTRUSIONE</t>
  </si>
  <si>
    <t xml:space="preserve">SISTEC SRL (CF: 06076770723)
</t>
  </si>
  <si>
    <t>FORNITURA TONER HP PROX451DW</t>
  </si>
  <si>
    <t>FORNITURA TONER SAMSUNG ML 3310+SCX 5637 - UFFICI VARI</t>
  </si>
  <si>
    <t xml:space="preserve">RAGGRUPPAMENTO:
- CONVERGE S.P.A. (CF: 04472901000) Ruolo: 02-MANDATARIA
- ITALWARE  SRL  (CF: 08619670584) Ruolo: 01-MANDANTE
</t>
  </si>
  <si>
    <t>FORNITURA TONER+DRUM XEROX PHASER 5550 DNS - UFFICI VARI</t>
  </si>
  <si>
    <t>FORNITURA TONER KYOCERA FS 4300DN - UFFICI VARI</t>
  </si>
  <si>
    <t>FORNITURA TONER+DRUM SAMSUNG ML 5010 - UFFICI VARI</t>
  </si>
  <si>
    <t>pulizia straordinaria DP BAT</t>
  </si>
  <si>
    <t xml:space="preserve">COOPERATIVA SOCIALE PAN SOCIALVERDE SOC. COOP. A RESP. LIM. (CF: 07227930729)
D'Avanzo Giuseppe &amp; C. snc (CF: 03465160723)
GESTIONEAMBIENTE SRL (CF: 06118110722)
IM COSTRUZIONI S.R.L. (CF: 07541510728)
ITALSERVICE S.R.L. (CF: 06570940723)
</t>
  </si>
  <si>
    <t>UP Foggia - Sostituzione aste delle bandiere ed altri piccoli interventi di manutenzione</t>
  </si>
  <si>
    <t xml:space="preserve">ARP COSTRUZIONI srl (CF: 04043220716)
</t>
  </si>
  <si>
    <t>ARP COSTRUZIONI srl (CF: 04043220716)</t>
  </si>
  <si>
    <t>UP Bari - Intervento urg di riparazione 3 tapparelle, 1 porta d'ingresso etc</t>
  </si>
  <si>
    <t>riparazione perdita  immobile lp</t>
  </si>
  <si>
    <t>CLIMATIZZATORI PORTATILI UPT FOGGIA</t>
  </si>
  <si>
    <t xml:space="preserve">Cartoidee di Cultraro Vasta Giuseppe (CF: CLTGPP73S03C351D)
ELCOM S.P.A. (CF: 00927100941)
electronic center (CF: 00685410623)
SOLUZIONE UFFICIO S.R.L.  (CF: 02778750246)
WESKOM (CF: 10676671000)
</t>
  </si>
  <si>
    <t>ELCOM S.P.A. (CF: 00927100941)</t>
  </si>
  <si>
    <t>FORNITURA CANCELLERIA</t>
  </si>
  <si>
    <t xml:space="preserve">CARTOLERIA FAVIA S.R.L. (CF: 00260370721)
</t>
  </si>
  <si>
    <t>FORNITURA TONER+DRUM SAMSUNG ML 5010 - UPT BARI</t>
  </si>
  <si>
    <t>FORNITURA IN OPERA PILOMAT E SOSTITUZIONE IMPIANTO PREESISTENTE - INGRESSO PALAZZO FINANZE BARI</t>
  </si>
  <si>
    <t xml:space="preserve">ANALITICA S.A.S. DI VITO ANGELILLO &amp; C (CF: 04108480726)
CO.PAN S.R.L. (CF: 07098560720)
ERRE DI RINALDI MARCELLO (CF: RNLMCL82R31C134V)
LOCONSOLE P.V.A. SAS (CF: 04030530721)
POLYTECNO DEL PI MASSIMO MAGGIORE (CF: MGGMSM65R11A662A)
</t>
  </si>
  <si>
    <t>LOCONSOLE P.V.A. SAS (CF: 04030530721)</t>
  </si>
  <si>
    <t>ripristino funzionalitÃ  infissi esterni</t>
  </si>
  <si>
    <t xml:space="preserve">RIPARAZIONE RETE DATI STANZA 85 10Â° PIANO E IMPIANTO ALLARME </t>
  </si>
  <si>
    <t>RIPROGRAMMAZIONE PWD SISTEMA VIDEOSORVEGLIANZA</t>
  </si>
  <si>
    <t xml:space="preserve">CONSORZIO NAZIONALE SICUREZZA SCARL (CF: 07359350639)
</t>
  </si>
  <si>
    <t>CONSORZIO NAZIONALE SICUREZZA SCARL (CF: 07359350639)</t>
  </si>
  <si>
    <t>RIPRISTINO CENTRALE TELEFONICA</t>
  </si>
  <si>
    <t xml:space="preserve">DABBICCO TELECOMUNICAZIONI S.R.L. (CF: 04952540724)
</t>
  </si>
  <si>
    <t>DABBICCO TELECOMUNICAZIONI S.R.L. (CF: 04952540724)</t>
  </si>
  <si>
    <t>MESSA IN SICUREZZA INFISSI</t>
  </si>
  <si>
    <t>riparazione infissi e porte</t>
  </si>
  <si>
    <t>RIPARAZIONE SERRANDA CIV. 164/E</t>
  </si>
  <si>
    <t>RIPARAZIONE USCITA EMERGENZA AULE FORMAZIONE</t>
  </si>
  <si>
    <t>RIPRISTINO SU SERRANDA MOTORIZZATA CIVICO 164/E</t>
  </si>
  <si>
    <t>sostituzione finestra stanza 5 -8Â°p. - riparazione finestra st 5 - 9Â°p</t>
  </si>
  <si>
    <t>INTERVENTO TECNICO SU IMP ALLARME UFFICI MAGLIE E CASARANO</t>
  </si>
  <si>
    <t>Ripristino e controllo efficienza impianto antintrusione</t>
  </si>
  <si>
    <t>RIPRISTINO IMPIANTO ANTINTRUSIONE</t>
  </si>
  <si>
    <t>RIPRISTINO RETE DATI E TELEFONICA  7B QUARTO PIANO</t>
  </si>
  <si>
    <t>FORNITURA VERIFICA E CONTA BANCONOTE - UPT FOGGIA</t>
  </si>
  <si>
    <t xml:space="preserve">ADESA S.R.L. (CF: 07268620726)
CARTOLERIA FAVIA S.R.L. (CF: 00260370721)
ESSEDI DI SAVINA ANTONIO (CF: SVNNTN59B11B180W)
FRANCOPOST MACCHINE AFFRANCATRICI (CF: 01228580153)
ICR - SOCIETA' PER AZIONI  (CF: 05466391009)
</t>
  </si>
  <si>
    <t>CLIMATIZZATORI PORTATILI  - UT TARANTO VIA FLACCO</t>
  </si>
  <si>
    <t xml:space="preserve">ELCOM S.P.A. (CF: 00927100941)
ELECTRONIC CENTER (CF: PNTFNC50R15A783U)
ELETTROQUALITA' SRL (CF: 00156550428)
FRASCELLA EMANUELE (CF: 01032690776)
WESKOM (CF: 10676671000)
</t>
  </si>
  <si>
    <t>ELECTRONIC CENTER (CF: PNTFNC50R15A783U)</t>
  </si>
  <si>
    <t>scala a castello pieghevole per reparto SPI Trani</t>
  </si>
  <si>
    <t xml:space="preserve">BLP (CF: 02115160422)
CENTRO ANTINCENDIO VITERBESE SRL (CF: 01883620567)
flex office srl (CF: 06854871214)
PLASTI FOR MOBIL (CF: 01040690156)
TUTO CHIMICA SNC DI GUGLIELMINI VITTORIO &amp; C. (CF: 02109050241)
</t>
  </si>
  <si>
    <t>BLP (CF: 02115160422)</t>
  </si>
  <si>
    <t xml:space="preserve">UP Bari - Lavori di falegnameria </t>
  </si>
  <si>
    <t>UP Bari - Intervento urgente ed indifferibile fotocop. Canon IR 3570</t>
  </si>
  <si>
    <t xml:space="preserve">Office Service s.n.c (CF: 05926860726)
</t>
  </si>
  <si>
    <t>Office Service s.n.c (CF: 05926860726)</t>
  </si>
  <si>
    <t>CONTRATTO 2 FORNITURA TONER - TUTTI GLI UFFICI AE PUGLIA</t>
  </si>
  <si>
    <t xml:space="preserve">ECO LASER INFORMATICA SRL  (CF: 04427081007)
ERREBIAN SPA (CF: 08397890586)
ICR - SOCIETA' PER AZIONI  (CF: 05466391009)
MIDA SRL (CF: 01513020238)
R.C.M. ITALIA s.r.l. (CF: 06736060630)
</t>
  </si>
  <si>
    <t>VERIFICA ISPETTIVA STRAORDINARIA IMP. SOLLEVAMENTO FG/11382/91 SCALA B</t>
  </si>
  <si>
    <t>LAVAGGIO E SANIFICAZIONE IMP AUTOCLAVE - SOSTITUZIONE SONDE</t>
  </si>
  <si>
    <t>SOSTITUZIONE COMPONENTI IMPIANTO ANTINTRUSIONE</t>
  </si>
  <si>
    <t xml:space="preserve">VIS S.P.A. (CF: 00311210736)
</t>
  </si>
  <si>
    <t>VIS S.P.A. (CF: 00311210736)</t>
  </si>
  <si>
    <t>PALETTI DI DELIMITAZIONE - RIORGANIZZAZIONE FRONT OFFICE UT OSTUNI</t>
  </si>
  <si>
    <t xml:space="preserve">CALISI GROUP SRL (CF: 01564460747)
DEAL SRL (CF: 01460260746)
Manutan Italia Spa (CF: 09816660154)
OLISERVICE SNC DI VERARDI ANTONIO &amp; C. (CF: 01755610746)
SPONGANO G. &amp; C. SNC (CF: PLSFRC85C47I119R)
</t>
  </si>
  <si>
    <t>Manutan Italia Spa (CF: 09816660154)</t>
  </si>
  <si>
    <t>FORNITURA MONITOR ELIMINACODE UT CERIGNOLA E UT GIOIA DEL COLLE</t>
  </si>
  <si>
    <t>Buoni Pasto personale Antifrode Puglia - Consip 7</t>
  </si>
  <si>
    <t xml:space="preserve">REPAS LUNCH COUPON (CF: 08122660585)
</t>
  </si>
  <si>
    <t>REPAS LUNCH COUPON (CF: 08122660585)</t>
  </si>
  <si>
    <t>DERATTIZZAZIONE E DEBLATTIZZAZIONE UPT FOGGIA - CONTRATTO ANNUALE</t>
  </si>
  <si>
    <t xml:space="preserve">EURO AMBIENTE di Carlucci e Diperno (CF: 05358360724)
LA TORRE SOCIETA' COOPERATIVA (CF: 03606510711)
SANIFICAZIONE AMBIENTALE SRL (CF: 03232880710)
TRAETTA FILIPPO ECOLOGIA S.R.L. (CF: 06069250725)
VM2 SERVICE SRL (CF: 04069130716)
</t>
  </si>
  <si>
    <t>EURO AMBIENTE di Carlucci e Diperno (CF: 05358360724)</t>
  </si>
  <si>
    <t>DERATTIZZAZIONE E DEBLATIZZAZIONE UPT LECCE - CONTRATTO ANNUALE</t>
  </si>
  <si>
    <t xml:space="preserve">DELCO DISINFESTAZIONI (CF: 03890770757)
ECO SERVIZI AMBIENTALI S.R.L. (CF: 03792370755)
EURO AMBIENTE di Carlucci e Diperno (CF: 05358360724)
FAST&amp;CLEAN (CF: 04649010750)
MAS SERVICE PLUS S.R.L.S. (CF: 04751510753)
</t>
  </si>
  <si>
    <t>DELCO DISINFESTAZIONI (CF: 03890770757)</t>
  </si>
  <si>
    <t>Autorizzazione ef per riparazione impianto idrico</t>
  </si>
  <si>
    <t xml:space="preserve">Intervento di manutenzione impianto di video sorvglianza -UP Lecce - </t>
  </si>
  <si>
    <t xml:space="preserve">Sicurezza Lecce di De Rosa Oronzo (CF: DRSRNZ53S18E506W)
</t>
  </si>
  <si>
    <t>Sicurezza Lecce di De Rosa Oronzo (CF: DRSRNZ53S18E506W)</t>
  </si>
  <si>
    <t>servizio di rimozione liquami fuoriusciti da impianto fognario</t>
  </si>
  <si>
    <t>servizio di raccolta, trasporto e trattamento RAEE per volume superiore a 2 metri cubi con presenza di RAEE classificabili come pericolosi</t>
  </si>
  <si>
    <t xml:space="preserve">Ambiente &amp; Sistemi (CF: 07395280725)
ECO SERVIZI AMBIENTALI S.R.L. (CF: 03792370755)
ECOM servizi ambientali srl (CF: 04159580754)
Mancarella Pietro srl (CF: 02831690736)
SIR srl (CF: 02097540740)
</t>
  </si>
  <si>
    <t>Mancarella Pietro srl (CF: 02831690736)</t>
  </si>
  <si>
    <t>INTERVENTI DI POTATURA E PULIZIA GIARDINO DP LECCE - UPT</t>
  </si>
  <si>
    <t xml:space="preserve">AZIENDA AGRICOLA AGOSTINELLO SIMONE (CF: GSTSMN80R29D851R)
BIO CITY S.R.L. (CF: 04264830755)
CF AMBIENTE S.R.L. (CF: 03017050752)
COOP SUD SOCIETA' COOPERATIVA (CF: 03402300754)
ITALSERVICE S.R.L. (CF: 06570940723)
</t>
  </si>
  <si>
    <t>DP Foggia - Fornitura e posa in opera di aspiratori elicoidali x locale tecnico RACK</t>
  </si>
  <si>
    <t xml:space="preserve">Elettrotecnica Occulto Antonio Srl (CF: 03729410716)
</t>
  </si>
  <si>
    <t>Elettrotecnica Occulto Antonio Srl (CF: 03729410716)</t>
  </si>
  <si>
    <t>Contratto per l'affidamento dei lavori di mantenimento degli apprestamenti di sicurezza del Palazzo degli Uffici Statali di Foggia, Piazza Cavour, n. 37 - FOGGIA (FG), come da Ordinanza del Sindaco di Foggia n. 37 del 16/11/2015</t>
  </si>
  <si>
    <t>pulizia straordinaria piani interrati DP Bari</t>
  </si>
  <si>
    <t xml:space="preserve">ABRAXAS AMBIENTE DEL GEOM. DE NITTO NATALE (CF: DNTNTL53H13F152Y)
ARCADIA SUD SOCIETA' COOPERATIVA (CF: 04459220754)
COOPERATIVA SOCIALE SANT'ERASMO A R. L. (CF: 04865230728)
D. &amp; D. DI ANGELO FIORENTINO (CF: FRNNGL86H19A662X)
ITALSERVICE S.R.L. (CF: 06570940723)
</t>
  </si>
  <si>
    <t>UP Bari - Riparazioni di porte, tapparelle e serrature</t>
  </si>
  <si>
    <t>LAVORI DI ADEGUAMENTO IMPIANTO IDRICO</t>
  </si>
  <si>
    <t xml:space="preserve">FORNITURA AVVISATORI ACUSTICI PER SEGNALAZIONE ALLARMI </t>
  </si>
  <si>
    <t xml:space="preserve">CIMMINO GENERAL SUPPLY SRL (CF: 01622620639)
GIMAC ELETTRONICA (CF: 00618880454)
MEDICAL PARMA S.R.L. (CF: 02221870345)
MEDITERRANEA FORNITURA SRL (CF: 02606400832)
ZANETTI ERNESTO SNC (CF: 00389630930)
</t>
  </si>
  <si>
    <t>CIMMINO GENERAL SUPPLY SRL (CF: 01622620639)</t>
  </si>
  <si>
    <t>Buoni Pasto DR Puglia Consip 7</t>
  </si>
  <si>
    <t>DP Taranto - Fornitura Monitor ARGO per eliminacode</t>
  </si>
  <si>
    <t>MESSA IN SICUREZZA VETRATA ESTERNA</t>
  </si>
  <si>
    <t xml:space="preserve">KUREL SERRAMENTI DI MUCCIARONE UMBERTO (CF: MCCMRT92D23D643C)
</t>
  </si>
  <si>
    <t>KUREL SERRAMENTI DI MUCCIARONE UMBERTO (CF: MCCMRT92D23D643C)</t>
  </si>
  <si>
    <t>UP Bari - Contratto annuale derattizzazione e deblattizzazione cortile</t>
  </si>
  <si>
    <t xml:space="preserve">A.P.E Azienda Pugliese Ecologica (CF: 03656360728)
ACCADUEO SRL (CF: 03350530725)
Ambiente &amp; Sistemi (CF: 07395280725)
ARIETE SOC.COOP. (CF: 02155320720)
EURO AMBIENTE di Carlucci e Diperno (CF: 05358360724)
</t>
  </si>
  <si>
    <t>RIPRISTINO IMPIANTO ANTINTRUSIONE UT OSTUNI</t>
  </si>
  <si>
    <t>NOLEGGIO APPARECCHIATURE MUTIFUNZIONE - CONVENZIONE CONSIP 24 - LOTTO 3</t>
  </si>
  <si>
    <t>RIPRISTINO PAVIMENTAZIONE PERIMETRALE PIANO PILOTIS  EXECUTIVE CENTER</t>
  </si>
  <si>
    <t>DP Taranto - Lavori edili, elettrici e di falegnameria</t>
  </si>
  <si>
    <t xml:space="preserve">ALEA Costruzioni Generali Srl (CF: 02456160734)
CALO' GIUSEPPE (CF: CLAGPP86D23L049P)
ELECTRA SRL (CF: 02144090731)
Ferrarese Costruzioni Srl (CF: 02551580737)
UNIVAL.SO Srl (CF: 02339400737)
</t>
  </si>
  <si>
    <t>UNIVAL.SO Srl (CF: 02339400737)</t>
  </si>
  <si>
    <t>RIPRISTINO IMPIANTO VIDEOSORVEGLIANZA</t>
  </si>
  <si>
    <t xml:space="preserve">SEIM IMPIANTI SRL (CF: 03192360752)
</t>
  </si>
  <si>
    <t>SEIM IMPIANTI SRL (CF: 03192360752)</t>
  </si>
  <si>
    <t>Ripristino rete idrica - dp bari</t>
  </si>
  <si>
    <t>FPO DI DUE SCHEDE PER CONCENTRATORI DI PIANO IMP ANTINTRUSIONE</t>
  </si>
  <si>
    <t>RIPRISTINO ANTINTRUSIONE DP FOGGIA</t>
  </si>
  <si>
    <t xml:space="preserve">FORNITURA TIMBRI DP BAT E UT TRANI </t>
  </si>
  <si>
    <t xml:space="preserve">DICORATO GIOACCHINO (CF: DCRGCH58E22A669K)
</t>
  </si>
  <si>
    <t>DICORATO GIOACCHINO (CF: DCRGCH58E22A669K)</t>
  </si>
  <si>
    <t>SOSTITUZIONE ATTUATORE ELETTRICO PER FINESTRE A VASISTAS</t>
  </si>
  <si>
    <t>FPO COMBINATORE TELEFONICO E BATTERIA TAMPONE PER IMP ANTINTRUSIONE</t>
  </si>
  <si>
    <t>ADEGUAMENTO IMPIANTO IDRICO SANITARIO UT BARI</t>
  </si>
  <si>
    <t xml:space="preserve">FORNITURA MATERIALE ELETTRICO DIREZIONE REGIONALE </t>
  </si>
  <si>
    <t xml:space="preserve">ADESA S.R.L. (CF: 07268620726)
BERNARDO SRL FORNITURE ELETTRICHE  (CF: 01405590702)
BURANI SNC DI BURANI ONOFRIO &amp;C (CF: 01867160549)
EUROELETTRICI S.R.L. (CF: 06495551217)
MACCHIA E SFORZA SRL (CF: 00267710721)
</t>
  </si>
  <si>
    <t>MACCHIA E SFORZA SRL (CF: 00267710721)</t>
  </si>
  <si>
    <t>spostamento e messa in rete fotocopiatore 11 piano area staff</t>
  </si>
  <si>
    <t>UP Taranto - Contratto annuale derattizzazione e deblattizzazione</t>
  </si>
  <si>
    <t xml:space="preserve">CO.SER.PUL Soc. Coop. (CF: 00295640734)
COOPSERVICE SOCIETA' COOPERATIVA (CF: 04719740724)
DELCO DISINFESTAZIONI (CF: 03890770757)
DO.FI di addabbo Vttorio (CF: DDBVTR73H24L049R)
EURO AMBIENTE di Carlucci e Diperno (CF: 05358360724)
</t>
  </si>
  <si>
    <t>Abbonamento Gazzetta Aste e Appalti Pubblici - DIREZIONE REGIONALE PUGLIA</t>
  </si>
  <si>
    <t xml:space="preserve">EDITRICE S.I.F.I.C SRL (CF: 00205740426)
</t>
  </si>
  <si>
    <t>EDITRICE S.I.F.I.C SRL (CF: 00205740426)</t>
  </si>
  <si>
    <t>DP BRINDISI - FORNITURA TONER PER STAMPANTE A COLORI HP PRO X451DW</t>
  </si>
  <si>
    <t>DP Lecce - Intervento urgente di derattizzazione</t>
  </si>
  <si>
    <t xml:space="preserve">DELCO DISINFESTAZIONI (CF: 03890770757)
</t>
  </si>
  <si>
    <t xml:space="preserve">Pitturazione stanza </t>
  </si>
  <si>
    <t>Installazione di n. 2 prese dati ed elettriche  per collegamento fotocopiatori</t>
  </si>
  <si>
    <t>Ralizzazione punti dati ed elettrici aule formazione</t>
  </si>
  <si>
    <t>PULIZIA STRAORDINARIA UT LECCE</t>
  </si>
  <si>
    <t xml:space="preserve">ASDC FALCONIERI DEL SALENTO (CF: 04572610758)
CF AMBIENTE S.R.L. (CF: 03017050752)
E.M.I. ECOLOGIA MERIDIONALE INNOVATIVA DI MUCI EGIDIO (CF: MCUGDE78R25F842E)
ECO SERVIZI AMBIENTALI S.R.L. (CF: 03792370755)
FAST&amp;CLEAN (CF: 04649010750)
</t>
  </si>
  <si>
    <t>FAST&amp;CLEAN (CF: 04649010750)</t>
  </si>
  <si>
    <t xml:space="preserve">UT Bari - apparecchio ARGO MINI LAN per unificazione eliminacode </t>
  </si>
  <si>
    <t>Fornitura di toner per stampanti - Contratto esecutivo per la Direzione Regionale della Puglia</t>
  </si>
  <si>
    <t xml:space="preserve">R.C.M. ITALIA s.r.l. (CF: 06736060630)
</t>
  </si>
  <si>
    <t>R.C.M. ITALIA s.r.l. (CF: 06736060630)</t>
  </si>
  <si>
    <t>DP e UT BAT - Fornitura e posa in opera di pannelli adesivi per cartelli indicatori e targa Ufficio</t>
  </si>
  <si>
    <t xml:space="preserve">Cargraphik di Carlo Fuccilli  (CF: FCCCRL65A12A669G)
</t>
  </si>
  <si>
    <t>Cargraphik di Carlo Fuccilli  (CF: FCCCRL65A12A669G)</t>
  </si>
  <si>
    <t>Partecipazione seminario del 16/11/2016</t>
  </si>
  <si>
    <t xml:space="preserve">CENACOLO GIURIDICO SRL (CF: 09354051006)
</t>
  </si>
  <si>
    <t>CENACOLO GIURIDICO SRL (CF: 09354051006)</t>
  </si>
  <si>
    <t>manutenzione serramenti esterni ed interni</t>
  </si>
  <si>
    <t>RIMOZIONE CHIAVE PORTA BLINDATA - FPO 4 VENEZIANE RIPARAZIONE INFISSI</t>
  </si>
  <si>
    <t>SOSTITUZIONE SERRATURE ARMADI BLINDATI</t>
  </si>
  <si>
    <t xml:space="preserve">SOSTITUZIONE TENDE VERTICALI </t>
  </si>
  <si>
    <t>SOSTITUZIONE SERRATURA A MAPPA PER CASSAFORTE- LAVORI VARI</t>
  </si>
  <si>
    <t>UP Foggia - Interventi di manutenzione</t>
  </si>
  <si>
    <t>CABLAGGI STRUTTURATI PRESSO LA DP BARI</t>
  </si>
  <si>
    <t>SOSTITUZIONE SCHEDA DI CONTROLLO CARRIER</t>
  </si>
  <si>
    <t xml:space="preserve">SATIC Srl (CF: 06704150728)
</t>
  </si>
  <si>
    <t>SATIC Srl (CF: 06704150728)</t>
  </si>
  <si>
    <t>SOSTITUZIONE TELECAMERA FRONT OFFICE E N. 3 NEON 58W</t>
  </si>
  <si>
    <t xml:space="preserve">PA.GE.MI GROUP DI PASQUADIBISCEGLIE E &amp; C. SAS (CF: 07292340721)
</t>
  </si>
  <si>
    <t>PA.GE.MI GROUP DI PASQUADIBISCEGLIE E &amp; C. SAS (CF: 07292340721)</t>
  </si>
  <si>
    <t xml:space="preserve">UP Lecce - Riparazione impianto videosorveglianza  </t>
  </si>
  <si>
    <t>VERIFICA STRAORDINARIA IMP FG/9334 SCALA B</t>
  </si>
  <si>
    <t>Riparazione stampante - Canon IR3570 -</t>
  </si>
  <si>
    <t xml:space="preserve">BDB Informatica di Bianco Giovanni (CF: BNCGNN64L14H096S)
</t>
  </si>
  <si>
    <t>BDB Informatica di Bianco Giovanni (CF: BNCGNN64L14H096S)</t>
  </si>
  <si>
    <t>UP Bari - Intervento di manutenzione su strumento topografico</t>
  </si>
  <si>
    <t xml:space="preserve">Leica Geosystems SpA (CF: 12090330155)
</t>
  </si>
  <si>
    <t>Leica Geosystems SpA (CF: 12090330155)</t>
  </si>
  <si>
    <t>UT Foggia - Fornitura di 2 monitor ARGO per sistema eliminacode</t>
  </si>
  <si>
    <t>Buoni Pasto - Consip 7 - (ordine 2)</t>
  </si>
  <si>
    <t xml:space="preserve">Noleggio apparecchio multifunzione lâ€™Ufficio Antifrode-Sezione Territoriale Adriatica </t>
  </si>
  <si>
    <t xml:space="preserve">FORNITURA TONER SAMSUNG ML 3310 </t>
  </si>
  <si>
    <t xml:space="preserve">FORNITURA TONER LEXMARK MS610DN </t>
  </si>
  <si>
    <t xml:space="preserve">RAGGRUPPAMENTO:
- INFORDATA (CF: 00929440592) Ruolo: 02-MANDATARIA
- T.C.D. S.p.A (CF: 04719441000) Ruolo: 01-MANDANTE
</t>
  </si>
  <si>
    <t xml:space="preserve">FORNITURA TONER STAMP A COLORI HP X451 </t>
  </si>
  <si>
    <t xml:space="preserve">ITALWARE  SRL  (CF: 08619670584)
</t>
  </si>
  <si>
    <t>ITALWARE  SRL  (CF: 08619670584)</t>
  </si>
  <si>
    <t xml:space="preserve">FORNITURA TONER XEROX PHASER 5550DNS E 7500DTS </t>
  </si>
  <si>
    <t>NOLEGGIO APPARECCHIATURE MULTIFUNZIONE - KYOCERA -</t>
  </si>
  <si>
    <t>NOLEGGIO APPARECCHIATURE OLIVETTI MULTIFUNZIONI - UFFICI PUGLIA</t>
  </si>
  <si>
    <t>Vaccinazione antinfluenzale 2016/2017</t>
  </si>
  <si>
    <t xml:space="preserve">Ergocenter Italia Srl (CF: 05392070727)
Medica Sud  Srl (CF: 03143270720)
obiettivo salute srl (CF: 02066930740)
STUDIO BIOMEDICO ASSOCIATO SRL (CF: 04399160722)
TECSAM SRL (CF: 01985850732)
</t>
  </si>
  <si>
    <t>Medica Sud  Srl (CF: 03143270720)</t>
  </si>
  <si>
    <t xml:space="preserve">FORNITURA PEN DRIVE -DIREZIONE REGIONALE -  </t>
  </si>
  <si>
    <t xml:space="preserve">DESARIO INFORMATICA &amp; UFFICIO (CF: 03402250728)
KIRON INFORMATICA SRL (CF: 03901070726)
PATMAR INFORMATICA DI PATERNO FRANCESCO (CF: PTRFNC71E10A225C)
PC PLANET (CF: 05095390729)
UFFICIOIN DI INGRASSIA ANDREA (CF: NGRNRB62E20A662H)
</t>
  </si>
  <si>
    <t>PC PLANET (CF: 05095390729)</t>
  </si>
  <si>
    <t>ETICHETTE PER INVENTARIO NON REMOVIBILI - UFFICI PUGLIA</t>
  </si>
  <si>
    <t xml:space="preserve">CAMPIONE ANTONIO (CF: CMPNTN75B05A662R)
CARTOLERIA FAVIA S.R.L. (CF: 00260370721)
DIGITAL COPY SRL (CF: 03677230751)
LA MATITA DI MARINÃ’ MARIA GRAZIA (CF: MRNMGR71D44B180R)
SERINELLI MAURIZIO (CF: 01644280743)
</t>
  </si>
  <si>
    <t>FORNITURA CASSETE PRIMO SOCCORSO E MISURATORI PRESSIONE</t>
  </si>
  <si>
    <t xml:space="preserve">ABA MEDICA DI CIRO ABAGNALE &amp; C. S.A.SS (CF: 02994031215)
BRESCIANINI &amp; CO. S.R.L. (CF: 03332690969)
CAVALLARO (CF: 06716210635)
MEDIKRON SRL (CF: 04707001006)
TECNOMED S.R.L. (CF: 03617080878)
</t>
  </si>
  <si>
    <t>MEDIKRON SRL (CF: 04707001006)</t>
  </si>
  <si>
    <t>FORNITURA DISTRUGGI DOCUMENTI E RILEGATRICE - UFFICI VARI</t>
  </si>
  <si>
    <t xml:space="preserve">ARTE GRAFICA E CONTABILITA' SRL (CF: 03737190714)
CARTOMANIA (CF: MSCNTN84R25I158D)
CENTRO CONTABILE COPPOLA DI MATTEO COPPOLA (CF: 03182520712)
GAM.TEC S.C. ARL (CF: 03183290711)
ICR - SOCIETA' PER AZIONI  (CF: 05466391009)
</t>
  </si>
  <si>
    <t xml:space="preserve">Leader Palace - Servizio annuale di derattizzazione e deblattizzazione </t>
  </si>
  <si>
    <t xml:space="preserve">BAT DISINFECTION COOP (CF: 07800640729)
COOPSERVICE SOCIETA' COOPERATIVA (CF: 04719740724)
ECOSAN DI VALERIO MURGOLO (CF: MRGVLR88A12L425F)
EURO AMBIENTE di Carlucci e Diperno (CF: 05358360724)
ITALSERVICE S.R.L. (CF: 06570940723)
PROTECTA SRL (CF: 04404900724)
</t>
  </si>
  <si>
    <t>revisione e montaggio previa fornitura di elementi mancanti di mobile armadio presso la DP Lecce - Ufficio Provinciale Territorio</t>
  </si>
  <si>
    <t xml:space="preserve">Riflessi s.a.s. di Cipollone L. &amp; C. (CF: 06310440729)
</t>
  </si>
  <si>
    <t>Riflessi s.a.s. di Cipollone L. &amp; C. (CF: 06310440729)</t>
  </si>
  <si>
    <t>pulizia aree condominiali Immobile sito in Foggia, piazza Cavour</t>
  </si>
  <si>
    <t xml:space="preserve">A.ME.F. MULTISERVICE SRL (CF: 01896420716)
ALFA SERVICE SOC. COOP. (CF: 03507580714)
EUROGLOBAL SOCIETA' COOPERATIVA (CF: 03323470710)
ITAL SERVIZI SRL (CF: 03304930716)
SAN GASPARE SRL (CF: 01602720714)
</t>
  </si>
  <si>
    <t>RIPARAZIONE  DI 5 FINESTRE E 1 PORTA BLINDATA 8Â° PIANO</t>
  </si>
  <si>
    <t xml:space="preserve">VERIFICA ISPETTIVA IMP. MESSA A TERRA </t>
  </si>
  <si>
    <t xml:space="preserve">COCERT SRL (CF: 07763340721)
</t>
  </si>
  <si>
    <t>COCERT SRL (CF: 07763340721)</t>
  </si>
  <si>
    <t>Servizi di Riscossione Tributi e Ritiro Valori Uffici Territorio Puglia</t>
  </si>
  <si>
    <t xml:space="preserve">BANCA NAZIONALE DEL LAVORO SPA (CF: 09339391006)
</t>
  </si>
  <si>
    <t>BANCA NAZIONALE DEL LAVORO SPA (CF: 09339391006)</t>
  </si>
  <si>
    <t>Fornitura tipi mobili anno 2017</t>
  </si>
  <si>
    <t xml:space="preserve">Istituto Poligrafico e Zecca dello Stato  (CF: 00399810589)
</t>
  </si>
  <si>
    <t>Istituto Poligrafico e Zecca dello Stato  (CF: 00399810589)</t>
  </si>
  <si>
    <t xml:space="preserve"> Interventi vari di manutenzione infissi etc. - Leader Palace -</t>
  </si>
  <si>
    <t>Smaltimento rifiuti vari - DP Foggia -</t>
  </si>
  <si>
    <t>FORNITURA TONER FUORI CONTRATTO - RDO 1396122 (UFFICI PUGLIA)</t>
  </si>
  <si>
    <t xml:space="preserve">CERVELLIERI FERNANDO (CF: CRVFNN51C26A662C)
ECO LASER INFORMATICA SRL  (CF: 04427081007)
LABSYSTEM (CF: 06562980729)
MACSERVICE DI STRUSI BIAGIO (CF: STRBGI56D29F587Z)
MIDA SRL (CF: 01513020238)
</t>
  </si>
  <si>
    <t>MIDA SRL (CF: 01513020238)</t>
  </si>
  <si>
    <t>Servizio di pulizia aree condominiali - immobile sito in Lecce viale Gallipoli -</t>
  </si>
  <si>
    <t xml:space="preserve">3A SOCIETA' COOPERATIVA (CF: 04548190752)
ARMANDO MUCCIO SRL (CF: 02566010753)
ARTHAS SERVIZI SOCIETA' COOPERATIVA (CF: 04547330755)
ASTRA SERVIZI S.R.L.S. (CF: 04692820758)
ITALSERVICE S.R.L. (CF: 06570940723)
</t>
  </si>
  <si>
    <t>Servizio di pulizia delle aree condominiali - immobile Leader Palace in Bari via Amendola 201/5-7 -</t>
  </si>
  <si>
    <t xml:space="preserve">A.P.E Azienda Pugliese Ecologica (CF: 03656360728)
EUROPULISH SOCIETA' COOPERATIVA A RESPONSABILITA' LIMITATA (CF: 05596990720)
ITALSERVICE S.R.L. (CF: 06570940723)
LA LUCENTEZZA S.R.L. (CF: 03222370722)
LA ROSA BLU SOCIETA' COOPERATIVA SOCIALE (CF: 06232790722)
MUNERIS SOCIETA' COOPERATIVA ARL A MUTUALITA' PREVALENTE (CF: 07547540729)
</t>
  </si>
  <si>
    <t xml:space="preserve">Riparazione cerniere anta cancellata ingresso ufficio -DP Brindisi - </t>
  </si>
  <si>
    <t xml:space="preserve">Il Fabbro Service SRLS (CF: 02439170743)
</t>
  </si>
  <si>
    <t>Il Fabbro Service SRLS (CF: 02439170743)</t>
  </si>
  <si>
    <t xml:space="preserve">FORNITURA TONER SAMSUNG ML 3470 - UT OSTUNI -  </t>
  </si>
  <si>
    <t xml:space="preserve">CHICO BONITO SNC (CF: PLDCRS79E11G479Y)
ECO LASER INFORMATICA SRL  (CF: 04427081007)
ILANI FORNITURE SRL (CF: 04118310616)
MIDA SRL (CF: 01513020238)
PAPA GIOVANNI (CF: PPAGNN65D03I233L)
</t>
  </si>
  <si>
    <t>Lavori urgenti di messa in sicurezza porzione di controsoffitto esterno adiacente l'ingresso della DP di Bari</t>
  </si>
  <si>
    <t xml:space="preserve">Ecolapinto S.r.l  (CF: 06875840727)
</t>
  </si>
  <si>
    <t>Ecolapinto S.r.l  (CF: 06875840727)</t>
  </si>
  <si>
    <t>FORNITURA E POSA IN OPERA DI 2 INSEGNE UFFICIO</t>
  </si>
  <si>
    <t>MESSA IN SICUREZZA FINESTRE E PORTE</t>
  </si>
  <si>
    <t>realizzazione parete in cartongesso per isolamento termico stanza  n 20- 12Â° piano</t>
  </si>
  <si>
    <t xml:space="preserve">MPF SISTEMI SRL (CF: 06632000722)
POLYTECNO DEL PI MASSIMO MAGGIORE (CF: MGGMSM65R11A662A)
STITEM (CF: 04984590721)
</t>
  </si>
  <si>
    <t xml:space="preserve">Intervento urgente di pulizia, giardinaggio, potatura rami </t>
  </si>
  <si>
    <t>04-PROCEDURA NEGOZIATA SENZA PREVIA PUBBLICAZIONE DEL BANDO</t>
  </si>
  <si>
    <t xml:space="preserve">SANTA BRIGIDA SOCIETA COOP.VA PER AZIONI  (CF: 04161790631)
</t>
  </si>
  <si>
    <t>SANTA BRIGIDA SOCIETA COOP.VA PER AZIONI  (CF: 04161790631)</t>
  </si>
  <si>
    <t>verifica ispettiva impianto sollevatore FG9333/93</t>
  </si>
  <si>
    <t>FORNITURA LAMPADE A LED - CAM BARI</t>
  </si>
  <si>
    <t xml:space="preserve">ELETTROLAMP SRL (CF: 01905390710)
NEW ELECTRICITY SRL (CF: 07204410729)
SANCILIO di SANCILIO Francesco (CF: SNCFNC59A06F284S)
SIMEVIGNUDA SPA (CF: 00103730230)
VIDEOTECNICA DI ACONE MAURIZO (CF: CNAMRZ57A31E098R)
</t>
  </si>
  <si>
    <t>FORNITURA E POSA IN OPERA IMPIANTO VIDEOSORVEGLIANZA PRESSO LA DP FOGGIA</t>
  </si>
  <si>
    <t xml:space="preserve">Elettrotecnica Occulto Antonio Srl (CF: 03729410716)
POLYTECNO DEL PI MASSIMO MAGGIORE (CF: MGGMSM65R11A662A)
SISMET SRL (CF: 00675210728)
SISTEC SRL (CF: 06076770723)
SOSSECURITY SRL (CF: 07276400723)
</t>
  </si>
  <si>
    <t>FORNITURA GASOLIO DA RISCALDAMENTO UT OSTUNI</t>
  </si>
  <si>
    <t>Fornitura libri per aggiormanento professionale</t>
  </si>
  <si>
    <t xml:space="preserve">Gius.Laterza &amp; Figli S.p.A. (CF: 00442700589)
</t>
  </si>
  <si>
    <t>Gius.Laterza &amp; Figli S.p.A. (CF: 00442700589)</t>
  </si>
  <si>
    <t>ASPIRATORI MARCA VORTICE SERIE M100/4</t>
  </si>
  <si>
    <t xml:space="preserve">FELLINE ENERGIE DI SERGIO E MASSIMILIANO FELLINE SNC (CF: 04038370757)
</t>
  </si>
  <si>
    <t>FELLINE ENERGIE DI SERGIO E MASSIMILIANO FELLINE SNC (CF: 04038370757)</t>
  </si>
  <si>
    <t>FORNITURA ARREDI A NORMA UFFICI AGENZIA ENTRATE PUGLIA</t>
  </si>
  <si>
    <t xml:space="preserve">ARCOSITALIA (CF: LTRGRG81T54F152K)
CORRIDI S.R.L. (CF: 00402140586)
flex office srl (CF: 06854871214)
PLASTI FOR MOBIL (CF: 01040690156)
QUADRIFOGLIO SISTEMI D'ARREDO SPA (CF: 02301560260)
SISMET SRL (CF: 00675210728)
STYLE &amp; ARREDO DI LA VOLPE CARMELO &amp; C. (CF: 02359570732)
</t>
  </si>
  <si>
    <t>STYLE &amp; ARREDO DI LA VOLPE CARMELO &amp; C. (CF: 02359570732)</t>
  </si>
  <si>
    <t xml:space="preserve">SEDUTE A NORMA SU BARRA FRONT OFFICE UT BARI </t>
  </si>
  <si>
    <t xml:space="preserve">PLASTI FOR MOBIL (CF: 01040690156)
</t>
  </si>
  <si>
    <t>PLASTI FOR MOBIL (CF: 01040690156)</t>
  </si>
  <si>
    <t xml:space="preserve">RIPARAZIONE IMPIANTO DI ALLARME </t>
  </si>
  <si>
    <t xml:space="preserve">DUPLUCAZIONE CHIAVI LEADER PALACE (DR PUGLIA+UT BARI) </t>
  </si>
  <si>
    <t xml:space="preserve">MACCHIA E SFORZA SRL (CF: 00267710721)
</t>
  </si>
  <si>
    <t xml:space="preserve">DR Puglia - OPF Convenzione sorveglianza sanitaria </t>
  </si>
  <si>
    <t xml:space="preserve">COM Metodi spa  (CF: 07120730150)
</t>
  </si>
  <si>
    <t>COM Metodi spa  (CF: 07120730150)</t>
  </si>
  <si>
    <t>Buoni Pasto DR Puglia Consip 7 (ordine 2)</t>
  </si>
  <si>
    <t xml:space="preserve">Servizio di vigilanza antintrusione e pronto intervento antincendio immobili Leader Palace e Executive Center Bari </t>
  </si>
  <si>
    <t xml:space="preserve">SICURCENTER S.P.A. (CF: 01304660788)
</t>
  </si>
  <si>
    <t>SICURCENTER S.P.A. (CF: 01304660788)</t>
  </si>
  <si>
    <t>servizio annuale di portierato e reception presso l'immobile denomiato Leader Palace, sede della DR Puglia e dell'UT Bari</t>
  </si>
  <si>
    <t xml:space="preserve">I.V.R.I.- Istituto di vigilanza  (CF: 03169660150)
ITALSERVICE S.R.L. (CF: 06570940723)
LA PULISAN SRL (CF: 00254300726)
LEADER SERVICE (CF: 05400500723)
MEAP Srl (CF: 07633520726)
</t>
  </si>
  <si>
    <t>MEAP Srl (CF: 07633520726)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</si>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</sst>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tabSelected="1" workbookViewId="0">
      <selection activeCell="C10" sqref="C10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461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"ZA117C3C36"</f>
        <v>ZA117C3C36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3750</v>
      </c>
      <c r="I3" s="2">
        <v>42382</v>
      </c>
      <c r="J3" s="2">
        <v>42415</v>
      </c>
      <c r="K3">
        <v>3750</v>
      </c>
    </row>
    <row r="4" spans="1:11" x14ac:dyDescent="0.25">
      <c r="A4" t="str">
        <f>"ZAC175D6DA"</f>
        <v>ZAC175D6DA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22943.5</v>
      </c>
      <c r="I4" s="2">
        <v>42385</v>
      </c>
      <c r="J4" s="2">
        <v>42415</v>
      </c>
      <c r="K4">
        <v>22943.5</v>
      </c>
    </row>
    <row r="5" spans="1:11" x14ac:dyDescent="0.25">
      <c r="A5" t="str">
        <f>"Z6818015E8"</f>
        <v>Z6818015E8</v>
      </c>
      <c r="B5" t="str">
        <f t="shared" si="0"/>
        <v>06363391001</v>
      </c>
      <c r="C5" t="s">
        <v>15</v>
      </c>
      <c r="D5" t="s">
        <v>23</v>
      </c>
      <c r="E5" t="s">
        <v>24</v>
      </c>
      <c r="F5" s="1" t="s">
        <v>25</v>
      </c>
      <c r="G5" t="s">
        <v>26</v>
      </c>
      <c r="H5">
        <v>4320</v>
      </c>
      <c r="I5" s="2">
        <v>42385</v>
      </c>
      <c r="J5" s="2">
        <v>42398</v>
      </c>
      <c r="K5">
        <v>4320</v>
      </c>
    </row>
    <row r="6" spans="1:11" x14ac:dyDescent="0.25">
      <c r="A6" t="str">
        <f>"Z6D17B5C60"</f>
        <v>Z6D17B5C60</v>
      </c>
      <c r="B6" t="str">
        <f t="shared" si="0"/>
        <v>06363391001</v>
      </c>
      <c r="C6" t="s">
        <v>15</v>
      </c>
      <c r="D6" t="s">
        <v>27</v>
      </c>
      <c r="E6" t="s">
        <v>24</v>
      </c>
      <c r="F6" s="1" t="s">
        <v>28</v>
      </c>
      <c r="G6" t="s">
        <v>29</v>
      </c>
      <c r="H6">
        <v>170</v>
      </c>
      <c r="I6" s="2">
        <v>42389</v>
      </c>
      <c r="J6" s="2">
        <v>42389</v>
      </c>
      <c r="K6">
        <v>170</v>
      </c>
    </row>
    <row r="7" spans="1:11" x14ac:dyDescent="0.25">
      <c r="A7" t="str">
        <f>"ZE51810F4D"</f>
        <v>ZE51810F4D</v>
      </c>
      <c r="B7" t="str">
        <f t="shared" si="0"/>
        <v>06363391001</v>
      </c>
      <c r="C7" t="s">
        <v>15</v>
      </c>
      <c r="D7" t="s">
        <v>30</v>
      </c>
      <c r="E7" t="s">
        <v>24</v>
      </c>
      <c r="F7" s="1" t="s">
        <v>31</v>
      </c>
      <c r="G7" t="s">
        <v>32</v>
      </c>
      <c r="H7">
        <v>395</v>
      </c>
      <c r="I7" s="2">
        <v>42389</v>
      </c>
      <c r="J7" s="2">
        <v>42389</v>
      </c>
      <c r="K7">
        <v>395</v>
      </c>
    </row>
    <row r="8" spans="1:11" x14ac:dyDescent="0.25">
      <c r="A8" t="str">
        <f>"ZEE1823FB6"</f>
        <v>ZEE1823FB6</v>
      </c>
      <c r="B8" t="str">
        <f t="shared" si="0"/>
        <v>06363391001</v>
      </c>
      <c r="C8" t="s">
        <v>15</v>
      </c>
      <c r="D8" t="s">
        <v>33</v>
      </c>
      <c r="E8" t="s">
        <v>24</v>
      </c>
      <c r="F8" s="1" t="s">
        <v>34</v>
      </c>
      <c r="G8" t="s">
        <v>35</v>
      </c>
      <c r="H8">
        <v>150</v>
      </c>
      <c r="I8" s="2">
        <v>42389</v>
      </c>
      <c r="J8" s="2">
        <v>42391</v>
      </c>
      <c r="K8">
        <v>150</v>
      </c>
    </row>
    <row r="9" spans="1:11" x14ac:dyDescent="0.25">
      <c r="A9" t="str">
        <f>"ZC318277C6"</f>
        <v>ZC318277C6</v>
      </c>
      <c r="B9" t="str">
        <f t="shared" si="0"/>
        <v>06363391001</v>
      </c>
      <c r="C9" t="s">
        <v>15</v>
      </c>
      <c r="D9" t="s">
        <v>36</v>
      </c>
      <c r="E9" t="s">
        <v>24</v>
      </c>
      <c r="F9" s="1" t="s">
        <v>37</v>
      </c>
      <c r="G9" t="s">
        <v>38</v>
      </c>
      <c r="H9">
        <v>1330</v>
      </c>
      <c r="I9" s="2">
        <v>42391</v>
      </c>
      <c r="J9" s="2">
        <v>42391</v>
      </c>
      <c r="K9">
        <v>1330</v>
      </c>
    </row>
    <row r="10" spans="1:11" x14ac:dyDescent="0.25">
      <c r="A10" t="str">
        <f>"Z1718109C8"</f>
        <v>Z1718109C8</v>
      </c>
      <c r="B10" t="str">
        <f t="shared" si="0"/>
        <v>06363391001</v>
      </c>
      <c r="C10" t="s">
        <v>15</v>
      </c>
      <c r="D10" t="s">
        <v>39</v>
      </c>
      <c r="E10" t="s">
        <v>24</v>
      </c>
      <c r="F10" s="1" t="s">
        <v>40</v>
      </c>
      <c r="G10" t="s">
        <v>41</v>
      </c>
      <c r="H10">
        <v>55</v>
      </c>
      <c r="I10" s="2">
        <v>42391</v>
      </c>
      <c r="J10" s="2">
        <v>42391</v>
      </c>
      <c r="K10">
        <v>55</v>
      </c>
    </row>
    <row r="11" spans="1:11" x14ac:dyDescent="0.25">
      <c r="A11" t="str">
        <f>"Z9D172B5B0"</f>
        <v>Z9D172B5B0</v>
      </c>
      <c r="B11" t="str">
        <f t="shared" si="0"/>
        <v>06363391001</v>
      </c>
      <c r="C11" t="s">
        <v>15</v>
      </c>
      <c r="D11" t="s">
        <v>42</v>
      </c>
      <c r="E11" t="s">
        <v>43</v>
      </c>
      <c r="F11" s="1" t="s">
        <v>44</v>
      </c>
      <c r="G11" t="s">
        <v>45</v>
      </c>
      <c r="H11">
        <v>9969.16</v>
      </c>
      <c r="I11" s="2">
        <v>42415</v>
      </c>
      <c r="J11" s="2">
        <v>42445</v>
      </c>
      <c r="K11">
        <v>9969.16</v>
      </c>
    </row>
    <row r="12" spans="1:11" x14ac:dyDescent="0.25">
      <c r="A12" t="str">
        <f>"Z88172B3F3"</f>
        <v>Z88172B3F3</v>
      </c>
      <c r="B12" t="str">
        <f t="shared" si="0"/>
        <v>06363391001</v>
      </c>
      <c r="C12" t="s">
        <v>15</v>
      </c>
      <c r="D12" t="s">
        <v>46</v>
      </c>
      <c r="E12" t="s">
        <v>24</v>
      </c>
      <c r="F12" s="1" t="s">
        <v>47</v>
      </c>
      <c r="G12" t="s">
        <v>45</v>
      </c>
      <c r="H12">
        <v>8880.57</v>
      </c>
      <c r="I12" s="2">
        <v>42415</v>
      </c>
      <c r="J12" s="2">
        <v>42445</v>
      </c>
      <c r="K12">
        <v>8880.57</v>
      </c>
    </row>
    <row r="13" spans="1:11" x14ac:dyDescent="0.25">
      <c r="A13" t="str">
        <f>"ZEE1827894"</f>
        <v>ZEE1827894</v>
      </c>
      <c r="B13" t="str">
        <f t="shared" si="0"/>
        <v>06363391001</v>
      </c>
      <c r="C13" t="s">
        <v>15</v>
      </c>
      <c r="D13" t="s">
        <v>48</v>
      </c>
      <c r="E13" t="s">
        <v>24</v>
      </c>
      <c r="F13" s="1" t="s">
        <v>49</v>
      </c>
      <c r="G13" t="s">
        <v>50</v>
      </c>
      <c r="H13">
        <v>280</v>
      </c>
      <c r="I13" s="2">
        <v>42391</v>
      </c>
      <c r="J13" s="2">
        <v>42391</v>
      </c>
      <c r="K13">
        <v>280</v>
      </c>
    </row>
    <row r="14" spans="1:11" x14ac:dyDescent="0.25">
      <c r="A14" t="str">
        <f>"6496450023"</f>
        <v>6496450023</v>
      </c>
      <c r="B14" t="str">
        <f t="shared" si="0"/>
        <v>06363391001</v>
      </c>
      <c r="C14" t="s">
        <v>15</v>
      </c>
      <c r="D14" t="s">
        <v>51</v>
      </c>
      <c r="E14" t="s">
        <v>17</v>
      </c>
      <c r="F14" s="1" t="s">
        <v>52</v>
      </c>
      <c r="G14" t="s">
        <v>53</v>
      </c>
      <c r="H14">
        <v>185820</v>
      </c>
      <c r="I14" s="2">
        <v>42398</v>
      </c>
      <c r="J14" s="2">
        <v>42460</v>
      </c>
      <c r="K14">
        <v>184380</v>
      </c>
    </row>
    <row r="15" spans="1:11" x14ac:dyDescent="0.25">
      <c r="A15" t="str">
        <f>"Z3B1851CE6"</f>
        <v>Z3B1851CE6</v>
      </c>
      <c r="B15" t="str">
        <f t="shared" si="0"/>
        <v>06363391001</v>
      </c>
      <c r="C15" t="s">
        <v>15</v>
      </c>
      <c r="D15" t="s">
        <v>54</v>
      </c>
      <c r="E15" t="s">
        <v>24</v>
      </c>
      <c r="F15" s="1" t="s">
        <v>55</v>
      </c>
      <c r="G15" t="s">
        <v>56</v>
      </c>
      <c r="H15">
        <v>442.5</v>
      </c>
      <c r="I15" s="2">
        <v>42404</v>
      </c>
      <c r="J15" s="2">
        <v>42404</v>
      </c>
      <c r="K15">
        <v>442.5</v>
      </c>
    </row>
    <row r="16" spans="1:11" x14ac:dyDescent="0.25">
      <c r="A16" t="str">
        <f>"Z021851C3E"</f>
        <v>Z021851C3E</v>
      </c>
      <c r="B16" t="str">
        <f t="shared" si="0"/>
        <v>06363391001</v>
      </c>
      <c r="C16" t="s">
        <v>15</v>
      </c>
      <c r="D16" t="s">
        <v>57</v>
      </c>
      <c r="E16" t="s">
        <v>24</v>
      </c>
      <c r="F16" s="1" t="s">
        <v>31</v>
      </c>
      <c r="G16" t="s">
        <v>32</v>
      </c>
      <c r="H16">
        <v>1050</v>
      </c>
      <c r="I16" s="2">
        <v>42404</v>
      </c>
      <c r="J16" s="2">
        <v>42404</v>
      </c>
      <c r="K16">
        <v>1050</v>
      </c>
    </row>
    <row r="17" spans="1:11" x14ac:dyDescent="0.25">
      <c r="A17" t="str">
        <f>"Z42181155F"</f>
        <v>Z42181155F</v>
      </c>
      <c r="B17" t="str">
        <f t="shared" si="0"/>
        <v>06363391001</v>
      </c>
      <c r="C17" t="s">
        <v>15</v>
      </c>
      <c r="D17" t="s">
        <v>58</v>
      </c>
      <c r="E17" t="s">
        <v>59</v>
      </c>
      <c r="F17" s="1" t="s">
        <v>60</v>
      </c>
      <c r="G17" t="s">
        <v>61</v>
      </c>
      <c r="H17">
        <v>1353.03</v>
      </c>
      <c r="I17" s="2">
        <v>42394</v>
      </c>
      <c r="J17" s="2">
        <v>42394</v>
      </c>
      <c r="K17">
        <v>1335.03</v>
      </c>
    </row>
    <row r="18" spans="1:11" x14ac:dyDescent="0.25">
      <c r="A18" t="str">
        <f>"Z8B185EDBB"</f>
        <v>Z8B185EDBB</v>
      </c>
      <c r="B18" t="str">
        <f t="shared" si="0"/>
        <v>06363391001</v>
      </c>
      <c r="C18" t="s">
        <v>15</v>
      </c>
      <c r="D18" t="s">
        <v>62</v>
      </c>
      <c r="E18" t="s">
        <v>24</v>
      </c>
      <c r="F18" s="1" t="s">
        <v>63</v>
      </c>
      <c r="G18" t="s">
        <v>64</v>
      </c>
      <c r="H18">
        <v>300</v>
      </c>
      <c r="I18" s="2">
        <v>42409</v>
      </c>
      <c r="J18" s="2">
        <v>42409</v>
      </c>
      <c r="K18">
        <v>300</v>
      </c>
    </row>
    <row r="19" spans="1:11" x14ac:dyDescent="0.25">
      <c r="A19" t="str">
        <f>"ZB5187B72A"</f>
        <v>ZB5187B72A</v>
      </c>
      <c r="B19" t="str">
        <f t="shared" si="0"/>
        <v>06363391001</v>
      </c>
      <c r="C19" t="s">
        <v>15</v>
      </c>
      <c r="D19" t="s">
        <v>65</v>
      </c>
      <c r="E19" t="s">
        <v>24</v>
      </c>
      <c r="F19" s="1" t="s">
        <v>55</v>
      </c>
      <c r="G19" t="s">
        <v>56</v>
      </c>
      <c r="H19">
        <v>773.65</v>
      </c>
      <c r="I19" s="2">
        <v>42412</v>
      </c>
      <c r="J19" s="2">
        <v>42429</v>
      </c>
      <c r="K19">
        <v>773.65</v>
      </c>
    </row>
    <row r="20" spans="1:11" x14ac:dyDescent="0.25">
      <c r="A20" t="str">
        <f>"Z431873373"</f>
        <v>Z431873373</v>
      </c>
      <c r="B20" t="str">
        <f t="shared" si="0"/>
        <v>06363391001</v>
      </c>
      <c r="C20" t="s">
        <v>15</v>
      </c>
      <c r="D20" t="s">
        <v>66</v>
      </c>
      <c r="E20" t="s">
        <v>24</v>
      </c>
      <c r="F20" s="1" t="s">
        <v>67</v>
      </c>
      <c r="G20" t="s">
        <v>68</v>
      </c>
      <c r="H20">
        <v>295</v>
      </c>
      <c r="I20" s="2">
        <v>42412</v>
      </c>
      <c r="J20" s="2">
        <v>42412</v>
      </c>
      <c r="K20">
        <v>295</v>
      </c>
    </row>
    <row r="21" spans="1:11" x14ac:dyDescent="0.25">
      <c r="A21" t="str">
        <f>"Z71187331A"</f>
        <v>Z71187331A</v>
      </c>
      <c r="B21" t="str">
        <f t="shared" si="0"/>
        <v>06363391001</v>
      </c>
      <c r="C21" t="s">
        <v>15</v>
      </c>
      <c r="D21" t="s">
        <v>69</v>
      </c>
      <c r="E21" t="s">
        <v>24</v>
      </c>
      <c r="F21" s="1" t="s">
        <v>37</v>
      </c>
      <c r="G21" t="s">
        <v>38</v>
      </c>
      <c r="H21">
        <v>2014</v>
      </c>
      <c r="I21" s="2">
        <v>42412</v>
      </c>
      <c r="J21" s="2">
        <v>42412</v>
      </c>
      <c r="K21">
        <v>2014</v>
      </c>
    </row>
    <row r="22" spans="1:11" x14ac:dyDescent="0.25">
      <c r="A22" t="str">
        <f>"Z4B18276CE"</f>
        <v>Z4B18276CE</v>
      </c>
      <c r="B22" t="str">
        <f t="shared" si="0"/>
        <v>06363391001</v>
      </c>
      <c r="C22" t="s">
        <v>15</v>
      </c>
      <c r="D22" t="s">
        <v>70</v>
      </c>
      <c r="E22" t="s">
        <v>24</v>
      </c>
      <c r="F22" s="1" t="s">
        <v>71</v>
      </c>
      <c r="G22" t="s">
        <v>72</v>
      </c>
      <c r="H22">
        <v>130</v>
      </c>
      <c r="I22" s="2">
        <v>42396</v>
      </c>
      <c r="J22" s="2">
        <v>42396</v>
      </c>
      <c r="K22">
        <v>130</v>
      </c>
    </row>
    <row r="23" spans="1:11" x14ac:dyDescent="0.25">
      <c r="A23" t="str">
        <f>"Z23188792A"</f>
        <v>Z23188792A</v>
      </c>
      <c r="B23" t="str">
        <f t="shared" si="0"/>
        <v>06363391001</v>
      </c>
      <c r="C23" t="s">
        <v>15</v>
      </c>
      <c r="D23" t="s">
        <v>73</v>
      </c>
      <c r="E23" t="s">
        <v>24</v>
      </c>
      <c r="F23" s="1" t="s">
        <v>71</v>
      </c>
      <c r="G23" t="s">
        <v>72</v>
      </c>
      <c r="H23">
        <v>130</v>
      </c>
      <c r="I23" s="2">
        <v>42416</v>
      </c>
      <c r="J23" s="2">
        <v>42418</v>
      </c>
      <c r="K23">
        <v>130</v>
      </c>
    </row>
    <row r="24" spans="1:11" x14ac:dyDescent="0.25">
      <c r="A24" t="str">
        <f>"ZA21873295"</f>
        <v>ZA21873295</v>
      </c>
      <c r="B24" t="str">
        <f t="shared" si="0"/>
        <v>06363391001</v>
      </c>
      <c r="C24" t="s">
        <v>15</v>
      </c>
      <c r="D24" t="s">
        <v>74</v>
      </c>
      <c r="E24" t="s">
        <v>24</v>
      </c>
      <c r="F24" s="1" t="s">
        <v>55</v>
      </c>
      <c r="G24" t="s">
        <v>56</v>
      </c>
      <c r="H24">
        <v>2161.25</v>
      </c>
      <c r="I24" s="2">
        <v>42422</v>
      </c>
      <c r="J24" s="2">
        <v>42433</v>
      </c>
      <c r="K24">
        <v>2161.25</v>
      </c>
    </row>
    <row r="25" spans="1:11" x14ac:dyDescent="0.25">
      <c r="A25" t="str">
        <f>"Z1718A45B1"</f>
        <v>Z1718A45B1</v>
      </c>
      <c r="B25" t="str">
        <f t="shared" si="0"/>
        <v>06363391001</v>
      </c>
      <c r="C25" t="s">
        <v>15</v>
      </c>
      <c r="D25" t="s">
        <v>75</v>
      </c>
      <c r="E25" t="s">
        <v>24</v>
      </c>
      <c r="F25" s="1" t="s">
        <v>76</v>
      </c>
      <c r="G25" t="s">
        <v>77</v>
      </c>
      <c r="H25">
        <v>1000</v>
      </c>
      <c r="I25" s="2">
        <v>42454</v>
      </c>
      <c r="J25" s="2">
        <v>42460</v>
      </c>
      <c r="K25">
        <v>1000</v>
      </c>
    </row>
    <row r="26" spans="1:11" x14ac:dyDescent="0.25">
      <c r="A26" t="str">
        <f>"Z0818B8A1B"</f>
        <v>Z0818B8A1B</v>
      </c>
      <c r="B26" t="str">
        <f t="shared" si="0"/>
        <v>06363391001</v>
      </c>
      <c r="C26" t="s">
        <v>15</v>
      </c>
      <c r="D26" t="s">
        <v>78</v>
      </c>
      <c r="E26" t="s">
        <v>59</v>
      </c>
      <c r="F26" s="1" t="s">
        <v>79</v>
      </c>
      <c r="G26" t="s">
        <v>80</v>
      </c>
      <c r="H26">
        <v>10710</v>
      </c>
      <c r="I26" s="2">
        <v>42431</v>
      </c>
      <c r="J26" s="2">
        <v>42460</v>
      </c>
      <c r="K26">
        <v>10710</v>
      </c>
    </row>
    <row r="27" spans="1:11" x14ac:dyDescent="0.25">
      <c r="A27" t="str">
        <f>"ZF118B8D19"</f>
        <v>ZF118B8D19</v>
      </c>
      <c r="B27" t="str">
        <f t="shared" si="0"/>
        <v>06363391001</v>
      </c>
      <c r="C27" t="s">
        <v>15</v>
      </c>
      <c r="D27" t="s">
        <v>81</v>
      </c>
      <c r="E27" t="s">
        <v>59</v>
      </c>
      <c r="F27" s="1" t="s">
        <v>82</v>
      </c>
      <c r="G27" s="1" t="s">
        <v>82</v>
      </c>
      <c r="H27">
        <v>4551.3999999999996</v>
      </c>
      <c r="I27" s="2">
        <v>42432</v>
      </c>
      <c r="J27" s="2">
        <v>42460</v>
      </c>
      <c r="K27">
        <v>4551.3999999999996</v>
      </c>
    </row>
    <row r="28" spans="1:11" x14ac:dyDescent="0.25">
      <c r="A28" t="str">
        <f>"Z8218B917F"</f>
        <v>Z8218B917F</v>
      </c>
      <c r="B28" t="str">
        <f t="shared" si="0"/>
        <v>06363391001</v>
      </c>
      <c r="C28" t="s">
        <v>15</v>
      </c>
      <c r="D28" t="s">
        <v>83</v>
      </c>
      <c r="E28" t="s">
        <v>59</v>
      </c>
      <c r="F28" s="1" t="s">
        <v>82</v>
      </c>
      <c r="G28" s="1" t="s">
        <v>82</v>
      </c>
      <c r="H28">
        <v>6112.26</v>
      </c>
      <c r="I28" s="2">
        <v>42432</v>
      </c>
      <c r="J28" s="2">
        <v>42460</v>
      </c>
      <c r="K28">
        <v>6112.26</v>
      </c>
    </row>
    <row r="29" spans="1:11" x14ac:dyDescent="0.25">
      <c r="A29" t="str">
        <f>"Z9518B8FC1"</f>
        <v>Z9518B8FC1</v>
      </c>
      <c r="B29" t="str">
        <f t="shared" si="0"/>
        <v>06363391001</v>
      </c>
      <c r="C29" t="s">
        <v>15</v>
      </c>
      <c r="D29" t="s">
        <v>84</v>
      </c>
      <c r="E29" t="s">
        <v>59</v>
      </c>
      <c r="F29" s="1" t="s">
        <v>85</v>
      </c>
      <c r="G29" s="1" t="s">
        <v>85</v>
      </c>
      <c r="H29">
        <v>15397</v>
      </c>
      <c r="I29" s="2">
        <v>42432</v>
      </c>
      <c r="J29" s="2">
        <v>42460</v>
      </c>
      <c r="K29">
        <v>15397</v>
      </c>
    </row>
    <row r="30" spans="1:11" x14ac:dyDescent="0.25">
      <c r="A30" t="str">
        <f>"Z5018B90C4"</f>
        <v>Z5018B90C4</v>
      </c>
      <c r="B30" t="str">
        <f t="shared" si="0"/>
        <v>06363391001</v>
      </c>
      <c r="C30" t="s">
        <v>15</v>
      </c>
      <c r="D30" t="s">
        <v>86</v>
      </c>
      <c r="E30" t="s">
        <v>59</v>
      </c>
      <c r="F30" s="1" t="s">
        <v>87</v>
      </c>
      <c r="G30" s="1" t="s">
        <v>87</v>
      </c>
      <c r="H30">
        <v>31054.5</v>
      </c>
      <c r="I30" s="2">
        <v>42432</v>
      </c>
      <c r="J30" s="2">
        <v>42460</v>
      </c>
      <c r="K30">
        <v>31054.5</v>
      </c>
    </row>
    <row r="31" spans="1:11" x14ac:dyDescent="0.25">
      <c r="A31" t="str">
        <f>"ZB21891C3A"</f>
        <v>ZB21891C3A</v>
      </c>
      <c r="B31" t="str">
        <f t="shared" si="0"/>
        <v>06363391001</v>
      </c>
      <c r="C31" t="s">
        <v>15</v>
      </c>
      <c r="D31" t="s">
        <v>88</v>
      </c>
      <c r="E31" t="s">
        <v>24</v>
      </c>
      <c r="F31" s="1" t="s">
        <v>49</v>
      </c>
      <c r="G31" t="s">
        <v>50</v>
      </c>
      <c r="H31">
        <v>715.76</v>
      </c>
      <c r="I31" s="2">
        <v>42415</v>
      </c>
      <c r="J31" s="2">
        <v>42415</v>
      </c>
      <c r="K31">
        <v>715.76</v>
      </c>
    </row>
    <row r="32" spans="1:11" x14ac:dyDescent="0.25">
      <c r="A32" t="str">
        <f>"Z1D17BC83C"</f>
        <v>Z1D17BC83C</v>
      </c>
      <c r="B32" t="str">
        <f t="shared" si="0"/>
        <v>06363391001</v>
      </c>
      <c r="C32" t="s">
        <v>15</v>
      </c>
      <c r="D32" t="s">
        <v>89</v>
      </c>
      <c r="E32" t="s">
        <v>17</v>
      </c>
      <c r="F32" s="1" t="s">
        <v>90</v>
      </c>
      <c r="G32" t="s">
        <v>91</v>
      </c>
      <c r="H32">
        <v>24450</v>
      </c>
      <c r="I32" s="2">
        <v>42403</v>
      </c>
      <c r="J32" s="2">
        <v>42460</v>
      </c>
      <c r="K32">
        <v>0</v>
      </c>
    </row>
    <row r="33" spans="1:11" x14ac:dyDescent="0.25">
      <c r="A33" t="str">
        <f>"Z29188DBD9"</f>
        <v>Z29188DBD9</v>
      </c>
      <c r="B33" t="str">
        <f t="shared" si="0"/>
        <v>06363391001</v>
      </c>
      <c r="C33" t="s">
        <v>15</v>
      </c>
      <c r="D33" t="s">
        <v>92</v>
      </c>
      <c r="E33" t="s">
        <v>17</v>
      </c>
      <c r="F33" s="1" t="s">
        <v>93</v>
      </c>
      <c r="G33" t="s">
        <v>94</v>
      </c>
      <c r="H33">
        <v>375</v>
      </c>
      <c r="I33" s="2">
        <v>42440</v>
      </c>
      <c r="J33" s="2">
        <v>42458</v>
      </c>
      <c r="K33">
        <v>375</v>
      </c>
    </row>
    <row r="34" spans="1:11" x14ac:dyDescent="0.25">
      <c r="A34" t="str">
        <f>"6552867CE7"</f>
        <v>6552867CE7</v>
      </c>
      <c r="B34" t="str">
        <f t="shared" si="0"/>
        <v>06363391001</v>
      </c>
      <c r="C34" t="s">
        <v>15</v>
      </c>
      <c r="D34" t="s">
        <v>95</v>
      </c>
      <c r="E34" t="s">
        <v>59</v>
      </c>
      <c r="F34" s="1" t="s">
        <v>96</v>
      </c>
      <c r="G34" t="s">
        <v>97</v>
      </c>
      <c r="H34">
        <v>0</v>
      </c>
      <c r="I34" s="2">
        <v>42430</v>
      </c>
      <c r="J34" s="2">
        <v>43008</v>
      </c>
      <c r="K34">
        <v>202391.36</v>
      </c>
    </row>
    <row r="35" spans="1:11" x14ac:dyDescent="0.25">
      <c r="A35" t="str">
        <f>"65528785FD"</f>
        <v>65528785FD</v>
      </c>
      <c r="B35" t="str">
        <f t="shared" si="0"/>
        <v>06363391001</v>
      </c>
      <c r="C35" t="s">
        <v>15</v>
      </c>
      <c r="D35" t="s">
        <v>98</v>
      </c>
      <c r="E35" t="s">
        <v>59</v>
      </c>
      <c r="F35" s="1" t="s">
        <v>99</v>
      </c>
      <c r="G35" t="s">
        <v>100</v>
      </c>
      <c r="H35">
        <v>0</v>
      </c>
      <c r="I35" s="2">
        <v>42461</v>
      </c>
      <c r="J35" s="2">
        <v>42947</v>
      </c>
      <c r="K35">
        <v>538300.87</v>
      </c>
    </row>
    <row r="36" spans="1:11" x14ac:dyDescent="0.25">
      <c r="A36" t="str">
        <f>"Z48188B815"</f>
        <v>Z48188B815</v>
      </c>
      <c r="B36" t="str">
        <f t="shared" si="0"/>
        <v>06363391001</v>
      </c>
      <c r="C36" t="s">
        <v>15</v>
      </c>
      <c r="D36" t="s">
        <v>101</v>
      </c>
      <c r="E36" t="s">
        <v>43</v>
      </c>
      <c r="F36" s="1" t="s">
        <v>102</v>
      </c>
      <c r="G36" t="s">
        <v>103</v>
      </c>
      <c r="H36">
        <v>570</v>
      </c>
      <c r="I36" s="2">
        <v>42445</v>
      </c>
      <c r="J36" s="2">
        <v>42489</v>
      </c>
      <c r="K36">
        <v>570</v>
      </c>
    </row>
    <row r="37" spans="1:11" x14ac:dyDescent="0.25">
      <c r="A37" t="str">
        <f>"6587956944"</f>
        <v>6587956944</v>
      </c>
      <c r="B37" t="str">
        <f t="shared" si="0"/>
        <v>06363391001</v>
      </c>
      <c r="C37" t="s">
        <v>15</v>
      </c>
      <c r="D37" t="s">
        <v>104</v>
      </c>
      <c r="E37" t="s">
        <v>17</v>
      </c>
      <c r="F37" s="1" t="s">
        <v>105</v>
      </c>
      <c r="G37" t="s">
        <v>106</v>
      </c>
      <c r="H37">
        <v>42000</v>
      </c>
      <c r="I37" s="2">
        <v>42446</v>
      </c>
      <c r="J37" s="2">
        <v>42810</v>
      </c>
      <c r="K37">
        <v>29737.78</v>
      </c>
    </row>
    <row r="38" spans="1:11" x14ac:dyDescent="0.25">
      <c r="A38" t="str">
        <f>"660260847C"</f>
        <v>660260847C</v>
      </c>
      <c r="B38" t="str">
        <f t="shared" si="0"/>
        <v>06363391001</v>
      </c>
      <c r="C38" t="s">
        <v>15</v>
      </c>
      <c r="D38" t="s">
        <v>107</v>
      </c>
      <c r="E38" t="s">
        <v>17</v>
      </c>
      <c r="F38" s="1" t="s">
        <v>108</v>
      </c>
      <c r="G38" t="s">
        <v>109</v>
      </c>
      <c r="H38">
        <v>44963.3</v>
      </c>
      <c r="I38" s="2">
        <v>42446</v>
      </c>
      <c r="J38" s="2">
        <v>42520</v>
      </c>
      <c r="K38">
        <v>44963.25</v>
      </c>
    </row>
    <row r="39" spans="1:11" x14ac:dyDescent="0.25">
      <c r="A39" t="str">
        <f>"Z46191F46F"</f>
        <v>Z46191F46F</v>
      </c>
      <c r="B39" t="str">
        <f t="shared" si="0"/>
        <v>06363391001</v>
      </c>
      <c r="C39" t="s">
        <v>15</v>
      </c>
      <c r="D39" t="s">
        <v>110</v>
      </c>
      <c r="E39" t="s">
        <v>43</v>
      </c>
      <c r="F39" s="1" t="s">
        <v>111</v>
      </c>
      <c r="G39" t="s">
        <v>45</v>
      </c>
      <c r="H39">
        <v>1335.5</v>
      </c>
      <c r="I39" s="2">
        <v>42459</v>
      </c>
      <c r="J39" s="2">
        <v>42482</v>
      </c>
      <c r="K39">
        <v>1335.5</v>
      </c>
    </row>
    <row r="40" spans="1:11" x14ac:dyDescent="0.25">
      <c r="A40" t="str">
        <f>"ZB11914556"</f>
        <v>ZB11914556</v>
      </c>
      <c r="B40" t="str">
        <f t="shared" si="0"/>
        <v>06363391001</v>
      </c>
      <c r="C40" t="s">
        <v>15</v>
      </c>
      <c r="D40" t="s">
        <v>112</v>
      </c>
      <c r="E40" t="s">
        <v>24</v>
      </c>
      <c r="F40" s="1" t="s">
        <v>113</v>
      </c>
      <c r="G40" t="s">
        <v>114</v>
      </c>
      <c r="H40">
        <v>150</v>
      </c>
      <c r="I40" s="2">
        <v>42475</v>
      </c>
      <c r="J40" s="2">
        <v>42489</v>
      </c>
      <c r="K40">
        <v>150</v>
      </c>
    </row>
    <row r="41" spans="1:11" x14ac:dyDescent="0.25">
      <c r="A41" t="str">
        <f>"Z32190B064"</f>
        <v>Z32190B064</v>
      </c>
      <c r="B41" t="str">
        <f t="shared" si="0"/>
        <v>06363391001</v>
      </c>
      <c r="C41" t="s">
        <v>15</v>
      </c>
      <c r="D41" t="s">
        <v>115</v>
      </c>
      <c r="E41" t="s">
        <v>24</v>
      </c>
      <c r="F41" s="1" t="s">
        <v>116</v>
      </c>
      <c r="G41" t="s">
        <v>117</v>
      </c>
      <c r="H41">
        <v>396</v>
      </c>
      <c r="I41" s="2">
        <v>42451</v>
      </c>
      <c r="J41" s="2">
        <v>42451</v>
      </c>
      <c r="K41">
        <v>396</v>
      </c>
    </row>
    <row r="42" spans="1:11" x14ac:dyDescent="0.25">
      <c r="A42" t="str">
        <f>"ZB9190A5B7"</f>
        <v>ZB9190A5B7</v>
      </c>
      <c r="B42" t="str">
        <f t="shared" si="0"/>
        <v>06363391001</v>
      </c>
      <c r="C42" t="s">
        <v>15</v>
      </c>
      <c r="D42" t="s">
        <v>118</v>
      </c>
      <c r="E42" t="s">
        <v>24</v>
      </c>
      <c r="F42" s="1" t="s">
        <v>55</v>
      </c>
      <c r="G42" t="s">
        <v>56</v>
      </c>
      <c r="H42">
        <v>113.13</v>
      </c>
      <c r="I42" s="2">
        <v>42451</v>
      </c>
      <c r="J42" s="2">
        <v>42451</v>
      </c>
      <c r="K42">
        <v>113.13</v>
      </c>
    </row>
    <row r="43" spans="1:11" x14ac:dyDescent="0.25">
      <c r="A43" t="str">
        <f>"ZC918C5619"</f>
        <v>ZC918C5619</v>
      </c>
      <c r="B43" t="str">
        <f t="shared" si="0"/>
        <v>06363391001</v>
      </c>
      <c r="C43" t="s">
        <v>15</v>
      </c>
      <c r="D43" t="s">
        <v>119</v>
      </c>
      <c r="E43" t="s">
        <v>24</v>
      </c>
      <c r="F43" s="1" t="s">
        <v>55</v>
      </c>
      <c r="G43" t="s">
        <v>56</v>
      </c>
      <c r="H43">
        <v>879.5</v>
      </c>
      <c r="I43" s="2">
        <v>42454</v>
      </c>
      <c r="J43" s="2">
        <v>42460</v>
      </c>
      <c r="K43">
        <v>879.5</v>
      </c>
    </row>
    <row r="44" spans="1:11" x14ac:dyDescent="0.25">
      <c r="A44" t="str">
        <f>"Z3418D106D"</f>
        <v>Z3418D106D</v>
      </c>
      <c r="B44" t="str">
        <f t="shared" si="0"/>
        <v>06363391001</v>
      </c>
      <c r="C44" t="s">
        <v>15</v>
      </c>
      <c r="D44" t="s">
        <v>120</v>
      </c>
      <c r="E44" t="s">
        <v>24</v>
      </c>
      <c r="F44" s="1" t="s">
        <v>67</v>
      </c>
      <c r="G44" t="s">
        <v>68</v>
      </c>
      <c r="H44">
        <v>240</v>
      </c>
      <c r="I44" s="2">
        <v>42426</v>
      </c>
      <c r="J44" s="2">
        <v>42426</v>
      </c>
      <c r="K44">
        <v>240</v>
      </c>
    </row>
    <row r="45" spans="1:11" x14ac:dyDescent="0.25">
      <c r="A45" t="str">
        <f>"Z481943A64"</f>
        <v>Z481943A64</v>
      </c>
      <c r="B45" t="str">
        <f t="shared" si="0"/>
        <v>06363391001</v>
      </c>
      <c r="C45" t="s">
        <v>15</v>
      </c>
      <c r="D45" t="s">
        <v>121</v>
      </c>
      <c r="E45" t="s">
        <v>24</v>
      </c>
      <c r="F45" s="1" t="s">
        <v>55</v>
      </c>
      <c r="G45" t="s">
        <v>56</v>
      </c>
      <c r="H45">
        <v>671</v>
      </c>
      <c r="I45" s="2">
        <v>42467</v>
      </c>
      <c r="J45" s="2">
        <v>42486</v>
      </c>
      <c r="K45">
        <v>671</v>
      </c>
    </row>
    <row r="46" spans="1:11" x14ac:dyDescent="0.25">
      <c r="A46" t="str">
        <f>"Z681943A31"</f>
        <v>Z681943A31</v>
      </c>
      <c r="B46" t="str">
        <f t="shared" si="0"/>
        <v>06363391001</v>
      </c>
      <c r="C46" t="s">
        <v>15</v>
      </c>
      <c r="D46" t="s">
        <v>122</v>
      </c>
      <c r="E46" t="s">
        <v>24</v>
      </c>
      <c r="F46" s="1" t="s">
        <v>55</v>
      </c>
      <c r="G46" t="s">
        <v>56</v>
      </c>
      <c r="H46">
        <v>118.75</v>
      </c>
      <c r="I46" s="2">
        <v>42467</v>
      </c>
      <c r="J46" s="2">
        <v>42467</v>
      </c>
      <c r="K46">
        <v>118.75</v>
      </c>
    </row>
    <row r="47" spans="1:11" x14ac:dyDescent="0.25">
      <c r="A47" t="str">
        <f>"ZEF1947EEF"</f>
        <v>ZEF1947EEF</v>
      </c>
      <c r="B47" t="str">
        <f t="shared" si="0"/>
        <v>06363391001</v>
      </c>
      <c r="C47" t="s">
        <v>15</v>
      </c>
      <c r="D47" t="s">
        <v>123</v>
      </c>
      <c r="E47" t="s">
        <v>24</v>
      </c>
      <c r="F47" s="1" t="s">
        <v>124</v>
      </c>
      <c r="G47" t="s">
        <v>125</v>
      </c>
      <c r="H47">
        <v>985.15</v>
      </c>
      <c r="I47" s="2">
        <v>42471</v>
      </c>
      <c r="J47" s="2">
        <v>42521</v>
      </c>
      <c r="K47">
        <v>584.79999999999995</v>
      </c>
    </row>
    <row r="48" spans="1:11" x14ac:dyDescent="0.25">
      <c r="A48" t="str">
        <f>"Z681947FCE"</f>
        <v>Z681947FCE</v>
      </c>
      <c r="B48" t="str">
        <f t="shared" si="0"/>
        <v>06363391001</v>
      </c>
      <c r="C48" t="s">
        <v>15</v>
      </c>
      <c r="D48" t="s">
        <v>126</v>
      </c>
      <c r="E48" t="s">
        <v>24</v>
      </c>
      <c r="F48" s="1" t="s">
        <v>127</v>
      </c>
      <c r="G48" t="s">
        <v>128</v>
      </c>
      <c r="H48">
        <v>1885.3</v>
      </c>
      <c r="I48" s="2">
        <v>42471</v>
      </c>
      <c r="J48" s="2">
        <v>42521</v>
      </c>
      <c r="K48">
        <v>1885.3</v>
      </c>
    </row>
    <row r="49" spans="1:11" x14ac:dyDescent="0.25">
      <c r="A49" t="str">
        <f>"6639812233"</f>
        <v>6639812233</v>
      </c>
      <c r="B49" t="str">
        <f t="shared" si="0"/>
        <v>06363391001</v>
      </c>
      <c r="C49" t="s">
        <v>15</v>
      </c>
      <c r="D49" t="s">
        <v>129</v>
      </c>
      <c r="E49" t="s">
        <v>17</v>
      </c>
      <c r="F49" s="1" t="s">
        <v>130</v>
      </c>
      <c r="G49" t="s">
        <v>22</v>
      </c>
      <c r="H49">
        <v>91709</v>
      </c>
      <c r="I49" s="2">
        <v>42472</v>
      </c>
      <c r="J49" s="2">
        <v>42720</v>
      </c>
      <c r="K49">
        <v>89147.7</v>
      </c>
    </row>
    <row r="50" spans="1:11" x14ac:dyDescent="0.25">
      <c r="A50" t="str">
        <f>"Z4417F4EF9"</f>
        <v>Z4417F4EF9</v>
      </c>
      <c r="B50" t="str">
        <f t="shared" si="0"/>
        <v>06363391001</v>
      </c>
      <c r="C50" t="s">
        <v>15</v>
      </c>
      <c r="D50" t="s">
        <v>131</v>
      </c>
      <c r="E50" t="s">
        <v>24</v>
      </c>
      <c r="F50" s="1" t="s">
        <v>132</v>
      </c>
      <c r="G50" t="s">
        <v>133</v>
      </c>
      <c r="H50">
        <v>600</v>
      </c>
      <c r="I50" s="2">
        <v>42459</v>
      </c>
      <c r="J50" s="2">
        <v>42468</v>
      </c>
      <c r="K50">
        <v>600</v>
      </c>
    </row>
    <row r="51" spans="1:11" x14ac:dyDescent="0.25">
      <c r="A51" t="str">
        <f>"Z221899054"</f>
        <v>Z221899054</v>
      </c>
      <c r="B51" t="str">
        <f t="shared" si="0"/>
        <v>06363391001</v>
      </c>
      <c r="C51" t="s">
        <v>15</v>
      </c>
      <c r="D51" t="s">
        <v>134</v>
      </c>
      <c r="E51" t="s">
        <v>59</v>
      </c>
      <c r="F51" s="1" t="s">
        <v>60</v>
      </c>
      <c r="G51" t="s">
        <v>61</v>
      </c>
      <c r="H51">
        <v>0</v>
      </c>
      <c r="I51" s="2">
        <v>42419</v>
      </c>
      <c r="J51" s="2">
        <v>42419</v>
      </c>
      <c r="K51">
        <v>1373.84</v>
      </c>
    </row>
    <row r="52" spans="1:11" x14ac:dyDescent="0.25">
      <c r="A52" t="str">
        <f>"Z561914B34"</f>
        <v>Z561914B34</v>
      </c>
      <c r="B52" t="str">
        <f t="shared" si="0"/>
        <v>06363391001</v>
      </c>
      <c r="C52" t="s">
        <v>15</v>
      </c>
      <c r="D52" t="s">
        <v>135</v>
      </c>
      <c r="E52" t="s">
        <v>59</v>
      </c>
      <c r="F52" s="1" t="s">
        <v>60</v>
      </c>
      <c r="G52" t="s">
        <v>61</v>
      </c>
      <c r="H52">
        <v>0</v>
      </c>
      <c r="I52" s="2">
        <v>42454</v>
      </c>
      <c r="J52" s="2">
        <v>42454</v>
      </c>
      <c r="K52">
        <v>1124.06</v>
      </c>
    </row>
    <row r="53" spans="1:11" x14ac:dyDescent="0.25">
      <c r="A53" t="str">
        <f>"Z801916927"</f>
        <v>Z801916927</v>
      </c>
      <c r="B53" t="str">
        <f t="shared" si="0"/>
        <v>06363391001</v>
      </c>
      <c r="C53" t="s">
        <v>15</v>
      </c>
      <c r="D53" t="s">
        <v>136</v>
      </c>
      <c r="E53" t="s">
        <v>17</v>
      </c>
      <c r="F53" s="1" t="s">
        <v>137</v>
      </c>
      <c r="G53" t="s">
        <v>138</v>
      </c>
      <c r="H53">
        <v>249</v>
      </c>
      <c r="I53" s="2">
        <v>42464</v>
      </c>
      <c r="J53" s="2">
        <v>42474</v>
      </c>
      <c r="K53">
        <v>249</v>
      </c>
    </row>
    <row r="54" spans="1:11" x14ac:dyDescent="0.25">
      <c r="A54" t="str">
        <f>"Z851757DE7"</f>
        <v>Z851757DE7</v>
      </c>
      <c r="B54" t="str">
        <f t="shared" si="0"/>
        <v>06363391001</v>
      </c>
      <c r="C54" t="s">
        <v>15</v>
      </c>
      <c r="D54" t="s">
        <v>139</v>
      </c>
      <c r="E54" t="s">
        <v>24</v>
      </c>
      <c r="F54" s="1" t="s">
        <v>140</v>
      </c>
      <c r="G54" t="s">
        <v>141</v>
      </c>
      <c r="H54">
        <v>39819.870000000003</v>
      </c>
      <c r="I54" s="2">
        <v>42384</v>
      </c>
      <c r="J54" s="2">
        <v>42551</v>
      </c>
      <c r="K54">
        <v>33704.39</v>
      </c>
    </row>
    <row r="55" spans="1:11" x14ac:dyDescent="0.25">
      <c r="A55" t="str">
        <f>"Z1A1931B76"</f>
        <v>Z1A1931B76</v>
      </c>
      <c r="B55" t="str">
        <f t="shared" si="0"/>
        <v>06363391001</v>
      </c>
      <c r="C55" t="s">
        <v>15</v>
      </c>
      <c r="D55" t="s">
        <v>142</v>
      </c>
      <c r="E55" t="s">
        <v>24</v>
      </c>
      <c r="F55" s="1" t="s">
        <v>55</v>
      </c>
      <c r="G55" t="s">
        <v>56</v>
      </c>
      <c r="H55">
        <v>155</v>
      </c>
      <c r="I55" s="2">
        <v>42464</v>
      </c>
      <c r="J55" s="2">
        <v>42464</v>
      </c>
      <c r="K55">
        <v>155</v>
      </c>
    </row>
    <row r="56" spans="1:11" x14ac:dyDescent="0.25">
      <c r="A56" t="str">
        <f>"Z8B196E826"</f>
        <v>Z8B196E826</v>
      </c>
      <c r="B56" t="str">
        <f t="shared" si="0"/>
        <v>06363391001</v>
      </c>
      <c r="C56" t="s">
        <v>15</v>
      </c>
      <c r="D56" t="s">
        <v>143</v>
      </c>
      <c r="E56" t="s">
        <v>24</v>
      </c>
      <c r="F56" s="1" t="s">
        <v>55</v>
      </c>
      <c r="G56" t="s">
        <v>56</v>
      </c>
      <c r="H56">
        <v>225</v>
      </c>
      <c r="I56" s="2">
        <v>42474</v>
      </c>
      <c r="J56" s="2">
        <v>42489</v>
      </c>
      <c r="K56">
        <v>225</v>
      </c>
    </row>
    <row r="57" spans="1:11" x14ac:dyDescent="0.25">
      <c r="A57" t="str">
        <f>"ZD91914A3C"</f>
        <v>ZD91914A3C</v>
      </c>
      <c r="B57" t="str">
        <f t="shared" si="0"/>
        <v>06363391001</v>
      </c>
      <c r="C57" t="s">
        <v>15</v>
      </c>
      <c r="D57" t="s">
        <v>144</v>
      </c>
      <c r="E57" t="s">
        <v>24</v>
      </c>
      <c r="F57" s="1" t="s">
        <v>37</v>
      </c>
      <c r="G57" t="s">
        <v>38</v>
      </c>
      <c r="H57">
        <v>2563</v>
      </c>
      <c r="I57" s="2">
        <v>42446</v>
      </c>
      <c r="J57" s="2">
        <v>42447</v>
      </c>
      <c r="K57">
        <v>2563</v>
      </c>
    </row>
    <row r="58" spans="1:11" x14ac:dyDescent="0.25">
      <c r="A58" t="str">
        <f>"Z4D1916A1D"</f>
        <v>Z4D1916A1D</v>
      </c>
      <c r="B58" t="str">
        <f t="shared" si="0"/>
        <v>06363391001</v>
      </c>
      <c r="C58" t="s">
        <v>15</v>
      </c>
      <c r="D58" t="s">
        <v>145</v>
      </c>
      <c r="E58" t="s">
        <v>17</v>
      </c>
      <c r="F58" s="1" t="s">
        <v>146</v>
      </c>
      <c r="G58" t="s">
        <v>147</v>
      </c>
      <c r="H58">
        <v>401.8</v>
      </c>
      <c r="I58" s="2">
        <v>42488</v>
      </c>
      <c r="J58" s="2">
        <v>42503</v>
      </c>
      <c r="K58">
        <v>401.8</v>
      </c>
    </row>
    <row r="59" spans="1:11" x14ac:dyDescent="0.25">
      <c r="A59" t="str">
        <f>"Z2E197D4DE"</f>
        <v>Z2E197D4DE</v>
      </c>
      <c r="B59" t="str">
        <f t="shared" si="0"/>
        <v>06363391001</v>
      </c>
      <c r="C59" t="s">
        <v>15</v>
      </c>
      <c r="D59" t="s">
        <v>148</v>
      </c>
      <c r="E59" t="s">
        <v>17</v>
      </c>
      <c r="F59" s="1" t="s">
        <v>149</v>
      </c>
      <c r="G59" t="s">
        <v>150</v>
      </c>
      <c r="H59">
        <v>2384.8000000000002</v>
      </c>
      <c r="I59" s="2">
        <v>42488</v>
      </c>
      <c r="J59" s="2">
        <v>42520</v>
      </c>
      <c r="K59">
        <v>2384.8000000000002</v>
      </c>
    </row>
    <row r="60" spans="1:11" x14ac:dyDescent="0.25">
      <c r="A60" t="str">
        <f>"Z14197D4B9"</f>
        <v>Z14197D4B9</v>
      </c>
      <c r="B60" t="str">
        <f t="shared" si="0"/>
        <v>06363391001</v>
      </c>
      <c r="C60" t="s">
        <v>15</v>
      </c>
      <c r="D60" t="s">
        <v>151</v>
      </c>
      <c r="E60" t="s">
        <v>17</v>
      </c>
      <c r="F60" s="1" t="s">
        <v>152</v>
      </c>
      <c r="G60" t="s">
        <v>106</v>
      </c>
      <c r="H60">
        <v>400</v>
      </c>
      <c r="I60" s="2">
        <v>42488</v>
      </c>
      <c r="J60" s="2">
        <v>42520</v>
      </c>
      <c r="K60">
        <v>400</v>
      </c>
    </row>
    <row r="61" spans="1:11" x14ac:dyDescent="0.25">
      <c r="A61" t="str">
        <f>"Z43198DD5F"</f>
        <v>Z43198DD5F</v>
      </c>
      <c r="B61" t="str">
        <f t="shared" si="0"/>
        <v>06363391001</v>
      </c>
      <c r="C61" t="s">
        <v>15</v>
      </c>
      <c r="D61" t="s">
        <v>153</v>
      </c>
      <c r="E61" t="s">
        <v>24</v>
      </c>
      <c r="F61" s="1" t="s">
        <v>55</v>
      </c>
      <c r="G61" t="s">
        <v>56</v>
      </c>
      <c r="H61">
        <v>740</v>
      </c>
      <c r="I61" s="2">
        <v>42496</v>
      </c>
      <c r="J61" s="2">
        <v>42501</v>
      </c>
      <c r="K61">
        <v>740</v>
      </c>
    </row>
    <row r="62" spans="1:11" x14ac:dyDescent="0.25">
      <c r="A62" t="str">
        <f>"Z0319A197B"</f>
        <v>Z0319A197B</v>
      </c>
      <c r="B62" t="str">
        <f t="shared" si="0"/>
        <v>06363391001</v>
      </c>
      <c r="C62" t="s">
        <v>15</v>
      </c>
      <c r="D62" t="s">
        <v>154</v>
      </c>
      <c r="E62" t="s">
        <v>24</v>
      </c>
      <c r="F62" s="1" t="s">
        <v>155</v>
      </c>
      <c r="G62" t="s">
        <v>156</v>
      </c>
      <c r="H62">
        <v>160</v>
      </c>
      <c r="I62" s="2">
        <v>42495</v>
      </c>
      <c r="J62" s="2">
        <v>42495</v>
      </c>
      <c r="K62">
        <v>160</v>
      </c>
    </row>
    <row r="63" spans="1:11" x14ac:dyDescent="0.25">
      <c r="A63" t="str">
        <f>"Z6019B7133"</f>
        <v>Z6019B7133</v>
      </c>
      <c r="B63" t="str">
        <f t="shared" si="0"/>
        <v>06363391001</v>
      </c>
      <c r="C63" t="s">
        <v>15</v>
      </c>
      <c r="D63" t="s">
        <v>157</v>
      </c>
      <c r="E63" t="s">
        <v>24</v>
      </c>
      <c r="F63" s="1" t="s">
        <v>158</v>
      </c>
      <c r="G63" t="s">
        <v>159</v>
      </c>
      <c r="H63">
        <v>1500</v>
      </c>
      <c r="I63" s="2">
        <v>42499</v>
      </c>
      <c r="J63" s="2">
        <v>42501</v>
      </c>
      <c r="K63">
        <v>1500</v>
      </c>
    </row>
    <row r="64" spans="1:11" x14ac:dyDescent="0.25">
      <c r="A64" t="str">
        <f>"Z8019BDBDF"</f>
        <v>Z8019BDBDF</v>
      </c>
      <c r="B64" t="str">
        <f t="shared" si="0"/>
        <v>06363391001</v>
      </c>
      <c r="C64" t="s">
        <v>15</v>
      </c>
      <c r="D64" t="s">
        <v>160</v>
      </c>
      <c r="E64" t="s">
        <v>59</v>
      </c>
      <c r="F64" s="1" t="s">
        <v>161</v>
      </c>
      <c r="G64" s="1" t="s">
        <v>161</v>
      </c>
      <c r="H64">
        <v>2436.8000000000002</v>
      </c>
      <c r="I64" s="2">
        <v>42496</v>
      </c>
      <c r="J64" s="2">
        <v>42527</v>
      </c>
      <c r="K64">
        <v>1997.39</v>
      </c>
    </row>
    <row r="65" spans="1:11" x14ac:dyDescent="0.25">
      <c r="A65" t="str">
        <f>"Z71197D642"</f>
        <v>Z71197D642</v>
      </c>
      <c r="B65" t="str">
        <f t="shared" si="0"/>
        <v>06363391001</v>
      </c>
      <c r="C65" t="s">
        <v>15</v>
      </c>
      <c r="D65" t="s">
        <v>162</v>
      </c>
      <c r="E65" t="s">
        <v>17</v>
      </c>
      <c r="F65" s="1" t="s">
        <v>163</v>
      </c>
      <c r="G65" t="s">
        <v>106</v>
      </c>
      <c r="H65">
        <v>394.96</v>
      </c>
      <c r="I65" s="2">
        <v>42496</v>
      </c>
      <c r="J65" s="2">
        <v>42520</v>
      </c>
      <c r="K65">
        <v>394.96</v>
      </c>
    </row>
    <row r="66" spans="1:11" x14ac:dyDescent="0.25">
      <c r="A66" t="str">
        <f>"ZF819A19D3"</f>
        <v>ZF819A19D3</v>
      </c>
      <c r="B66" t="str">
        <f t="shared" si="0"/>
        <v>06363391001</v>
      </c>
      <c r="C66" t="s">
        <v>15</v>
      </c>
      <c r="D66" t="s">
        <v>164</v>
      </c>
      <c r="E66" t="s">
        <v>24</v>
      </c>
      <c r="F66" s="1" t="s">
        <v>165</v>
      </c>
      <c r="G66" t="s">
        <v>166</v>
      </c>
      <c r="H66">
        <v>330</v>
      </c>
      <c r="I66" s="2">
        <v>42487</v>
      </c>
      <c r="J66" s="2">
        <v>42487</v>
      </c>
      <c r="K66">
        <v>330</v>
      </c>
    </row>
    <row r="67" spans="1:11" x14ac:dyDescent="0.25">
      <c r="A67" t="str">
        <f>"Z47194ABDB"</f>
        <v>Z47194ABDB</v>
      </c>
      <c r="B67" t="str">
        <f t="shared" ref="B67:B130" si="1">"06363391001"</f>
        <v>06363391001</v>
      </c>
      <c r="C67" t="s">
        <v>15</v>
      </c>
      <c r="D67" t="s">
        <v>167</v>
      </c>
      <c r="E67" t="s">
        <v>59</v>
      </c>
      <c r="F67" s="1" t="s">
        <v>168</v>
      </c>
      <c r="G67" t="s">
        <v>169</v>
      </c>
      <c r="H67">
        <v>6800</v>
      </c>
      <c r="I67" s="2">
        <v>42522</v>
      </c>
      <c r="J67" s="2">
        <v>44347</v>
      </c>
      <c r="K67">
        <v>3483.1</v>
      </c>
    </row>
    <row r="68" spans="1:11" x14ac:dyDescent="0.25">
      <c r="A68" t="str">
        <f>"ZAA19B842A"</f>
        <v>ZAA19B842A</v>
      </c>
      <c r="B68" t="str">
        <f t="shared" si="1"/>
        <v>06363391001</v>
      </c>
      <c r="C68" t="s">
        <v>15</v>
      </c>
      <c r="D68" t="s">
        <v>170</v>
      </c>
      <c r="E68" t="s">
        <v>17</v>
      </c>
      <c r="F68" s="1" t="s">
        <v>171</v>
      </c>
      <c r="G68" t="s">
        <v>172</v>
      </c>
      <c r="H68">
        <v>760</v>
      </c>
      <c r="I68" s="2">
        <v>42521</v>
      </c>
      <c r="J68" s="2">
        <v>42521</v>
      </c>
      <c r="K68">
        <v>760</v>
      </c>
    </row>
    <row r="69" spans="1:11" x14ac:dyDescent="0.25">
      <c r="A69" t="str">
        <f>"Z9519CBA37"</f>
        <v>Z9519CBA37</v>
      </c>
      <c r="B69" t="str">
        <f t="shared" si="1"/>
        <v>06363391001</v>
      </c>
      <c r="C69" t="s">
        <v>15</v>
      </c>
      <c r="D69" t="s">
        <v>173</v>
      </c>
      <c r="E69" t="s">
        <v>17</v>
      </c>
      <c r="F69" s="1" t="s">
        <v>174</v>
      </c>
      <c r="G69" t="s">
        <v>175</v>
      </c>
      <c r="H69">
        <v>550</v>
      </c>
      <c r="I69" s="2">
        <v>42525</v>
      </c>
      <c r="J69" s="2">
        <v>42525</v>
      </c>
      <c r="K69">
        <v>550</v>
      </c>
    </row>
    <row r="70" spans="1:11" x14ac:dyDescent="0.25">
      <c r="A70" t="str">
        <f>"Z071931B3E"</f>
        <v>Z071931B3E</v>
      </c>
      <c r="B70" t="str">
        <f t="shared" si="1"/>
        <v>06363391001</v>
      </c>
      <c r="C70" t="s">
        <v>15</v>
      </c>
      <c r="D70" t="s">
        <v>176</v>
      </c>
      <c r="E70" t="s">
        <v>24</v>
      </c>
      <c r="F70" s="1" t="s">
        <v>31</v>
      </c>
      <c r="G70" t="s">
        <v>32</v>
      </c>
      <c r="H70">
        <v>1590</v>
      </c>
      <c r="I70" s="2">
        <v>42453</v>
      </c>
      <c r="J70" s="2">
        <v>42454</v>
      </c>
      <c r="K70">
        <v>1590</v>
      </c>
    </row>
    <row r="71" spans="1:11" x14ac:dyDescent="0.25">
      <c r="A71" t="str">
        <f>"Z4819EE7F0"</f>
        <v>Z4819EE7F0</v>
      </c>
      <c r="B71" t="str">
        <f t="shared" si="1"/>
        <v>06363391001</v>
      </c>
      <c r="C71" t="s">
        <v>15</v>
      </c>
      <c r="D71" t="s">
        <v>177</v>
      </c>
      <c r="E71" t="s">
        <v>17</v>
      </c>
      <c r="F71" s="1" t="s">
        <v>178</v>
      </c>
      <c r="G71" t="s">
        <v>179</v>
      </c>
      <c r="H71">
        <v>1545</v>
      </c>
      <c r="I71" s="2">
        <v>42521</v>
      </c>
      <c r="J71" s="2">
        <v>42551</v>
      </c>
      <c r="K71">
        <v>1545</v>
      </c>
    </row>
    <row r="72" spans="1:11" x14ac:dyDescent="0.25">
      <c r="A72" t="str">
        <f>"ZAD194E5BE"</f>
        <v>ZAD194E5BE</v>
      </c>
      <c r="B72" t="str">
        <f t="shared" si="1"/>
        <v>06363391001</v>
      </c>
      <c r="C72" t="s">
        <v>15</v>
      </c>
      <c r="D72" t="s">
        <v>180</v>
      </c>
      <c r="E72" t="s">
        <v>24</v>
      </c>
      <c r="F72" s="1" t="s">
        <v>71</v>
      </c>
      <c r="G72" t="s">
        <v>72</v>
      </c>
      <c r="H72">
        <v>480</v>
      </c>
      <c r="I72" s="2">
        <v>42496</v>
      </c>
      <c r="J72" s="2">
        <v>42496</v>
      </c>
      <c r="K72">
        <v>480</v>
      </c>
    </row>
    <row r="73" spans="1:11" x14ac:dyDescent="0.25">
      <c r="A73" t="str">
        <f>"ZC51A0A763"</f>
        <v>ZC51A0A763</v>
      </c>
      <c r="B73" t="str">
        <f t="shared" si="1"/>
        <v>06363391001</v>
      </c>
      <c r="C73" t="s">
        <v>15</v>
      </c>
      <c r="D73" t="s">
        <v>181</v>
      </c>
      <c r="E73" t="s">
        <v>24</v>
      </c>
      <c r="F73" s="1" t="s">
        <v>182</v>
      </c>
      <c r="G73" t="s">
        <v>183</v>
      </c>
      <c r="H73">
        <v>1640</v>
      </c>
      <c r="I73" s="2">
        <v>42521</v>
      </c>
      <c r="J73" s="2">
        <v>42528</v>
      </c>
      <c r="K73">
        <v>1640</v>
      </c>
    </row>
    <row r="74" spans="1:11" x14ac:dyDescent="0.25">
      <c r="A74" t="str">
        <f>"Z3A19EE816"</f>
        <v>Z3A19EE816</v>
      </c>
      <c r="B74" t="str">
        <f t="shared" si="1"/>
        <v>06363391001</v>
      </c>
      <c r="C74" t="s">
        <v>15</v>
      </c>
      <c r="D74" t="s">
        <v>184</v>
      </c>
      <c r="E74" t="s">
        <v>17</v>
      </c>
      <c r="F74" s="1" t="s">
        <v>185</v>
      </c>
      <c r="G74" t="s">
        <v>186</v>
      </c>
      <c r="H74">
        <v>1471</v>
      </c>
      <c r="I74" s="2">
        <v>42530</v>
      </c>
      <c r="J74" s="2">
        <v>42551</v>
      </c>
      <c r="K74">
        <v>1471</v>
      </c>
    </row>
    <row r="75" spans="1:11" x14ac:dyDescent="0.25">
      <c r="A75" t="str">
        <f>"Z3B1A0A86E"</f>
        <v>Z3B1A0A86E</v>
      </c>
      <c r="B75" t="str">
        <f t="shared" si="1"/>
        <v>06363391001</v>
      </c>
      <c r="C75" t="s">
        <v>15</v>
      </c>
      <c r="D75" t="s">
        <v>187</v>
      </c>
      <c r="E75" t="s">
        <v>24</v>
      </c>
      <c r="F75" s="1" t="s">
        <v>18</v>
      </c>
      <c r="G75" t="s">
        <v>19</v>
      </c>
      <c r="H75">
        <v>1120</v>
      </c>
      <c r="I75" s="2">
        <v>42527</v>
      </c>
      <c r="J75" s="2">
        <v>42529</v>
      </c>
      <c r="K75">
        <v>1120</v>
      </c>
    </row>
    <row r="76" spans="1:11" x14ac:dyDescent="0.25">
      <c r="A76" t="str">
        <f>"Z551A0A798"</f>
        <v>Z551A0A798</v>
      </c>
      <c r="B76" t="str">
        <f t="shared" si="1"/>
        <v>06363391001</v>
      </c>
      <c r="C76" t="s">
        <v>15</v>
      </c>
      <c r="D76" t="s">
        <v>188</v>
      </c>
      <c r="E76" t="s">
        <v>24</v>
      </c>
      <c r="F76" s="1" t="s">
        <v>189</v>
      </c>
      <c r="G76" t="s">
        <v>190</v>
      </c>
      <c r="H76">
        <v>980</v>
      </c>
      <c r="I76" s="2">
        <v>42528</v>
      </c>
      <c r="J76" s="2">
        <v>42528</v>
      </c>
      <c r="K76">
        <v>980</v>
      </c>
    </row>
    <row r="77" spans="1:11" x14ac:dyDescent="0.25">
      <c r="A77" t="str">
        <f>"ZF719EE80B"</f>
        <v>ZF719EE80B</v>
      </c>
      <c r="B77" t="str">
        <f t="shared" si="1"/>
        <v>06363391001</v>
      </c>
      <c r="C77" t="s">
        <v>15</v>
      </c>
      <c r="D77" t="s">
        <v>191</v>
      </c>
      <c r="E77" t="s">
        <v>17</v>
      </c>
      <c r="F77" s="1" t="s">
        <v>192</v>
      </c>
      <c r="G77" t="s">
        <v>193</v>
      </c>
      <c r="H77">
        <v>1399</v>
      </c>
      <c r="I77" s="2">
        <v>42537</v>
      </c>
      <c r="J77" s="2">
        <v>42544</v>
      </c>
      <c r="K77">
        <v>1399</v>
      </c>
    </row>
    <row r="78" spans="1:11" x14ac:dyDescent="0.25">
      <c r="A78" t="str">
        <f>"Z2A1A3C9CB"</f>
        <v>Z2A1A3C9CB</v>
      </c>
      <c r="B78" t="str">
        <f t="shared" si="1"/>
        <v>06363391001</v>
      </c>
      <c r="C78" t="s">
        <v>15</v>
      </c>
      <c r="D78" t="s">
        <v>194</v>
      </c>
      <c r="E78" t="s">
        <v>24</v>
      </c>
      <c r="F78" s="1" t="s">
        <v>195</v>
      </c>
      <c r="G78" t="s">
        <v>91</v>
      </c>
      <c r="H78">
        <v>650</v>
      </c>
      <c r="I78" s="2">
        <v>42541</v>
      </c>
      <c r="J78" s="2">
        <v>42541</v>
      </c>
      <c r="K78">
        <v>650</v>
      </c>
    </row>
    <row r="79" spans="1:11" x14ac:dyDescent="0.25">
      <c r="A79" t="str">
        <f>"ZF41A280E0"</f>
        <v>ZF41A280E0</v>
      </c>
      <c r="B79" t="str">
        <f t="shared" si="1"/>
        <v>06363391001</v>
      </c>
      <c r="C79" t="s">
        <v>15</v>
      </c>
      <c r="D79" t="s">
        <v>196</v>
      </c>
      <c r="E79" t="s">
        <v>59</v>
      </c>
      <c r="F79" s="1" t="s">
        <v>161</v>
      </c>
      <c r="G79" s="1" t="s">
        <v>161</v>
      </c>
      <c r="H79">
        <v>1148.3800000000001</v>
      </c>
      <c r="I79" s="2">
        <v>42527</v>
      </c>
      <c r="J79" s="2">
        <v>42580</v>
      </c>
      <c r="K79">
        <v>1148.3800000000001</v>
      </c>
    </row>
    <row r="80" spans="1:11" x14ac:dyDescent="0.25">
      <c r="A80" t="str">
        <f>"Z821A2A2DC"</f>
        <v>Z821A2A2DC</v>
      </c>
      <c r="B80" t="str">
        <f t="shared" si="1"/>
        <v>06363391001</v>
      </c>
      <c r="C80" t="s">
        <v>15</v>
      </c>
      <c r="D80" t="s">
        <v>197</v>
      </c>
      <c r="E80" t="s">
        <v>59</v>
      </c>
      <c r="F80" s="1" t="s">
        <v>198</v>
      </c>
      <c r="G80" s="1" t="s">
        <v>198</v>
      </c>
      <c r="H80">
        <v>10057</v>
      </c>
      <c r="I80" s="2">
        <v>42536</v>
      </c>
      <c r="J80" s="2">
        <v>42594</v>
      </c>
      <c r="K80">
        <v>10057</v>
      </c>
    </row>
    <row r="81" spans="1:11" x14ac:dyDescent="0.25">
      <c r="A81" t="str">
        <f>"Z901A28160"</f>
        <v>Z901A28160</v>
      </c>
      <c r="B81" t="str">
        <f t="shared" si="1"/>
        <v>06363391001</v>
      </c>
      <c r="C81" t="s">
        <v>15</v>
      </c>
      <c r="D81" t="s">
        <v>199</v>
      </c>
      <c r="E81" t="s">
        <v>59</v>
      </c>
      <c r="F81" s="1" t="s">
        <v>161</v>
      </c>
      <c r="G81" s="1" t="s">
        <v>161</v>
      </c>
      <c r="H81">
        <v>3117.57</v>
      </c>
      <c r="I81" s="2">
        <v>42528</v>
      </c>
      <c r="J81" s="2">
        <v>42590</v>
      </c>
      <c r="K81">
        <v>3117.57</v>
      </c>
    </row>
    <row r="82" spans="1:11" x14ac:dyDescent="0.25">
      <c r="A82" t="str">
        <f>"ZEA1A28024"</f>
        <v>ZEA1A28024</v>
      </c>
      <c r="B82" t="str">
        <f t="shared" si="1"/>
        <v>06363391001</v>
      </c>
      <c r="C82" t="s">
        <v>15</v>
      </c>
      <c r="D82" t="s">
        <v>200</v>
      </c>
      <c r="E82" t="s">
        <v>59</v>
      </c>
      <c r="F82" s="1" t="s">
        <v>79</v>
      </c>
      <c r="G82" t="s">
        <v>80</v>
      </c>
      <c r="H82">
        <v>5950</v>
      </c>
      <c r="I82" s="2">
        <v>42535</v>
      </c>
      <c r="J82" s="2">
        <v>42594</v>
      </c>
      <c r="K82">
        <v>0</v>
      </c>
    </row>
    <row r="83" spans="1:11" x14ac:dyDescent="0.25">
      <c r="A83" t="str">
        <f>"Z8D1A28091"</f>
        <v>Z8D1A28091</v>
      </c>
      <c r="B83" t="str">
        <f t="shared" si="1"/>
        <v>06363391001</v>
      </c>
      <c r="C83" t="s">
        <v>15</v>
      </c>
      <c r="D83" t="s">
        <v>201</v>
      </c>
      <c r="E83" t="s">
        <v>59</v>
      </c>
      <c r="F83" s="1" t="s">
        <v>198</v>
      </c>
      <c r="G83" s="1" t="s">
        <v>198</v>
      </c>
      <c r="H83">
        <v>25182</v>
      </c>
      <c r="I83" s="2">
        <v>42527</v>
      </c>
      <c r="J83" s="2">
        <v>42594</v>
      </c>
      <c r="K83">
        <v>25182</v>
      </c>
    </row>
    <row r="84" spans="1:11" x14ac:dyDescent="0.25">
      <c r="A84" t="str">
        <f>"Z481A29435"</f>
        <v>Z481A29435</v>
      </c>
      <c r="B84" t="str">
        <f t="shared" si="1"/>
        <v>06363391001</v>
      </c>
      <c r="C84" t="s">
        <v>15</v>
      </c>
      <c r="D84" t="s">
        <v>202</v>
      </c>
      <c r="E84" t="s">
        <v>17</v>
      </c>
      <c r="F84" s="1" t="s">
        <v>203</v>
      </c>
      <c r="G84" t="s">
        <v>138</v>
      </c>
      <c r="H84">
        <v>785</v>
      </c>
      <c r="I84" s="2">
        <v>42551</v>
      </c>
      <c r="J84" s="2">
        <v>42566</v>
      </c>
      <c r="K84">
        <v>785</v>
      </c>
    </row>
    <row r="85" spans="1:11" x14ac:dyDescent="0.25">
      <c r="A85" t="str">
        <f>"ZAC1A4DE07"</f>
        <v>ZAC1A4DE07</v>
      </c>
      <c r="B85" t="str">
        <f t="shared" si="1"/>
        <v>06363391001</v>
      </c>
      <c r="C85" t="s">
        <v>15</v>
      </c>
      <c r="D85" t="s">
        <v>204</v>
      </c>
      <c r="E85" t="s">
        <v>24</v>
      </c>
      <c r="F85" s="1" t="s">
        <v>205</v>
      </c>
      <c r="G85" t="s">
        <v>206</v>
      </c>
      <c r="H85">
        <v>465</v>
      </c>
      <c r="I85" s="2">
        <v>42538</v>
      </c>
      <c r="J85" s="2">
        <v>42552</v>
      </c>
      <c r="K85">
        <v>465</v>
      </c>
    </row>
    <row r="86" spans="1:11" x14ac:dyDescent="0.25">
      <c r="A86" t="str">
        <f>"ZB61A46C0C"</f>
        <v>ZB61A46C0C</v>
      </c>
      <c r="B86" t="str">
        <f t="shared" si="1"/>
        <v>06363391001</v>
      </c>
      <c r="C86" t="s">
        <v>15</v>
      </c>
      <c r="D86" t="s">
        <v>207</v>
      </c>
      <c r="E86" t="s">
        <v>24</v>
      </c>
      <c r="F86" s="1" t="s">
        <v>55</v>
      </c>
      <c r="G86" t="s">
        <v>56</v>
      </c>
      <c r="H86">
        <v>389.38</v>
      </c>
      <c r="I86" s="2">
        <v>42537</v>
      </c>
      <c r="J86" s="2">
        <v>42537</v>
      </c>
      <c r="K86">
        <v>389.38</v>
      </c>
    </row>
    <row r="87" spans="1:11" x14ac:dyDescent="0.25">
      <c r="A87" t="str">
        <f>"ZB21A3CA2C"</f>
        <v>ZB21A3CA2C</v>
      </c>
      <c r="B87" t="str">
        <f t="shared" si="1"/>
        <v>06363391001</v>
      </c>
      <c r="C87" t="s">
        <v>15</v>
      </c>
      <c r="D87" t="s">
        <v>208</v>
      </c>
      <c r="E87" t="s">
        <v>24</v>
      </c>
      <c r="F87" s="1" t="s">
        <v>28</v>
      </c>
      <c r="G87" t="s">
        <v>29</v>
      </c>
      <c r="H87">
        <v>430</v>
      </c>
      <c r="I87" s="2">
        <v>42488</v>
      </c>
      <c r="J87" s="2">
        <v>42488</v>
      </c>
      <c r="K87">
        <v>430</v>
      </c>
    </row>
    <row r="88" spans="1:11" x14ac:dyDescent="0.25">
      <c r="A88" t="str">
        <f>"Z861A3284D"</f>
        <v>Z861A3284D</v>
      </c>
      <c r="B88" t="str">
        <f t="shared" si="1"/>
        <v>06363391001</v>
      </c>
      <c r="C88" t="s">
        <v>15</v>
      </c>
      <c r="D88" t="s">
        <v>209</v>
      </c>
      <c r="E88" t="s">
        <v>17</v>
      </c>
      <c r="F88" s="1" t="s">
        <v>210</v>
      </c>
      <c r="G88" t="s">
        <v>211</v>
      </c>
      <c r="H88">
        <v>1812</v>
      </c>
      <c r="I88" s="2">
        <v>42548</v>
      </c>
      <c r="J88" s="2">
        <v>42580</v>
      </c>
      <c r="K88">
        <v>1812</v>
      </c>
    </row>
    <row r="89" spans="1:11" x14ac:dyDescent="0.25">
      <c r="A89" t="str">
        <f>"ZDF1A69F1A"</f>
        <v>ZDF1A69F1A</v>
      </c>
      <c r="B89" t="str">
        <f t="shared" si="1"/>
        <v>06363391001</v>
      </c>
      <c r="C89" t="s">
        <v>15</v>
      </c>
      <c r="D89" t="s">
        <v>212</v>
      </c>
      <c r="E89" t="s">
        <v>24</v>
      </c>
      <c r="F89" s="1" t="s">
        <v>213</v>
      </c>
      <c r="G89" t="s">
        <v>186</v>
      </c>
      <c r="H89">
        <v>255.8</v>
      </c>
      <c r="I89" s="2">
        <v>42551</v>
      </c>
      <c r="J89" s="2">
        <v>42552</v>
      </c>
      <c r="K89">
        <v>255.8</v>
      </c>
    </row>
    <row r="90" spans="1:11" x14ac:dyDescent="0.25">
      <c r="A90" t="str">
        <f>"Z8D1A28091"</f>
        <v>Z8D1A28091</v>
      </c>
      <c r="B90" t="str">
        <f t="shared" si="1"/>
        <v>06363391001</v>
      </c>
      <c r="C90" t="s">
        <v>15</v>
      </c>
      <c r="D90" t="s">
        <v>214</v>
      </c>
      <c r="E90" t="s">
        <v>59</v>
      </c>
      <c r="F90" s="1" t="s">
        <v>87</v>
      </c>
      <c r="G90" s="1" t="s">
        <v>87</v>
      </c>
      <c r="H90">
        <v>1993.5</v>
      </c>
      <c r="I90" s="2">
        <v>42555</v>
      </c>
      <c r="J90" s="2">
        <v>42613</v>
      </c>
      <c r="K90">
        <v>1993.5</v>
      </c>
    </row>
    <row r="91" spans="1:11" x14ac:dyDescent="0.25">
      <c r="A91" t="str">
        <f>"ZBA1A256C5"</f>
        <v>ZBA1A256C5</v>
      </c>
      <c r="B91" t="str">
        <f t="shared" si="1"/>
        <v>06363391001</v>
      </c>
      <c r="C91" t="s">
        <v>15</v>
      </c>
      <c r="D91" t="s">
        <v>215</v>
      </c>
      <c r="E91" t="s">
        <v>17</v>
      </c>
      <c r="F91" s="1" t="s">
        <v>216</v>
      </c>
      <c r="G91" t="s">
        <v>217</v>
      </c>
      <c r="H91">
        <v>1937</v>
      </c>
      <c r="I91" s="2">
        <v>42548</v>
      </c>
      <c r="J91" s="2">
        <v>42594</v>
      </c>
      <c r="K91">
        <v>0</v>
      </c>
    </row>
    <row r="92" spans="1:11" x14ac:dyDescent="0.25">
      <c r="A92" t="str">
        <f>"Z2519850EC"</f>
        <v>Z2519850EC</v>
      </c>
      <c r="B92" t="str">
        <f t="shared" si="1"/>
        <v>06363391001</v>
      </c>
      <c r="C92" t="s">
        <v>15</v>
      </c>
      <c r="D92" t="s">
        <v>218</v>
      </c>
      <c r="E92" t="s">
        <v>24</v>
      </c>
      <c r="F92" s="1" t="s">
        <v>37</v>
      </c>
      <c r="G92" t="s">
        <v>38</v>
      </c>
      <c r="H92">
        <v>1188</v>
      </c>
      <c r="I92" s="2">
        <v>42475</v>
      </c>
      <c r="J92" s="2">
        <v>42475</v>
      </c>
      <c r="K92">
        <v>1188</v>
      </c>
    </row>
    <row r="93" spans="1:11" x14ac:dyDescent="0.25">
      <c r="A93" t="str">
        <f>"Z28197B4DB"</f>
        <v>Z28197B4DB</v>
      </c>
      <c r="B93" t="str">
        <f t="shared" si="1"/>
        <v>06363391001</v>
      </c>
      <c r="C93" t="s">
        <v>15</v>
      </c>
      <c r="D93" t="s">
        <v>219</v>
      </c>
      <c r="E93" t="s">
        <v>24</v>
      </c>
      <c r="F93" s="1" t="s">
        <v>67</v>
      </c>
      <c r="G93" t="s">
        <v>68</v>
      </c>
      <c r="H93">
        <v>350</v>
      </c>
      <c r="I93" s="2">
        <v>42465</v>
      </c>
      <c r="J93" s="2">
        <v>42468</v>
      </c>
      <c r="K93">
        <v>350</v>
      </c>
    </row>
    <row r="94" spans="1:11" x14ac:dyDescent="0.25">
      <c r="A94" t="str">
        <f>"Z52198DD7E"</f>
        <v>Z52198DD7E</v>
      </c>
      <c r="B94" t="str">
        <f t="shared" si="1"/>
        <v>06363391001</v>
      </c>
      <c r="C94" t="s">
        <v>15</v>
      </c>
      <c r="D94" t="s">
        <v>220</v>
      </c>
      <c r="E94" t="s">
        <v>24</v>
      </c>
      <c r="F94" s="1" t="s">
        <v>221</v>
      </c>
      <c r="G94" t="s">
        <v>222</v>
      </c>
      <c r="H94">
        <v>230</v>
      </c>
      <c r="I94" s="2">
        <v>42478</v>
      </c>
      <c r="J94" s="2">
        <v>42478</v>
      </c>
      <c r="K94">
        <v>230</v>
      </c>
    </row>
    <row r="95" spans="1:11" x14ac:dyDescent="0.25">
      <c r="A95" t="str">
        <f>"Z0119DE496"</f>
        <v>Z0119DE496</v>
      </c>
      <c r="B95" t="str">
        <f t="shared" si="1"/>
        <v>06363391001</v>
      </c>
      <c r="C95" t="s">
        <v>15</v>
      </c>
      <c r="D95" t="s">
        <v>223</v>
      </c>
      <c r="E95" t="s">
        <v>24</v>
      </c>
      <c r="F95" s="1" t="s">
        <v>224</v>
      </c>
      <c r="G95" t="s">
        <v>225</v>
      </c>
      <c r="H95">
        <v>60</v>
      </c>
      <c r="I95" s="2">
        <v>42424</v>
      </c>
      <c r="J95" s="2">
        <v>42424</v>
      </c>
      <c r="K95">
        <v>60</v>
      </c>
    </row>
    <row r="96" spans="1:11" x14ac:dyDescent="0.25">
      <c r="A96" t="str">
        <f>"Z261A3CAAD"</f>
        <v>Z261A3CAAD</v>
      </c>
      <c r="B96" t="str">
        <f t="shared" si="1"/>
        <v>06363391001</v>
      </c>
      <c r="C96" t="s">
        <v>15</v>
      </c>
      <c r="D96" t="s">
        <v>226</v>
      </c>
      <c r="E96" t="s">
        <v>24</v>
      </c>
      <c r="F96" s="1" t="s">
        <v>37</v>
      </c>
      <c r="G96" t="s">
        <v>38</v>
      </c>
      <c r="H96">
        <v>792</v>
      </c>
      <c r="I96" s="2">
        <v>42516</v>
      </c>
      <c r="J96" s="2">
        <v>42516</v>
      </c>
      <c r="K96">
        <v>792</v>
      </c>
    </row>
    <row r="97" spans="1:11" x14ac:dyDescent="0.25">
      <c r="A97" t="str">
        <f>"ZB51A0A7FA"</f>
        <v>ZB51A0A7FA</v>
      </c>
      <c r="B97" t="str">
        <f t="shared" si="1"/>
        <v>06363391001</v>
      </c>
      <c r="C97" t="s">
        <v>15</v>
      </c>
      <c r="D97" t="s">
        <v>227</v>
      </c>
      <c r="E97" t="s">
        <v>24</v>
      </c>
      <c r="F97" s="1" t="s">
        <v>37</v>
      </c>
      <c r="G97" t="s">
        <v>38</v>
      </c>
      <c r="H97">
        <v>891</v>
      </c>
      <c r="I97" s="2">
        <v>42506</v>
      </c>
      <c r="J97" s="2">
        <v>42506</v>
      </c>
      <c r="K97">
        <v>891</v>
      </c>
    </row>
    <row r="98" spans="1:11" x14ac:dyDescent="0.25">
      <c r="A98" t="str">
        <f>"ZD61A6D58B"</f>
        <v>ZD61A6D58B</v>
      </c>
      <c r="B98" t="str">
        <f t="shared" si="1"/>
        <v>06363391001</v>
      </c>
      <c r="C98" t="s">
        <v>15</v>
      </c>
      <c r="D98" t="s">
        <v>228</v>
      </c>
      <c r="E98" t="s">
        <v>24</v>
      </c>
      <c r="F98" s="1" t="s">
        <v>37</v>
      </c>
      <c r="G98" t="s">
        <v>38</v>
      </c>
      <c r="H98">
        <v>440</v>
      </c>
      <c r="I98" s="2">
        <v>42542</v>
      </c>
      <c r="J98" s="2">
        <v>42542</v>
      </c>
      <c r="K98">
        <v>440</v>
      </c>
    </row>
    <row r="99" spans="1:11" x14ac:dyDescent="0.25">
      <c r="A99" t="str">
        <f>"Z3B1A487AF"</f>
        <v>Z3B1A487AF</v>
      </c>
      <c r="B99" t="str">
        <f t="shared" si="1"/>
        <v>06363391001</v>
      </c>
      <c r="C99" t="s">
        <v>15</v>
      </c>
      <c r="D99" t="s">
        <v>229</v>
      </c>
      <c r="E99" t="s">
        <v>24</v>
      </c>
      <c r="F99" s="1" t="s">
        <v>37</v>
      </c>
      <c r="G99" t="s">
        <v>38</v>
      </c>
      <c r="H99">
        <v>473</v>
      </c>
      <c r="I99" s="2">
        <v>42516</v>
      </c>
      <c r="J99" s="2">
        <v>42516</v>
      </c>
      <c r="K99">
        <v>473</v>
      </c>
    </row>
    <row r="100" spans="1:11" x14ac:dyDescent="0.25">
      <c r="A100" t="str">
        <f>"ZB81A4880A"</f>
        <v>ZB81A4880A</v>
      </c>
      <c r="B100" t="str">
        <f t="shared" si="1"/>
        <v>06363391001</v>
      </c>
      <c r="C100" t="s">
        <v>15</v>
      </c>
      <c r="D100" t="s">
        <v>230</v>
      </c>
      <c r="E100" t="s">
        <v>24</v>
      </c>
      <c r="F100" s="1" t="s">
        <v>37</v>
      </c>
      <c r="G100" t="s">
        <v>38</v>
      </c>
      <c r="H100">
        <v>550</v>
      </c>
      <c r="I100" s="2">
        <v>42527</v>
      </c>
      <c r="J100" s="2">
        <v>42527</v>
      </c>
      <c r="K100">
        <v>550</v>
      </c>
    </row>
    <row r="101" spans="1:11" x14ac:dyDescent="0.25">
      <c r="A101" t="str">
        <f>"Z931A487DF"</f>
        <v>Z931A487DF</v>
      </c>
      <c r="B101" t="str">
        <f t="shared" si="1"/>
        <v>06363391001</v>
      </c>
      <c r="C101" t="s">
        <v>15</v>
      </c>
      <c r="D101" t="s">
        <v>231</v>
      </c>
      <c r="E101" t="s">
        <v>24</v>
      </c>
      <c r="F101" s="1" t="s">
        <v>37</v>
      </c>
      <c r="G101" t="s">
        <v>38</v>
      </c>
      <c r="H101">
        <v>1474</v>
      </c>
      <c r="I101" s="2">
        <v>42527</v>
      </c>
      <c r="J101" s="2">
        <v>42527</v>
      </c>
      <c r="K101">
        <v>0</v>
      </c>
    </row>
    <row r="102" spans="1:11" x14ac:dyDescent="0.25">
      <c r="A102" t="str">
        <f>"Z991A6D6C0"</f>
        <v>Z991A6D6C0</v>
      </c>
      <c r="B102" t="str">
        <f t="shared" si="1"/>
        <v>06363391001</v>
      </c>
      <c r="C102" t="s">
        <v>15</v>
      </c>
      <c r="D102" t="s">
        <v>232</v>
      </c>
      <c r="E102" t="s">
        <v>24</v>
      </c>
      <c r="F102" s="1" t="s">
        <v>67</v>
      </c>
      <c r="G102" t="s">
        <v>68</v>
      </c>
      <c r="H102">
        <v>560</v>
      </c>
      <c r="I102" s="2">
        <v>42522</v>
      </c>
      <c r="J102" s="2">
        <v>42530</v>
      </c>
      <c r="K102">
        <v>560</v>
      </c>
    </row>
    <row r="103" spans="1:11" x14ac:dyDescent="0.25">
      <c r="A103" t="str">
        <f>"Z371A3CA5B"</f>
        <v>Z371A3CA5B</v>
      </c>
      <c r="B103" t="str">
        <f t="shared" si="1"/>
        <v>06363391001</v>
      </c>
      <c r="C103" t="s">
        <v>15</v>
      </c>
      <c r="D103" t="s">
        <v>233</v>
      </c>
      <c r="E103" t="s">
        <v>24</v>
      </c>
      <c r="F103" s="1" t="s">
        <v>67</v>
      </c>
      <c r="G103" t="s">
        <v>68</v>
      </c>
      <c r="H103">
        <v>330</v>
      </c>
      <c r="I103" s="2">
        <v>42507</v>
      </c>
      <c r="J103" s="2">
        <v>42507</v>
      </c>
      <c r="K103">
        <v>330</v>
      </c>
    </row>
    <row r="104" spans="1:11" x14ac:dyDescent="0.25">
      <c r="A104" t="str">
        <f>"ZBF19F17B3"</f>
        <v>ZBF19F17B3</v>
      </c>
      <c r="B104" t="str">
        <f t="shared" si="1"/>
        <v>06363391001</v>
      </c>
      <c r="C104" t="s">
        <v>15</v>
      </c>
      <c r="D104" t="s">
        <v>234</v>
      </c>
      <c r="E104" t="s">
        <v>24</v>
      </c>
      <c r="F104" s="1" t="s">
        <v>67</v>
      </c>
      <c r="G104" t="s">
        <v>68</v>
      </c>
      <c r="H104">
        <v>380</v>
      </c>
      <c r="I104" s="2">
        <v>42494</v>
      </c>
      <c r="J104" s="2">
        <v>42501</v>
      </c>
      <c r="K104">
        <v>380</v>
      </c>
    </row>
    <row r="105" spans="1:11" x14ac:dyDescent="0.25">
      <c r="A105" t="str">
        <f>"Z581A6D5E6"</f>
        <v>Z581A6D5E6</v>
      </c>
      <c r="B105" t="str">
        <f t="shared" si="1"/>
        <v>06363391001</v>
      </c>
      <c r="C105" t="s">
        <v>15</v>
      </c>
      <c r="D105" t="s">
        <v>235</v>
      </c>
      <c r="E105" t="s">
        <v>24</v>
      </c>
      <c r="F105" s="1" t="s">
        <v>67</v>
      </c>
      <c r="G105" t="s">
        <v>68</v>
      </c>
      <c r="H105">
        <v>150</v>
      </c>
      <c r="I105" s="2">
        <v>42527</v>
      </c>
      <c r="J105" s="2">
        <v>42527</v>
      </c>
      <c r="K105">
        <v>150</v>
      </c>
    </row>
    <row r="106" spans="1:11" x14ac:dyDescent="0.25">
      <c r="A106" t="str">
        <f>"Z151A6135B"</f>
        <v>Z151A6135B</v>
      </c>
      <c r="B106" t="str">
        <f t="shared" si="1"/>
        <v>06363391001</v>
      </c>
      <c r="C106" t="s">
        <v>15</v>
      </c>
      <c r="D106" t="s">
        <v>236</v>
      </c>
      <c r="E106" t="s">
        <v>17</v>
      </c>
      <c r="F106" s="1" t="s">
        <v>237</v>
      </c>
      <c r="G106" t="s">
        <v>106</v>
      </c>
      <c r="H106">
        <v>749.97</v>
      </c>
      <c r="I106" s="2">
        <v>42551</v>
      </c>
      <c r="J106" s="2">
        <v>42580</v>
      </c>
      <c r="K106">
        <v>749.97</v>
      </c>
    </row>
    <row r="107" spans="1:11" x14ac:dyDescent="0.25">
      <c r="A107" t="str">
        <f>"ZC01A60B85"</f>
        <v>ZC01A60B85</v>
      </c>
      <c r="B107" t="str">
        <f t="shared" si="1"/>
        <v>06363391001</v>
      </c>
      <c r="C107" t="s">
        <v>15</v>
      </c>
      <c r="D107" t="s">
        <v>238</v>
      </c>
      <c r="E107" t="s">
        <v>17</v>
      </c>
      <c r="F107" s="1" t="s">
        <v>239</v>
      </c>
      <c r="G107" t="s">
        <v>240</v>
      </c>
      <c r="H107">
        <v>2760</v>
      </c>
      <c r="I107" s="2">
        <v>42551</v>
      </c>
      <c r="J107" s="2">
        <v>42580</v>
      </c>
      <c r="K107">
        <v>2760</v>
      </c>
    </row>
    <row r="108" spans="1:11" x14ac:dyDescent="0.25">
      <c r="A108" t="str">
        <f>"ZF81A5BA87"</f>
        <v>ZF81A5BA87</v>
      </c>
      <c r="B108" t="str">
        <f t="shared" si="1"/>
        <v>06363391001</v>
      </c>
      <c r="C108" t="s">
        <v>15</v>
      </c>
      <c r="D108" t="s">
        <v>241</v>
      </c>
      <c r="E108" t="s">
        <v>17</v>
      </c>
      <c r="F108" s="1" t="s">
        <v>242</v>
      </c>
      <c r="G108" t="s">
        <v>243</v>
      </c>
      <c r="H108">
        <v>618</v>
      </c>
      <c r="I108" s="2">
        <v>42558</v>
      </c>
      <c r="J108" s="2">
        <v>42564</v>
      </c>
      <c r="K108">
        <v>618</v>
      </c>
    </row>
    <row r="109" spans="1:11" x14ac:dyDescent="0.25">
      <c r="A109" t="str">
        <f>"Z8D1A82DPF"</f>
        <v>Z8D1A82DPF</v>
      </c>
      <c r="B109" t="str">
        <f t="shared" si="1"/>
        <v>06363391001</v>
      </c>
      <c r="C109" t="s">
        <v>15</v>
      </c>
      <c r="D109" t="s">
        <v>244</v>
      </c>
      <c r="E109" t="s">
        <v>24</v>
      </c>
      <c r="F109" s="1" t="s">
        <v>55</v>
      </c>
      <c r="G109" t="s">
        <v>56</v>
      </c>
      <c r="H109">
        <v>503.75</v>
      </c>
      <c r="I109" s="2">
        <v>42558</v>
      </c>
      <c r="J109" s="2">
        <v>42573</v>
      </c>
      <c r="K109">
        <v>503.75</v>
      </c>
    </row>
    <row r="110" spans="1:11" x14ac:dyDescent="0.25">
      <c r="A110" t="str">
        <f>"Z2E1A82D82"</f>
        <v>Z2E1A82D82</v>
      </c>
      <c r="B110" t="str">
        <f t="shared" si="1"/>
        <v>06363391001</v>
      </c>
      <c r="C110" t="s">
        <v>15</v>
      </c>
      <c r="D110" t="s">
        <v>245</v>
      </c>
      <c r="E110" t="s">
        <v>24</v>
      </c>
      <c r="F110" s="1" t="s">
        <v>246</v>
      </c>
      <c r="G110" t="s">
        <v>247</v>
      </c>
      <c r="H110">
        <v>130</v>
      </c>
      <c r="I110" s="2">
        <v>42548</v>
      </c>
      <c r="J110" s="2">
        <v>42558</v>
      </c>
      <c r="K110">
        <v>130</v>
      </c>
    </row>
    <row r="111" spans="1:11" x14ac:dyDescent="0.25">
      <c r="A111" t="str">
        <f>"ZE21A59C16"</f>
        <v>ZE21A59C16</v>
      </c>
      <c r="B111" t="str">
        <f t="shared" si="1"/>
        <v>06363391001</v>
      </c>
      <c r="C111" t="s">
        <v>15</v>
      </c>
      <c r="D111" t="s">
        <v>248</v>
      </c>
      <c r="E111" t="s">
        <v>17</v>
      </c>
      <c r="F111" s="1" t="s">
        <v>249</v>
      </c>
      <c r="G111" t="s">
        <v>109</v>
      </c>
      <c r="H111">
        <v>27678.3</v>
      </c>
      <c r="I111" s="2">
        <v>42566</v>
      </c>
      <c r="J111" s="2">
        <v>42629</v>
      </c>
      <c r="K111">
        <v>27678.26</v>
      </c>
    </row>
    <row r="112" spans="1:11" x14ac:dyDescent="0.25">
      <c r="A112" t="str">
        <f>"ZF21A95D56"</f>
        <v>ZF21A95D56</v>
      </c>
      <c r="B112" t="str">
        <f t="shared" si="1"/>
        <v>06363391001</v>
      </c>
      <c r="C112" t="s">
        <v>15</v>
      </c>
      <c r="D112" t="s">
        <v>250</v>
      </c>
      <c r="E112" t="s">
        <v>24</v>
      </c>
      <c r="F112" s="1" t="s">
        <v>155</v>
      </c>
      <c r="G112" t="s">
        <v>156</v>
      </c>
      <c r="H112">
        <v>160</v>
      </c>
      <c r="I112" s="2">
        <v>42562</v>
      </c>
      <c r="J112" s="2">
        <v>42562</v>
      </c>
      <c r="K112">
        <v>160</v>
      </c>
    </row>
    <row r="113" spans="1:11" x14ac:dyDescent="0.25">
      <c r="A113" t="str">
        <f>"Z581A95DFD"</f>
        <v>Z581A95DFD</v>
      </c>
      <c r="B113" t="str">
        <f t="shared" si="1"/>
        <v>06363391001</v>
      </c>
      <c r="C113" t="s">
        <v>15</v>
      </c>
      <c r="D113" t="s">
        <v>251</v>
      </c>
      <c r="E113" t="s">
        <v>24</v>
      </c>
      <c r="F113" s="1" t="s">
        <v>28</v>
      </c>
      <c r="G113" t="s">
        <v>29</v>
      </c>
      <c r="H113">
        <v>910</v>
      </c>
      <c r="I113" s="2">
        <v>42622</v>
      </c>
      <c r="J113" s="2">
        <v>42622</v>
      </c>
      <c r="K113">
        <v>910</v>
      </c>
    </row>
    <row r="114" spans="1:11" x14ac:dyDescent="0.25">
      <c r="A114" t="str">
        <f>"Z691A95DAB"</f>
        <v>Z691A95DAB</v>
      </c>
      <c r="B114" t="str">
        <f t="shared" si="1"/>
        <v>06363391001</v>
      </c>
      <c r="C114" t="s">
        <v>15</v>
      </c>
      <c r="D114" t="s">
        <v>252</v>
      </c>
      <c r="E114" t="s">
        <v>24</v>
      </c>
      <c r="F114" s="1" t="s">
        <v>253</v>
      </c>
      <c r="G114" t="s">
        <v>254</v>
      </c>
      <c r="H114">
        <v>650</v>
      </c>
      <c r="I114" s="2">
        <v>42565</v>
      </c>
      <c r="J114" s="2">
        <v>42566</v>
      </c>
      <c r="K114">
        <v>650</v>
      </c>
    </row>
    <row r="115" spans="1:11" x14ac:dyDescent="0.25">
      <c r="A115" t="str">
        <f>"Z331A860D6"</f>
        <v>Z331A860D6</v>
      </c>
      <c r="B115" t="str">
        <f t="shared" si="1"/>
        <v>06363391001</v>
      </c>
      <c r="C115" t="s">
        <v>15</v>
      </c>
      <c r="D115" t="s">
        <v>255</v>
      </c>
      <c r="E115" t="s">
        <v>17</v>
      </c>
      <c r="F115" s="1" t="s">
        <v>256</v>
      </c>
      <c r="G115" t="s">
        <v>257</v>
      </c>
      <c r="H115">
        <v>349.6</v>
      </c>
      <c r="I115" s="2">
        <v>42566</v>
      </c>
      <c r="J115" s="2">
        <v>42594</v>
      </c>
      <c r="K115">
        <v>349.6</v>
      </c>
    </row>
    <row r="116" spans="1:11" x14ac:dyDescent="0.25">
      <c r="A116" t="str">
        <f>"Z761A96227"</f>
        <v>Z761A96227</v>
      </c>
      <c r="B116" t="str">
        <f t="shared" si="1"/>
        <v>06363391001</v>
      </c>
      <c r="C116" t="s">
        <v>15</v>
      </c>
      <c r="D116" t="s">
        <v>258</v>
      </c>
      <c r="E116" t="s">
        <v>24</v>
      </c>
      <c r="F116" s="1" t="s">
        <v>18</v>
      </c>
      <c r="G116" t="s">
        <v>19</v>
      </c>
      <c r="H116">
        <v>2500</v>
      </c>
      <c r="I116" s="2">
        <v>42566</v>
      </c>
      <c r="J116" s="2">
        <v>42594</v>
      </c>
      <c r="K116">
        <v>2500</v>
      </c>
    </row>
    <row r="117" spans="1:11" x14ac:dyDescent="0.25">
      <c r="A117" t="str">
        <f>"67214170C7"</f>
        <v>67214170C7</v>
      </c>
      <c r="B117" t="str">
        <f t="shared" si="1"/>
        <v>06363391001</v>
      </c>
      <c r="C117" t="s">
        <v>15</v>
      </c>
      <c r="D117" t="s">
        <v>259</v>
      </c>
      <c r="E117" t="s">
        <v>59</v>
      </c>
      <c r="F117" s="1" t="s">
        <v>260</v>
      </c>
      <c r="G117" t="s">
        <v>261</v>
      </c>
      <c r="H117">
        <v>5782.01</v>
      </c>
      <c r="I117" s="2">
        <v>42538</v>
      </c>
      <c r="J117" s="2">
        <v>42704</v>
      </c>
      <c r="K117">
        <v>5782.01</v>
      </c>
    </row>
    <row r="118" spans="1:11" x14ac:dyDescent="0.25">
      <c r="A118" t="str">
        <f>"ZB71A96010"</f>
        <v>ZB71A96010</v>
      </c>
      <c r="B118" t="str">
        <f t="shared" si="1"/>
        <v>06363391001</v>
      </c>
      <c r="C118" t="s">
        <v>15</v>
      </c>
      <c r="D118" t="s">
        <v>262</v>
      </c>
      <c r="E118" t="s">
        <v>17</v>
      </c>
      <c r="F118" s="1" t="s">
        <v>263</v>
      </c>
      <c r="G118" t="s">
        <v>264</v>
      </c>
      <c r="H118">
        <v>1602</v>
      </c>
      <c r="I118" s="2">
        <v>42583</v>
      </c>
      <c r="J118" s="2">
        <v>42947</v>
      </c>
      <c r="K118">
        <v>1602</v>
      </c>
    </row>
    <row r="119" spans="1:11" x14ac:dyDescent="0.25">
      <c r="A119" t="str">
        <f>"Z3F1A86418"</f>
        <v>Z3F1A86418</v>
      </c>
      <c r="B119" t="str">
        <f t="shared" si="1"/>
        <v>06363391001</v>
      </c>
      <c r="C119" t="s">
        <v>15</v>
      </c>
      <c r="D119" t="s">
        <v>265</v>
      </c>
      <c r="E119" t="s">
        <v>17</v>
      </c>
      <c r="F119" s="1" t="s">
        <v>266</v>
      </c>
      <c r="G119" t="s">
        <v>267</v>
      </c>
      <c r="H119">
        <v>850</v>
      </c>
      <c r="I119" s="2">
        <v>42583</v>
      </c>
      <c r="J119" s="2">
        <v>42947</v>
      </c>
      <c r="K119">
        <v>850</v>
      </c>
    </row>
    <row r="120" spans="1:11" x14ac:dyDescent="0.25">
      <c r="A120" t="str">
        <f>"Z741AA4FDE"</f>
        <v>Z741AA4FDE</v>
      </c>
      <c r="B120" t="str">
        <f t="shared" si="1"/>
        <v>06363391001</v>
      </c>
      <c r="C120" t="s">
        <v>15</v>
      </c>
      <c r="D120" t="s">
        <v>268</v>
      </c>
      <c r="E120" t="s">
        <v>24</v>
      </c>
      <c r="F120" s="1" t="s">
        <v>28</v>
      </c>
      <c r="G120" t="s">
        <v>29</v>
      </c>
      <c r="H120">
        <v>360</v>
      </c>
      <c r="I120" s="2">
        <v>42558</v>
      </c>
      <c r="J120" s="2">
        <v>42570</v>
      </c>
      <c r="K120">
        <v>360</v>
      </c>
    </row>
    <row r="121" spans="1:11" x14ac:dyDescent="0.25">
      <c r="A121" t="str">
        <f>"Z6A1ADFD5D"</f>
        <v>Z6A1ADFD5D</v>
      </c>
      <c r="B121" t="str">
        <f t="shared" si="1"/>
        <v>06363391001</v>
      </c>
      <c r="C121" t="s">
        <v>15</v>
      </c>
      <c r="D121" t="s">
        <v>269</v>
      </c>
      <c r="E121" t="s">
        <v>24</v>
      </c>
      <c r="F121" s="1" t="s">
        <v>270</v>
      </c>
      <c r="G121" t="s">
        <v>271</v>
      </c>
      <c r="H121">
        <v>700</v>
      </c>
      <c r="I121" s="2">
        <v>42598</v>
      </c>
      <c r="J121" s="2">
        <v>42598</v>
      </c>
      <c r="K121">
        <v>700</v>
      </c>
    </row>
    <row r="122" spans="1:11" x14ac:dyDescent="0.25">
      <c r="A122" t="str">
        <f>"Z361B05CF7"</f>
        <v>Z361B05CF7</v>
      </c>
      <c r="B122" t="str">
        <f t="shared" si="1"/>
        <v>06363391001</v>
      </c>
      <c r="C122" t="s">
        <v>15</v>
      </c>
      <c r="D122" t="s">
        <v>272</v>
      </c>
      <c r="E122" t="s">
        <v>24</v>
      </c>
      <c r="F122" s="1" t="s">
        <v>63</v>
      </c>
      <c r="G122" t="s">
        <v>64</v>
      </c>
      <c r="H122">
        <v>1500</v>
      </c>
      <c r="I122" s="2">
        <v>42515</v>
      </c>
      <c r="J122" s="2">
        <v>42515</v>
      </c>
      <c r="K122">
        <v>1500</v>
      </c>
    </row>
    <row r="123" spans="1:11" x14ac:dyDescent="0.25">
      <c r="A123" t="str">
        <f>"Z741AFE855"</f>
        <v>Z741AFE855</v>
      </c>
      <c r="B123" t="str">
        <f t="shared" si="1"/>
        <v>06363391001</v>
      </c>
      <c r="C123" t="s">
        <v>15</v>
      </c>
      <c r="D123" t="s">
        <v>273</v>
      </c>
      <c r="E123" t="s">
        <v>17</v>
      </c>
      <c r="F123" s="1" t="s">
        <v>274</v>
      </c>
      <c r="G123" t="s">
        <v>275</v>
      </c>
      <c r="H123">
        <v>3759</v>
      </c>
      <c r="I123" s="2">
        <v>42646</v>
      </c>
      <c r="J123" s="2">
        <v>42653</v>
      </c>
      <c r="K123">
        <v>3759</v>
      </c>
    </row>
    <row r="124" spans="1:11" x14ac:dyDescent="0.25">
      <c r="A124" t="str">
        <f>"Z9C1A701B8"</f>
        <v>Z9C1A701B8</v>
      </c>
      <c r="B124" t="str">
        <f t="shared" si="1"/>
        <v>06363391001</v>
      </c>
      <c r="C124" t="s">
        <v>15</v>
      </c>
      <c r="D124" t="s">
        <v>276</v>
      </c>
      <c r="E124" t="s">
        <v>17</v>
      </c>
      <c r="F124" s="1" t="s">
        <v>277</v>
      </c>
      <c r="G124" t="s">
        <v>138</v>
      </c>
      <c r="H124">
        <v>2700</v>
      </c>
      <c r="I124" s="2">
        <v>42618</v>
      </c>
      <c r="J124" s="2">
        <v>42633</v>
      </c>
      <c r="K124">
        <v>2700</v>
      </c>
    </row>
    <row r="125" spans="1:11" x14ac:dyDescent="0.25">
      <c r="A125" t="str">
        <f>"Z471B8D185"</f>
        <v>Z471B8D185</v>
      </c>
      <c r="B125" t="str">
        <f t="shared" si="1"/>
        <v>06363391001</v>
      </c>
      <c r="C125" t="s">
        <v>15</v>
      </c>
      <c r="D125" t="s">
        <v>278</v>
      </c>
      <c r="E125" t="s">
        <v>24</v>
      </c>
      <c r="F125" s="1" t="s">
        <v>279</v>
      </c>
      <c r="G125" t="s">
        <v>280</v>
      </c>
      <c r="H125">
        <v>960</v>
      </c>
      <c r="I125" s="2">
        <v>42661</v>
      </c>
      <c r="J125" s="2">
        <v>42678</v>
      </c>
      <c r="K125">
        <v>960</v>
      </c>
    </row>
    <row r="126" spans="1:11" x14ac:dyDescent="0.25">
      <c r="A126" t="str">
        <f>"ZB21A43ED9"</f>
        <v>ZB21A43ED9</v>
      </c>
      <c r="B126" t="str">
        <f t="shared" si="1"/>
        <v>06363391001</v>
      </c>
      <c r="C126" t="s">
        <v>15</v>
      </c>
      <c r="D126" t="s">
        <v>281</v>
      </c>
      <c r="E126" t="s">
        <v>24</v>
      </c>
      <c r="F126" s="1" t="s">
        <v>140</v>
      </c>
      <c r="G126" t="s">
        <v>141</v>
      </c>
      <c r="H126">
        <v>21177.94</v>
      </c>
      <c r="I126" s="2">
        <v>42535</v>
      </c>
      <c r="J126" s="2">
        <v>42947</v>
      </c>
      <c r="K126">
        <v>0</v>
      </c>
    </row>
    <row r="127" spans="1:11" x14ac:dyDescent="0.25">
      <c r="A127" t="str">
        <f>"ZE71B8483D"</f>
        <v>ZE71B8483D</v>
      </c>
      <c r="B127" t="str">
        <f t="shared" si="1"/>
        <v>06363391001</v>
      </c>
      <c r="C127" t="s">
        <v>15</v>
      </c>
      <c r="D127" t="s">
        <v>282</v>
      </c>
      <c r="E127" t="s">
        <v>17</v>
      </c>
      <c r="F127" s="1" t="s">
        <v>283</v>
      </c>
      <c r="G127" t="s">
        <v>138</v>
      </c>
      <c r="H127">
        <v>8900</v>
      </c>
      <c r="I127" s="2">
        <v>42670</v>
      </c>
      <c r="J127" s="2">
        <v>42699</v>
      </c>
      <c r="K127">
        <v>8900</v>
      </c>
    </row>
    <row r="128" spans="1:11" x14ac:dyDescent="0.25">
      <c r="A128" t="str">
        <f>"Z311BF67E1"</f>
        <v>Z311BF67E1</v>
      </c>
      <c r="B128" t="str">
        <f t="shared" si="1"/>
        <v>06363391001</v>
      </c>
      <c r="C128" t="s">
        <v>15</v>
      </c>
      <c r="D128" t="s">
        <v>284</v>
      </c>
      <c r="E128" t="s">
        <v>24</v>
      </c>
      <c r="F128" s="1" t="s">
        <v>55</v>
      </c>
      <c r="G128" t="s">
        <v>56</v>
      </c>
      <c r="H128">
        <v>1386.88</v>
      </c>
      <c r="I128" s="2">
        <v>42688</v>
      </c>
      <c r="J128" s="2">
        <v>42699</v>
      </c>
      <c r="K128">
        <v>1386.88</v>
      </c>
    </row>
    <row r="129" spans="1:11" x14ac:dyDescent="0.25">
      <c r="A129" t="str">
        <f>"ZC91BE4E46"</f>
        <v>ZC91BE4E46</v>
      </c>
      <c r="B129" t="str">
        <f t="shared" si="1"/>
        <v>06363391001</v>
      </c>
      <c r="C129" t="s">
        <v>15</v>
      </c>
      <c r="D129" t="s">
        <v>285</v>
      </c>
      <c r="E129" t="s">
        <v>24</v>
      </c>
      <c r="F129" s="1" t="s">
        <v>28</v>
      </c>
      <c r="G129" t="s">
        <v>29</v>
      </c>
      <c r="H129">
        <v>3940</v>
      </c>
      <c r="I129" s="2">
        <v>42634</v>
      </c>
      <c r="J129" s="2">
        <v>42674</v>
      </c>
      <c r="K129">
        <v>3940</v>
      </c>
    </row>
    <row r="130" spans="1:11" x14ac:dyDescent="0.25">
      <c r="A130" t="str">
        <f>"Z071B8D0F0"</f>
        <v>Z071B8D0F0</v>
      </c>
      <c r="B130" t="str">
        <f t="shared" si="1"/>
        <v>06363391001</v>
      </c>
      <c r="C130" t="s">
        <v>15</v>
      </c>
      <c r="D130" t="s">
        <v>286</v>
      </c>
      <c r="E130" t="s">
        <v>17</v>
      </c>
      <c r="F130" s="1" t="s">
        <v>287</v>
      </c>
      <c r="G130" t="s">
        <v>288</v>
      </c>
      <c r="H130">
        <v>1498</v>
      </c>
      <c r="I130" s="2">
        <v>42683</v>
      </c>
      <c r="J130" s="2">
        <v>42719</v>
      </c>
      <c r="K130">
        <v>1498</v>
      </c>
    </row>
    <row r="131" spans="1:11" x14ac:dyDescent="0.25">
      <c r="A131" t="str">
        <f>"67214170C7"</f>
        <v>67214170C7</v>
      </c>
      <c r="B131" t="str">
        <f t="shared" ref="B131:B194" si="2">"06363391001"</f>
        <v>06363391001</v>
      </c>
      <c r="C131" t="s">
        <v>15</v>
      </c>
      <c r="D131" t="s">
        <v>289</v>
      </c>
      <c r="E131" t="s">
        <v>59</v>
      </c>
      <c r="F131" s="1" t="s">
        <v>260</v>
      </c>
      <c r="G131" t="s">
        <v>261</v>
      </c>
      <c r="H131">
        <v>929817.02</v>
      </c>
      <c r="I131" s="2">
        <v>42538</v>
      </c>
      <c r="J131" s="2">
        <v>42704</v>
      </c>
      <c r="K131">
        <v>925464.98</v>
      </c>
    </row>
    <row r="132" spans="1:11" x14ac:dyDescent="0.25">
      <c r="A132" t="str">
        <f>"ZB71C189D7"</f>
        <v>ZB71C189D7</v>
      </c>
      <c r="B132" t="str">
        <f t="shared" si="2"/>
        <v>06363391001</v>
      </c>
      <c r="C132" t="s">
        <v>15</v>
      </c>
      <c r="D132" t="s">
        <v>290</v>
      </c>
      <c r="E132" t="s">
        <v>24</v>
      </c>
      <c r="F132" s="1" t="s">
        <v>18</v>
      </c>
      <c r="G132" t="s">
        <v>19</v>
      </c>
      <c r="H132">
        <v>1250</v>
      </c>
      <c r="I132" s="2">
        <v>42695</v>
      </c>
      <c r="J132" s="2">
        <v>42721</v>
      </c>
      <c r="K132">
        <v>1250</v>
      </c>
    </row>
    <row r="133" spans="1:11" x14ac:dyDescent="0.25">
      <c r="A133" t="str">
        <f>"Z801BC3002"</f>
        <v>Z801BC3002</v>
      </c>
      <c r="B133" t="str">
        <f t="shared" si="2"/>
        <v>06363391001</v>
      </c>
      <c r="C133" t="s">
        <v>15</v>
      </c>
      <c r="D133" t="s">
        <v>291</v>
      </c>
      <c r="E133" t="s">
        <v>24</v>
      </c>
      <c r="F133" s="1" t="s">
        <v>292</v>
      </c>
      <c r="G133" t="s">
        <v>293</v>
      </c>
      <c r="H133">
        <v>200</v>
      </c>
      <c r="I133" s="2">
        <v>42668</v>
      </c>
      <c r="J133" s="2">
        <v>42670</v>
      </c>
      <c r="K133">
        <v>200</v>
      </c>
    </row>
    <row r="134" spans="1:11" x14ac:dyDescent="0.25">
      <c r="A134" t="str">
        <f>"Z121B16DA3"</f>
        <v>Z121B16DA3</v>
      </c>
      <c r="B134" t="str">
        <f t="shared" si="2"/>
        <v>06363391001</v>
      </c>
      <c r="C134" t="s">
        <v>15</v>
      </c>
      <c r="D134" t="s">
        <v>294</v>
      </c>
      <c r="E134" t="s">
        <v>17</v>
      </c>
      <c r="F134" s="1" t="s">
        <v>295</v>
      </c>
      <c r="G134" t="s">
        <v>264</v>
      </c>
      <c r="H134">
        <v>450</v>
      </c>
      <c r="I134" s="2">
        <v>42639</v>
      </c>
      <c r="J134" s="2">
        <v>43003</v>
      </c>
      <c r="K134">
        <v>450</v>
      </c>
    </row>
    <row r="135" spans="1:11" x14ac:dyDescent="0.25">
      <c r="A135" t="str">
        <f>"Z561B518A0"</f>
        <v>Z561B518A0</v>
      </c>
      <c r="B135" t="str">
        <f t="shared" si="2"/>
        <v>06363391001</v>
      </c>
      <c r="C135" t="s">
        <v>15</v>
      </c>
      <c r="D135" t="s">
        <v>296</v>
      </c>
      <c r="E135" t="s">
        <v>24</v>
      </c>
      <c r="F135" s="1" t="s">
        <v>67</v>
      </c>
      <c r="G135" t="s">
        <v>68</v>
      </c>
      <c r="H135">
        <v>350</v>
      </c>
      <c r="I135" s="2">
        <v>42627</v>
      </c>
      <c r="J135" s="2">
        <v>42627</v>
      </c>
      <c r="K135">
        <v>350</v>
      </c>
    </row>
    <row r="136" spans="1:11" x14ac:dyDescent="0.25">
      <c r="A136" t="str">
        <f>"678366489E"</f>
        <v>678366489E</v>
      </c>
      <c r="B136" t="str">
        <f t="shared" si="2"/>
        <v>06363391001</v>
      </c>
      <c r="C136" t="s">
        <v>15</v>
      </c>
      <c r="D136" t="s">
        <v>297</v>
      </c>
      <c r="E136" t="s">
        <v>59</v>
      </c>
      <c r="F136" s="1" t="s">
        <v>168</v>
      </c>
      <c r="G136" t="s">
        <v>169</v>
      </c>
      <c r="H136">
        <v>88088</v>
      </c>
      <c r="I136" s="2">
        <v>42647</v>
      </c>
      <c r="J136" s="2">
        <v>42674</v>
      </c>
      <c r="K136">
        <v>38614.19</v>
      </c>
    </row>
    <row r="137" spans="1:11" x14ac:dyDescent="0.25">
      <c r="A137" t="str">
        <f>"Z2F1B7E4A4"</f>
        <v>Z2F1B7E4A4</v>
      </c>
      <c r="B137" t="str">
        <f t="shared" si="2"/>
        <v>06363391001</v>
      </c>
      <c r="C137" t="s">
        <v>15</v>
      </c>
      <c r="D137" t="s">
        <v>298</v>
      </c>
      <c r="E137" t="s">
        <v>24</v>
      </c>
      <c r="F137" s="1" t="s">
        <v>31</v>
      </c>
      <c r="G137" t="s">
        <v>32</v>
      </c>
      <c r="H137">
        <v>2645</v>
      </c>
      <c r="I137" s="2">
        <v>42654</v>
      </c>
      <c r="J137" s="2">
        <v>42655</v>
      </c>
      <c r="K137">
        <v>2645</v>
      </c>
    </row>
    <row r="138" spans="1:11" x14ac:dyDescent="0.25">
      <c r="A138" t="str">
        <f>"ZC61AF6B5D"</f>
        <v>ZC61AF6B5D</v>
      </c>
      <c r="B138" t="str">
        <f t="shared" si="2"/>
        <v>06363391001</v>
      </c>
      <c r="C138" t="s">
        <v>15</v>
      </c>
      <c r="D138" t="s">
        <v>299</v>
      </c>
      <c r="E138" t="s">
        <v>17</v>
      </c>
      <c r="F138" s="1" t="s">
        <v>300</v>
      </c>
      <c r="G138" t="s">
        <v>301</v>
      </c>
      <c r="H138">
        <v>4200</v>
      </c>
      <c r="I138" s="2">
        <v>42644</v>
      </c>
      <c r="J138" s="2">
        <v>42657</v>
      </c>
      <c r="K138">
        <v>4200</v>
      </c>
    </row>
    <row r="139" spans="1:11" x14ac:dyDescent="0.25">
      <c r="A139" t="str">
        <f>"Z051B51958"</f>
        <v>Z051B51958</v>
      </c>
      <c r="B139" t="str">
        <f t="shared" si="2"/>
        <v>06363391001</v>
      </c>
      <c r="C139" t="s">
        <v>15</v>
      </c>
      <c r="D139" t="s">
        <v>302</v>
      </c>
      <c r="E139" t="s">
        <v>24</v>
      </c>
      <c r="F139" s="1" t="s">
        <v>303</v>
      </c>
      <c r="G139" t="s">
        <v>304</v>
      </c>
      <c r="H139">
        <v>180</v>
      </c>
      <c r="I139" s="2">
        <v>42619</v>
      </c>
      <c r="J139" s="2">
        <v>42619</v>
      </c>
      <c r="K139">
        <v>180</v>
      </c>
    </row>
    <row r="140" spans="1:11" x14ac:dyDescent="0.25">
      <c r="A140" t="str">
        <f>"Z831B519F8"</f>
        <v>Z831B519F8</v>
      </c>
      <c r="B140" t="str">
        <f t="shared" si="2"/>
        <v>06363391001</v>
      </c>
      <c r="C140" t="s">
        <v>15</v>
      </c>
      <c r="D140" t="s">
        <v>305</v>
      </c>
      <c r="E140" t="s">
        <v>24</v>
      </c>
      <c r="F140" s="1" t="s">
        <v>28</v>
      </c>
      <c r="G140" t="s">
        <v>29</v>
      </c>
      <c r="H140">
        <v>3680</v>
      </c>
      <c r="I140" s="2">
        <v>42522</v>
      </c>
      <c r="J140" s="2">
        <v>42632</v>
      </c>
      <c r="K140">
        <v>3680</v>
      </c>
    </row>
    <row r="141" spans="1:11" x14ac:dyDescent="0.25">
      <c r="A141" t="str">
        <f>"ZEB1B83D8D"</f>
        <v>ZEB1B83D8D</v>
      </c>
      <c r="B141" t="str">
        <f t="shared" si="2"/>
        <v>06363391001</v>
      </c>
      <c r="C141" t="s">
        <v>15</v>
      </c>
      <c r="D141" t="s">
        <v>306</v>
      </c>
      <c r="E141" t="s">
        <v>24</v>
      </c>
      <c r="F141" s="1" t="s">
        <v>67</v>
      </c>
      <c r="G141" t="s">
        <v>68</v>
      </c>
      <c r="H141">
        <v>490</v>
      </c>
      <c r="I141" s="2">
        <v>42657</v>
      </c>
      <c r="J141" s="2">
        <v>42657</v>
      </c>
      <c r="K141">
        <v>0</v>
      </c>
    </row>
    <row r="142" spans="1:11" x14ac:dyDescent="0.25">
      <c r="A142" t="str">
        <f>"Z5018518F8"</f>
        <v>Z5018518F8</v>
      </c>
      <c r="B142" t="str">
        <f t="shared" si="2"/>
        <v>06363391001</v>
      </c>
      <c r="C142" t="s">
        <v>15</v>
      </c>
      <c r="D142" t="s">
        <v>307</v>
      </c>
      <c r="E142" t="s">
        <v>24</v>
      </c>
      <c r="F142" s="1" t="s">
        <v>67</v>
      </c>
      <c r="G142" t="s">
        <v>68</v>
      </c>
      <c r="H142">
        <v>350</v>
      </c>
      <c r="I142" s="2">
        <v>42629</v>
      </c>
      <c r="J142" s="2">
        <v>42629</v>
      </c>
      <c r="K142">
        <v>350</v>
      </c>
    </row>
    <row r="143" spans="1:11" x14ac:dyDescent="0.25">
      <c r="A143" t="str">
        <f>"Z6B1B3BD51"</f>
        <v>Z6B1B3BD51</v>
      </c>
      <c r="B143" t="str">
        <f t="shared" si="2"/>
        <v>06363391001</v>
      </c>
      <c r="C143" t="s">
        <v>15</v>
      </c>
      <c r="D143" t="s">
        <v>308</v>
      </c>
      <c r="E143" t="s">
        <v>24</v>
      </c>
      <c r="F143" s="1" t="s">
        <v>309</v>
      </c>
      <c r="G143" t="s">
        <v>310</v>
      </c>
      <c r="H143">
        <v>2280</v>
      </c>
      <c r="I143" s="2">
        <v>42640</v>
      </c>
      <c r="J143" s="2">
        <v>42670</v>
      </c>
      <c r="K143">
        <v>2280</v>
      </c>
    </row>
    <row r="144" spans="1:11" x14ac:dyDescent="0.25">
      <c r="A144" t="str">
        <f>"ZEA1B51A47"</f>
        <v>ZEA1B51A47</v>
      </c>
      <c r="B144" t="str">
        <f t="shared" si="2"/>
        <v>06363391001</v>
      </c>
      <c r="C144" t="s">
        <v>15</v>
      </c>
      <c r="D144" t="s">
        <v>311</v>
      </c>
      <c r="E144" t="s">
        <v>24</v>
      </c>
      <c r="F144" s="1" t="s">
        <v>31</v>
      </c>
      <c r="G144" t="s">
        <v>32</v>
      </c>
      <c r="H144">
        <v>295</v>
      </c>
      <c r="I144" s="2">
        <v>42633</v>
      </c>
      <c r="J144" s="2">
        <v>42633</v>
      </c>
      <c r="K144">
        <v>295</v>
      </c>
    </row>
    <row r="145" spans="1:11" x14ac:dyDescent="0.25">
      <c r="A145" t="str">
        <f>"Z0D1B7E44D"</f>
        <v>Z0D1B7E44D</v>
      </c>
      <c r="B145" t="str">
        <f t="shared" si="2"/>
        <v>06363391001</v>
      </c>
      <c r="C145" t="s">
        <v>15</v>
      </c>
      <c r="D145" t="s">
        <v>312</v>
      </c>
      <c r="E145" t="s">
        <v>24</v>
      </c>
      <c r="F145" s="1" t="s">
        <v>67</v>
      </c>
      <c r="G145" t="s">
        <v>68</v>
      </c>
      <c r="H145">
        <v>450</v>
      </c>
      <c r="I145" s="2">
        <v>42655</v>
      </c>
      <c r="J145" s="2">
        <v>42655</v>
      </c>
      <c r="K145">
        <v>450</v>
      </c>
    </row>
    <row r="146" spans="1:11" x14ac:dyDescent="0.25">
      <c r="A146" t="str">
        <f>"ZB11B51C90"</f>
        <v>ZB11B51C90</v>
      </c>
      <c r="B146" t="str">
        <f t="shared" si="2"/>
        <v>06363391001</v>
      </c>
      <c r="C146" t="s">
        <v>15</v>
      </c>
      <c r="D146" t="s">
        <v>313</v>
      </c>
      <c r="E146" t="s">
        <v>24</v>
      </c>
      <c r="F146" s="1" t="s">
        <v>28</v>
      </c>
      <c r="G146" t="s">
        <v>29</v>
      </c>
      <c r="H146">
        <v>3400</v>
      </c>
      <c r="I146" s="2">
        <v>42642</v>
      </c>
      <c r="J146" s="2">
        <v>42647</v>
      </c>
      <c r="K146">
        <v>3400</v>
      </c>
    </row>
    <row r="147" spans="1:11" x14ac:dyDescent="0.25">
      <c r="A147" t="str">
        <f>"Z861B42C86"</f>
        <v>Z861B42C86</v>
      </c>
      <c r="B147" t="str">
        <f t="shared" si="2"/>
        <v>06363391001</v>
      </c>
      <c r="C147" t="s">
        <v>15</v>
      </c>
      <c r="D147" t="s">
        <v>314</v>
      </c>
      <c r="E147" t="s">
        <v>17</v>
      </c>
      <c r="F147" s="1" t="s">
        <v>315</v>
      </c>
      <c r="G147" t="s">
        <v>316</v>
      </c>
      <c r="H147">
        <v>685</v>
      </c>
      <c r="I147" s="2">
        <v>42641</v>
      </c>
      <c r="J147" s="2">
        <v>42671</v>
      </c>
      <c r="K147">
        <v>685</v>
      </c>
    </row>
    <row r="148" spans="1:11" x14ac:dyDescent="0.25">
      <c r="A148" t="str">
        <f>"ZAE1B9DC84"</f>
        <v>ZAE1B9DC84</v>
      </c>
      <c r="B148" t="str">
        <f t="shared" si="2"/>
        <v>06363391001</v>
      </c>
      <c r="C148" t="s">
        <v>15</v>
      </c>
      <c r="D148" t="s">
        <v>317</v>
      </c>
      <c r="E148" t="s">
        <v>24</v>
      </c>
      <c r="F148" s="1" t="s">
        <v>158</v>
      </c>
      <c r="G148" t="s">
        <v>159</v>
      </c>
      <c r="H148">
        <v>800</v>
      </c>
      <c r="I148" s="2">
        <v>42646</v>
      </c>
      <c r="J148" s="2">
        <v>42661</v>
      </c>
      <c r="K148">
        <v>800</v>
      </c>
    </row>
    <row r="149" spans="1:11" x14ac:dyDescent="0.25">
      <c r="A149" t="str">
        <f>"ZC11B4F8AD"</f>
        <v>ZC11B4F8AD</v>
      </c>
      <c r="B149" t="str">
        <f t="shared" si="2"/>
        <v>06363391001</v>
      </c>
      <c r="C149" t="s">
        <v>15</v>
      </c>
      <c r="D149" t="s">
        <v>318</v>
      </c>
      <c r="E149" t="s">
        <v>17</v>
      </c>
      <c r="F149" s="1" t="s">
        <v>319</v>
      </c>
      <c r="G149" t="s">
        <v>264</v>
      </c>
      <c r="H149">
        <v>525</v>
      </c>
      <c r="I149" s="2">
        <v>42662</v>
      </c>
      <c r="J149" s="2">
        <v>43026</v>
      </c>
      <c r="K149">
        <v>525</v>
      </c>
    </row>
    <row r="150" spans="1:11" x14ac:dyDescent="0.25">
      <c r="A150" t="str">
        <f>"Z7B1B8292B"</f>
        <v>Z7B1B8292B</v>
      </c>
      <c r="B150" t="str">
        <f t="shared" si="2"/>
        <v>06363391001</v>
      </c>
      <c r="C150" t="s">
        <v>15</v>
      </c>
      <c r="D150" t="s">
        <v>320</v>
      </c>
      <c r="E150" t="s">
        <v>24</v>
      </c>
      <c r="F150" s="1" t="s">
        <v>321</v>
      </c>
      <c r="G150" t="s">
        <v>322</v>
      </c>
      <c r="H150">
        <v>1290</v>
      </c>
      <c r="I150" s="2">
        <v>42693</v>
      </c>
      <c r="J150" s="2">
        <v>43058</v>
      </c>
      <c r="K150">
        <v>1290</v>
      </c>
    </row>
    <row r="151" spans="1:11" x14ac:dyDescent="0.25">
      <c r="A151" t="str">
        <f>"Z1B1B6F7DC"</f>
        <v>Z1B1B6F7DC</v>
      </c>
      <c r="B151" t="str">
        <f t="shared" si="2"/>
        <v>06363391001</v>
      </c>
      <c r="C151" t="s">
        <v>15</v>
      </c>
      <c r="D151" t="s">
        <v>323</v>
      </c>
      <c r="E151" t="s">
        <v>59</v>
      </c>
      <c r="F151" s="1" t="s">
        <v>161</v>
      </c>
      <c r="G151" s="1" t="s">
        <v>161</v>
      </c>
      <c r="H151">
        <v>3136.4</v>
      </c>
      <c r="I151" s="2">
        <v>42660</v>
      </c>
      <c r="J151" s="2">
        <v>42674</v>
      </c>
      <c r="K151">
        <v>0</v>
      </c>
    </row>
    <row r="152" spans="1:11" x14ac:dyDescent="0.25">
      <c r="A152" t="str">
        <f>"Z461B3C112"</f>
        <v>Z461B3C112</v>
      </c>
      <c r="B152" t="str">
        <f t="shared" si="2"/>
        <v>06363391001</v>
      </c>
      <c r="C152" t="s">
        <v>15</v>
      </c>
      <c r="D152" t="s">
        <v>324</v>
      </c>
      <c r="E152" t="s">
        <v>24</v>
      </c>
      <c r="F152" s="1" t="s">
        <v>325</v>
      </c>
      <c r="G152" t="s">
        <v>267</v>
      </c>
      <c r="H152">
        <v>890</v>
      </c>
      <c r="I152" s="2">
        <v>42633</v>
      </c>
      <c r="J152" s="2">
        <v>42704</v>
      </c>
      <c r="K152">
        <v>0</v>
      </c>
    </row>
    <row r="153" spans="1:11" x14ac:dyDescent="0.25">
      <c r="A153" t="str">
        <f>"ZEB1B346DD"</f>
        <v>ZEB1B346DD</v>
      </c>
      <c r="B153" t="str">
        <f t="shared" si="2"/>
        <v>06363391001</v>
      </c>
      <c r="C153" t="s">
        <v>15</v>
      </c>
      <c r="D153" t="s">
        <v>326</v>
      </c>
      <c r="E153" t="s">
        <v>24</v>
      </c>
      <c r="F153" s="1" t="s">
        <v>47</v>
      </c>
      <c r="G153" t="s">
        <v>45</v>
      </c>
      <c r="H153">
        <v>750</v>
      </c>
      <c r="I153" s="2">
        <v>42635</v>
      </c>
      <c r="J153" s="2">
        <v>42636</v>
      </c>
      <c r="K153">
        <v>750</v>
      </c>
    </row>
    <row r="154" spans="1:11" x14ac:dyDescent="0.25">
      <c r="A154" t="str">
        <f>"Z4E1B347B0"</f>
        <v>Z4E1B347B0</v>
      </c>
      <c r="B154" t="str">
        <f t="shared" si="2"/>
        <v>06363391001</v>
      </c>
      <c r="C154" t="s">
        <v>15</v>
      </c>
      <c r="D154" t="s">
        <v>327</v>
      </c>
      <c r="E154" t="s">
        <v>24</v>
      </c>
      <c r="F154" s="1" t="s">
        <v>67</v>
      </c>
      <c r="G154" t="s">
        <v>68</v>
      </c>
      <c r="H154">
        <v>400</v>
      </c>
      <c r="I154" s="2">
        <v>42584</v>
      </c>
      <c r="J154" s="2">
        <v>42584</v>
      </c>
      <c r="K154">
        <v>400</v>
      </c>
    </row>
    <row r="155" spans="1:11" x14ac:dyDescent="0.25">
      <c r="A155" t="str">
        <f>"Z491B34752"</f>
        <v>Z491B34752</v>
      </c>
      <c r="B155" t="str">
        <f t="shared" si="2"/>
        <v>06363391001</v>
      </c>
      <c r="C155" t="s">
        <v>15</v>
      </c>
      <c r="D155" t="s">
        <v>328</v>
      </c>
      <c r="E155" t="s">
        <v>24</v>
      </c>
      <c r="F155" s="1" t="s">
        <v>158</v>
      </c>
      <c r="G155" t="s">
        <v>159</v>
      </c>
      <c r="H155">
        <v>430</v>
      </c>
      <c r="I155" s="2">
        <v>42629</v>
      </c>
      <c r="J155" s="2">
        <v>42629</v>
      </c>
      <c r="K155">
        <v>430</v>
      </c>
    </row>
    <row r="156" spans="1:11" x14ac:dyDescent="0.25">
      <c r="A156" t="str">
        <f>"Z541B136DF"</f>
        <v>Z541B136DF</v>
      </c>
      <c r="B156" t="str">
        <f t="shared" si="2"/>
        <v>06363391001</v>
      </c>
      <c r="C156" t="s">
        <v>15</v>
      </c>
      <c r="D156" t="s">
        <v>329</v>
      </c>
      <c r="E156" t="s">
        <v>17</v>
      </c>
      <c r="F156" s="1" t="s">
        <v>330</v>
      </c>
      <c r="G156" t="s">
        <v>331</v>
      </c>
      <c r="H156">
        <v>989.99</v>
      </c>
      <c r="I156" s="2">
        <v>42636</v>
      </c>
      <c r="J156" s="2">
        <v>42650</v>
      </c>
      <c r="K156">
        <v>989.99</v>
      </c>
    </row>
    <row r="157" spans="1:11" x14ac:dyDescent="0.25">
      <c r="A157" t="str">
        <f>"Z2C1B16EC3"</f>
        <v>Z2C1B16EC3</v>
      </c>
      <c r="B157" t="str">
        <f t="shared" si="2"/>
        <v>06363391001</v>
      </c>
      <c r="C157" t="s">
        <v>15</v>
      </c>
      <c r="D157" t="s">
        <v>332</v>
      </c>
      <c r="E157" t="s">
        <v>24</v>
      </c>
      <c r="F157" s="1" t="s">
        <v>18</v>
      </c>
      <c r="G157" t="s">
        <v>19</v>
      </c>
      <c r="H157">
        <v>495</v>
      </c>
      <c r="I157" s="2">
        <v>42625</v>
      </c>
      <c r="J157" s="2">
        <v>42643</v>
      </c>
      <c r="K157">
        <v>495</v>
      </c>
    </row>
    <row r="158" spans="1:11" x14ac:dyDescent="0.25">
      <c r="A158" t="str">
        <f>"68153615D0"</f>
        <v>68153615D0</v>
      </c>
      <c r="B158" t="str">
        <f t="shared" si="2"/>
        <v>06363391001</v>
      </c>
      <c r="C158" t="s">
        <v>15</v>
      </c>
      <c r="D158" t="s">
        <v>333</v>
      </c>
      <c r="E158" t="s">
        <v>59</v>
      </c>
      <c r="F158" s="1" t="s">
        <v>334</v>
      </c>
      <c r="G158" t="s">
        <v>335</v>
      </c>
      <c r="H158">
        <v>265000</v>
      </c>
      <c r="I158" s="2">
        <v>42640</v>
      </c>
      <c r="J158" s="2">
        <v>43368</v>
      </c>
      <c r="K158">
        <v>164411.54999999999</v>
      </c>
    </row>
    <row r="159" spans="1:11" x14ac:dyDescent="0.25">
      <c r="A159" t="str">
        <f>"Z511BB952C"</f>
        <v>Z511BB952C</v>
      </c>
      <c r="B159" t="str">
        <f t="shared" si="2"/>
        <v>06363391001</v>
      </c>
      <c r="C159" t="s">
        <v>15</v>
      </c>
      <c r="D159" t="s">
        <v>336</v>
      </c>
      <c r="E159" t="s">
        <v>24</v>
      </c>
      <c r="F159" s="1" t="s">
        <v>337</v>
      </c>
      <c r="G159" t="s">
        <v>338</v>
      </c>
      <c r="H159">
        <v>210</v>
      </c>
      <c r="I159" s="2">
        <v>42670</v>
      </c>
      <c r="J159" s="2">
        <v>42670</v>
      </c>
      <c r="K159">
        <v>210</v>
      </c>
    </row>
    <row r="160" spans="1:11" x14ac:dyDescent="0.25">
      <c r="A160" t="str">
        <f>"ZEC1C05A74"</f>
        <v>ZEC1C05A74</v>
      </c>
      <c r="B160" t="str">
        <f t="shared" si="2"/>
        <v>06363391001</v>
      </c>
      <c r="C160" t="s">
        <v>15</v>
      </c>
      <c r="D160" t="s">
        <v>339</v>
      </c>
      <c r="E160" t="s">
        <v>24</v>
      </c>
      <c r="F160" s="1" t="s">
        <v>340</v>
      </c>
      <c r="G160" t="s">
        <v>341</v>
      </c>
      <c r="H160">
        <v>2750</v>
      </c>
      <c r="I160" s="2">
        <v>42690</v>
      </c>
      <c r="J160" s="2">
        <v>42690</v>
      </c>
      <c r="K160">
        <v>2750</v>
      </c>
    </row>
    <row r="161" spans="1:11" x14ac:dyDescent="0.25">
      <c r="A161" t="str">
        <f>"ZF31C2C50E"</f>
        <v>ZF31C2C50E</v>
      </c>
      <c r="B161" t="str">
        <f t="shared" si="2"/>
        <v>06363391001</v>
      </c>
      <c r="C161" t="s">
        <v>15</v>
      </c>
      <c r="D161" t="s">
        <v>342</v>
      </c>
      <c r="E161" t="s">
        <v>24</v>
      </c>
      <c r="F161" s="1" t="s">
        <v>37</v>
      </c>
      <c r="G161" t="s">
        <v>38</v>
      </c>
      <c r="H161">
        <v>286</v>
      </c>
      <c r="I161" s="2">
        <v>42684</v>
      </c>
      <c r="J161" s="2">
        <v>42697</v>
      </c>
      <c r="K161">
        <v>286</v>
      </c>
    </row>
    <row r="162" spans="1:11" x14ac:dyDescent="0.25">
      <c r="A162" t="str">
        <f>"Z041BD0A91"</f>
        <v>Z041BD0A91</v>
      </c>
      <c r="B162" t="str">
        <f t="shared" si="2"/>
        <v>06363391001</v>
      </c>
      <c r="C162" t="s">
        <v>15</v>
      </c>
      <c r="D162" t="s">
        <v>343</v>
      </c>
      <c r="E162" t="s">
        <v>24</v>
      </c>
      <c r="F162" s="1" t="s">
        <v>37</v>
      </c>
      <c r="G162" t="s">
        <v>38</v>
      </c>
      <c r="H162">
        <v>1617</v>
      </c>
      <c r="I162" s="2">
        <v>42643</v>
      </c>
      <c r="J162" s="2">
        <v>42643</v>
      </c>
      <c r="K162">
        <v>1617</v>
      </c>
    </row>
    <row r="163" spans="1:11" x14ac:dyDescent="0.25">
      <c r="A163" t="str">
        <f>"ZBE1C2C57A"</f>
        <v>ZBE1C2C57A</v>
      </c>
      <c r="B163" t="str">
        <f t="shared" si="2"/>
        <v>06363391001</v>
      </c>
      <c r="C163" t="s">
        <v>15</v>
      </c>
      <c r="D163" t="s">
        <v>344</v>
      </c>
      <c r="E163" t="s">
        <v>24</v>
      </c>
      <c r="F163" s="1" t="s">
        <v>37</v>
      </c>
      <c r="G163" t="s">
        <v>38</v>
      </c>
      <c r="H163">
        <v>770</v>
      </c>
      <c r="I163" s="2">
        <v>42698</v>
      </c>
      <c r="J163" s="2">
        <v>42698</v>
      </c>
      <c r="K163">
        <v>770</v>
      </c>
    </row>
    <row r="164" spans="1:11" x14ac:dyDescent="0.25">
      <c r="A164" t="str">
        <f>"ZDB1C03198"</f>
        <v>ZDB1C03198</v>
      </c>
      <c r="B164" t="str">
        <f t="shared" si="2"/>
        <v>06363391001</v>
      </c>
      <c r="C164" t="s">
        <v>15</v>
      </c>
      <c r="D164" t="s">
        <v>345</v>
      </c>
      <c r="E164" t="s">
        <v>24</v>
      </c>
      <c r="F164" s="1" t="s">
        <v>55</v>
      </c>
      <c r="G164" t="s">
        <v>56</v>
      </c>
      <c r="H164">
        <v>332.8</v>
      </c>
      <c r="I164" s="2">
        <v>42689</v>
      </c>
      <c r="J164" s="2">
        <v>42689</v>
      </c>
      <c r="K164">
        <v>332.8</v>
      </c>
    </row>
    <row r="165" spans="1:11" x14ac:dyDescent="0.25">
      <c r="A165" t="str">
        <f>"Z3B1BD0AAF"</f>
        <v>Z3B1BD0AAF</v>
      </c>
      <c r="B165" t="str">
        <f t="shared" si="2"/>
        <v>06363391001</v>
      </c>
      <c r="C165" t="s">
        <v>15</v>
      </c>
      <c r="D165" t="s">
        <v>346</v>
      </c>
      <c r="E165" t="s">
        <v>24</v>
      </c>
      <c r="F165" s="1" t="s">
        <v>37</v>
      </c>
      <c r="G165" t="s">
        <v>38</v>
      </c>
      <c r="H165">
        <v>880</v>
      </c>
      <c r="I165" s="2">
        <v>42669</v>
      </c>
      <c r="J165" s="2">
        <v>42669</v>
      </c>
      <c r="K165">
        <v>880</v>
      </c>
    </row>
    <row r="166" spans="1:11" x14ac:dyDescent="0.25">
      <c r="A166" t="str">
        <f>"ZA61BF3FD7"</f>
        <v>ZA61BF3FD7</v>
      </c>
      <c r="B166" t="str">
        <f t="shared" si="2"/>
        <v>06363391001</v>
      </c>
      <c r="C166" t="s">
        <v>15</v>
      </c>
      <c r="D166" t="s">
        <v>347</v>
      </c>
      <c r="E166" t="s">
        <v>24</v>
      </c>
      <c r="F166" s="1" t="s">
        <v>205</v>
      </c>
      <c r="G166" t="s">
        <v>206</v>
      </c>
      <c r="H166">
        <v>400</v>
      </c>
      <c r="I166" s="2">
        <v>42689</v>
      </c>
      <c r="J166" s="2">
        <v>42699</v>
      </c>
      <c r="K166">
        <v>400</v>
      </c>
    </row>
    <row r="167" spans="1:11" x14ac:dyDescent="0.25">
      <c r="A167" t="str">
        <f>"Z851C2C4D2"</f>
        <v>Z851C2C4D2</v>
      </c>
      <c r="B167" t="str">
        <f t="shared" si="2"/>
        <v>06363391001</v>
      </c>
      <c r="C167" t="s">
        <v>15</v>
      </c>
      <c r="D167" t="s">
        <v>348</v>
      </c>
      <c r="E167" t="s">
        <v>24</v>
      </c>
      <c r="F167" s="1" t="s">
        <v>67</v>
      </c>
      <c r="G167" t="s">
        <v>68</v>
      </c>
      <c r="H167">
        <v>650</v>
      </c>
      <c r="I167" s="2">
        <v>42689</v>
      </c>
      <c r="J167" s="2">
        <v>42689</v>
      </c>
      <c r="K167">
        <v>650</v>
      </c>
    </row>
    <row r="168" spans="1:11" x14ac:dyDescent="0.25">
      <c r="A168" t="str">
        <f>"ZE81C017AF"</f>
        <v>ZE81C017AF</v>
      </c>
      <c r="B168" t="str">
        <f t="shared" si="2"/>
        <v>06363391001</v>
      </c>
      <c r="C168" t="s">
        <v>15</v>
      </c>
      <c r="D168" t="s">
        <v>349</v>
      </c>
      <c r="E168" t="s">
        <v>24</v>
      </c>
      <c r="F168" s="1" t="s">
        <v>350</v>
      </c>
      <c r="G168" t="s">
        <v>351</v>
      </c>
      <c r="H168">
        <v>1190</v>
      </c>
      <c r="I168" s="2">
        <v>42689</v>
      </c>
      <c r="J168" s="2">
        <v>42689</v>
      </c>
      <c r="K168">
        <v>0</v>
      </c>
    </row>
    <row r="169" spans="1:11" x14ac:dyDescent="0.25">
      <c r="A169" t="str">
        <f>"Z921C02D9B"</f>
        <v>Z921C02D9B</v>
      </c>
      <c r="B169" t="str">
        <f t="shared" si="2"/>
        <v>06363391001</v>
      </c>
      <c r="C169" t="s">
        <v>15</v>
      </c>
      <c r="D169" t="s">
        <v>352</v>
      </c>
      <c r="E169" t="s">
        <v>24</v>
      </c>
      <c r="F169" s="1" t="s">
        <v>353</v>
      </c>
      <c r="G169" t="s">
        <v>354</v>
      </c>
      <c r="H169">
        <v>220</v>
      </c>
      <c r="I169" s="2">
        <v>42689</v>
      </c>
      <c r="J169" s="2">
        <v>42689</v>
      </c>
      <c r="K169">
        <v>0</v>
      </c>
    </row>
    <row r="170" spans="1:11" x14ac:dyDescent="0.25">
      <c r="A170" t="str">
        <f>"Z841BD0ACO"</f>
        <v>Z841BD0ACO</v>
      </c>
      <c r="B170" t="str">
        <f t="shared" si="2"/>
        <v>06363391001</v>
      </c>
      <c r="C170" t="s">
        <v>15</v>
      </c>
      <c r="D170" t="s">
        <v>355</v>
      </c>
      <c r="E170" t="s">
        <v>24</v>
      </c>
      <c r="F170" s="1" t="s">
        <v>270</v>
      </c>
      <c r="G170" t="s">
        <v>271</v>
      </c>
      <c r="H170">
        <v>220</v>
      </c>
      <c r="I170" s="2">
        <v>42682</v>
      </c>
      <c r="J170" s="2">
        <v>42682</v>
      </c>
      <c r="K170">
        <v>220</v>
      </c>
    </row>
    <row r="171" spans="1:11" x14ac:dyDescent="0.25">
      <c r="A171" t="str">
        <f>"Z121BC2FC6"</f>
        <v>Z121BC2FC6</v>
      </c>
      <c r="B171" t="str">
        <f t="shared" si="2"/>
        <v>06363391001</v>
      </c>
      <c r="C171" t="s">
        <v>15</v>
      </c>
      <c r="D171" t="s">
        <v>356</v>
      </c>
      <c r="E171" t="s">
        <v>24</v>
      </c>
      <c r="F171" s="1" t="s">
        <v>155</v>
      </c>
      <c r="G171" t="s">
        <v>156</v>
      </c>
      <c r="H171">
        <v>160</v>
      </c>
      <c r="I171" s="2">
        <v>42677</v>
      </c>
      <c r="J171" s="2">
        <v>42677</v>
      </c>
      <c r="K171">
        <v>160</v>
      </c>
    </row>
    <row r="172" spans="1:11" x14ac:dyDescent="0.25">
      <c r="A172" t="str">
        <f>"ZCC1BF677F"</f>
        <v>ZCC1BF677F</v>
      </c>
      <c r="B172" t="str">
        <f t="shared" si="2"/>
        <v>06363391001</v>
      </c>
      <c r="C172" t="s">
        <v>15</v>
      </c>
      <c r="D172" t="s">
        <v>357</v>
      </c>
      <c r="E172" t="s">
        <v>24</v>
      </c>
      <c r="F172" s="1" t="s">
        <v>358</v>
      </c>
      <c r="G172" t="s">
        <v>359</v>
      </c>
      <c r="H172">
        <v>424</v>
      </c>
      <c r="I172" s="2">
        <v>42685</v>
      </c>
      <c r="J172" s="2">
        <v>42691</v>
      </c>
      <c r="K172">
        <v>424</v>
      </c>
    </row>
    <row r="173" spans="1:11" x14ac:dyDescent="0.25">
      <c r="A173" t="str">
        <f>"ZD41C01732"</f>
        <v>ZD41C01732</v>
      </c>
      <c r="B173" t="str">
        <f t="shared" si="2"/>
        <v>06363391001</v>
      </c>
      <c r="C173" t="s">
        <v>15</v>
      </c>
      <c r="D173" t="s">
        <v>360</v>
      </c>
      <c r="E173" t="s">
        <v>24</v>
      </c>
      <c r="F173" s="1" t="s">
        <v>361</v>
      </c>
      <c r="G173" t="s">
        <v>362</v>
      </c>
      <c r="H173">
        <v>315.45</v>
      </c>
      <c r="I173" s="2">
        <v>42690</v>
      </c>
      <c r="J173" s="2">
        <v>42704</v>
      </c>
      <c r="K173">
        <v>315.45</v>
      </c>
    </row>
    <row r="174" spans="1:11" x14ac:dyDescent="0.25">
      <c r="A174" t="str">
        <f>"Z8E1C016F5"</f>
        <v>Z8E1C016F5</v>
      </c>
      <c r="B174" t="str">
        <f t="shared" si="2"/>
        <v>06363391001</v>
      </c>
      <c r="C174" t="s">
        <v>15</v>
      </c>
      <c r="D174" t="s">
        <v>363</v>
      </c>
      <c r="E174" t="s">
        <v>24</v>
      </c>
      <c r="F174" s="1" t="s">
        <v>18</v>
      </c>
      <c r="G174" t="s">
        <v>19</v>
      </c>
      <c r="H174">
        <v>2500</v>
      </c>
      <c r="I174" s="2">
        <v>42692</v>
      </c>
      <c r="J174" s="2">
        <v>42721</v>
      </c>
      <c r="K174">
        <v>2500</v>
      </c>
    </row>
    <row r="175" spans="1:11" x14ac:dyDescent="0.25">
      <c r="A175" t="str">
        <f>"6863925219"</f>
        <v>6863925219</v>
      </c>
      <c r="B175" t="str">
        <f t="shared" si="2"/>
        <v>06363391001</v>
      </c>
      <c r="C175" t="s">
        <v>15</v>
      </c>
      <c r="D175" t="s">
        <v>364</v>
      </c>
      <c r="E175" t="s">
        <v>59</v>
      </c>
      <c r="F175" s="1" t="s">
        <v>260</v>
      </c>
      <c r="G175" t="s">
        <v>261</v>
      </c>
      <c r="H175">
        <v>7713</v>
      </c>
      <c r="I175" s="2">
        <v>42692</v>
      </c>
      <c r="J175" s="2">
        <v>42947</v>
      </c>
      <c r="K175">
        <v>7611.66</v>
      </c>
    </row>
    <row r="176" spans="1:11" x14ac:dyDescent="0.25">
      <c r="A176" t="str">
        <f>"Z801B978DB"</f>
        <v>Z801B978DB</v>
      </c>
      <c r="B176" t="str">
        <f t="shared" si="2"/>
        <v>06363391001</v>
      </c>
      <c r="C176" t="s">
        <v>15</v>
      </c>
      <c r="D176" t="s">
        <v>365</v>
      </c>
      <c r="E176" t="s">
        <v>59</v>
      </c>
      <c r="F176" s="1" t="s">
        <v>79</v>
      </c>
      <c r="G176" t="s">
        <v>80</v>
      </c>
      <c r="H176">
        <v>2247.1999999999998</v>
      </c>
      <c r="I176" s="2">
        <v>42762</v>
      </c>
      <c r="J176" s="2">
        <v>44587</v>
      </c>
      <c r="K176">
        <v>898.88</v>
      </c>
    </row>
    <row r="177" spans="1:11" x14ac:dyDescent="0.25">
      <c r="A177" t="str">
        <f>"Z371BE173C"</f>
        <v>Z371BE173C</v>
      </c>
      <c r="B177" t="str">
        <f t="shared" si="2"/>
        <v>06363391001</v>
      </c>
      <c r="C177" t="s">
        <v>15</v>
      </c>
      <c r="D177" t="s">
        <v>366</v>
      </c>
      <c r="E177" t="s">
        <v>59</v>
      </c>
      <c r="F177" s="1" t="s">
        <v>198</v>
      </c>
      <c r="G177" s="1" t="s">
        <v>198</v>
      </c>
      <c r="H177">
        <v>12905</v>
      </c>
      <c r="I177" s="2">
        <v>42683</v>
      </c>
      <c r="J177" s="2">
        <v>42748</v>
      </c>
      <c r="K177">
        <v>12905</v>
      </c>
    </row>
    <row r="178" spans="1:11" x14ac:dyDescent="0.25">
      <c r="A178" t="str">
        <f>"ZB21BDE411"</f>
        <v>ZB21BDE411</v>
      </c>
      <c r="B178" t="str">
        <f t="shared" si="2"/>
        <v>06363391001</v>
      </c>
      <c r="C178" t="s">
        <v>15</v>
      </c>
      <c r="D178" t="s">
        <v>367</v>
      </c>
      <c r="E178" t="s">
        <v>59</v>
      </c>
      <c r="F178" s="1" t="s">
        <v>368</v>
      </c>
      <c r="G178" s="1" t="s">
        <v>368</v>
      </c>
      <c r="H178">
        <v>4725</v>
      </c>
      <c r="I178" s="2">
        <v>42683</v>
      </c>
      <c r="J178" s="2">
        <v>42748</v>
      </c>
      <c r="K178">
        <v>4725</v>
      </c>
    </row>
    <row r="179" spans="1:11" x14ac:dyDescent="0.25">
      <c r="A179" t="str">
        <f>"Z4F1BDE4D6"</f>
        <v>Z4F1BDE4D6</v>
      </c>
      <c r="B179" t="str">
        <f t="shared" si="2"/>
        <v>06363391001</v>
      </c>
      <c r="C179" t="s">
        <v>15</v>
      </c>
      <c r="D179" t="s">
        <v>369</v>
      </c>
      <c r="E179" t="s">
        <v>59</v>
      </c>
      <c r="F179" s="1" t="s">
        <v>370</v>
      </c>
      <c r="G179" t="s">
        <v>371</v>
      </c>
      <c r="H179">
        <v>6624.1</v>
      </c>
      <c r="I179" s="2">
        <v>42683</v>
      </c>
      <c r="J179" s="2">
        <v>42748</v>
      </c>
      <c r="K179">
        <v>0</v>
      </c>
    </row>
    <row r="180" spans="1:11" x14ac:dyDescent="0.25">
      <c r="A180" t="str">
        <f>"Z691BE17F7"</f>
        <v>Z691BE17F7</v>
      </c>
      <c r="B180" t="str">
        <f t="shared" si="2"/>
        <v>06363391001</v>
      </c>
      <c r="C180" t="s">
        <v>15</v>
      </c>
      <c r="D180" t="s">
        <v>372</v>
      </c>
      <c r="E180" t="s">
        <v>59</v>
      </c>
      <c r="F180" s="1" t="s">
        <v>161</v>
      </c>
      <c r="G180" s="1" t="s">
        <v>161</v>
      </c>
      <c r="H180">
        <v>1671.53</v>
      </c>
      <c r="I180" s="2">
        <v>42683</v>
      </c>
      <c r="J180" s="2">
        <v>42748</v>
      </c>
      <c r="K180">
        <v>1671.53</v>
      </c>
    </row>
    <row r="181" spans="1:11" x14ac:dyDescent="0.25">
      <c r="A181" t="str">
        <f>"ZC41C02E56"</f>
        <v>ZC41C02E56</v>
      </c>
      <c r="B181" t="str">
        <f t="shared" si="2"/>
        <v>06363391001</v>
      </c>
      <c r="C181" t="s">
        <v>15</v>
      </c>
      <c r="D181" t="s">
        <v>373</v>
      </c>
      <c r="E181" t="s">
        <v>59</v>
      </c>
      <c r="F181" s="1" t="s">
        <v>79</v>
      </c>
      <c r="G181" t="s">
        <v>80</v>
      </c>
      <c r="H181">
        <v>2247.1999999999998</v>
      </c>
      <c r="I181" s="2">
        <v>42782</v>
      </c>
      <c r="J181" s="2">
        <v>44607</v>
      </c>
      <c r="K181">
        <v>674.16</v>
      </c>
    </row>
    <row r="182" spans="1:11" x14ac:dyDescent="0.25">
      <c r="A182" t="str">
        <f>"6868678465"</f>
        <v>6868678465</v>
      </c>
      <c r="B182" t="str">
        <f t="shared" si="2"/>
        <v>06363391001</v>
      </c>
      <c r="C182" t="s">
        <v>15</v>
      </c>
      <c r="D182" t="s">
        <v>374</v>
      </c>
      <c r="E182" t="s">
        <v>59</v>
      </c>
      <c r="F182" s="1" t="s">
        <v>168</v>
      </c>
      <c r="G182" t="s">
        <v>169</v>
      </c>
      <c r="H182">
        <v>155992</v>
      </c>
      <c r="I182" s="2">
        <v>42782</v>
      </c>
      <c r="J182" s="2">
        <v>44607</v>
      </c>
      <c r="K182">
        <v>58721.91</v>
      </c>
    </row>
    <row r="183" spans="1:11" x14ac:dyDescent="0.25">
      <c r="A183" t="str">
        <f>"Z1F1B7BC0D"</f>
        <v>Z1F1B7BC0D</v>
      </c>
      <c r="B183" t="str">
        <f t="shared" si="2"/>
        <v>06363391001</v>
      </c>
      <c r="C183" t="s">
        <v>15</v>
      </c>
      <c r="D183" t="s">
        <v>375</v>
      </c>
      <c r="E183" t="s">
        <v>43</v>
      </c>
      <c r="F183" s="1" t="s">
        <v>376</v>
      </c>
      <c r="G183" t="s">
        <v>377</v>
      </c>
      <c r="H183">
        <v>4600</v>
      </c>
      <c r="I183" s="2">
        <v>42676</v>
      </c>
      <c r="J183" s="2">
        <v>42689</v>
      </c>
      <c r="K183">
        <v>0</v>
      </c>
    </row>
    <row r="184" spans="1:11" x14ac:dyDescent="0.25">
      <c r="A184" t="str">
        <f>"Z691BB0D79"</f>
        <v>Z691BB0D79</v>
      </c>
      <c r="B184" t="str">
        <f t="shared" si="2"/>
        <v>06363391001</v>
      </c>
      <c r="C184" t="s">
        <v>15</v>
      </c>
      <c r="D184" t="s">
        <v>378</v>
      </c>
      <c r="E184" t="s">
        <v>17</v>
      </c>
      <c r="F184" s="1" t="s">
        <v>379</v>
      </c>
      <c r="G184" t="s">
        <v>380</v>
      </c>
      <c r="H184">
        <v>458.4</v>
      </c>
      <c r="I184" s="2">
        <v>42667</v>
      </c>
      <c r="J184" s="2">
        <v>42703</v>
      </c>
      <c r="K184">
        <v>458.4</v>
      </c>
    </row>
    <row r="185" spans="1:11" x14ac:dyDescent="0.25">
      <c r="A185" t="str">
        <f>"ZE21BA9A09"</f>
        <v>ZE21BA9A09</v>
      </c>
      <c r="B185" t="str">
        <f t="shared" si="2"/>
        <v>06363391001</v>
      </c>
      <c r="C185" t="s">
        <v>15</v>
      </c>
      <c r="D185" t="s">
        <v>381</v>
      </c>
      <c r="E185" t="s">
        <v>17</v>
      </c>
      <c r="F185" s="1" t="s">
        <v>382</v>
      </c>
      <c r="G185" t="s">
        <v>186</v>
      </c>
      <c r="H185">
        <v>1850</v>
      </c>
      <c r="I185" s="2">
        <v>42677</v>
      </c>
      <c r="J185" s="2">
        <v>42702</v>
      </c>
      <c r="K185">
        <v>1850</v>
      </c>
    </row>
    <row r="186" spans="1:11" x14ac:dyDescent="0.25">
      <c r="A186" t="str">
        <f>"Z661BA9AEE"</f>
        <v>Z661BA9AEE</v>
      </c>
      <c r="B186" t="str">
        <f t="shared" si="2"/>
        <v>06363391001</v>
      </c>
      <c r="C186" t="s">
        <v>15</v>
      </c>
      <c r="D186" t="s">
        <v>383</v>
      </c>
      <c r="E186" t="s">
        <v>17</v>
      </c>
      <c r="F186" s="1" t="s">
        <v>384</v>
      </c>
      <c r="G186" t="s">
        <v>385</v>
      </c>
      <c r="H186">
        <v>431.26</v>
      </c>
      <c r="I186" s="2">
        <v>42683</v>
      </c>
      <c r="J186" s="2">
        <v>42713</v>
      </c>
      <c r="K186">
        <v>431.26</v>
      </c>
    </row>
    <row r="187" spans="1:11" x14ac:dyDescent="0.25">
      <c r="A187" t="str">
        <f>"Z531B79EED"</f>
        <v>Z531B79EED</v>
      </c>
      <c r="B187" t="str">
        <f t="shared" si="2"/>
        <v>06363391001</v>
      </c>
      <c r="C187" t="s">
        <v>15</v>
      </c>
      <c r="D187" t="s">
        <v>386</v>
      </c>
      <c r="E187" t="s">
        <v>17</v>
      </c>
      <c r="F187" s="1" t="s">
        <v>387</v>
      </c>
      <c r="G187" t="s">
        <v>106</v>
      </c>
      <c r="H187">
        <v>952</v>
      </c>
      <c r="I187" s="2">
        <v>42671</v>
      </c>
      <c r="J187" s="2">
        <v>42702</v>
      </c>
      <c r="K187">
        <v>952</v>
      </c>
    </row>
    <row r="188" spans="1:11" x14ac:dyDescent="0.25">
      <c r="A188" t="str">
        <f>"Z4E1B7BFE5"</f>
        <v>Z4E1B7BFE5</v>
      </c>
      <c r="B188" t="str">
        <f t="shared" si="2"/>
        <v>06363391001</v>
      </c>
      <c r="C188" t="s">
        <v>15</v>
      </c>
      <c r="D188" t="s">
        <v>388</v>
      </c>
      <c r="E188" t="s">
        <v>17</v>
      </c>
      <c r="F188" s="1" t="s">
        <v>389</v>
      </c>
      <c r="G188" t="s">
        <v>264</v>
      </c>
      <c r="H188">
        <v>580</v>
      </c>
      <c r="I188" s="2">
        <v>42692</v>
      </c>
      <c r="J188" s="2">
        <v>43056</v>
      </c>
      <c r="K188">
        <v>580</v>
      </c>
    </row>
    <row r="189" spans="1:11" x14ac:dyDescent="0.25">
      <c r="A189" t="str">
        <f>"Z231C73B20"</f>
        <v>Z231C73B20</v>
      </c>
      <c r="B189" t="str">
        <f t="shared" si="2"/>
        <v>06363391001</v>
      </c>
      <c r="C189" t="s">
        <v>15</v>
      </c>
      <c r="D189" t="s">
        <v>390</v>
      </c>
      <c r="E189" t="s">
        <v>24</v>
      </c>
      <c r="F189" s="1" t="s">
        <v>391</v>
      </c>
      <c r="G189" t="s">
        <v>392</v>
      </c>
      <c r="H189">
        <v>1600</v>
      </c>
      <c r="I189" s="2">
        <v>42716</v>
      </c>
      <c r="J189" s="2">
        <v>42766</v>
      </c>
      <c r="K189">
        <v>0</v>
      </c>
    </row>
    <row r="190" spans="1:11" x14ac:dyDescent="0.25">
      <c r="A190" t="str">
        <f>"68559046F4"</f>
        <v>68559046F4</v>
      </c>
      <c r="B190" t="str">
        <f t="shared" si="2"/>
        <v>06363391001</v>
      </c>
      <c r="C190" t="s">
        <v>15</v>
      </c>
      <c r="D190" t="s">
        <v>393</v>
      </c>
      <c r="E190" t="s">
        <v>17</v>
      </c>
      <c r="F190" s="1" t="s">
        <v>394</v>
      </c>
      <c r="G190" t="s">
        <v>193</v>
      </c>
      <c r="H190">
        <v>16685.04</v>
      </c>
      <c r="I190" s="2">
        <v>42736</v>
      </c>
      <c r="J190" s="2">
        <v>43465</v>
      </c>
      <c r="K190">
        <v>15294.62</v>
      </c>
    </row>
    <row r="191" spans="1:11" x14ac:dyDescent="0.25">
      <c r="A191" t="str">
        <f>"ZA21A6D63C"</f>
        <v>ZA21A6D63C</v>
      </c>
      <c r="B191" t="str">
        <f t="shared" si="2"/>
        <v>06363391001</v>
      </c>
      <c r="C191" t="s">
        <v>15</v>
      </c>
      <c r="D191" t="s">
        <v>395</v>
      </c>
      <c r="E191" t="s">
        <v>24</v>
      </c>
      <c r="F191" s="1" t="s">
        <v>37</v>
      </c>
      <c r="G191" t="s">
        <v>38</v>
      </c>
      <c r="H191">
        <v>583</v>
      </c>
      <c r="I191" s="2">
        <v>42550</v>
      </c>
      <c r="J191" s="2">
        <v>42550</v>
      </c>
      <c r="K191">
        <v>583</v>
      </c>
    </row>
    <row r="192" spans="1:11" x14ac:dyDescent="0.25">
      <c r="A192" t="str">
        <f>"ZDF18A5F2A"</f>
        <v>ZDF18A5F2A</v>
      </c>
      <c r="B192" t="str">
        <f t="shared" si="2"/>
        <v>06363391001</v>
      </c>
      <c r="C192" t="s">
        <v>15</v>
      </c>
      <c r="D192" t="s">
        <v>396</v>
      </c>
      <c r="E192" t="s">
        <v>24</v>
      </c>
      <c r="F192" s="1" t="s">
        <v>397</v>
      </c>
      <c r="G192" t="s">
        <v>398</v>
      </c>
      <c r="H192">
        <v>500</v>
      </c>
      <c r="I192" s="2">
        <v>42437</v>
      </c>
      <c r="J192" s="2">
        <v>42437</v>
      </c>
      <c r="K192">
        <v>500</v>
      </c>
    </row>
    <row r="193" spans="1:11" x14ac:dyDescent="0.25">
      <c r="A193" t="str">
        <f>"6690151740"</f>
        <v>6690151740</v>
      </c>
      <c r="B193" t="str">
        <f t="shared" si="2"/>
        <v>06363391001</v>
      </c>
      <c r="C193" t="s">
        <v>15</v>
      </c>
      <c r="D193" t="s">
        <v>399</v>
      </c>
      <c r="E193" t="s">
        <v>59</v>
      </c>
      <c r="F193" s="1" t="s">
        <v>400</v>
      </c>
      <c r="G193" t="s">
        <v>401</v>
      </c>
      <c r="H193">
        <v>744715.32</v>
      </c>
      <c r="I193" s="2">
        <v>42502</v>
      </c>
      <c r="J193" s="2">
        <v>43863</v>
      </c>
      <c r="K193">
        <v>194861.57</v>
      </c>
    </row>
    <row r="194" spans="1:11" x14ac:dyDescent="0.25">
      <c r="A194" t="str">
        <f>"Z1C1C3C4DB"</f>
        <v>Z1C1C3C4DB</v>
      </c>
      <c r="B194" t="str">
        <f t="shared" si="2"/>
        <v>06363391001</v>
      </c>
      <c r="C194" t="s">
        <v>15</v>
      </c>
      <c r="D194" t="s">
        <v>402</v>
      </c>
      <c r="E194" t="s">
        <v>24</v>
      </c>
      <c r="F194" s="1" t="s">
        <v>403</v>
      </c>
      <c r="G194" t="s">
        <v>404</v>
      </c>
      <c r="H194">
        <v>506.6</v>
      </c>
      <c r="I194" s="2">
        <v>42705</v>
      </c>
      <c r="J194" s="2">
        <v>42735</v>
      </c>
      <c r="K194">
        <v>506.59</v>
      </c>
    </row>
    <row r="195" spans="1:11" x14ac:dyDescent="0.25">
      <c r="A195" t="str">
        <f>"Z091C95833"</f>
        <v>Z091C95833</v>
      </c>
      <c r="B195" t="str">
        <f t="shared" ref="B195:B221" si="3">"06363391001"</f>
        <v>06363391001</v>
      </c>
      <c r="C195" t="s">
        <v>15</v>
      </c>
      <c r="D195" t="s">
        <v>405</v>
      </c>
      <c r="E195" t="s">
        <v>24</v>
      </c>
      <c r="F195" s="1" t="s">
        <v>37</v>
      </c>
      <c r="G195" t="s">
        <v>38</v>
      </c>
      <c r="H195">
        <v>1331</v>
      </c>
      <c r="I195" s="2">
        <v>42723</v>
      </c>
      <c r="J195" s="2">
        <v>42723</v>
      </c>
      <c r="K195">
        <v>1331</v>
      </c>
    </row>
    <row r="196" spans="1:11" x14ac:dyDescent="0.25">
      <c r="A196" t="str">
        <f>"Z6A1C6CECD"</f>
        <v>Z6A1C6CECD</v>
      </c>
      <c r="B196" t="str">
        <f t="shared" si="3"/>
        <v>06363391001</v>
      </c>
      <c r="C196" t="s">
        <v>15</v>
      </c>
      <c r="D196" t="s">
        <v>406</v>
      </c>
      <c r="E196" t="s">
        <v>24</v>
      </c>
      <c r="F196" s="1" t="s">
        <v>132</v>
      </c>
      <c r="G196" t="s">
        <v>133</v>
      </c>
      <c r="H196">
        <v>250</v>
      </c>
      <c r="I196" s="2">
        <v>42713</v>
      </c>
      <c r="J196" s="2">
        <v>42735</v>
      </c>
      <c r="K196">
        <v>250</v>
      </c>
    </row>
    <row r="197" spans="1:11" x14ac:dyDescent="0.25">
      <c r="A197" t="str">
        <f>"Z501BF4031"</f>
        <v>Z501BF4031</v>
      </c>
      <c r="B197" t="str">
        <f t="shared" si="3"/>
        <v>06363391001</v>
      </c>
      <c r="C197" t="s">
        <v>15</v>
      </c>
      <c r="D197" t="s">
        <v>407</v>
      </c>
      <c r="E197" t="s">
        <v>17</v>
      </c>
      <c r="F197" s="1" t="s">
        <v>408</v>
      </c>
      <c r="G197" t="s">
        <v>409</v>
      </c>
      <c r="H197">
        <v>6004.86</v>
      </c>
      <c r="I197" s="2">
        <v>42710</v>
      </c>
      <c r="J197" s="2">
        <v>42766</v>
      </c>
      <c r="K197">
        <v>5283.03</v>
      </c>
    </row>
    <row r="198" spans="1:11" x14ac:dyDescent="0.25">
      <c r="A198" t="str">
        <f>"6855918283"</f>
        <v>6855918283</v>
      </c>
      <c r="B198" t="str">
        <f t="shared" si="3"/>
        <v>06363391001</v>
      </c>
      <c r="C198" t="s">
        <v>15</v>
      </c>
      <c r="D198" t="s">
        <v>410</v>
      </c>
      <c r="E198" t="s">
        <v>17</v>
      </c>
      <c r="F198" s="1" t="s">
        <v>411</v>
      </c>
      <c r="G198" t="s">
        <v>138</v>
      </c>
      <c r="H198">
        <v>23072</v>
      </c>
      <c r="I198" s="2">
        <v>42705</v>
      </c>
      <c r="J198" s="2">
        <v>43434</v>
      </c>
      <c r="K198">
        <v>23071.919999999998</v>
      </c>
    </row>
    <row r="199" spans="1:11" x14ac:dyDescent="0.25">
      <c r="A199" t="str">
        <f>"6855861379"</f>
        <v>6855861379</v>
      </c>
      <c r="B199" t="str">
        <f t="shared" si="3"/>
        <v>06363391001</v>
      </c>
      <c r="C199" t="s">
        <v>15</v>
      </c>
      <c r="D199" t="s">
        <v>412</v>
      </c>
      <c r="E199" t="s">
        <v>17</v>
      </c>
      <c r="F199" s="1" t="s">
        <v>413</v>
      </c>
      <c r="G199" t="s">
        <v>138</v>
      </c>
      <c r="H199">
        <v>52862.080000000002</v>
      </c>
      <c r="I199" s="2">
        <v>42705</v>
      </c>
      <c r="J199" s="2">
        <v>43434</v>
      </c>
      <c r="K199">
        <v>52862.080000000002</v>
      </c>
    </row>
    <row r="200" spans="1:11" x14ac:dyDescent="0.25">
      <c r="A200" t="str">
        <f>"ZD21AB5D57"</f>
        <v>ZD21AB5D57</v>
      </c>
      <c r="B200" t="str">
        <f t="shared" si="3"/>
        <v>06363391001</v>
      </c>
      <c r="C200" t="s">
        <v>15</v>
      </c>
      <c r="D200" t="s">
        <v>414</v>
      </c>
      <c r="E200" t="s">
        <v>24</v>
      </c>
      <c r="F200" s="1" t="s">
        <v>415</v>
      </c>
      <c r="G200" t="s">
        <v>416</v>
      </c>
      <c r="H200">
        <v>350</v>
      </c>
      <c r="I200" s="2">
        <v>42569</v>
      </c>
      <c r="J200" s="2">
        <v>42569</v>
      </c>
      <c r="K200">
        <v>0</v>
      </c>
    </row>
    <row r="201" spans="1:11" x14ac:dyDescent="0.25">
      <c r="A201" t="str">
        <f>"ZF01ACF47A"</f>
        <v>ZF01ACF47A</v>
      </c>
      <c r="B201" t="str">
        <f t="shared" si="3"/>
        <v>06363391001</v>
      </c>
      <c r="C201" t="s">
        <v>15</v>
      </c>
      <c r="D201" t="s">
        <v>417</v>
      </c>
      <c r="E201" t="s">
        <v>17</v>
      </c>
      <c r="F201" s="1" t="s">
        <v>418</v>
      </c>
      <c r="G201" t="s">
        <v>109</v>
      </c>
      <c r="H201">
        <v>705</v>
      </c>
      <c r="I201" s="2">
        <v>42586</v>
      </c>
      <c r="J201" s="2">
        <v>42615</v>
      </c>
      <c r="K201">
        <v>705</v>
      </c>
    </row>
    <row r="202" spans="1:11" x14ac:dyDescent="0.25">
      <c r="A202" t="str">
        <f>"Z981A1AEC5"</f>
        <v>Z981A1AEC5</v>
      </c>
      <c r="B202" t="str">
        <f t="shared" si="3"/>
        <v>06363391001</v>
      </c>
      <c r="C202" t="s">
        <v>15</v>
      </c>
      <c r="D202" t="s">
        <v>419</v>
      </c>
      <c r="E202" t="s">
        <v>24</v>
      </c>
      <c r="F202" s="1" t="s">
        <v>420</v>
      </c>
      <c r="G202" t="s">
        <v>421</v>
      </c>
      <c r="H202">
        <v>16216.8</v>
      </c>
      <c r="I202" s="2">
        <v>42522</v>
      </c>
      <c r="J202" s="2">
        <v>42522</v>
      </c>
      <c r="K202">
        <v>16216.8</v>
      </c>
    </row>
    <row r="203" spans="1:11" x14ac:dyDescent="0.25">
      <c r="A203" t="str">
        <f>"Z5B1A6E374"</f>
        <v>Z5B1A6E374</v>
      </c>
      <c r="B203" t="str">
        <f t="shared" si="3"/>
        <v>06363391001</v>
      </c>
      <c r="C203" t="s">
        <v>15</v>
      </c>
      <c r="D203" t="s">
        <v>422</v>
      </c>
      <c r="E203" t="s">
        <v>24</v>
      </c>
      <c r="F203" s="1" t="s">
        <v>49</v>
      </c>
      <c r="G203" t="s">
        <v>50</v>
      </c>
      <c r="H203">
        <v>685</v>
      </c>
      <c r="I203" s="2">
        <v>42550</v>
      </c>
      <c r="J203" s="2">
        <v>42550</v>
      </c>
      <c r="K203">
        <v>685</v>
      </c>
    </row>
    <row r="204" spans="1:11" x14ac:dyDescent="0.25">
      <c r="A204" t="str">
        <f>"ZA019DE352"</f>
        <v>ZA019DE352</v>
      </c>
      <c r="B204" t="str">
        <f t="shared" si="3"/>
        <v>06363391001</v>
      </c>
      <c r="C204" t="s">
        <v>15</v>
      </c>
      <c r="D204" t="s">
        <v>423</v>
      </c>
      <c r="E204" t="s">
        <v>24</v>
      </c>
      <c r="F204" s="1" t="s">
        <v>37</v>
      </c>
      <c r="G204" t="s">
        <v>38</v>
      </c>
      <c r="H204">
        <v>418</v>
      </c>
      <c r="I204" s="2">
        <v>42510</v>
      </c>
      <c r="J204" s="2">
        <v>42510</v>
      </c>
      <c r="K204">
        <v>418</v>
      </c>
    </row>
    <row r="205" spans="1:11" x14ac:dyDescent="0.25">
      <c r="A205" t="str">
        <f>"Z9119DE624"</f>
        <v>Z9119DE624</v>
      </c>
      <c r="B205" t="str">
        <f t="shared" si="3"/>
        <v>06363391001</v>
      </c>
      <c r="C205" t="s">
        <v>15</v>
      </c>
      <c r="D205" t="s">
        <v>424</v>
      </c>
      <c r="E205" t="s">
        <v>24</v>
      </c>
      <c r="F205" s="1" t="s">
        <v>425</v>
      </c>
      <c r="G205" t="s">
        <v>45</v>
      </c>
      <c r="H205">
        <v>850</v>
      </c>
      <c r="I205" s="2">
        <v>42511</v>
      </c>
      <c r="J205" s="2">
        <v>42521</v>
      </c>
      <c r="K205">
        <v>850</v>
      </c>
    </row>
    <row r="206" spans="1:11" x14ac:dyDescent="0.25">
      <c r="A206" t="str">
        <f>"Z0F1C2879A"</f>
        <v>Z0F1C2879A</v>
      </c>
      <c r="B206" t="str">
        <f t="shared" si="3"/>
        <v>06363391001</v>
      </c>
      <c r="C206" t="s">
        <v>15</v>
      </c>
      <c r="D206" t="s">
        <v>426</v>
      </c>
      <c r="E206" t="s">
        <v>427</v>
      </c>
      <c r="F206" s="1" t="s">
        <v>428</v>
      </c>
      <c r="G206" t="s">
        <v>429</v>
      </c>
      <c r="H206">
        <v>3400</v>
      </c>
      <c r="I206" s="2">
        <v>42704</v>
      </c>
      <c r="J206" s="2">
        <v>42713</v>
      </c>
      <c r="K206">
        <v>3400</v>
      </c>
    </row>
    <row r="207" spans="1:11" x14ac:dyDescent="0.25">
      <c r="A207" t="str">
        <f>"Z0C1C99BAE"</f>
        <v>Z0C1C99BAE</v>
      </c>
      <c r="B207" t="str">
        <f t="shared" si="3"/>
        <v>06363391001</v>
      </c>
      <c r="C207" t="s">
        <v>15</v>
      </c>
      <c r="D207" t="s">
        <v>430</v>
      </c>
      <c r="E207" t="s">
        <v>24</v>
      </c>
      <c r="F207" s="1" t="s">
        <v>155</v>
      </c>
      <c r="G207" t="s">
        <v>156</v>
      </c>
      <c r="H207">
        <v>160</v>
      </c>
      <c r="I207" s="2">
        <v>42728</v>
      </c>
      <c r="J207" s="2">
        <v>42728</v>
      </c>
      <c r="K207">
        <v>160</v>
      </c>
    </row>
    <row r="208" spans="1:11" x14ac:dyDescent="0.25">
      <c r="A208" t="str">
        <f>"ZBF1C25AE0"</f>
        <v>ZBF1C25AE0</v>
      </c>
      <c r="B208" t="str">
        <f t="shared" si="3"/>
        <v>06363391001</v>
      </c>
      <c r="C208" t="s">
        <v>15</v>
      </c>
      <c r="D208" t="s">
        <v>431</v>
      </c>
      <c r="E208" t="s">
        <v>17</v>
      </c>
      <c r="F208" s="1" t="s">
        <v>432</v>
      </c>
      <c r="G208" t="s">
        <v>22</v>
      </c>
      <c r="H208">
        <v>7200</v>
      </c>
      <c r="I208" s="2">
        <v>42744</v>
      </c>
      <c r="J208" s="2">
        <v>42776</v>
      </c>
      <c r="K208">
        <v>7200</v>
      </c>
    </row>
    <row r="209" spans="1:11" x14ac:dyDescent="0.25">
      <c r="A209" t="str">
        <f>"Z8E1C5DC86"</f>
        <v>Z8E1C5DC86</v>
      </c>
      <c r="B209" t="str">
        <f t="shared" si="3"/>
        <v>06363391001</v>
      </c>
      <c r="C209" t="s">
        <v>15</v>
      </c>
      <c r="D209" t="s">
        <v>58</v>
      </c>
      <c r="E209" t="s">
        <v>59</v>
      </c>
      <c r="F209" s="1" t="s">
        <v>60</v>
      </c>
      <c r="G209" t="s">
        <v>61</v>
      </c>
      <c r="H209">
        <v>0</v>
      </c>
      <c r="I209" s="2">
        <v>42718</v>
      </c>
      <c r="J209" s="2">
        <v>42720</v>
      </c>
      <c r="K209">
        <v>1667.84</v>
      </c>
    </row>
    <row r="210" spans="1:11" x14ac:dyDescent="0.25">
      <c r="A210" t="str">
        <f>"Z041B9DCC7"</f>
        <v>Z041B9DCC7</v>
      </c>
      <c r="B210" t="str">
        <f t="shared" si="3"/>
        <v>06363391001</v>
      </c>
      <c r="C210" t="s">
        <v>15</v>
      </c>
      <c r="D210" t="s">
        <v>433</v>
      </c>
      <c r="E210" t="s">
        <v>17</v>
      </c>
      <c r="F210" s="1" t="s">
        <v>434</v>
      </c>
      <c r="G210" t="s">
        <v>32</v>
      </c>
      <c r="H210">
        <v>7690</v>
      </c>
      <c r="I210" s="2">
        <v>42744</v>
      </c>
      <c r="J210" s="2">
        <v>42775</v>
      </c>
      <c r="K210">
        <v>7690</v>
      </c>
    </row>
    <row r="211" spans="1:11" x14ac:dyDescent="0.25">
      <c r="A211" t="str">
        <f>"ZA11BFE722"</f>
        <v>ZA11BFE722</v>
      </c>
      <c r="B211" t="str">
        <f t="shared" si="3"/>
        <v>06363391001</v>
      </c>
      <c r="C211" t="s">
        <v>15</v>
      </c>
      <c r="D211" t="s">
        <v>435</v>
      </c>
      <c r="E211" t="s">
        <v>59</v>
      </c>
      <c r="F211" s="1" t="s">
        <v>60</v>
      </c>
      <c r="G211" t="s">
        <v>61</v>
      </c>
      <c r="H211">
        <v>0</v>
      </c>
      <c r="I211" s="2">
        <v>42692</v>
      </c>
      <c r="J211" s="2">
        <v>42692</v>
      </c>
      <c r="K211">
        <v>1559.34</v>
      </c>
    </row>
    <row r="212" spans="1:11" x14ac:dyDescent="0.25">
      <c r="A212" t="str">
        <f>"Z1C1C56398"</f>
        <v>Z1C1C56398</v>
      </c>
      <c r="B212" t="str">
        <f t="shared" si="3"/>
        <v>06363391001</v>
      </c>
      <c r="C212" t="s">
        <v>15</v>
      </c>
      <c r="D212" t="s">
        <v>436</v>
      </c>
      <c r="E212" t="s">
        <v>24</v>
      </c>
      <c r="F212" s="1" t="s">
        <v>437</v>
      </c>
      <c r="G212" t="s">
        <v>438</v>
      </c>
      <c r="H212">
        <v>571.6</v>
      </c>
      <c r="I212" s="2">
        <v>42704</v>
      </c>
      <c r="J212" s="2">
        <v>42759</v>
      </c>
      <c r="K212">
        <v>571.6</v>
      </c>
    </row>
    <row r="213" spans="1:11" x14ac:dyDescent="0.25">
      <c r="A213" t="str">
        <f>"Z59190A555"</f>
        <v>Z59190A555</v>
      </c>
      <c r="B213" t="str">
        <f t="shared" si="3"/>
        <v>06363391001</v>
      </c>
      <c r="C213" t="s">
        <v>15</v>
      </c>
      <c r="D213" t="s">
        <v>439</v>
      </c>
      <c r="E213" t="s">
        <v>24</v>
      </c>
      <c r="F213" s="1" t="s">
        <v>440</v>
      </c>
      <c r="G213" t="s">
        <v>441</v>
      </c>
      <c r="H213">
        <v>550</v>
      </c>
      <c r="I213" s="2">
        <v>42459</v>
      </c>
      <c r="J213" s="2">
        <v>42461</v>
      </c>
      <c r="K213">
        <v>550</v>
      </c>
    </row>
    <row r="214" spans="1:11" x14ac:dyDescent="0.25">
      <c r="A214" t="str">
        <f>"6508768544"</f>
        <v>6508768544</v>
      </c>
      <c r="B214" t="str">
        <f t="shared" si="3"/>
        <v>06363391001</v>
      </c>
      <c r="C214" t="s">
        <v>15</v>
      </c>
      <c r="D214" t="s">
        <v>442</v>
      </c>
      <c r="E214" t="s">
        <v>17</v>
      </c>
      <c r="F214" s="1" t="s">
        <v>443</v>
      </c>
      <c r="G214" t="s">
        <v>444</v>
      </c>
      <c r="H214">
        <v>33480.06</v>
      </c>
      <c r="I214" s="2">
        <v>42389</v>
      </c>
      <c r="J214" s="2">
        <v>42482</v>
      </c>
      <c r="K214">
        <v>33480.06</v>
      </c>
    </row>
    <row r="215" spans="1:11" x14ac:dyDescent="0.25">
      <c r="A215" t="str">
        <f>"Z9B1A0EF68"</f>
        <v>Z9B1A0EF68</v>
      </c>
      <c r="B215" t="str">
        <f t="shared" si="3"/>
        <v>06363391001</v>
      </c>
      <c r="C215" t="s">
        <v>15</v>
      </c>
      <c r="D215" t="s">
        <v>445</v>
      </c>
      <c r="E215" t="s">
        <v>17</v>
      </c>
      <c r="F215" s="1" t="s">
        <v>446</v>
      </c>
      <c r="G215" t="s">
        <v>447</v>
      </c>
      <c r="H215">
        <v>3964.5</v>
      </c>
      <c r="I215" s="2">
        <v>42545</v>
      </c>
      <c r="J215" s="2">
        <v>42594</v>
      </c>
      <c r="K215">
        <v>3964.5</v>
      </c>
    </row>
    <row r="216" spans="1:11" x14ac:dyDescent="0.25">
      <c r="A216" t="str">
        <f>"ZEB1B83D8D"</f>
        <v>ZEB1B83D8D</v>
      </c>
      <c r="B216" t="str">
        <f t="shared" si="3"/>
        <v>06363391001</v>
      </c>
      <c r="C216" t="s">
        <v>15</v>
      </c>
      <c r="D216" t="s">
        <v>448</v>
      </c>
      <c r="E216" t="s">
        <v>24</v>
      </c>
      <c r="F216" s="1" t="s">
        <v>67</v>
      </c>
      <c r="G216" t="s">
        <v>68</v>
      </c>
      <c r="H216">
        <v>980</v>
      </c>
      <c r="I216" s="2">
        <v>42627</v>
      </c>
      <c r="J216" s="2">
        <v>42718</v>
      </c>
      <c r="K216">
        <v>980</v>
      </c>
    </row>
    <row r="217" spans="1:11" x14ac:dyDescent="0.25">
      <c r="A217" t="str">
        <f>"Z0A1C4C2D9"</f>
        <v>Z0A1C4C2D9</v>
      </c>
      <c r="B217" t="str">
        <f t="shared" si="3"/>
        <v>06363391001</v>
      </c>
      <c r="C217" t="s">
        <v>15</v>
      </c>
      <c r="D217" t="s">
        <v>449</v>
      </c>
      <c r="E217" t="s">
        <v>24</v>
      </c>
      <c r="F217" s="1" t="s">
        <v>450</v>
      </c>
      <c r="G217" t="s">
        <v>316</v>
      </c>
      <c r="H217">
        <v>160.29</v>
      </c>
      <c r="I217" s="2">
        <v>42716</v>
      </c>
      <c r="J217" s="2">
        <v>42716</v>
      </c>
      <c r="K217">
        <v>160.29</v>
      </c>
    </row>
    <row r="218" spans="1:11" x14ac:dyDescent="0.25">
      <c r="A218" t="str">
        <f>"6900874D5D"</f>
        <v>6900874D5D</v>
      </c>
      <c r="B218" t="str">
        <f t="shared" si="3"/>
        <v>06363391001</v>
      </c>
      <c r="C218" t="s">
        <v>15</v>
      </c>
      <c r="D218" t="s">
        <v>451</v>
      </c>
      <c r="E218" t="s">
        <v>59</v>
      </c>
      <c r="F218" s="1" t="s">
        <v>452</v>
      </c>
      <c r="G218" t="s">
        <v>453</v>
      </c>
      <c r="H218">
        <v>205866.25</v>
      </c>
      <c r="I218" s="2">
        <v>42711</v>
      </c>
      <c r="J218" s="2">
        <v>43805</v>
      </c>
      <c r="K218">
        <v>106518.92</v>
      </c>
    </row>
    <row r="219" spans="1:11" x14ac:dyDescent="0.25">
      <c r="A219" t="str">
        <f>"68639441C7"</f>
        <v>68639441C7</v>
      </c>
      <c r="B219" t="str">
        <f t="shared" si="3"/>
        <v>06363391001</v>
      </c>
      <c r="C219" t="s">
        <v>15</v>
      </c>
      <c r="D219" t="s">
        <v>454</v>
      </c>
      <c r="E219" t="s">
        <v>59</v>
      </c>
      <c r="F219" s="1" t="s">
        <v>260</v>
      </c>
      <c r="G219" t="s">
        <v>261</v>
      </c>
      <c r="H219">
        <v>1239748.52</v>
      </c>
      <c r="I219" s="2">
        <v>42692</v>
      </c>
      <c r="J219" s="2">
        <v>42947</v>
      </c>
      <c r="K219">
        <v>1229175.4099999999</v>
      </c>
    </row>
    <row r="220" spans="1:11" x14ac:dyDescent="0.25">
      <c r="A220" t="str">
        <f>"Z251C1C584"</f>
        <v>Z251C1C584</v>
      </c>
      <c r="B220" t="str">
        <f t="shared" si="3"/>
        <v>06363391001</v>
      </c>
      <c r="C220" t="s">
        <v>15</v>
      </c>
      <c r="D220" t="s">
        <v>455</v>
      </c>
      <c r="E220" t="s">
        <v>24</v>
      </c>
      <c r="F220" s="1" t="s">
        <v>456</v>
      </c>
      <c r="G220" t="s">
        <v>457</v>
      </c>
      <c r="H220">
        <v>0</v>
      </c>
      <c r="I220" s="2">
        <v>42705</v>
      </c>
      <c r="J220" s="2">
        <v>43220</v>
      </c>
      <c r="K220">
        <v>30323</v>
      </c>
    </row>
    <row r="221" spans="1:11" x14ac:dyDescent="0.25">
      <c r="A221" t="str">
        <f>"6525811598"</f>
        <v>6525811598</v>
      </c>
      <c r="B221" t="str">
        <f t="shared" si="3"/>
        <v>06363391001</v>
      </c>
      <c r="C221" t="s">
        <v>15</v>
      </c>
      <c r="D221" t="s">
        <v>458</v>
      </c>
      <c r="E221" t="s">
        <v>43</v>
      </c>
      <c r="F221" s="1" t="s">
        <v>459</v>
      </c>
      <c r="G221" t="s">
        <v>460</v>
      </c>
      <c r="H221">
        <v>117000</v>
      </c>
      <c r="I221" s="2">
        <v>42737</v>
      </c>
      <c r="J221" s="2">
        <v>43220</v>
      </c>
      <c r="K221">
        <v>111939.92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puglia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2019-01-29T16:16:25Z</dcterms:created>
  <dcterms:modified xsi:type="dcterms:W3CDTF">2019-01-29T16:16:25Z</dcterms:modified>
</cp:coreProperties>
</file>